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16" windowWidth="22716" windowHeight="8940" activeTab="0"/>
  </bookViews>
  <sheets>
    <sheet name="Rekapitulace stavby" sheetId="1" r:id="rId1"/>
    <sheet name="18002-14XT-KH - VRN" sheetId="2" r:id="rId2"/>
    <sheet name="18002-14XT-KH_1 - Opěrná ..." sheetId="3" r:id="rId3"/>
    <sheet name="Seznam figur" sheetId="4" r:id="rId4"/>
  </sheets>
  <definedNames>
    <definedName name="_xlnm._FilterDatabase" localSheetId="1" hidden="1">'18002-14XT-KH - VRN'!$C$116:$K$164</definedName>
    <definedName name="_xlnm._FilterDatabase" localSheetId="2" hidden="1">'18002-14XT-KH_1 - Opěrná ...'!$C$124:$K$368</definedName>
    <definedName name="_xlnm.Print_Area" localSheetId="1">'18002-14XT-KH - VRN'!$C$4:$J$76,'18002-14XT-KH - VRN'!$C$104:$K$164</definedName>
    <definedName name="_xlnm.Print_Area" localSheetId="2">'18002-14XT-KH_1 - Opěrná ...'!$C$4:$J$76,'18002-14XT-KH_1 - Opěrná ...'!$C$112:$K$368</definedName>
    <definedName name="_xlnm.Print_Area" localSheetId="0">'Rekapitulace stavby'!$D$4:$AO$76,'Rekapitulace stavby'!$C$82:$AQ$97</definedName>
    <definedName name="_xlnm.Print_Area" localSheetId="3">'Seznam figur'!$C$4:$G$77</definedName>
    <definedName name="_xlnm.Print_Titles" localSheetId="0">'Rekapitulace stavby'!$92:$92</definedName>
    <definedName name="_xlnm.Print_Titles" localSheetId="1">'18002-14XT-KH - VRN'!$116:$116</definedName>
    <definedName name="_xlnm.Print_Titles" localSheetId="2">'18002-14XT-KH_1 - Opěrná ...'!$124:$124</definedName>
    <definedName name="_xlnm.Print_Titles" localSheetId="3">'Seznam figur'!$9:$9</definedName>
  </definedNames>
  <calcPr calcId="125725"/>
</workbook>
</file>

<file path=xl/sharedStrings.xml><?xml version="1.0" encoding="utf-8"?>
<sst xmlns="http://schemas.openxmlformats.org/spreadsheetml/2006/main" count="3135" uniqueCount="557">
  <si>
    <t>Export Komplet</t>
  </si>
  <si>
    <t/>
  </si>
  <si>
    <t>2.0</t>
  </si>
  <si>
    <t>ZAMOK</t>
  </si>
  <si>
    <t>False</t>
  </si>
  <si>
    <t>{7698df5f-bfdf-46cc-9afe-eadc38aff7af}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</si>
  <si>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</si>
  <si>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</si>
  <si>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</si>
  <si>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</si>
  <si>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</si>
  <si>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</si>
  <si>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</si>
  <si>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</si>
  <si>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18002-14XT-KH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</si>
  <si>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</si>
  <si>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</si>
  <si>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VT Ostravice km 52,290 - 52,350 oprava opěrné zdi</t>
  </si>
  <si>
    <t>KSO:</t>
  </si>
  <si>
    <t>CC-CZ:</t>
  </si>
  <si>
    <t>Místo:</t>
  </si>
  <si>
    <t>k.ú. Staré Hamry 1</t>
  </si>
  <si>
    <t>Datum:</t>
  </si>
  <si>
    <t>Zadavatel:</t>
  </si>
  <si>
    <t>IČ:</t>
  </si>
  <si>
    <t>Povodí Odry, s.p.</t>
  </si>
  <si>
    <t>DIČ:</t>
  </si>
  <si>
    <t>Uchazeč:</t>
  </si>
  <si>
    <t>Vyplň údaj</t>
  </si>
  <si>
    <t>Projektant:</t>
  </si>
  <si>
    <t>00220078</t>
  </si>
  <si>
    <t>Regioprojekt Brno, s.r.o</t>
  </si>
  <si>
    <t>CZ00220078</t>
  </si>
  <si>
    <t>True</t>
  </si>
  <si>
    <t>Zpracovatel:</t>
  </si>
  <si>
    <t>Ing. Jan Kozák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</si>
  <si>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</si>
  <si>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</si>
  <si>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</si>
  <si>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</si>
  <si>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</si>
  <si>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</si>
  <si>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</si>
  <si>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</si>
  <si>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</si>
  <si>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</si>
  <si>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</si>
  <si>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</si>
  <si>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</si>
  <si>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</si>
  <si>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</si>
  <si>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</si>
  <si>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</si>
  <si>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</si>
  <si>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</si>
  <si>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</si>
  <si>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</si>
  <si>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</si>
  <si>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</si>
  <si>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</si>
  <si>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</si>
  <si>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</si>
  <si>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</si>
  <si>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</si>
  <si>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</si>
  <si>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</si>
  <si>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</si>
  <si>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</si>
  <si>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</si>
  <si>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</si>
  <si>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</si>
  <si>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</si>
  <si>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</si>
  <si>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</si>
  <si>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</si>
  <si>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</si>
  <si>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</si>
  <si>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</si>
  <si>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</si>
  <si>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</si>
  <si>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</si>
  <si>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</si>
  <si>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</si>
  <si>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</si>
  <si>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</si>
  <si>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{4d9e9b56-588a-4284-9424-8f412e3eedb3}</t>
  </si>
  <si>
    <t>2</t>
  </si>
  <si>
    <t>18002-14XT-KH_1</t>
  </si>
  <si>
    <t>Opěrná zeď a opevnění</t>
  </si>
  <si>
    <t>{8320bde7-4ed8-4499-a3c6-386992099798}</t>
  </si>
  <si>
    <t>KRYCÍ LIST SOUPISU PRACÍ</t>
  </si>
  <si>
    <t>Objekt:</t>
  </si>
  <si>
    <t>18002-14XT-KH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</si>
  <si>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</si>
  <si>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</si>
  <si>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</si>
  <si>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</si>
  <si>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</si>
  <si>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</si>
  <si>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</si>
  <si>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</si>
  <si>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</si>
  <si>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</si>
  <si>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</si>
  <si>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</si>
  <si>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</si>
  <si>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</si>
  <si>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</si>
  <si>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</si>
  <si>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</si>
  <si>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</si>
  <si>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</si>
  <si>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</si>
  <si>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</si>
  <si>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</si>
  <si>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K</t>
  </si>
  <si>
    <t>VRN - RP 01</t>
  </si>
  <si>
    <t>Aktualizace havarijního a protipodňové plánu - pro celou stavbu</t>
  </si>
  <si>
    <t>kpl</t>
  </si>
  <si>
    <t>4</t>
  </si>
  <si>
    <t>-2015722116</t>
  </si>
  <si>
    <t>PP</t>
  </si>
  <si>
    <t>VRN - RP 02</t>
  </si>
  <si>
    <t>Zajištění přístupu do koryta dle zvolené technologie zhotovitele</t>
  </si>
  <si>
    <t>653621575</t>
  </si>
  <si>
    <t>P</t>
  </si>
  <si>
    <t>Poznámka k položce:
- zřízení příp. sjezdu a jeho napojení na stávající místní komunikaci či silnici
- včetně případného zpevnění povrchu sjezdu panely nebo ŠD
- včetně případného převedení vody pod sjezdem
- včetně demontáže a likvidace a uvedení do původního stavu</t>
  </si>
  <si>
    <t>3</t>
  </si>
  <si>
    <t>VRN - RP 03</t>
  </si>
  <si>
    <t>Slovení rybí obsádky</t>
  </si>
  <si>
    <t>-414133699</t>
  </si>
  <si>
    <t>Zajištění slovení rybí obsádky a dalších organismů podléhajících zvláštní ochraně k tomu oprávněnou osobou, včetně pořízení protokolu a zajištění oznámení zahájení prací na vodním toku příslušnému uživateli rybářského revíru.</t>
  </si>
  <si>
    <t>VRN - RP 04</t>
  </si>
  <si>
    <t>Zajištění činnosti geologa na stavbě včetně pořebných zkoušek</t>
  </si>
  <si>
    <t>1413279331</t>
  </si>
  <si>
    <t xml:space="preserve">Poznámka k položce:
Zejména bude provedeno 
- přebrání základových spár pod konstrukcemi
- posouzení únosnosti podloží pod konstrukcemi
- Kontrolním měřením kvality prací v rozsahu projektem předepsaných a dalších vyžádaných zkoušek, prováděných prostřednictvím akreditovaných zkušeben,
- Zajištěním a provedením všech nutných zkoušek dle ČSN ( případně jiných norem vztahujících se k prováděnému dílu včetně pořízení protokolů zajištěné u akreditované zkušebny ) včetně předání jejich výsledků objednavateli
- hutnící zkoušky u násypu - 1 zkouška po 500 m3 (3 vzorky) na stupeň zhutnění
- v případě potřeby další zkoušky požadované investorem stavby
</t>
  </si>
  <si>
    <t>VRN - RP 05</t>
  </si>
  <si>
    <t>Aktualizace plánu bezpečnosti práce a ochrany zdraví při práci - pro celou stavbu</t>
  </si>
  <si>
    <t>92402298</t>
  </si>
  <si>
    <t>6</t>
  </si>
  <si>
    <t>VRN - RP 06</t>
  </si>
  <si>
    <t>Zpracování a předání doplnění dokumentace pro provádění stavby o realizační detaily a technologické postupy zhotovitele</t>
  </si>
  <si>
    <t>-1370290931</t>
  </si>
  <si>
    <t>Poznámka k položce:
- např. kladečský plán systémového bednění</t>
  </si>
  <si>
    <t>7</t>
  </si>
  <si>
    <t>VRN - RP 07</t>
  </si>
  <si>
    <t>Provedení opatření vyplývajících z povodňového a havarijního plánu</t>
  </si>
  <si>
    <t>-1478056301</t>
  </si>
  <si>
    <t>Poznámka k položce:
- např. zřízení norné stěny v korytě pod stavbou</t>
  </si>
  <si>
    <t>8</t>
  </si>
  <si>
    <t>VRN - RP 08</t>
  </si>
  <si>
    <t>Zajištění umístění šítku o povolení stavby a stejnopisu oznámení o záhajení prací oblastnímu inspektorátu práce na viditělním místě u vstupu na staveniště</t>
  </si>
  <si>
    <t>1834675254</t>
  </si>
  <si>
    <t>9</t>
  </si>
  <si>
    <t>VRN - RP 09</t>
  </si>
  <si>
    <t>Zajištění plnění povinností dle zákona č. 309/2006 Sb.</t>
  </si>
  <si>
    <t>-490391823</t>
  </si>
  <si>
    <t>10</t>
  </si>
  <si>
    <t>VRN - RP 10</t>
  </si>
  <si>
    <t>Zpracování a předání geodetického zaměření skutečně provedené stavby (3 paré + 1 elektronické) dle přísl. právních předpisů</t>
  </si>
  <si>
    <t>2145446603</t>
  </si>
  <si>
    <t>Zpracování a předání geodetického zaměření skutečně provedené stavby - pro celou stavbu</t>
  </si>
  <si>
    <t>Poznámka k položce:
Zpracování a předání geodetického zaměření skutečně provedené stavby odborně způsobilou osobou v oboru zeměměřictví (3 paré + 1 v elektronické formě) objednateli, které bude obsahovat polohopisné a výškopisné zaměření stavby a jejích jednotlivých objektů (situace, podélný profil, příčné profily) s návazností na katastr nemovitostí a projektovou dokumentaci</t>
  </si>
  <si>
    <t>11</t>
  </si>
  <si>
    <t>VRN - RP 11</t>
  </si>
  <si>
    <t>Zpracování a předání dokumentace skutečného provedení stavby - pro celou stavbu</t>
  </si>
  <si>
    <t>124573715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</si>
  <si>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</si>
  <si>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12</t>
  </si>
  <si>
    <t>VRN - RP 12</t>
  </si>
  <si>
    <t>Zajištění ochrany vzrostlých stromů před poškozením</t>
  </si>
  <si>
    <t>-1533650772</t>
  </si>
  <si>
    <t>Poznámka k položce:
- např. obložením kmene dřevěnými latěmi</t>
  </si>
  <si>
    <t>13</t>
  </si>
  <si>
    <t>VRN - RP 13</t>
  </si>
  <si>
    <t>Projednání a zřízení příjezdů a sjezdů na staveniště a osazení potřebného dopravního značení, údržba dotčených komunikací, včetně uvedení všech povrchů do původního stavu</t>
  </si>
  <si>
    <t>-1042459864</t>
  </si>
  <si>
    <t xml:space="preserve">Poznámka k položce:
- včetně průběžného číštění příjezdových komunikací
- včetně čištění povrchu příjezdových komunikací tlakovou vodou po každém ukončeném dnu
- včetně projednání dopravního značení a jeho osazení včetně údržby
</t>
  </si>
  <si>
    <t>14</t>
  </si>
  <si>
    <t>VRN - RP 14</t>
  </si>
  <si>
    <t xml:space="preserve">Zajištění a zabezpečení staveniště, zřízení a likvidace zařízení staveniště, včetně případných přípojek, přístupů, skládek, deponií apod. </t>
  </si>
  <si>
    <t>-1313888386</t>
  </si>
  <si>
    <t>VRN - RP 15</t>
  </si>
  <si>
    <t>Vytýčení stavby odborně způsobilou osobou v oboru zeměměřičství</t>
  </si>
  <si>
    <t>1422859787</t>
  </si>
  <si>
    <t>Vytýčení stavby odborně způsobilou osobou v oboru zeměměřictví</t>
  </si>
  <si>
    <t>16</t>
  </si>
  <si>
    <t>VRN - RP 16</t>
  </si>
  <si>
    <t xml:space="preserve">Provedení (zabezpečení) opatření nezbytných pro ochranu zvláště chráněných částí přírody: záchranný odchyt a přenos chráněných živočichů, včetně pořízení protokolu, osazení příčných bariér, zajištění biologa na stavbě   </t>
  </si>
  <si>
    <t>-1372683930</t>
  </si>
  <si>
    <t>Poznámka k položce:
- zajištění všech požadavků a podmínek dle rozhodnutí
-  dle podmínek Výjimky z ochrany chráněných živočichů vydané 31.8. 2020 č.j. SR/0460/BE/2020-3
- osazení příčných bariér včetně jejich odstranění (dle schématu)
- zajištění slovení ohrožených druhů živočichů
- zajištění záchranného transferu (přesun)
- včetně osazení solitérních kamenů a reprofilaci dna na ploše cca 30 m2 po konzultaci s CHKO a investorem</t>
  </si>
  <si>
    <t>17</t>
  </si>
  <si>
    <t>VRN - RP 17</t>
  </si>
  <si>
    <t>Fotodokumentace stavby, průběh výstavby</t>
  </si>
  <si>
    <t>-1192932757</t>
  </si>
  <si>
    <t>Poznámka k položce:
Pořízení fotodokumentace z celého průběhu stavby včetně stavebních a konstrukčních detailů v rozlišení a kvalitě pro tisk. 
(předání v digitální podobě na CD)</t>
  </si>
  <si>
    <t>18</t>
  </si>
  <si>
    <t>VRN - RP 18</t>
  </si>
  <si>
    <t>Průkazní zkoušky betonu</t>
  </si>
  <si>
    <t>-1902710166</t>
  </si>
  <si>
    <t>Poznámka k položce:
- v ceně je kompletní zajištění provedení zkoušek betonu pro posouzení kvality dle ČSN EN 206-01 A ČSN 73 1322
- požadované zkoušky:
                - 1x stanovení pevnosti v tlaku dle ČSN EN 206-01
                - 1x stanovení mrazuvzdornosti betonu dle ČSN 73 1322
                - 1x stanovení průsaku tlakovou vodoudle ČSN EN 12390-3
- odběr vzorků bude prováděn akreditovanou laboratoří a na pokyn investora akce a za jeho přítomnosti</t>
  </si>
  <si>
    <t>Bednění_zeď</t>
  </si>
  <si>
    <t>240,6</t>
  </si>
  <si>
    <t>Obložení</t>
  </si>
  <si>
    <t>7,92</t>
  </si>
  <si>
    <t>Tmel</t>
  </si>
  <si>
    <t>29,82</t>
  </si>
  <si>
    <t>Osetí</t>
  </si>
  <si>
    <t>105</t>
  </si>
  <si>
    <t>Výkop</t>
  </si>
  <si>
    <t>568</t>
  </si>
  <si>
    <t>Rýhy</t>
  </si>
  <si>
    <t>44,64</t>
  </si>
  <si>
    <t>Rýhy_voda</t>
  </si>
  <si>
    <t>32,175</t>
  </si>
  <si>
    <t>18002-14XT-KH_1 - Opěrná zeď a opevnění</t>
  </si>
  <si>
    <t>Dolamování</t>
  </si>
  <si>
    <t>41,43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</si>
  <si>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</si>
  <si>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</si>
  <si>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</si>
  <si>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</si>
  <si>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</si>
  <si>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</si>
  <si>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</si>
  <si>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</si>
  <si>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</si>
  <si>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</si>
  <si>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</si>
  <si>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</si>
  <si>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112251101</t>
  </si>
  <si>
    <t>Odstranění pařezů D do 300 mm</t>
  </si>
  <si>
    <t>kus</t>
  </si>
  <si>
    <t>CS ÚRS 2020 01</t>
  </si>
  <si>
    <t>796924178</t>
  </si>
  <si>
    <t>Odstranění pařezů strojně s jejich vykopáním, vytrháním nebo odstřelením průměru přes 100 do 300 mm</t>
  </si>
  <si>
    <t>VV</t>
  </si>
  <si>
    <t>"Dle tabulky kácení" 1</t>
  </si>
  <si>
    <t>Součet</t>
  </si>
  <si>
    <t>112251102</t>
  </si>
  <si>
    <t>Odstranění pařezů D do 500 mm</t>
  </si>
  <si>
    <t>763919064</t>
  </si>
  <si>
    <t>Odstranění pařezů strojně s jejich vykopáním, vytrháním nebo odstřelením průměru přes 300 do 500 mm</t>
  </si>
  <si>
    <t>"Dle tabulky kácení" 7</t>
  </si>
  <si>
    <t>113107182</t>
  </si>
  <si>
    <t>Odstranění podkladu živičného tl 100 mm strojně pl přes 50 do 200 m2</t>
  </si>
  <si>
    <t>m2</t>
  </si>
  <si>
    <t>1303000205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</si>
  <si>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</si>
  <si>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Poznámka k položce:
- předpoklad výskytu původní konstrukce cesty</t>
  </si>
  <si>
    <t>"z bývalé cesty nad zdí" 40*3</t>
  </si>
  <si>
    <t>114203104</t>
  </si>
  <si>
    <t>Rozebrání záhozů a rovnanin na sucho</t>
  </si>
  <si>
    <t>m3</t>
  </si>
  <si>
    <t>-1349332830</t>
  </si>
  <si>
    <t>Rozebrání dlažeb nebo záhozů s naložením na dopravní prostředek záhozů, rovnanin a soustřeďovacích staveb provedených na sucho</t>
  </si>
  <si>
    <t>"stavající kameny před patou zdi" 40*0,8*0,8</t>
  </si>
  <si>
    <t>122251105</t>
  </si>
  <si>
    <t>Odkopávky a prokopávky nezapažené v hornině třídy těžitelnosti I, skupiny 3 objem do 1000 m3 strojně</t>
  </si>
  <si>
    <t>1157153125</t>
  </si>
  <si>
    <t>Odkopávky a prokopávky nezapažené strojně v hornině třídy těžitelnosti I skupiny 3 přes 500 do 1 000 m3</t>
  </si>
  <si>
    <t>"Výkopy za stávající zdi pro manipulační prostor pro vybudování zdi - průměr. plocha * délka" 12*44</t>
  </si>
  <si>
    <t>"Výkopy pro provedení rovnanin - opevnění svahů" 40</t>
  </si>
  <si>
    <t>"Předpoklad 50%" Výkop*0,5</t>
  </si>
  <si>
    <t>122351105</t>
  </si>
  <si>
    <t>Odkopávky a prokopávky nezapažené v hornině třídy těžitelnosti II, skupiny 4 objem do 1000 m3 strojně</t>
  </si>
  <si>
    <t>128589933</t>
  </si>
  <si>
    <t>Odkopávky a prokopávky nezapažené strojně v hornině třídy těžitelnosti II skupiny 4 přes 500 do 1 000 m3</t>
  </si>
  <si>
    <t>128511101</t>
  </si>
  <si>
    <t>Dolamování na dně odkopávek a prokopávek v hornině třídy těžitelnosti III, skupiny 6</t>
  </si>
  <si>
    <t>-466237928</t>
  </si>
  <si>
    <t>Dolamování na dně odkopávek a prokopávek ve vrstvě tloušťky do 1 000 mm, bez naložení v hornině třídy těžitelnosti III skupiny 6</t>
  </si>
  <si>
    <t>Poznámka k položce:
- v případě skalních výchozů dojde k jejich odlámání</t>
  </si>
  <si>
    <t>"úprava podkladu v případě naražení na sklaní podloží" 44*2,3*0,3</t>
  </si>
  <si>
    <t>"dolomavání v místě dnového pasu" 12,3*0,3*3</t>
  </si>
  <si>
    <t>129951114</t>
  </si>
  <si>
    <t>Bourání zdiva kamenného v odkopávkách nebo prokopávkách na sucho strojně</t>
  </si>
  <si>
    <t>-1472435534</t>
  </si>
  <si>
    <t>Bourání konstrukcí v odkopávkách a prokopávkách strojně s přemístěním suti na hromady na vzdálenost do 20 m nebo s naložením na dopravní prostředek ze zdiva kamenného, pro jakýkoliv druh kamene na sucho</t>
  </si>
  <si>
    <t>"odstranění stávající zdi - dřík " 40*2,5*0,8</t>
  </si>
  <si>
    <t>132251254</t>
  </si>
  <si>
    <t>Hloubení rýh nezapažených š do 2000 mm v hornině třídy těžitelnosti I, skupiny 3 objem do 500 m3 strojně</t>
  </si>
  <si>
    <t>-1350992614</t>
  </si>
  <si>
    <t>Hloubení nezapažených rýh šířky přes 800 do 2 000 mm strojně s urovnáním dna do předepsaného profilu a spádu v hornině třídy těžitelnosti I skupiny 3 přes 100 do 500 m3</t>
  </si>
  <si>
    <t>"Pata opevnění rovnanin" (11+7)*0,8*0,6</t>
  </si>
  <si>
    <t>"Pata před opěrnou zdí" 40*((1,4+0,6)/2)*0,9</t>
  </si>
  <si>
    <t>"Předpoklad 50%" Rýhy*0,5</t>
  </si>
  <si>
    <t>132251401</t>
  </si>
  <si>
    <t>Hloubení rýh pod vodou v hornině třídy těžitelnosti I, skupiny 3 objem do 1000 m3</t>
  </si>
  <si>
    <t>63974402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</si>
  <si>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 skupiny 3</t>
  </si>
  <si>
    <t>"Výkop pro dnový pás" 3*0,75*14,3</t>
  </si>
  <si>
    <t>"Předpoklad 50%" Rýhy_voda*0,5</t>
  </si>
  <si>
    <t>132351254</t>
  </si>
  <si>
    <t>Hloubení rýh nezapažených š do 2000 mm v hornině třídy těžitelnosti II, skupiny 4 objem do 500 m3 strojně</t>
  </si>
  <si>
    <t>1351909224</t>
  </si>
  <si>
    <t>Hloubení nezapažených rýh šířky přes 800 do 2 000 mm strojně s urovnáním dna do předepsaného profilu a spádu v hornině třídy těžitelnosti II skupiny 4 přes 100 do 500 m3</t>
  </si>
  <si>
    <t>"Předpoklad 50%"  Rýhy*0,5</t>
  </si>
  <si>
    <t>132351401</t>
  </si>
  <si>
    <t>Hloubení rýh pod vodou v hornině třídy těžitelnosti II, skupiny 4 objem do 1000 m3</t>
  </si>
  <si>
    <t>406464694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</si>
  <si>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II skupiny 4</t>
  </si>
  <si>
    <t>174151101</t>
  </si>
  <si>
    <t>Zásyp jam, šachet rýh nebo kolem objektů sypaninou se zhutněním</t>
  </si>
  <si>
    <t>-1717109712</t>
  </si>
  <si>
    <t>Zásyp sypaninou z jakékoliv horniny strojně s uložením výkopku ve vrstvách se zhutněním jam, šachet, rýh nebo kolem objektů v těchto vykopávkách</t>
  </si>
  <si>
    <t>"Zpětný násyp výkopu za opěrnou zeď" Výkop+Rýhy+Rýhy_voda+Dolamování</t>
  </si>
  <si>
    <t>181411132</t>
  </si>
  <si>
    <t>Založení parkového trávníku výsevem plochy do 1000 m2 ve svahu do 1:2</t>
  </si>
  <si>
    <t>1190640297</t>
  </si>
  <si>
    <t>Založení trávníku na půdě předem připravené plochy do 1000 m2 výsevem včetně utažení parkového na svahu přes 1:5 do 1:2</t>
  </si>
  <si>
    <t>"nad opěrnou zdí - prům délka svahu x délka" 2,5*42</t>
  </si>
  <si>
    <t>M</t>
  </si>
  <si>
    <t>005724100</t>
  </si>
  <si>
    <t>osivo směs travní parková</t>
  </si>
  <si>
    <t>kg</t>
  </si>
  <si>
    <t>-1132973766</t>
  </si>
  <si>
    <t>105*0,025 'Přepočtené koeficientem množství</t>
  </si>
  <si>
    <t>182251101</t>
  </si>
  <si>
    <t>Svahování násypů</t>
  </si>
  <si>
    <t>-942846292</t>
  </si>
  <si>
    <t>Svahování trvalých svahů do projektovaných profilů strojně s potřebným přemístěním výkopku při svahování násypů v jakékoliv hornině</t>
  </si>
  <si>
    <t>"nad opěrnou zdí" Osetí</t>
  </si>
  <si>
    <t>"úprava svahů pro rovnaninu" 11*4,6+7*4,4</t>
  </si>
  <si>
    <t>RP1</t>
  </si>
  <si>
    <t>Likvidace přebytku pařezů v souladu se zákonem O odpadech č. 185/2001 Sb. v platném znění</t>
  </si>
  <si>
    <t>58576931</t>
  </si>
  <si>
    <t>Poznámka k položce:
Likvidace přebytku pařezů v souladu se zákonem O odpadech č 185/2001 Sb. v platném znění.
Součástí položky jsou přesuny, doprava a potřebná manipulace s pařezy a poplatky za uložení na skládku. 
Předpokládá se odvoz a uložení do odvozní vzdálenost 10 km.</t>
  </si>
  <si>
    <t>RP2</t>
  </si>
  <si>
    <t>Bourání kcí ve vykopávkách - prefabrikáty a betonové konstrukce</t>
  </si>
  <si>
    <t>391894580</t>
  </si>
  <si>
    <t>Bourání konstrukcí ve vykopávkách - prefabrikáty a betonové konstrukce</t>
  </si>
  <si>
    <t>Poznámka k položce:
- rozebrání a rozbourání konstrukcí z betonových prefabrikátů, betonových konstrukcí 
- včetně přesunu a naložení na dopravní prostředek
- přesný rozsah bude upřesněn po odkrytí konstrukcí</t>
  </si>
  <si>
    <t>"základ stávající opěrné zdi" 35*1*0,8</t>
  </si>
  <si>
    <t>19</t>
  </si>
  <si>
    <t>RP3</t>
  </si>
  <si>
    <t>Manipulace s výkopkem</t>
  </si>
  <si>
    <t>128535448</t>
  </si>
  <si>
    <t xml:space="preserve">Manipulace s výkopkem </t>
  </si>
  <si>
    <t>Poznámka k položce:
- veškerá manipulace s výkopkem na staveništi a případné mezideponii
- včetně přesunů, přehození, přesunu na mezideponii a zpět, uložení na mezideponii a naložení</t>
  </si>
  <si>
    <t>Výkop+Rýhy+Rýhy_voda+Dolamování</t>
  </si>
  <si>
    <t>Zakládání</t>
  </si>
  <si>
    <t>20</t>
  </si>
  <si>
    <t>274315413</t>
  </si>
  <si>
    <t>Základové pasy z betonu se zvýšenými nároky na prostředí C 30/37</t>
  </si>
  <si>
    <t>684834648</t>
  </si>
  <si>
    <t>Základové konstrukce z betonu pasy prostého se zvýšenými nároky na prostředí tř. C 30/37</t>
  </si>
  <si>
    <t>Poznámka k položce:
- úprava podkladu bude využita v případě neúnostného podloží pod základem zdi</t>
  </si>
  <si>
    <t>"podkladní beton - zeď" 46*0,1*3,55</t>
  </si>
  <si>
    <t>"úprava podkladu betonem pod 1/3 základu" (45*3,55*0,5)*0,333</t>
  </si>
  <si>
    <t>274351111</t>
  </si>
  <si>
    <t>Bednění základových pasů tradiční oboustranné</t>
  </si>
  <si>
    <t>1216764070</t>
  </si>
  <si>
    <t>Bednění základových konstrukcí pasů tradiční oboustranné</t>
  </si>
  <si>
    <t>"podkladní beton - dvě strany + čela" (46*2+3,55*2)*0,1</t>
  </si>
  <si>
    <t>22</t>
  </si>
  <si>
    <t>RP4</t>
  </si>
  <si>
    <t>Trativod z drenážních trubek flexibilních PVC-U SN 4 perforace 360° včetně lože otevřený výkop DN 65 pro meliorace</t>
  </si>
  <si>
    <t>m</t>
  </si>
  <si>
    <t>-1575076669</t>
  </si>
  <si>
    <t>Trativody z drenážních a melioračních trubek pro meliorace, dočasné nebo odlehčovací drenáže se zřízením štěrkového lože pod trubky a s jejich obsypem v otevřeném výkopu trubka flexibilní PVC-U SN 4 celoperforovaná 360° DN 65</t>
  </si>
  <si>
    <t>Poznámka k položce:
- vychází z položky 212751102
- bez obsypu potrubí</t>
  </si>
  <si>
    <t>"Protimrazový klín" 44</t>
  </si>
  <si>
    <t>23</t>
  </si>
  <si>
    <t>214500411</t>
  </si>
  <si>
    <t>Zřízení výplně rýh s drenážním potrubím do DN 200 štěrkopískem v do 1300 mm</t>
  </si>
  <si>
    <t>-330595032</t>
  </si>
  <si>
    <t>Zřízení výplně rýhy s drenážním potrubím z trub DN do 200  štěrkem, pískem nebo štěrkopískem, výšky přes 850 do 1300 mm</t>
  </si>
  <si>
    <t>Poznámka k položce:
- předpoklad vytváření ve 3 částech (na výšku kamenobloku)</t>
  </si>
  <si>
    <t>"Protimrazový klín - 3x výška 0,8" 44*3</t>
  </si>
  <si>
    <t>24</t>
  </si>
  <si>
    <t>58343959</t>
  </si>
  <si>
    <t>kamenivo drcené hrubé frakce 32/63</t>
  </si>
  <si>
    <t>t</t>
  </si>
  <si>
    <t>-663479512</t>
  </si>
  <si>
    <t>"3 vrstvy po kamenoblocích x průměrná plocha" 0,4*44*1,97*3</t>
  </si>
  <si>
    <t>25</t>
  </si>
  <si>
    <t>RP5</t>
  </si>
  <si>
    <t xml:space="preserve">Odvodnění opěrné zdi - drenážní plastové potrubí HDPE DN 65 </t>
  </si>
  <si>
    <t>-1310263483</t>
  </si>
  <si>
    <t>Odvodnění opěrné zdi - drenážní plastové potrubí HDPE DN 65</t>
  </si>
  <si>
    <t xml:space="preserve">Poznámka k položce:
- výchozí položka 212792311
- změna na DN 65
- prostupy přes opěrnou zeď
- cena včetně provedení osazení potrubí během betonáže
- cena včetna materiálu
- uložení ve sklonu 2% á 5,0 m
</t>
  </si>
  <si>
    <t>"opěrná zeď" 8*1,1</t>
  </si>
  <si>
    <t>26</t>
  </si>
  <si>
    <t>RP6</t>
  </si>
  <si>
    <t>T-kus pro drenážní trubky  D 65 mm</t>
  </si>
  <si>
    <t>ks</t>
  </si>
  <si>
    <t>-267644263</t>
  </si>
  <si>
    <t>Poznámka k položce:
- položka včetně osazení</t>
  </si>
  <si>
    <t>"opěrná zeď" 8</t>
  </si>
  <si>
    <t>Svislé a kompletní konstrukce</t>
  </si>
  <si>
    <t>27</t>
  </si>
  <si>
    <t>321321116</t>
  </si>
  <si>
    <t>Konstrukce vodních staveb ze ŽB mrazuvzdorného tř. C 30/37</t>
  </si>
  <si>
    <t>2043655430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</si>
  <si>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</si>
  <si>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"jádro opěrné zdi - délka x změřená plocha" 44*1,344</t>
  </si>
  <si>
    <t>"základ zdi" 45*((0,9+1,15)/2)*2,45</t>
  </si>
  <si>
    <t>28</t>
  </si>
  <si>
    <t>321351010</t>
  </si>
  <si>
    <t>Bednění konstrukcí vodních staveb rovinné - zřízení</t>
  </si>
  <si>
    <t>-1030445752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</si>
  <si>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</si>
  <si>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"jádro opěrné zdi" 44*2,65+(0,55*2,65)*8</t>
  </si>
  <si>
    <t>"základ - podélné + čela" (45*0,9+45*1,15)+((0,9+1,15)/2)*2,45*8</t>
  </si>
  <si>
    <t>29</t>
  </si>
  <si>
    <t>321352010</t>
  </si>
  <si>
    <t>Bednění konstrukcí vodních staveb rovinné - odstranění</t>
  </si>
  <si>
    <t>317577346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</si>
  <si>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</si>
  <si>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30</t>
  </si>
  <si>
    <t>321366111</t>
  </si>
  <si>
    <t>Výztuž železobetonových konstrukcí vodních staveb z oceli 10 505 D do 12 mm</t>
  </si>
  <si>
    <t>-2054593414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</si>
  <si>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</si>
  <si>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"dle výkresu výztuže + 10% na překrytí" ((117,17+22,18+24,99)*1,1)/1000</t>
  </si>
  <si>
    <t>31</t>
  </si>
  <si>
    <t>321366112</t>
  </si>
  <si>
    <t>Výztuž železobetonových konstrukcí vodních staveb z oceli 10 505 D do 32 mm</t>
  </si>
  <si>
    <t>2098317842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</si>
  <si>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</si>
  <si>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"dle výkresu výztuže + 20% na překrytí" ((3163,16)*1,2)/1000</t>
  </si>
  <si>
    <t>32</t>
  </si>
  <si>
    <t>321368211</t>
  </si>
  <si>
    <t>Výztuž železobetonových konstrukcí vodních staveb ze svařovaných sítí</t>
  </si>
  <si>
    <t>-522725479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</si>
  <si>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</si>
  <si>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"dle výkresu výztuže + 20% na překrytí" (4011,76*1,2)/1000</t>
  </si>
  <si>
    <t>33</t>
  </si>
  <si>
    <t>326215221</t>
  </si>
  <si>
    <t>Zdivo LTM z pravidelných kamenů na maltu, objem jednoho kamene přes 0,02 m3</t>
  </si>
  <si>
    <t>682016826</t>
  </si>
  <si>
    <t>Zdivo hradících konstrukcí z lomového kamene štípaného nebo ručně vybíraného na maltu včetně spárování z pravidelných kamenů objemu 1 kusu kamene přes 0,02 m3</t>
  </si>
  <si>
    <t>"Obložení zhlaví" (44*0,72)*0,25</t>
  </si>
  <si>
    <t>34</t>
  </si>
  <si>
    <t>326215911</t>
  </si>
  <si>
    <t>Příplatek k cenám zdiva LTM z kamene na maltu za jednostranné lícování</t>
  </si>
  <si>
    <t>1814476714</t>
  </si>
  <si>
    <t>Zdivo hradících konstrukcí z lomového kamene štípaného nebo ručně vybíraného na maltu včetně spárování Příplatek k cenám za lícování zdiva jednostranné</t>
  </si>
  <si>
    <t>35</t>
  </si>
  <si>
    <t>326215921</t>
  </si>
  <si>
    <t>Příplatek k cenám zdiva LTM z kamene na maltu za vytvoření vodorovné hrany rohu</t>
  </si>
  <si>
    <t>829857456</t>
  </si>
  <si>
    <t>Zdivo hradících konstrukcí z lomového kamene štípaného nebo ručně vybíraného na maltu včetně spárování Příplatek k cenám za vytvoření hrany zdiva (rohu) vodorovné</t>
  </si>
  <si>
    <t>44</t>
  </si>
  <si>
    <t>36</t>
  </si>
  <si>
    <t>326215922</t>
  </si>
  <si>
    <t>Příplatek k cenám zdiva LTM z kamene na maltu za vytvoření svislé hrany rohu</t>
  </si>
  <si>
    <t>-458938073</t>
  </si>
  <si>
    <t>Zdivo hradících konstrukcí z lomového kamene štípaného nebo ručně vybíraného na maltu včetně spárování Příplatek k cenám za vytvoření hrany zdiva (rohu) svislé</t>
  </si>
  <si>
    <t>14*0,25</t>
  </si>
  <si>
    <t>37</t>
  </si>
  <si>
    <t>RP7</t>
  </si>
  <si>
    <t>Úprava ploch betonových po odbednění před zhotovením obkladu ze zdiva z l.k.</t>
  </si>
  <si>
    <t>1450118755</t>
  </si>
  <si>
    <t xml:space="preserve">Poznámka k položce:
- zdrsnění plochy např. rozbrušovačím kotoučem </t>
  </si>
  <si>
    <t>Obložení/0,25</t>
  </si>
  <si>
    <t>Vodorovné konstrukce</t>
  </si>
  <si>
    <t>38</t>
  </si>
  <si>
    <t>463211153</t>
  </si>
  <si>
    <t>Rovnanina objemu přes 3 m3 z lomového kamene tříděného hmotnosti do 500 kg s urovnáním líce</t>
  </si>
  <si>
    <t>-357746693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</si>
  <si>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</si>
  <si>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"opevnění koncí úseku" 11*4,6*0,5</t>
  </si>
  <si>
    <t>"opevnění začáteku úseku" 7*4,4*0,5</t>
  </si>
  <si>
    <t>"předsazená pata zdi" 40*0,9*((0,6+1,4)/2)</t>
  </si>
  <si>
    <t>Rovnanina</t>
  </si>
  <si>
    <t>39</t>
  </si>
  <si>
    <t>463211158</t>
  </si>
  <si>
    <t>Rovnanina objemu přes 3 m3 z lomového kamene tříděného hmotnosti přes 500 kg s urovnáním líce</t>
  </si>
  <si>
    <t>-500867810</t>
  </si>
  <si>
    <t>Rovnanina z lomového kamene neupraveného pro podélné i příčné objekty objemu přes 3 m3 z kamene tříděného, s urovnáním líce a vyklínováním spár úlomky kamene hmotnost jednotlivých kamenů přes 500 kg</t>
  </si>
  <si>
    <t>"pata - opevnění koncí úseku" 11*0,6*0,8</t>
  </si>
  <si>
    <t>"pata - opevnění začátkuúseku" 7*0,6*0,8</t>
  </si>
  <si>
    <t>"kamenný pás" 14,3*3*0,75</t>
  </si>
  <si>
    <t>40</t>
  </si>
  <si>
    <t>RP8</t>
  </si>
  <si>
    <t>Přehození rovnaniny z l.k. štěrkovým výkopkem v tl. do 100 mm</t>
  </si>
  <si>
    <t>-628008471</t>
  </si>
  <si>
    <t>"Přesypání pat a pasu" 14,3*3+0,6*(7+11)</t>
  </si>
  <si>
    <t>Úpravy povrchů, podlahy a osazování výplní</t>
  </si>
  <si>
    <t>52</t>
  </si>
  <si>
    <t>RP13</t>
  </si>
  <si>
    <t>Spárování zdiva z lomového kamene maltou cementovou hl spár přes 50 do 70 mm</t>
  </si>
  <si>
    <t>437101734</t>
  </si>
  <si>
    <t>Spárování zdiva z lomového kamene upraveného maltou cementovou hloubky vysekaných spár přes 50 do 70 mm</t>
  </si>
  <si>
    <t>Poznámka k položce:
- použití malty pro vodní hospodářství, dostatečně mrazuvzdorné, proti chemickým vlivům
- výchozí položka 628634111</t>
  </si>
  <si>
    <t>"spáry mezi kamenobloky" 44*2,65</t>
  </si>
  <si>
    <t>Ostatní konstrukce a práce, bourání</t>
  </si>
  <si>
    <t>42</t>
  </si>
  <si>
    <t>919726124</t>
  </si>
  <si>
    <t>Geotextilie pro ochranu, separaci a filtraci netkaná měrná hmotnost do 800 g/m2</t>
  </si>
  <si>
    <t>-2044753864</t>
  </si>
  <si>
    <t>Geotextilie netkaná pro ochranu, separaci nebo filtraci měrná hmotnost přes 500 do 800 g/m2</t>
  </si>
  <si>
    <t>"okolo protimrazového klínu" 44*3,1</t>
  </si>
  <si>
    <t>43</t>
  </si>
  <si>
    <t>931992121</t>
  </si>
  <si>
    <t>Výplň dilatačních spár z extrudovaného polystyrénu tl 20 mm</t>
  </si>
  <si>
    <t>601128523</t>
  </si>
  <si>
    <t>Výplň dilatačních spár z polystyrenu  extrudovaného, tloušťky 20 mm</t>
  </si>
  <si>
    <t>"zeď" 6*1,344</t>
  </si>
  <si>
    <t>"základ" 6*(2,45*((0,9+1,115)/2))</t>
  </si>
  <si>
    <t>931994105</t>
  </si>
  <si>
    <t>Těsnění pracovní spáry betonové konstrukce vnitřním těsnicím pásem</t>
  </si>
  <si>
    <t>-1198663916</t>
  </si>
  <si>
    <t>Těsnění spáry betonové konstrukce pásy, profily, tmely  těsnicím pásem vnitřním, spáry pracovní</t>
  </si>
  <si>
    <t>"mezi základem a jádrem zdi" 44*3</t>
  </si>
  <si>
    <t>"svislé v rámci betonáže dilatačních bloků" 5*2,65</t>
  </si>
  <si>
    <t>45</t>
  </si>
  <si>
    <t>931994142</t>
  </si>
  <si>
    <t>Těsnění dilatační spáry betonové konstrukce polyuretanovým tmelem do pl 4,0 cm2</t>
  </si>
  <si>
    <t>-49120361</t>
  </si>
  <si>
    <t>Těsnění spáry betonové konstrukce pásy, profily, tmely  tmelem polyuretanovým spáry dilatační do 4,0 cm2</t>
  </si>
  <si>
    <t>"zeď" 6*(0,72+2,65)</t>
  </si>
  <si>
    <t>"základ" 6*(0,7+0,9)</t>
  </si>
  <si>
    <t>46</t>
  </si>
  <si>
    <t>931994151</t>
  </si>
  <si>
    <t>Těsnění spáry betonové konstrukce spárovým profilem průřezu 20/20 mm</t>
  </si>
  <si>
    <t>1215129502</t>
  </si>
  <si>
    <t>Těsnění spáry betonové konstrukce pásy, profily, tmely  spárovým profilem průřezu 20/20 mm</t>
  </si>
  <si>
    <t>47</t>
  </si>
  <si>
    <t>RP9</t>
  </si>
  <si>
    <t>Vytvoření zdi z kamenobloků D+M</t>
  </si>
  <si>
    <t>1399206254</t>
  </si>
  <si>
    <t>Poznámka k položce:
- cena zahrnuje nákup kamenobloků a jejich dopravu na staveniště
- cena včetně manipulace na staveništi
-cena včetně uložení a provazovací výztuže k výztuži jádra zdi
- cena včetně prostupů (drenážní a pro ptactvo)
- ukládání dle technologických listů výrobce
- předpokládané rozměry 1,0 x 0,8 x 0,4/0,3</t>
  </si>
  <si>
    <t>"dle kladečského schámatu" 136</t>
  </si>
  <si>
    <t>48</t>
  </si>
  <si>
    <t>RP10</t>
  </si>
  <si>
    <t>Zajištění převedení tekoucí vody včetně čerpání dle zvolené technologie po dobu nutnou pro výstavbu</t>
  </si>
  <si>
    <t>-1451625236</t>
  </si>
  <si>
    <t xml:space="preserve">Zajištění převedení tekoucí vody včetně čerpání dle zvolené technologie po dobu nutnou pro výstavbu </t>
  </si>
  <si>
    <t>Poznámka k položce:
Převedení vody v korytě Ostravice
- převedení vody pomocí podélných hrázek během opravy zdi a opevnění
- celková délka opravovaných úseků je 58 m, předpokládá se postupně posouvání odvodněného úseku
- čerpání průsaků do výšky až 10 m s průměrným přítokem do 1000 l/min;
- pohotovostní čerpací soustavy dimenzovanou na požadovanou čerpací výšku a průtok;
- včetně zbudování zemních hrázek ze zemin vhodných do hrázek (včetně zajištění materiálu) a dostatečně těsnících, jímkovaní, soustředění převáděné vody, rozebrání hrázek
- případné vedení potrubí bude vrchem přes konstrukce, vedením nesmí být narušeno opevnění břehů ani rostlý terén (pod konstrukcí nebo bokem konstrukce)</t>
  </si>
  <si>
    <t>49</t>
  </si>
  <si>
    <t>RP11</t>
  </si>
  <si>
    <t>Lešení řadové trubkové s podlahami</t>
  </si>
  <si>
    <t>1210670687</t>
  </si>
  <si>
    <t xml:space="preserve">Poznámka k položce:
- montáž a demontáž lešení
- po dobu nezbytnou pro provádění zdi
</t>
  </si>
  <si>
    <t>"návodní strana zdi" 130</t>
  </si>
  <si>
    <t>997</t>
  </si>
  <si>
    <t>Přesun sutě</t>
  </si>
  <si>
    <t>50</t>
  </si>
  <si>
    <t>RP12</t>
  </si>
  <si>
    <t xml:space="preserve">Likvidace vybouraných hmot a suti, oceli v souladu se zk. O odpadech č 185/2001 Sb. v platném znění. Součástí položky jsou přesuny, doprava a potřebná manipulace se sutí včetně případných poplatků za uložení na skládku. </t>
  </si>
  <si>
    <t>-909671498</t>
  </si>
  <si>
    <t xml:space="preserve">Likvidace vybouraných hmot a suti v souladu se zk. O odpadech č 185/2001 Sb. v platném znění. Součástí položky jsou přesuny, doprava a potřebná manipulace se sutí včetně případných poplatků za uložení na skládku. </t>
  </si>
  <si>
    <t xml:space="preserve">Poznámka k položce:
- odvoz vybourané suti a oceli na skládku včetně poplatku za skládku a veškeré manipulace
</t>
  </si>
  <si>
    <t>998</t>
  </si>
  <si>
    <t>Přesun hmot</t>
  </si>
  <si>
    <t>51</t>
  </si>
  <si>
    <t>998312011</t>
  </si>
  <si>
    <t>Přesun hmot pro sanace území, hrazení a úpravy bystřin</t>
  </si>
  <si>
    <t>706626959</t>
  </si>
  <si>
    <t>Přesun hmot pro sanace území, hrazení a úpravy bystřin  jakéhokoliv rozsahu pro dopravní vzdálenost 50 m</t>
  </si>
  <si>
    <t>SEZNAM FIGUR</t>
  </si>
  <si>
    <t>Výměra</t>
  </si>
  <si>
    <t xml:space="preserve"> 18002-14XT-KH_1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</si>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</sst>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1"/>
      <c r="AQ5" s="21"/>
      <c r="AR5" s="19"/>
      <c r="BE5" s="271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1"/>
      <c r="AQ6" s="21"/>
      <c r="AR6" s="19"/>
      <c r="BE6" s="272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2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323">
        <v>43271</v>
      </c>
      <c r="AO8" s="21"/>
      <c r="AP8" s="21"/>
      <c r="AQ8" s="21"/>
      <c r="AR8" s="19"/>
      <c r="BE8" s="272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2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72"/>
      <c r="BS10" s="16" t="s">
        <v>6</v>
      </c>
    </row>
    <row r="11" spans="2:71" s="1" customFormat="1" ht="18.45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72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2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72"/>
      <c r="BS13" s="16" t="s">
        <v>6</v>
      </c>
    </row>
    <row r="14" spans="2:71" ht="13.2">
      <c r="B14" s="20"/>
      <c r="C14" s="21"/>
      <c r="D14" s="21"/>
      <c r="E14" s="277" t="s">
        <v>28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72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2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30</v>
      </c>
      <c r="AO16" s="21"/>
      <c r="AP16" s="21"/>
      <c r="AQ16" s="21"/>
      <c r="AR16" s="19"/>
      <c r="BE16" s="272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32</v>
      </c>
      <c r="AO17" s="21"/>
      <c r="AP17" s="21"/>
      <c r="AQ17" s="21"/>
      <c r="AR17" s="19"/>
      <c r="BE17" s="272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2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72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72"/>
      <c r="BS20" s="16" t="s">
        <v>33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2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2"/>
    </row>
    <row r="23" spans="2:57" s="1" customFormat="1" ht="16.5" customHeight="1">
      <c r="B23" s="20"/>
      <c r="C23" s="21"/>
      <c r="D23" s="21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1"/>
      <c r="AP23" s="21"/>
      <c r="AQ23" s="21"/>
      <c r="AR23" s="19"/>
      <c r="BE23" s="272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2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2"/>
    </row>
    <row r="26" spans="1:57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0">
        <f>ROUND(AG94,2)</f>
        <v>0</v>
      </c>
      <c r="AL26" s="281"/>
      <c r="AM26" s="281"/>
      <c r="AN26" s="281"/>
      <c r="AO26" s="281"/>
      <c r="AP26" s="35"/>
      <c r="AQ26" s="35"/>
      <c r="AR26" s="38"/>
      <c r="BE26" s="272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2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2" t="s">
        <v>38</v>
      </c>
      <c r="M28" s="282"/>
      <c r="N28" s="282"/>
      <c r="O28" s="282"/>
      <c r="P28" s="282"/>
      <c r="Q28" s="35"/>
      <c r="R28" s="35"/>
      <c r="S28" s="35"/>
      <c r="T28" s="35"/>
      <c r="U28" s="35"/>
      <c r="V28" s="35"/>
      <c r="W28" s="282" t="s">
        <v>39</v>
      </c>
      <c r="X28" s="282"/>
      <c r="Y28" s="282"/>
      <c r="Z28" s="282"/>
      <c r="AA28" s="282"/>
      <c r="AB28" s="282"/>
      <c r="AC28" s="282"/>
      <c r="AD28" s="282"/>
      <c r="AE28" s="282"/>
      <c r="AF28" s="35"/>
      <c r="AG28" s="35"/>
      <c r="AH28" s="35"/>
      <c r="AI28" s="35"/>
      <c r="AJ28" s="35"/>
      <c r="AK28" s="282" t="s">
        <v>40</v>
      </c>
      <c r="AL28" s="282"/>
      <c r="AM28" s="282"/>
      <c r="AN28" s="282"/>
      <c r="AO28" s="282"/>
      <c r="AP28" s="35"/>
      <c r="AQ28" s="35"/>
      <c r="AR28" s="38"/>
      <c r="BE28" s="272"/>
    </row>
    <row r="29" spans="2:57" s="3" customFormat="1" ht="14.4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85">
        <v>0.21</v>
      </c>
      <c r="M29" s="284"/>
      <c r="N29" s="284"/>
      <c r="O29" s="284"/>
      <c r="P29" s="284"/>
      <c r="Q29" s="40"/>
      <c r="R29" s="40"/>
      <c r="S29" s="40"/>
      <c r="T29" s="40"/>
      <c r="U29" s="40"/>
      <c r="V29" s="40"/>
      <c r="W29" s="283">
        <f>ROUND(AZ94,2)</f>
        <v>0</v>
      </c>
      <c r="X29" s="284"/>
      <c r="Y29" s="284"/>
      <c r="Z29" s="284"/>
      <c r="AA29" s="284"/>
      <c r="AB29" s="284"/>
      <c r="AC29" s="284"/>
      <c r="AD29" s="284"/>
      <c r="AE29" s="284"/>
      <c r="AF29" s="40"/>
      <c r="AG29" s="40"/>
      <c r="AH29" s="40"/>
      <c r="AI29" s="40"/>
      <c r="AJ29" s="40"/>
      <c r="AK29" s="283">
        <f>ROUND(AV94,2)</f>
        <v>0</v>
      </c>
      <c r="AL29" s="284"/>
      <c r="AM29" s="284"/>
      <c r="AN29" s="284"/>
      <c r="AO29" s="284"/>
      <c r="AP29" s="40"/>
      <c r="AQ29" s="40"/>
      <c r="AR29" s="41"/>
      <c r="BE29" s="273"/>
    </row>
    <row r="30" spans="2:57" s="3" customFormat="1" ht="14.4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85">
        <v>0.15</v>
      </c>
      <c r="M30" s="284"/>
      <c r="N30" s="284"/>
      <c r="O30" s="284"/>
      <c r="P30" s="284"/>
      <c r="Q30" s="40"/>
      <c r="R30" s="40"/>
      <c r="S30" s="40"/>
      <c r="T30" s="40"/>
      <c r="U30" s="40"/>
      <c r="V30" s="40"/>
      <c r="W30" s="283">
        <f>ROUND(BA94,2)</f>
        <v>0</v>
      </c>
      <c r="X30" s="284"/>
      <c r="Y30" s="284"/>
      <c r="Z30" s="284"/>
      <c r="AA30" s="284"/>
      <c r="AB30" s="284"/>
      <c r="AC30" s="284"/>
      <c r="AD30" s="284"/>
      <c r="AE30" s="284"/>
      <c r="AF30" s="40"/>
      <c r="AG30" s="40"/>
      <c r="AH30" s="40"/>
      <c r="AI30" s="40"/>
      <c r="AJ30" s="40"/>
      <c r="AK30" s="283">
        <f>ROUND(AW94,2)</f>
        <v>0</v>
      </c>
      <c r="AL30" s="284"/>
      <c r="AM30" s="284"/>
      <c r="AN30" s="284"/>
      <c r="AO30" s="284"/>
      <c r="AP30" s="40"/>
      <c r="AQ30" s="40"/>
      <c r="AR30" s="41"/>
      <c r="BE30" s="273"/>
    </row>
    <row r="31" spans="2:57" s="3" customFormat="1" ht="14.4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85">
        <v>0.21</v>
      </c>
      <c r="M31" s="284"/>
      <c r="N31" s="284"/>
      <c r="O31" s="284"/>
      <c r="P31" s="284"/>
      <c r="Q31" s="40"/>
      <c r="R31" s="40"/>
      <c r="S31" s="40"/>
      <c r="T31" s="40"/>
      <c r="U31" s="40"/>
      <c r="V31" s="40"/>
      <c r="W31" s="283">
        <f>ROUND(BB94,2)</f>
        <v>0</v>
      </c>
      <c r="X31" s="284"/>
      <c r="Y31" s="284"/>
      <c r="Z31" s="284"/>
      <c r="AA31" s="284"/>
      <c r="AB31" s="284"/>
      <c r="AC31" s="284"/>
      <c r="AD31" s="284"/>
      <c r="AE31" s="284"/>
      <c r="AF31" s="40"/>
      <c r="AG31" s="40"/>
      <c r="AH31" s="40"/>
      <c r="AI31" s="40"/>
      <c r="AJ31" s="40"/>
      <c r="AK31" s="283">
        <v>0</v>
      </c>
      <c r="AL31" s="284"/>
      <c r="AM31" s="284"/>
      <c r="AN31" s="284"/>
      <c r="AO31" s="284"/>
      <c r="AP31" s="40"/>
      <c r="AQ31" s="40"/>
      <c r="AR31" s="41"/>
      <c r="BE31" s="273"/>
    </row>
    <row r="32" spans="2:57" s="3" customFormat="1" ht="14.4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85">
        <v>0.15</v>
      </c>
      <c r="M32" s="284"/>
      <c r="N32" s="284"/>
      <c r="O32" s="284"/>
      <c r="P32" s="284"/>
      <c r="Q32" s="40"/>
      <c r="R32" s="40"/>
      <c r="S32" s="40"/>
      <c r="T32" s="40"/>
      <c r="U32" s="40"/>
      <c r="V32" s="40"/>
      <c r="W32" s="283">
        <f>ROUND(BC94,2)</f>
        <v>0</v>
      </c>
      <c r="X32" s="284"/>
      <c r="Y32" s="284"/>
      <c r="Z32" s="284"/>
      <c r="AA32" s="284"/>
      <c r="AB32" s="284"/>
      <c r="AC32" s="284"/>
      <c r="AD32" s="284"/>
      <c r="AE32" s="284"/>
      <c r="AF32" s="40"/>
      <c r="AG32" s="40"/>
      <c r="AH32" s="40"/>
      <c r="AI32" s="40"/>
      <c r="AJ32" s="40"/>
      <c r="AK32" s="283">
        <v>0</v>
      </c>
      <c r="AL32" s="284"/>
      <c r="AM32" s="284"/>
      <c r="AN32" s="284"/>
      <c r="AO32" s="284"/>
      <c r="AP32" s="40"/>
      <c r="AQ32" s="40"/>
      <c r="AR32" s="41"/>
      <c r="BE32" s="273"/>
    </row>
    <row r="33" spans="2:57" s="3" customFormat="1" ht="14.4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85">
        <v>0</v>
      </c>
      <c r="M33" s="284"/>
      <c r="N33" s="284"/>
      <c r="O33" s="284"/>
      <c r="P33" s="284"/>
      <c r="Q33" s="40"/>
      <c r="R33" s="40"/>
      <c r="S33" s="40"/>
      <c r="T33" s="40"/>
      <c r="U33" s="40"/>
      <c r="V33" s="40"/>
      <c r="W33" s="283">
        <f>ROUND(BD94,2)</f>
        <v>0</v>
      </c>
      <c r="X33" s="284"/>
      <c r="Y33" s="284"/>
      <c r="Z33" s="284"/>
      <c r="AA33" s="284"/>
      <c r="AB33" s="284"/>
      <c r="AC33" s="284"/>
      <c r="AD33" s="284"/>
      <c r="AE33" s="284"/>
      <c r="AF33" s="40"/>
      <c r="AG33" s="40"/>
      <c r="AH33" s="40"/>
      <c r="AI33" s="40"/>
      <c r="AJ33" s="40"/>
      <c r="AK33" s="283">
        <v>0</v>
      </c>
      <c r="AL33" s="284"/>
      <c r="AM33" s="284"/>
      <c r="AN33" s="284"/>
      <c r="AO33" s="284"/>
      <c r="AP33" s="40"/>
      <c r="AQ33" s="40"/>
      <c r="AR33" s="41"/>
      <c r="BE33" s="273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2"/>
    </row>
    <row r="35" spans="1:57" s="2" customFormat="1" ht="25.95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86" t="s">
        <v>49</v>
      </c>
      <c r="Y35" s="287"/>
      <c r="Z35" s="287"/>
      <c r="AA35" s="287"/>
      <c r="AB35" s="287"/>
      <c r="AC35" s="44"/>
      <c r="AD35" s="44"/>
      <c r="AE35" s="44"/>
      <c r="AF35" s="44"/>
      <c r="AG35" s="44"/>
      <c r="AH35" s="44"/>
      <c r="AI35" s="44"/>
      <c r="AJ35" s="44"/>
      <c r="AK35" s="288">
        <f>SUM(AK26:AK33)</f>
        <v>0</v>
      </c>
      <c r="AL35" s="287"/>
      <c r="AM35" s="287"/>
      <c r="AN35" s="287"/>
      <c r="AO35" s="289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51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52</v>
      </c>
      <c r="AI60" s="37"/>
      <c r="AJ60" s="37"/>
      <c r="AK60" s="37"/>
      <c r="AL60" s="37"/>
      <c r="AM60" s="51" t="s">
        <v>53</v>
      </c>
      <c r="AN60" s="37"/>
      <c r="AO60" s="37"/>
      <c r="AP60" s="35"/>
      <c r="AQ60" s="35"/>
      <c r="AR60" s="38"/>
      <c r="BE60" s="33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55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52</v>
      </c>
      <c r="AI75" s="37"/>
      <c r="AJ75" s="37"/>
      <c r="AK75" s="37"/>
      <c r="AL75" s="37"/>
      <c r="AM75" s="51" t="s">
        <v>53</v>
      </c>
      <c r="AN75" s="37"/>
      <c r="AO75" s="37"/>
      <c r="AP75" s="35"/>
      <c r="AQ75" s="35"/>
      <c r="AR75" s="38"/>
      <c r="BE75" s="33"/>
    </row>
    <row r="76" spans="1:57" s="2" customFormat="1" ht="10.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18002-14XT-KH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90" t="str">
        <f>K6</f>
        <v>VT Ostravice km 52,290 - 52,350 oprava opěrné zdi</v>
      </c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k.ú. Staré Hamry 1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92">
        <f>IF(AN8="","",AN8)</f>
        <v>43271</v>
      </c>
      <c r="AN87" s="292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Povodí Odry, s.p.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93" t="str">
        <f>IF(E17="","",E17)</f>
        <v>Regioprojekt Brno, s.r.o</v>
      </c>
      <c r="AN89" s="294"/>
      <c r="AO89" s="294"/>
      <c r="AP89" s="294"/>
      <c r="AQ89" s="35"/>
      <c r="AR89" s="38"/>
      <c r="AS89" s="295" t="s">
        <v>57</v>
      </c>
      <c r="AT89" s="296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93" t="str">
        <f>IF(E20="","",E20)</f>
        <v>Ing. Jan Kozák</v>
      </c>
      <c r="AN90" s="294"/>
      <c r="AO90" s="294"/>
      <c r="AP90" s="294"/>
      <c r="AQ90" s="35"/>
      <c r="AR90" s="38"/>
      <c r="AS90" s="297"/>
      <c r="AT90" s="298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9"/>
      <c r="AT91" s="300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301" t="s">
        <v>58</v>
      </c>
      <c r="D92" s="302"/>
      <c r="E92" s="302"/>
      <c r="F92" s="302"/>
      <c r="G92" s="302"/>
      <c r="H92" s="72"/>
      <c r="I92" s="303" t="s">
        <v>59</v>
      </c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4" t="s">
        <v>60</v>
      </c>
      <c r="AH92" s="302"/>
      <c r="AI92" s="302"/>
      <c r="AJ92" s="302"/>
      <c r="AK92" s="302"/>
      <c r="AL92" s="302"/>
      <c r="AM92" s="302"/>
      <c r="AN92" s="303" t="s">
        <v>61</v>
      </c>
      <c r="AO92" s="302"/>
      <c r="AP92" s="305"/>
      <c r="AQ92" s="73" t="s">
        <v>62</v>
      </c>
      <c r="AR92" s="38"/>
      <c r="AS92" s="74" t="s">
        <v>63</v>
      </c>
      <c r="AT92" s="75" t="s">
        <v>64</v>
      </c>
      <c r="AU92" s="75" t="s">
        <v>65</v>
      </c>
      <c r="AV92" s="75" t="s">
        <v>66</v>
      </c>
      <c r="AW92" s="75" t="s">
        <v>67</v>
      </c>
      <c r="AX92" s="75" t="s">
        <v>68</v>
      </c>
      <c r="AY92" s="75" t="s">
        <v>69</v>
      </c>
      <c r="AZ92" s="75" t="s">
        <v>70</v>
      </c>
      <c r="BA92" s="75" t="s">
        <v>71</v>
      </c>
      <c r="BB92" s="75" t="s">
        <v>72</v>
      </c>
      <c r="BC92" s="75" t="s">
        <v>73</v>
      </c>
      <c r="BD92" s="76" t="s">
        <v>74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75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09">
        <f>ROUND(SUM(AG95:AG96),2)</f>
        <v>0</v>
      </c>
      <c r="AH94" s="309"/>
      <c r="AI94" s="309"/>
      <c r="AJ94" s="309"/>
      <c r="AK94" s="309"/>
      <c r="AL94" s="309"/>
      <c r="AM94" s="309"/>
      <c r="AN94" s="310">
        <f>SUM(AG94,AT94)</f>
        <v>0</v>
      </c>
      <c r="AO94" s="310"/>
      <c r="AP94" s="310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76</v>
      </c>
      <c r="BT94" s="90" t="s">
        <v>77</v>
      </c>
      <c r="BU94" s="91" t="s">
        <v>78</v>
      </c>
      <c r="BV94" s="90" t="s">
        <v>79</v>
      </c>
      <c r="BW94" s="90" t="s">
        <v>5</v>
      </c>
      <c r="BX94" s="90" t="s">
        <v>80</v>
      </c>
      <c r="CL94" s="90" t="s">
        <v>1</v>
      </c>
    </row>
    <row r="95" spans="1:91" s="7" customFormat="1" ht="37.5" customHeight="1">
      <c r="A95" s="92" t="s">
        <v>81</v>
      </c>
      <c r="B95" s="93"/>
      <c r="C95" s="94"/>
      <c r="D95" s="308" t="s">
        <v>14</v>
      </c>
      <c r="E95" s="308"/>
      <c r="F95" s="308"/>
      <c r="G95" s="308"/>
      <c r="H95" s="308"/>
      <c r="I95" s="95"/>
      <c r="J95" s="308" t="s">
        <v>82</v>
      </c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6">
        <f>'18002-14XT-KH - VRN'!J30</f>
        <v>0</v>
      </c>
      <c r="AH95" s="307"/>
      <c r="AI95" s="307"/>
      <c r="AJ95" s="307"/>
      <c r="AK95" s="307"/>
      <c r="AL95" s="307"/>
      <c r="AM95" s="307"/>
      <c r="AN95" s="306">
        <f>SUM(AG95,AT95)</f>
        <v>0</v>
      </c>
      <c r="AO95" s="307"/>
      <c r="AP95" s="307"/>
      <c r="AQ95" s="96" t="s">
        <v>83</v>
      </c>
      <c r="AR95" s="97"/>
      <c r="AS95" s="98">
        <v>0</v>
      </c>
      <c r="AT95" s="99">
        <f>ROUND(SUM(AV95:AW95),2)</f>
        <v>0</v>
      </c>
      <c r="AU95" s="100">
        <f>'18002-14XT-KH - VRN'!P117</f>
        <v>0</v>
      </c>
      <c r="AV95" s="99">
        <f>'18002-14XT-KH - VRN'!J33</f>
        <v>0</v>
      </c>
      <c r="AW95" s="99">
        <f>'18002-14XT-KH - VRN'!J34</f>
        <v>0</v>
      </c>
      <c r="AX95" s="99">
        <f>'18002-14XT-KH - VRN'!J35</f>
        <v>0</v>
      </c>
      <c r="AY95" s="99">
        <f>'18002-14XT-KH - VRN'!J36</f>
        <v>0</v>
      </c>
      <c r="AZ95" s="99">
        <f>'18002-14XT-KH - VRN'!F33</f>
        <v>0</v>
      </c>
      <c r="BA95" s="99">
        <f>'18002-14XT-KH - VRN'!F34</f>
        <v>0</v>
      </c>
      <c r="BB95" s="99">
        <f>'18002-14XT-KH - VRN'!F35</f>
        <v>0</v>
      </c>
      <c r="BC95" s="99">
        <f>'18002-14XT-KH - VRN'!F36</f>
        <v>0</v>
      </c>
      <c r="BD95" s="101">
        <f>'18002-14XT-KH - VRN'!F37</f>
        <v>0</v>
      </c>
      <c r="BT95" s="102" t="s">
        <v>84</v>
      </c>
      <c r="BV95" s="102" t="s">
        <v>79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91" s="7" customFormat="1" ht="37.5" customHeight="1">
      <c r="A96" s="92" t="s">
        <v>81</v>
      </c>
      <c r="B96" s="93"/>
      <c r="C96" s="94"/>
      <c r="D96" s="308" t="s">
        <v>87</v>
      </c>
      <c r="E96" s="308"/>
      <c r="F96" s="308"/>
      <c r="G96" s="308"/>
      <c r="H96" s="308"/>
      <c r="I96" s="95"/>
      <c r="J96" s="308" t="s">
        <v>88</v>
      </c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6">
        <f>'18002-14XT-KH_1 - Opěrná ...'!J30</f>
        <v>0</v>
      </c>
      <c r="AH96" s="307"/>
      <c r="AI96" s="307"/>
      <c r="AJ96" s="307"/>
      <c r="AK96" s="307"/>
      <c r="AL96" s="307"/>
      <c r="AM96" s="307"/>
      <c r="AN96" s="306">
        <f>SUM(AG96,AT96)</f>
        <v>0</v>
      </c>
      <c r="AO96" s="307"/>
      <c r="AP96" s="307"/>
      <c r="AQ96" s="96" t="s">
        <v>83</v>
      </c>
      <c r="AR96" s="97"/>
      <c r="AS96" s="103">
        <v>0</v>
      </c>
      <c r="AT96" s="104">
        <f>ROUND(SUM(AV96:AW96),2)</f>
        <v>0</v>
      </c>
      <c r="AU96" s="105">
        <f>'18002-14XT-KH_1 - Opěrná ...'!P125</f>
        <v>0</v>
      </c>
      <c r="AV96" s="104">
        <f>'18002-14XT-KH_1 - Opěrná ...'!J33</f>
        <v>0</v>
      </c>
      <c r="AW96" s="104">
        <f>'18002-14XT-KH_1 - Opěrná ...'!J34</f>
        <v>0</v>
      </c>
      <c r="AX96" s="104">
        <f>'18002-14XT-KH_1 - Opěrná ...'!J35</f>
        <v>0</v>
      </c>
      <c r="AY96" s="104">
        <f>'18002-14XT-KH_1 - Opěrná ...'!J36</f>
        <v>0</v>
      </c>
      <c r="AZ96" s="104">
        <f>'18002-14XT-KH_1 - Opěrná ...'!F33</f>
        <v>0</v>
      </c>
      <c r="BA96" s="104">
        <f>'18002-14XT-KH_1 - Opěrná ...'!F34</f>
        <v>0</v>
      </c>
      <c r="BB96" s="104">
        <f>'18002-14XT-KH_1 - Opěrná ...'!F35</f>
        <v>0</v>
      </c>
      <c r="BC96" s="104">
        <f>'18002-14XT-KH_1 - Opěrná ...'!F36</f>
        <v>0</v>
      </c>
      <c r="BD96" s="106">
        <f>'18002-14XT-KH_1 - Opěrná ...'!F37</f>
        <v>0</v>
      </c>
      <c r="BT96" s="102" t="s">
        <v>84</v>
      </c>
      <c r="BV96" s="102" t="s">
        <v>79</v>
      </c>
      <c r="BW96" s="102" t="s">
        <v>89</v>
      </c>
      <c r="BX96" s="102" t="s">
        <v>5</v>
      </c>
      <c r="CL96" s="102" t="s">
        <v>1</v>
      </c>
      <c r="CM96" s="102" t="s">
        <v>86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/82u03jBrG82isjfMQi0NlJ197HW1I2ZOcI3cB/IeVpgKBkwWeQY2Vutc7esauN+61p6727CR/gbYqcOVFcIZg==" saltValue="aSDXF6ZkX/MPHoF1YeyLXRSFwRxeN0QT85b+4CupyvrVrB1Q9TorLrqVixpK1Y8pCfFXlZ5gSHm53/9yPGA/3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8002-14XT-KH - VRN'!C2" display="/"/>
    <hyperlink ref="A96" location="'18002-14XT-KH_1 - Opěrná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>
      <selection activeCell="J18" sqref="J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7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85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86</v>
      </c>
    </row>
    <row r="4" spans="2:46" s="1" customFormat="1" ht="24.9" customHeight="1">
      <c r="B4" s="19"/>
      <c r="D4" s="111" t="s">
        <v>90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12" t="str">
        <f>'Rekapitulace stavby'!K6</f>
        <v>VT Ostravice km 52,290 - 52,350 oprava opěrné zdi</v>
      </c>
      <c r="F7" s="313"/>
      <c r="G7" s="313"/>
      <c r="H7" s="313"/>
      <c r="I7" s="107"/>
      <c r="L7" s="19"/>
    </row>
    <row r="8" spans="1:31" s="2" customFormat="1" ht="12" customHeight="1">
      <c r="A8" s="33"/>
      <c r="B8" s="38"/>
      <c r="C8" s="33"/>
      <c r="D8" s="113" t="s">
        <v>91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4" t="s">
        <v>92</v>
      </c>
      <c r="F9" s="315"/>
      <c r="G9" s="315"/>
      <c r="H9" s="315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>
        <f>'Rekapitulace stavby'!AN8</f>
        <v>43271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23</v>
      </c>
      <c r="E14" s="33"/>
      <c r="F14" s="33"/>
      <c r="G14" s="33"/>
      <c r="H14" s="33"/>
      <c r="I14" s="116" t="s">
        <v>24</v>
      </c>
      <c r="J14" s="115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25</v>
      </c>
      <c r="F15" s="33"/>
      <c r="G15" s="33"/>
      <c r="H15" s="33"/>
      <c r="I15" s="116" t="s">
        <v>26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27</v>
      </c>
      <c r="E17" s="33"/>
      <c r="F17" s="33"/>
      <c r="G17" s="33"/>
      <c r="H17" s="33"/>
      <c r="I17" s="116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6" t="str">
        <f>'Rekapitulace stavby'!E14</f>
        <v>Vyplň údaj</v>
      </c>
      <c r="F18" s="317"/>
      <c r="G18" s="317"/>
      <c r="H18" s="317"/>
      <c r="I18" s="116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29</v>
      </c>
      <c r="E20" s="33"/>
      <c r="F20" s="33"/>
      <c r="G20" s="33"/>
      <c r="H20" s="33"/>
      <c r="I20" s="116" t="s">
        <v>24</v>
      </c>
      <c r="J20" s="115" t="s">
        <v>30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">
        <v>31</v>
      </c>
      <c r="F21" s="33"/>
      <c r="G21" s="33"/>
      <c r="H21" s="33"/>
      <c r="I21" s="116" t="s">
        <v>26</v>
      </c>
      <c r="J21" s="115" t="s">
        <v>32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34</v>
      </c>
      <c r="E23" s="33"/>
      <c r="F23" s="33"/>
      <c r="G23" s="33"/>
      <c r="H23" s="33"/>
      <c r="I23" s="116" t="s">
        <v>24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35</v>
      </c>
      <c r="F24" s="33"/>
      <c r="G24" s="33"/>
      <c r="H24" s="33"/>
      <c r="I24" s="116" t="s">
        <v>26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36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8" t="s">
        <v>1</v>
      </c>
      <c r="F27" s="318"/>
      <c r="G27" s="318"/>
      <c r="H27" s="318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37</v>
      </c>
      <c r="E30" s="33"/>
      <c r="F30" s="33"/>
      <c r="G30" s="33"/>
      <c r="H30" s="33"/>
      <c r="I30" s="114"/>
      <c r="J30" s="125">
        <f>ROUND(J117,2)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39</v>
      </c>
      <c r="G32" s="33"/>
      <c r="H32" s="33"/>
      <c r="I32" s="127" t="s">
        <v>38</v>
      </c>
      <c r="J32" s="126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41</v>
      </c>
      <c r="E33" s="113" t="s">
        <v>42</v>
      </c>
      <c r="F33" s="129">
        <f>ROUND((SUM(BE117:BE164)),2)</f>
        <v>0</v>
      </c>
      <c r="G33" s="33"/>
      <c r="H33" s="33"/>
      <c r="I33" s="130">
        <v>0.21</v>
      </c>
      <c r="J33" s="129">
        <f>ROUND(((SUM(BE117:BE164))*I33),2)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43</v>
      </c>
      <c r="F34" s="129">
        <f>ROUND((SUM(BF117:BF164)),2)</f>
        <v>0</v>
      </c>
      <c r="G34" s="33"/>
      <c r="H34" s="33"/>
      <c r="I34" s="130">
        <v>0.15</v>
      </c>
      <c r="J34" s="129">
        <f>ROUND(((SUM(BF117:BF164))*I34),2)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3" t="s">
        <v>44</v>
      </c>
      <c r="F35" s="129">
        <f>ROUND((SUM(BG117:BG164)),2)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3" t="s">
        <v>45</v>
      </c>
      <c r="F36" s="129">
        <f>ROUND((SUM(BH117:BH164)),2)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46</v>
      </c>
      <c r="F37" s="129">
        <f>ROUND((SUM(BI117:BI164)),2)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I41" s="107"/>
      <c r="L41" s="19"/>
    </row>
    <row r="42" spans="2:12" s="1" customFormat="1" ht="14.4" customHeight="1">
      <c r="B42" s="19"/>
      <c r="I42" s="107"/>
      <c r="L42" s="19"/>
    </row>
    <row r="43" spans="2:12" s="1" customFormat="1" ht="14.4" customHeight="1">
      <c r="B43" s="19"/>
      <c r="I43" s="107"/>
      <c r="L43" s="19"/>
    </row>
    <row r="44" spans="2:12" s="1" customFormat="1" ht="14.4" customHeight="1">
      <c r="B44" s="19"/>
      <c r="I44" s="107"/>
      <c r="L44" s="19"/>
    </row>
    <row r="45" spans="2:12" s="1" customFormat="1" ht="14.4" customHeight="1">
      <c r="B45" s="19"/>
      <c r="I45" s="107"/>
      <c r="L45" s="19"/>
    </row>
    <row r="46" spans="2:12" s="1" customFormat="1" ht="14.4" customHeight="1">
      <c r="B46" s="19"/>
      <c r="I46" s="107"/>
      <c r="L46" s="19"/>
    </row>
    <row r="47" spans="2:12" s="1" customFormat="1" ht="14.4" customHeight="1">
      <c r="B47" s="19"/>
      <c r="I47" s="107"/>
      <c r="L47" s="19"/>
    </row>
    <row r="48" spans="2:12" s="1" customFormat="1" ht="14.4" customHeight="1">
      <c r="B48" s="19"/>
      <c r="I48" s="107"/>
      <c r="L48" s="19"/>
    </row>
    <row r="49" spans="2:12" s="1" customFormat="1" ht="14.4" customHeight="1">
      <c r="B49" s="19"/>
      <c r="I49" s="107"/>
      <c r="L49" s="19"/>
    </row>
    <row r="50" spans="2:12" s="2" customFormat="1" ht="14.4" customHeight="1">
      <c r="B50" s="50"/>
      <c r="D50" s="139" t="s">
        <v>50</v>
      </c>
      <c r="E50" s="140"/>
      <c r="F50" s="140"/>
      <c r="G50" s="139" t="s">
        <v>51</v>
      </c>
      <c r="H50" s="140"/>
      <c r="I50" s="141"/>
      <c r="J50" s="140"/>
      <c r="K50" s="140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9" t="s">
        <v>54</v>
      </c>
      <c r="E65" s="147"/>
      <c r="F65" s="147"/>
      <c r="G65" s="139" t="s">
        <v>55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 hidden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 hidden="1">
      <c r="A82" s="33"/>
      <c r="B82" s="34"/>
      <c r="C82" s="22" t="s">
        <v>93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 hidden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319" t="str">
        <f>E7</f>
        <v>VT Ostravice km 52,290 - 52,350 oprava opěrné zdi</v>
      </c>
      <c r="F85" s="320"/>
      <c r="G85" s="320"/>
      <c r="H85" s="320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91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90" t="str">
        <f>E9</f>
        <v>18002-14XT-KH - VRN</v>
      </c>
      <c r="F87" s="321"/>
      <c r="G87" s="321"/>
      <c r="H87" s="321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 hidden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>k.ú. Staré Hamry 1</v>
      </c>
      <c r="G89" s="35"/>
      <c r="H89" s="35"/>
      <c r="I89" s="116" t="s">
        <v>22</v>
      </c>
      <c r="J89" s="65">
        <f>IF(J12="","",J12)</f>
        <v>43271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 hidden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65" customHeight="1" hidden="1">
      <c r="A91" s="33"/>
      <c r="B91" s="34"/>
      <c r="C91" s="28" t="s">
        <v>23</v>
      </c>
      <c r="D91" s="35"/>
      <c r="E91" s="35"/>
      <c r="F91" s="26" t="str">
        <f>E15</f>
        <v>Povodí Odry, s.p.</v>
      </c>
      <c r="G91" s="35"/>
      <c r="H91" s="35"/>
      <c r="I91" s="116" t="s">
        <v>29</v>
      </c>
      <c r="J91" s="31" t="str">
        <f>E21</f>
        <v>Regioprojekt Brno, s.r.o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116" t="s">
        <v>34</v>
      </c>
      <c r="J92" s="31" t="str">
        <f>E24</f>
        <v>Ing. Jan Kozák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55" t="s">
        <v>94</v>
      </c>
      <c r="D94" s="156"/>
      <c r="E94" s="156"/>
      <c r="F94" s="156"/>
      <c r="G94" s="156"/>
      <c r="H94" s="156"/>
      <c r="I94" s="157"/>
      <c r="J94" s="158" t="s">
        <v>95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 hidden="1">
      <c r="A96" s="33"/>
      <c r="B96" s="34"/>
      <c r="C96" s="159" t="s">
        <v>96</v>
      </c>
      <c r="D96" s="35"/>
      <c r="E96" s="35"/>
      <c r="F96" s="35"/>
      <c r="G96" s="35"/>
      <c r="H96" s="35"/>
      <c r="I96" s="114"/>
      <c r="J96" s="83">
        <f>J117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97</v>
      </c>
    </row>
    <row r="97" spans="2:12" s="9" customFormat="1" ht="24.9" customHeight="1" hidden="1">
      <c r="B97" s="160"/>
      <c r="C97" s="161"/>
      <c r="D97" s="162" t="s">
        <v>98</v>
      </c>
      <c r="E97" s="163"/>
      <c r="F97" s="163"/>
      <c r="G97" s="163"/>
      <c r="H97" s="163"/>
      <c r="I97" s="164"/>
      <c r="J97" s="165">
        <f>J118</f>
        <v>0</v>
      </c>
      <c r="K97" s="161"/>
      <c r="L97" s="166"/>
    </row>
    <row r="98" spans="1:31" s="2" customFormat="1" ht="21.75" customHeight="1" hidden="1">
      <c r="A98" s="33"/>
      <c r="B98" s="34"/>
      <c r="C98" s="35"/>
      <c r="D98" s="35"/>
      <c r="E98" s="35"/>
      <c r="F98" s="35"/>
      <c r="G98" s="35"/>
      <c r="H98" s="35"/>
      <c r="I98" s="114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" customHeight="1" hidden="1">
      <c r="A99" s="33"/>
      <c r="B99" s="53"/>
      <c r="C99" s="54"/>
      <c r="D99" s="54"/>
      <c r="E99" s="54"/>
      <c r="F99" s="54"/>
      <c r="G99" s="54"/>
      <c r="H99" s="54"/>
      <c r="I99" s="151"/>
      <c r="J99" s="54"/>
      <c r="K99" s="54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ht="10.2" hidden="1"/>
    <row r="101" ht="10.2" hidden="1"/>
    <row r="102" ht="10.2" hidden="1"/>
    <row r="103" spans="1:31" s="2" customFormat="1" ht="6.9" customHeight="1">
      <c r="A103" s="33"/>
      <c r="B103" s="55"/>
      <c r="C103" s="56"/>
      <c r="D103" s="56"/>
      <c r="E103" s="56"/>
      <c r="F103" s="56"/>
      <c r="G103" s="56"/>
      <c r="H103" s="56"/>
      <c r="I103" s="154"/>
      <c r="J103" s="56"/>
      <c r="K103" s="56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" customHeight="1">
      <c r="A104" s="33"/>
      <c r="B104" s="34"/>
      <c r="C104" s="22" t="s">
        <v>99</v>
      </c>
      <c r="D104" s="35"/>
      <c r="E104" s="35"/>
      <c r="F104" s="35"/>
      <c r="G104" s="35"/>
      <c r="H104" s="35"/>
      <c r="I104" s="114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34"/>
      <c r="C105" s="35"/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5"/>
      <c r="D107" s="35"/>
      <c r="E107" s="319" t="str">
        <f>E7</f>
        <v>VT Ostravice km 52,290 - 52,350 oprava opěrné zdi</v>
      </c>
      <c r="F107" s="320"/>
      <c r="G107" s="320"/>
      <c r="H107" s="320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91</v>
      </c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5"/>
      <c r="D109" s="35"/>
      <c r="E109" s="290" t="str">
        <f>E9</f>
        <v>18002-14XT-KH - VRN</v>
      </c>
      <c r="F109" s="321"/>
      <c r="G109" s="321"/>
      <c r="H109" s="321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34"/>
      <c r="C110" s="35"/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5"/>
      <c r="E111" s="35"/>
      <c r="F111" s="26" t="str">
        <f>F12</f>
        <v>k.ú. Staré Hamry 1</v>
      </c>
      <c r="G111" s="35"/>
      <c r="H111" s="35"/>
      <c r="I111" s="116" t="s">
        <v>22</v>
      </c>
      <c r="J111" s="65">
        <f>IF(J12="","",J12)</f>
        <v>43271</v>
      </c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5"/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5.65" customHeight="1">
      <c r="A113" s="33"/>
      <c r="B113" s="34"/>
      <c r="C113" s="28" t="s">
        <v>23</v>
      </c>
      <c r="D113" s="35"/>
      <c r="E113" s="35"/>
      <c r="F113" s="26" t="str">
        <f>E15</f>
        <v>Povodí Odry, s.p.</v>
      </c>
      <c r="G113" s="35"/>
      <c r="H113" s="35"/>
      <c r="I113" s="116" t="s">
        <v>29</v>
      </c>
      <c r="J113" s="31" t="str">
        <f>E21</f>
        <v>Regioprojekt Brno, s.r.o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28" t="s">
        <v>27</v>
      </c>
      <c r="D114" s="35"/>
      <c r="E114" s="35"/>
      <c r="F114" s="26" t="str">
        <f>IF(E18="","",E18)</f>
        <v>Vyplň údaj</v>
      </c>
      <c r="G114" s="35"/>
      <c r="H114" s="35"/>
      <c r="I114" s="116" t="s">
        <v>34</v>
      </c>
      <c r="J114" s="31" t="str">
        <f>E24</f>
        <v>Ing. Jan Kozák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0" customFormat="1" ht="29.25" customHeight="1">
      <c r="A116" s="167"/>
      <c r="B116" s="168"/>
      <c r="C116" s="169" t="s">
        <v>100</v>
      </c>
      <c r="D116" s="170" t="s">
        <v>62</v>
      </c>
      <c r="E116" s="170" t="s">
        <v>58</v>
      </c>
      <c r="F116" s="170" t="s">
        <v>59</v>
      </c>
      <c r="G116" s="170" t="s">
        <v>101</v>
      </c>
      <c r="H116" s="170" t="s">
        <v>102</v>
      </c>
      <c r="I116" s="171" t="s">
        <v>103</v>
      </c>
      <c r="J116" s="170" t="s">
        <v>95</v>
      </c>
      <c r="K116" s="172" t="s">
        <v>104</v>
      </c>
      <c r="L116" s="173"/>
      <c r="M116" s="74" t="s">
        <v>1</v>
      </c>
      <c r="N116" s="75" t="s">
        <v>41</v>
      </c>
      <c r="O116" s="75" t="s">
        <v>105</v>
      </c>
      <c r="P116" s="75" t="s">
        <v>106</v>
      </c>
      <c r="Q116" s="75" t="s">
        <v>107</v>
      </c>
      <c r="R116" s="75" t="s">
        <v>108</v>
      </c>
      <c r="S116" s="75" t="s">
        <v>109</v>
      </c>
      <c r="T116" s="76" t="s">
        <v>110</v>
      </c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</row>
    <row r="117" spans="1:63" s="2" customFormat="1" ht="22.8" customHeight="1">
      <c r="A117" s="33"/>
      <c r="B117" s="34"/>
      <c r="C117" s="81" t="s">
        <v>111</v>
      </c>
      <c r="D117" s="35"/>
      <c r="E117" s="35"/>
      <c r="F117" s="35"/>
      <c r="G117" s="35"/>
      <c r="H117" s="35"/>
      <c r="I117" s="114"/>
      <c r="J117" s="174">
        <f>BK117</f>
        <v>0</v>
      </c>
      <c r="K117" s="35"/>
      <c r="L117" s="38"/>
      <c r="M117" s="77"/>
      <c r="N117" s="175"/>
      <c r="O117" s="78"/>
      <c r="P117" s="176">
        <f>P118</f>
        <v>0</v>
      </c>
      <c r="Q117" s="78"/>
      <c r="R117" s="176">
        <f>R118</f>
        <v>0</v>
      </c>
      <c r="S117" s="78"/>
      <c r="T117" s="177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76</v>
      </c>
      <c r="AU117" s="16" t="s">
        <v>97</v>
      </c>
      <c r="BK117" s="178">
        <f>BK118</f>
        <v>0</v>
      </c>
    </row>
    <row r="118" spans="2:63" s="11" customFormat="1" ht="25.95" customHeight="1">
      <c r="B118" s="179"/>
      <c r="C118" s="180"/>
      <c r="D118" s="181" t="s">
        <v>76</v>
      </c>
      <c r="E118" s="182" t="s">
        <v>82</v>
      </c>
      <c r="F118" s="182" t="s">
        <v>112</v>
      </c>
      <c r="G118" s="180"/>
      <c r="H118" s="180"/>
      <c r="I118" s="183"/>
      <c r="J118" s="184">
        <f>BK118</f>
        <v>0</v>
      </c>
      <c r="K118" s="180"/>
      <c r="L118" s="185"/>
      <c r="M118" s="186"/>
      <c r="N118" s="187"/>
      <c r="O118" s="187"/>
      <c r="P118" s="188">
        <f>SUM(P119:P164)</f>
        <v>0</v>
      </c>
      <c r="Q118" s="187"/>
      <c r="R118" s="188">
        <f>SUM(R119:R164)</f>
        <v>0</v>
      </c>
      <c r="S118" s="187"/>
      <c r="T118" s="189">
        <f>SUM(T119:T164)</f>
        <v>0</v>
      </c>
      <c r="AR118" s="190" t="s">
        <v>113</v>
      </c>
      <c r="AT118" s="191" t="s">
        <v>76</v>
      </c>
      <c r="AU118" s="191" t="s">
        <v>77</v>
      </c>
      <c r="AY118" s="190" t="s">
        <v>114</v>
      </c>
      <c r="BK118" s="192">
        <f>SUM(BK119:BK164)</f>
        <v>0</v>
      </c>
    </row>
    <row r="119" spans="1:65" s="2" customFormat="1" ht="21.75" customHeight="1">
      <c r="A119" s="33"/>
      <c r="B119" s="34"/>
      <c r="C119" s="193" t="s">
        <v>84</v>
      </c>
      <c r="D119" s="193" t="s">
        <v>115</v>
      </c>
      <c r="E119" s="194" t="s">
        <v>116</v>
      </c>
      <c r="F119" s="195" t="s">
        <v>117</v>
      </c>
      <c r="G119" s="196" t="s">
        <v>118</v>
      </c>
      <c r="H119" s="197">
        <v>1</v>
      </c>
      <c r="I119" s="198"/>
      <c r="J119" s="199">
        <f>ROUND(I119*H119,2)</f>
        <v>0</v>
      </c>
      <c r="K119" s="195" t="s">
        <v>1</v>
      </c>
      <c r="L119" s="38"/>
      <c r="M119" s="200" t="s">
        <v>1</v>
      </c>
      <c r="N119" s="201" t="s">
        <v>42</v>
      </c>
      <c r="O119" s="70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204" t="s">
        <v>119</v>
      </c>
      <c r="AT119" s="204" t="s">
        <v>115</v>
      </c>
      <c r="AU119" s="204" t="s">
        <v>84</v>
      </c>
      <c r="AY119" s="16" t="s">
        <v>114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6" t="s">
        <v>84</v>
      </c>
      <c r="BK119" s="205">
        <f>ROUND(I119*H119,2)</f>
        <v>0</v>
      </c>
      <c r="BL119" s="16" t="s">
        <v>119</v>
      </c>
      <c r="BM119" s="204" t="s">
        <v>120</v>
      </c>
    </row>
    <row r="120" spans="1:47" s="2" customFormat="1" ht="19.2">
      <c r="A120" s="33"/>
      <c r="B120" s="34"/>
      <c r="C120" s="35"/>
      <c r="D120" s="206" t="s">
        <v>121</v>
      </c>
      <c r="E120" s="35"/>
      <c r="F120" s="207" t="s">
        <v>117</v>
      </c>
      <c r="G120" s="35"/>
      <c r="H120" s="35"/>
      <c r="I120" s="114"/>
      <c r="J120" s="35"/>
      <c r="K120" s="35"/>
      <c r="L120" s="38"/>
      <c r="M120" s="208"/>
      <c r="N120" s="209"/>
      <c r="O120" s="70"/>
      <c r="P120" s="70"/>
      <c r="Q120" s="70"/>
      <c r="R120" s="70"/>
      <c r="S120" s="70"/>
      <c r="T120" s="71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121</v>
      </c>
      <c r="AU120" s="16" t="s">
        <v>84</v>
      </c>
    </row>
    <row r="121" spans="1:65" s="2" customFormat="1" ht="21.75" customHeight="1">
      <c r="A121" s="33"/>
      <c r="B121" s="34"/>
      <c r="C121" s="193" t="s">
        <v>86</v>
      </c>
      <c r="D121" s="193" t="s">
        <v>115</v>
      </c>
      <c r="E121" s="194" t="s">
        <v>122</v>
      </c>
      <c r="F121" s="195" t="s">
        <v>123</v>
      </c>
      <c r="G121" s="196" t="s">
        <v>118</v>
      </c>
      <c r="H121" s="197">
        <v>1</v>
      </c>
      <c r="I121" s="198"/>
      <c r="J121" s="199">
        <f>ROUND(I121*H121,2)</f>
        <v>0</v>
      </c>
      <c r="K121" s="195" t="s">
        <v>1</v>
      </c>
      <c r="L121" s="38"/>
      <c r="M121" s="200" t="s">
        <v>1</v>
      </c>
      <c r="N121" s="201" t="s">
        <v>42</v>
      </c>
      <c r="O121" s="70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04" t="s">
        <v>119</v>
      </c>
      <c r="AT121" s="204" t="s">
        <v>115</v>
      </c>
      <c r="AU121" s="204" t="s">
        <v>84</v>
      </c>
      <c r="AY121" s="16" t="s">
        <v>114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6" t="s">
        <v>84</v>
      </c>
      <c r="BK121" s="205">
        <f>ROUND(I121*H121,2)</f>
        <v>0</v>
      </c>
      <c r="BL121" s="16" t="s">
        <v>119</v>
      </c>
      <c r="BM121" s="204" t="s">
        <v>124</v>
      </c>
    </row>
    <row r="122" spans="1:47" s="2" customFormat="1" ht="10.2">
      <c r="A122" s="33"/>
      <c r="B122" s="34"/>
      <c r="C122" s="35"/>
      <c r="D122" s="206" t="s">
        <v>121</v>
      </c>
      <c r="E122" s="35"/>
      <c r="F122" s="207" t="s">
        <v>123</v>
      </c>
      <c r="G122" s="35"/>
      <c r="H122" s="35"/>
      <c r="I122" s="114"/>
      <c r="J122" s="35"/>
      <c r="K122" s="35"/>
      <c r="L122" s="38"/>
      <c r="M122" s="208"/>
      <c r="N122" s="209"/>
      <c r="O122" s="70"/>
      <c r="P122" s="70"/>
      <c r="Q122" s="70"/>
      <c r="R122" s="70"/>
      <c r="S122" s="70"/>
      <c r="T122" s="71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121</v>
      </c>
      <c r="AU122" s="16" t="s">
        <v>84</v>
      </c>
    </row>
    <row r="123" spans="1:47" s="2" customFormat="1" ht="76.8">
      <c r="A123" s="33"/>
      <c r="B123" s="34"/>
      <c r="C123" s="35"/>
      <c r="D123" s="206" t="s">
        <v>125</v>
      </c>
      <c r="E123" s="35"/>
      <c r="F123" s="210" t="s">
        <v>126</v>
      </c>
      <c r="G123" s="35"/>
      <c r="H123" s="35"/>
      <c r="I123" s="114"/>
      <c r="J123" s="35"/>
      <c r="K123" s="35"/>
      <c r="L123" s="38"/>
      <c r="M123" s="208"/>
      <c r="N123" s="209"/>
      <c r="O123" s="70"/>
      <c r="P123" s="70"/>
      <c r="Q123" s="70"/>
      <c r="R123" s="70"/>
      <c r="S123" s="70"/>
      <c r="T123" s="71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125</v>
      </c>
      <c r="AU123" s="16" t="s">
        <v>84</v>
      </c>
    </row>
    <row r="124" spans="1:65" s="2" customFormat="1" ht="16.5" customHeight="1">
      <c r="A124" s="33"/>
      <c r="B124" s="34"/>
      <c r="C124" s="193" t="s">
        <v>127</v>
      </c>
      <c r="D124" s="193" t="s">
        <v>115</v>
      </c>
      <c r="E124" s="194" t="s">
        <v>128</v>
      </c>
      <c r="F124" s="195" t="s">
        <v>129</v>
      </c>
      <c r="G124" s="196" t="s">
        <v>118</v>
      </c>
      <c r="H124" s="197">
        <v>1</v>
      </c>
      <c r="I124" s="198"/>
      <c r="J124" s="199">
        <f>ROUND(I124*H124,2)</f>
        <v>0</v>
      </c>
      <c r="K124" s="195" t="s">
        <v>1</v>
      </c>
      <c r="L124" s="38"/>
      <c r="M124" s="200" t="s">
        <v>1</v>
      </c>
      <c r="N124" s="201" t="s">
        <v>42</v>
      </c>
      <c r="O124" s="70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04" t="s">
        <v>119</v>
      </c>
      <c r="AT124" s="204" t="s">
        <v>115</v>
      </c>
      <c r="AU124" s="204" t="s">
        <v>84</v>
      </c>
      <c r="AY124" s="16" t="s">
        <v>114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6" t="s">
        <v>84</v>
      </c>
      <c r="BK124" s="205">
        <f>ROUND(I124*H124,2)</f>
        <v>0</v>
      </c>
      <c r="BL124" s="16" t="s">
        <v>119</v>
      </c>
      <c r="BM124" s="204" t="s">
        <v>130</v>
      </c>
    </row>
    <row r="125" spans="1:47" s="2" customFormat="1" ht="38.4">
      <c r="A125" s="33"/>
      <c r="B125" s="34"/>
      <c r="C125" s="35"/>
      <c r="D125" s="206" t="s">
        <v>121</v>
      </c>
      <c r="E125" s="35"/>
      <c r="F125" s="207" t="s">
        <v>131</v>
      </c>
      <c r="G125" s="35"/>
      <c r="H125" s="35"/>
      <c r="I125" s="114"/>
      <c r="J125" s="35"/>
      <c r="K125" s="35"/>
      <c r="L125" s="38"/>
      <c r="M125" s="208"/>
      <c r="N125" s="209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121</v>
      </c>
      <c r="AU125" s="16" t="s">
        <v>84</v>
      </c>
    </row>
    <row r="126" spans="1:65" s="2" customFormat="1" ht="21.75" customHeight="1">
      <c r="A126" s="33"/>
      <c r="B126" s="34"/>
      <c r="C126" s="193" t="s">
        <v>119</v>
      </c>
      <c r="D126" s="193" t="s">
        <v>115</v>
      </c>
      <c r="E126" s="194" t="s">
        <v>132</v>
      </c>
      <c r="F126" s="195" t="s">
        <v>133</v>
      </c>
      <c r="G126" s="196" t="s">
        <v>118</v>
      </c>
      <c r="H126" s="197">
        <v>1</v>
      </c>
      <c r="I126" s="198"/>
      <c r="J126" s="199">
        <f>ROUND(I126*H126,2)</f>
        <v>0</v>
      </c>
      <c r="K126" s="195" t="s">
        <v>1</v>
      </c>
      <c r="L126" s="38"/>
      <c r="M126" s="200" t="s">
        <v>1</v>
      </c>
      <c r="N126" s="201" t="s">
        <v>42</v>
      </c>
      <c r="O126" s="70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04" t="s">
        <v>119</v>
      </c>
      <c r="AT126" s="204" t="s">
        <v>115</v>
      </c>
      <c r="AU126" s="204" t="s">
        <v>84</v>
      </c>
      <c r="AY126" s="16" t="s">
        <v>114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6" t="s">
        <v>84</v>
      </c>
      <c r="BK126" s="205">
        <f>ROUND(I126*H126,2)</f>
        <v>0</v>
      </c>
      <c r="BL126" s="16" t="s">
        <v>119</v>
      </c>
      <c r="BM126" s="204" t="s">
        <v>134</v>
      </c>
    </row>
    <row r="127" spans="1:47" s="2" customFormat="1" ht="19.2">
      <c r="A127" s="33"/>
      <c r="B127" s="34"/>
      <c r="C127" s="35"/>
      <c r="D127" s="206" t="s">
        <v>121</v>
      </c>
      <c r="E127" s="35"/>
      <c r="F127" s="207" t="s">
        <v>133</v>
      </c>
      <c r="G127" s="35"/>
      <c r="H127" s="35"/>
      <c r="I127" s="114"/>
      <c r="J127" s="35"/>
      <c r="K127" s="35"/>
      <c r="L127" s="38"/>
      <c r="M127" s="208"/>
      <c r="N127" s="209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121</v>
      </c>
      <c r="AU127" s="16" t="s">
        <v>84</v>
      </c>
    </row>
    <row r="128" spans="1:47" s="2" customFormat="1" ht="182.4">
      <c r="A128" s="33"/>
      <c r="B128" s="34"/>
      <c r="C128" s="35"/>
      <c r="D128" s="206" t="s">
        <v>125</v>
      </c>
      <c r="E128" s="35"/>
      <c r="F128" s="210" t="s">
        <v>135</v>
      </c>
      <c r="G128" s="35"/>
      <c r="H128" s="35"/>
      <c r="I128" s="114"/>
      <c r="J128" s="35"/>
      <c r="K128" s="35"/>
      <c r="L128" s="38"/>
      <c r="M128" s="208"/>
      <c r="N128" s="209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125</v>
      </c>
      <c r="AU128" s="16" t="s">
        <v>84</v>
      </c>
    </row>
    <row r="129" spans="1:65" s="2" customFormat="1" ht="21.75" customHeight="1">
      <c r="A129" s="33"/>
      <c r="B129" s="34"/>
      <c r="C129" s="193" t="s">
        <v>113</v>
      </c>
      <c r="D129" s="193" t="s">
        <v>115</v>
      </c>
      <c r="E129" s="194" t="s">
        <v>136</v>
      </c>
      <c r="F129" s="195" t="s">
        <v>137</v>
      </c>
      <c r="G129" s="196" t="s">
        <v>118</v>
      </c>
      <c r="H129" s="197">
        <v>1</v>
      </c>
      <c r="I129" s="198"/>
      <c r="J129" s="199">
        <f>ROUND(I129*H129,2)</f>
        <v>0</v>
      </c>
      <c r="K129" s="195" t="s">
        <v>1</v>
      </c>
      <c r="L129" s="38"/>
      <c r="M129" s="200" t="s">
        <v>1</v>
      </c>
      <c r="N129" s="201" t="s">
        <v>42</v>
      </c>
      <c r="O129" s="70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4" t="s">
        <v>119</v>
      </c>
      <c r="AT129" s="204" t="s">
        <v>115</v>
      </c>
      <c r="AU129" s="204" t="s">
        <v>84</v>
      </c>
      <c r="AY129" s="16" t="s">
        <v>114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6" t="s">
        <v>84</v>
      </c>
      <c r="BK129" s="205">
        <f>ROUND(I129*H129,2)</f>
        <v>0</v>
      </c>
      <c r="BL129" s="16" t="s">
        <v>119</v>
      </c>
      <c r="BM129" s="204" t="s">
        <v>138</v>
      </c>
    </row>
    <row r="130" spans="1:47" s="2" customFormat="1" ht="19.2">
      <c r="A130" s="33"/>
      <c r="B130" s="34"/>
      <c r="C130" s="35"/>
      <c r="D130" s="206" t="s">
        <v>121</v>
      </c>
      <c r="E130" s="35"/>
      <c r="F130" s="207" t="s">
        <v>137</v>
      </c>
      <c r="G130" s="35"/>
      <c r="H130" s="35"/>
      <c r="I130" s="114"/>
      <c r="J130" s="35"/>
      <c r="K130" s="35"/>
      <c r="L130" s="38"/>
      <c r="M130" s="208"/>
      <c r="N130" s="209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121</v>
      </c>
      <c r="AU130" s="16" t="s">
        <v>84</v>
      </c>
    </row>
    <row r="131" spans="1:65" s="2" customFormat="1" ht="33" customHeight="1">
      <c r="A131" s="33"/>
      <c r="B131" s="34"/>
      <c r="C131" s="193" t="s">
        <v>139</v>
      </c>
      <c r="D131" s="193" t="s">
        <v>115</v>
      </c>
      <c r="E131" s="194" t="s">
        <v>140</v>
      </c>
      <c r="F131" s="195" t="s">
        <v>141</v>
      </c>
      <c r="G131" s="196" t="s">
        <v>118</v>
      </c>
      <c r="H131" s="197">
        <v>1</v>
      </c>
      <c r="I131" s="198"/>
      <c r="J131" s="199">
        <f>ROUND(I131*H131,2)</f>
        <v>0</v>
      </c>
      <c r="K131" s="195" t="s">
        <v>1</v>
      </c>
      <c r="L131" s="38"/>
      <c r="M131" s="200" t="s">
        <v>1</v>
      </c>
      <c r="N131" s="201" t="s">
        <v>42</v>
      </c>
      <c r="O131" s="70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4" t="s">
        <v>119</v>
      </c>
      <c r="AT131" s="204" t="s">
        <v>115</v>
      </c>
      <c r="AU131" s="204" t="s">
        <v>84</v>
      </c>
      <c r="AY131" s="16" t="s">
        <v>114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6" t="s">
        <v>84</v>
      </c>
      <c r="BK131" s="205">
        <f>ROUND(I131*H131,2)</f>
        <v>0</v>
      </c>
      <c r="BL131" s="16" t="s">
        <v>119</v>
      </c>
      <c r="BM131" s="204" t="s">
        <v>142</v>
      </c>
    </row>
    <row r="132" spans="1:47" s="2" customFormat="1" ht="19.2">
      <c r="A132" s="33"/>
      <c r="B132" s="34"/>
      <c r="C132" s="35"/>
      <c r="D132" s="206" t="s">
        <v>121</v>
      </c>
      <c r="E132" s="35"/>
      <c r="F132" s="207" t="s">
        <v>141</v>
      </c>
      <c r="G132" s="35"/>
      <c r="H132" s="35"/>
      <c r="I132" s="114"/>
      <c r="J132" s="35"/>
      <c r="K132" s="35"/>
      <c r="L132" s="38"/>
      <c r="M132" s="208"/>
      <c r="N132" s="209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121</v>
      </c>
      <c r="AU132" s="16" t="s">
        <v>84</v>
      </c>
    </row>
    <row r="133" spans="1:47" s="2" customFormat="1" ht="19.2">
      <c r="A133" s="33"/>
      <c r="B133" s="34"/>
      <c r="C133" s="35"/>
      <c r="D133" s="206" t="s">
        <v>125</v>
      </c>
      <c r="E133" s="35"/>
      <c r="F133" s="210" t="s">
        <v>143</v>
      </c>
      <c r="G133" s="35"/>
      <c r="H133" s="35"/>
      <c r="I133" s="114"/>
      <c r="J133" s="35"/>
      <c r="K133" s="35"/>
      <c r="L133" s="38"/>
      <c r="M133" s="208"/>
      <c r="N133" s="209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125</v>
      </c>
      <c r="AU133" s="16" t="s">
        <v>84</v>
      </c>
    </row>
    <row r="134" spans="1:65" s="2" customFormat="1" ht="21.75" customHeight="1">
      <c r="A134" s="33"/>
      <c r="B134" s="34"/>
      <c r="C134" s="193" t="s">
        <v>144</v>
      </c>
      <c r="D134" s="193" t="s">
        <v>115</v>
      </c>
      <c r="E134" s="194" t="s">
        <v>145</v>
      </c>
      <c r="F134" s="195" t="s">
        <v>146</v>
      </c>
      <c r="G134" s="196" t="s">
        <v>118</v>
      </c>
      <c r="H134" s="197">
        <v>1</v>
      </c>
      <c r="I134" s="198"/>
      <c r="J134" s="199">
        <f>ROUND(I134*H134,2)</f>
        <v>0</v>
      </c>
      <c r="K134" s="195" t="s">
        <v>1</v>
      </c>
      <c r="L134" s="38"/>
      <c r="M134" s="200" t="s">
        <v>1</v>
      </c>
      <c r="N134" s="201" t="s">
        <v>42</v>
      </c>
      <c r="O134" s="70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4" t="s">
        <v>119</v>
      </c>
      <c r="AT134" s="204" t="s">
        <v>115</v>
      </c>
      <c r="AU134" s="204" t="s">
        <v>84</v>
      </c>
      <c r="AY134" s="16" t="s">
        <v>114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6" t="s">
        <v>84</v>
      </c>
      <c r="BK134" s="205">
        <f>ROUND(I134*H134,2)</f>
        <v>0</v>
      </c>
      <c r="BL134" s="16" t="s">
        <v>119</v>
      </c>
      <c r="BM134" s="204" t="s">
        <v>147</v>
      </c>
    </row>
    <row r="135" spans="1:47" s="2" customFormat="1" ht="19.2">
      <c r="A135" s="33"/>
      <c r="B135" s="34"/>
      <c r="C135" s="35"/>
      <c r="D135" s="206" t="s">
        <v>121</v>
      </c>
      <c r="E135" s="35"/>
      <c r="F135" s="207" t="s">
        <v>146</v>
      </c>
      <c r="G135" s="35"/>
      <c r="H135" s="35"/>
      <c r="I135" s="114"/>
      <c r="J135" s="35"/>
      <c r="K135" s="35"/>
      <c r="L135" s="38"/>
      <c r="M135" s="208"/>
      <c r="N135" s="209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121</v>
      </c>
      <c r="AU135" s="16" t="s">
        <v>84</v>
      </c>
    </row>
    <row r="136" spans="1:47" s="2" customFormat="1" ht="19.2">
      <c r="A136" s="33"/>
      <c r="B136" s="34"/>
      <c r="C136" s="35"/>
      <c r="D136" s="206" t="s">
        <v>125</v>
      </c>
      <c r="E136" s="35"/>
      <c r="F136" s="210" t="s">
        <v>148</v>
      </c>
      <c r="G136" s="35"/>
      <c r="H136" s="35"/>
      <c r="I136" s="114"/>
      <c r="J136" s="35"/>
      <c r="K136" s="35"/>
      <c r="L136" s="38"/>
      <c r="M136" s="208"/>
      <c r="N136" s="209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125</v>
      </c>
      <c r="AU136" s="16" t="s">
        <v>84</v>
      </c>
    </row>
    <row r="137" spans="1:65" s="2" customFormat="1" ht="33" customHeight="1">
      <c r="A137" s="33"/>
      <c r="B137" s="34"/>
      <c r="C137" s="193" t="s">
        <v>149</v>
      </c>
      <c r="D137" s="193" t="s">
        <v>115</v>
      </c>
      <c r="E137" s="194" t="s">
        <v>150</v>
      </c>
      <c r="F137" s="195" t="s">
        <v>151</v>
      </c>
      <c r="G137" s="196" t="s">
        <v>118</v>
      </c>
      <c r="H137" s="197">
        <v>1</v>
      </c>
      <c r="I137" s="198"/>
      <c r="J137" s="199">
        <f>ROUND(I137*H137,2)</f>
        <v>0</v>
      </c>
      <c r="K137" s="195" t="s">
        <v>1</v>
      </c>
      <c r="L137" s="38"/>
      <c r="M137" s="200" t="s">
        <v>1</v>
      </c>
      <c r="N137" s="201" t="s">
        <v>42</v>
      </c>
      <c r="O137" s="70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4" t="s">
        <v>119</v>
      </c>
      <c r="AT137" s="204" t="s">
        <v>115</v>
      </c>
      <c r="AU137" s="204" t="s">
        <v>84</v>
      </c>
      <c r="AY137" s="16" t="s">
        <v>114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6" t="s">
        <v>84</v>
      </c>
      <c r="BK137" s="205">
        <f>ROUND(I137*H137,2)</f>
        <v>0</v>
      </c>
      <c r="BL137" s="16" t="s">
        <v>119</v>
      </c>
      <c r="BM137" s="204" t="s">
        <v>152</v>
      </c>
    </row>
    <row r="138" spans="1:47" s="2" customFormat="1" ht="28.8">
      <c r="A138" s="33"/>
      <c r="B138" s="34"/>
      <c r="C138" s="35"/>
      <c r="D138" s="206" t="s">
        <v>121</v>
      </c>
      <c r="E138" s="35"/>
      <c r="F138" s="207" t="s">
        <v>151</v>
      </c>
      <c r="G138" s="35"/>
      <c r="H138" s="35"/>
      <c r="I138" s="114"/>
      <c r="J138" s="35"/>
      <c r="K138" s="35"/>
      <c r="L138" s="38"/>
      <c r="M138" s="208"/>
      <c r="N138" s="209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121</v>
      </c>
      <c r="AU138" s="16" t="s">
        <v>84</v>
      </c>
    </row>
    <row r="139" spans="1:65" s="2" customFormat="1" ht="16.5" customHeight="1">
      <c r="A139" s="33"/>
      <c r="B139" s="34"/>
      <c r="C139" s="193" t="s">
        <v>153</v>
      </c>
      <c r="D139" s="193" t="s">
        <v>115</v>
      </c>
      <c r="E139" s="194" t="s">
        <v>154</v>
      </c>
      <c r="F139" s="195" t="s">
        <v>155</v>
      </c>
      <c r="G139" s="196" t="s">
        <v>118</v>
      </c>
      <c r="H139" s="197">
        <v>1</v>
      </c>
      <c r="I139" s="198"/>
      <c r="J139" s="199">
        <f>ROUND(I139*H139,2)</f>
        <v>0</v>
      </c>
      <c r="K139" s="195" t="s">
        <v>1</v>
      </c>
      <c r="L139" s="38"/>
      <c r="M139" s="200" t="s">
        <v>1</v>
      </c>
      <c r="N139" s="201" t="s">
        <v>42</v>
      </c>
      <c r="O139" s="70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4" t="s">
        <v>119</v>
      </c>
      <c r="AT139" s="204" t="s">
        <v>115</v>
      </c>
      <c r="AU139" s="204" t="s">
        <v>84</v>
      </c>
      <c r="AY139" s="16" t="s">
        <v>114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6" t="s">
        <v>84</v>
      </c>
      <c r="BK139" s="205">
        <f>ROUND(I139*H139,2)</f>
        <v>0</v>
      </c>
      <c r="BL139" s="16" t="s">
        <v>119</v>
      </c>
      <c r="BM139" s="204" t="s">
        <v>156</v>
      </c>
    </row>
    <row r="140" spans="1:47" s="2" customFormat="1" ht="10.2">
      <c r="A140" s="33"/>
      <c r="B140" s="34"/>
      <c r="C140" s="35"/>
      <c r="D140" s="206" t="s">
        <v>121</v>
      </c>
      <c r="E140" s="35"/>
      <c r="F140" s="207" t="s">
        <v>155</v>
      </c>
      <c r="G140" s="35"/>
      <c r="H140" s="35"/>
      <c r="I140" s="114"/>
      <c r="J140" s="35"/>
      <c r="K140" s="35"/>
      <c r="L140" s="38"/>
      <c r="M140" s="208"/>
      <c r="N140" s="209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121</v>
      </c>
      <c r="AU140" s="16" t="s">
        <v>84</v>
      </c>
    </row>
    <row r="141" spans="1:65" s="2" customFormat="1" ht="33" customHeight="1">
      <c r="A141" s="33"/>
      <c r="B141" s="34"/>
      <c r="C141" s="193" t="s">
        <v>157</v>
      </c>
      <c r="D141" s="193" t="s">
        <v>115</v>
      </c>
      <c r="E141" s="194" t="s">
        <v>158</v>
      </c>
      <c r="F141" s="195" t="s">
        <v>159</v>
      </c>
      <c r="G141" s="196" t="s">
        <v>118</v>
      </c>
      <c r="H141" s="197">
        <v>1</v>
      </c>
      <c r="I141" s="198"/>
      <c r="J141" s="199">
        <f>ROUND(I141*H141,2)</f>
        <v>0</v>
      </c>
      <c r="K141" s="195" t="s">
        <v>1</v>
      </c>
      <c r="L141" s="38"/>
      <c r="M141" s="200" t="s">
        <v>1</v>
      </c>
      <c r="N141" s="201" t="s">
        <v>42</v>
      </c>
      <c r="O141" s="70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4" t="s">
        <v>119</v>
      </c>
      <c r="AT141" s="204" t="s">
        <v>115</v>
      </c>
      <c r="AU141" s="204" t="s">
        <v>84</v>
      </c>
      <c r="AY141" s="16" t="s">
        <v>114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6" t="s">
        <v>84</v>
      </c>
      <c r="BK141" s="205">
        <f>ROUND(I141*H141,2)</f>
        <v>0</v>
      </c>
      <c r="BL141" s="16" t="s">
        <v>119</v>
      </c>
      <c r="BM141" s="204" t="s">
        <v>160</v>
      </c>
    </row>
    <row r="142" spans="1:47" s="2" customFormat="1" ht="19.2">
      <c r="A142" s="33"/>
      <c r="B142" s="34"/>
      <c r="C142" s="35"/>
      <c r="D142" s="206" t="s">
        <v>121</v>
      </c>
      <c r="E142" s="35"/>
      <c r="F142" s="207" t="s">
        <v>161</v>
      </c>
      <c r="G142" s="35"/>
      <c r="H142" s="35"/>
      <c r="I142" s="114"/>
      <c r="J142" s="35"/>
      <c r="K142" s="35"/>
      <c r="L142" s="38"/>
      <c r="M142" s="208"/>
      <c r="N142" s="209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121</v>
      </c>
      <c r="AU142" s="16" t="s">
        <v>84</v>
      </c>
    </row>
    <row r="143" spans="1:47" s="2" customFormat="1" ht="76.8">
      <c r="A143" s="33"/>
      <c r="B143" s="34"/>
      <c r="C143" s="35"/>
      <c r="D143" s="206" t="s">
        <v>125</v>
      </c>
      <c r="E143" s="35"/>
      <c r="F143" s="210" t="s">
        <v>162</v>
      </c>
      <c r="G143" s="35"/>
      <c r="H143" s="35"/>
      <c r="I143" s="114"/>
      <c r="J143" s="35"/>
      <c r="K143" s="35"/>
      <c r="L143" s="38"/>
      <c r="M143" s="208"/>
      <c r="N143" s="209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125</v>
      </c>
      <c r="AU143" s="16" t="s">
        <v>84</v>
      </c>
    </row>
    <row r="144" spans="1:65" s="2" customFormat="1" ht="21.75" customHeight="1">
      <c r="A144" s="33"/>
      <c r="B144" s="34"/>
      <c r="C144" s="193" t="s">
        <v>163</v>
      </c>
      <c r="D144" s="193" t="s">
        <v>115</v>
      </c>
      <c r="E144" s="194" t="s">
        <v>164</v>
      </c>
      <c r="F144" s="195" t="s">
        <v>165</v>
      </c>
      <c r="G144" s="196" t="s">
        <v>118</v>
      </c>
      <c r="H144" s="197">
        <v>1</v>
      </c>
      <c r="I144" s="198"/>
      <c r="J144" s="199">
        <f>ROUND(I144*H144,2)</f>
        <v>0</v>
      </c>
      <c r="K144" s="195" t="s">
        <v>1</v>
      </c>
      <c r="L144" s="38"/>
      <c r="M144" s="200" t="s">
        <v>1</v>
      </c>
      <c r="N144" s="201" t="s">
        <v>42</v>
      </c>
      <c r="O144" s="70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4" t="s">
        <v>119</v>
      </c>
      <c r="AT144" s="204" t="s">
        <v>115</v>
      </c>
      <c r="AU144" s="204" t="s">
        <v>84</v>
      </c>
      <c r="AY144" s="16" t="s">
        <v>114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6" t="s">
        <v>84</v>
      </c>
      <c r="BK144" s="205">
        <f>ROUND(I144*H144,2)</f>
        <v>0</v>
      </c>
      <c r="BL144" s="16" t="s">
        <v>119</v>
      </c>
      <c r="BM144" s="204" t="s">
        <v>166</v>
      </c>
    </row>
    <row r="145" spans="1:47" s="2" customFormat="1" ht="57.6">
      <c r="A145" s="33"/>
      <c r="B145" s="34"/>
      <c r="C145" s="35"/>
      <c r="D145" s="206" t="s">
        <v>121</v>
      </c>
      <c r="E145" s="35"/>
      <c r="F145" s="207" t="s">
        <v>167</v>
      </c>
      <c r="G145" s="35"/>
      <c r="H145" s="35"/>
      <c r="I145" s="114"/>
      <c r="J145" s="35"/>
      <c r="K145" s="35"/>
      <c r="L145" s="38"/>
      <c r="M145" s="208"/>
      <c r="N145" s="209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121</v>
      </c>
      <c r="AU145" s="16" t="s">
        <v>84</v>
      </c>
    </row>
    <row r="146" spans="1:65" s="2" customFormat="1" ht="16.5" customHeight="1">
      <c r="A146" s="33"/>
      <c r="B146" s="34"/>
      <c r="C146" s="193" t="s">
        <v>168</v>
      </c>
      <c r="D146" s="193" t="s">
        <v>115</v>
      </c>
      <c r="E146" s="194" t="s">
        <v>169</v>
      </c>
      <c r="F146" s="195" t="s">
        <v>170</v>
      </c>
      <c r="G146" s="196" t="s">
        <v>118</v>
      </c>
      <c r="H146" s="197">
        <v>1</v>
      </c>
      <c r="I146" s="198"/>
      <c r="J146" s="199">
        <f>ROUND(I146*H146,2)</f>
        <v>0</v>
      </c>
      <c r="K146" s="195" t="s">
        <v>1</v>
      </c>
      <c r="L146" s="38"/>
      <c r="M146" s="200" t="s">
        <v>1</v>
      </c>
      <c r="N146" s="201" t="s">
        <v>42</v>
      </c>
      <c r="O146" s="70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4" t="s">
        <v>119</v>
      </c>
      <c r="AT146" s="204" t="s">
        <v>115</v>
      </c>
      <c r="AU146" s="204" t="s">
        <v>84</v>
      </c>
      <c r="AY146" s="16" t="s">
        <v>114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6" t="s">
        <v>84</v>
      </c>
      <c r="BK146" s="205">
        <f>ROUND(I146*H146,2)</f>
        <v>0</v>
      </c>
      <c r="BL146" s="16" t="s">
        <v>119</v>
      </c>
      <c r="BM146" s="204" t="s">
        <v>171</v>
      </c>
    </row>
    <row r="147" spans="1:47" s="2" customFormat="1" ht="10.2">
      <c r="A147" s="33"/>
      <c r="B147" s="34"/>
      <c r="C147" s="35"/>
      <c r="D147" s="206" t="s">
        <v>121</v>
      </c>
      <c r="E147" s="35"/>
      <c r="F147" s="207" t="s">
        <v>170</v>
      </c>
      <c r="G147" s="35"/>
      <c r="H147" s="35"/>
      <c r="I147" s="114"/>
      <c r="J147" s="35"/>
      <c r="K147" s="35"/>
      <c r="L147" s="38"/>
      <c r="M147" s="208"/>
      <c r="N147" s="209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121</v>
      </c>
      <c r="AU147" s="16" t="s">
        <v>84</v>
      </c>
    </row>
    <row r="148" spans="1:47" s="2" customFormat="1" ht="19.2">
      <c r="A148" s="33"/>
      <c r="B148" s="34"/>
      <c r="C148" s="35"/>
      <c r="D148" s="206" t="s">
        <v>125</v>
      </c>
      <c r="E148" s="35"/>
      <c r="F148" s="210" t="s">
        <v>172</v>
      </c>
      <c r="G148" s="35"/>
      <c r="H148" s="35"/>
      <c r="I148" s="114"/>
      <c r="J148" s="35"/>
      <c r="K148" s="35"/>
      <c r="L148" s="38"/>
      <c r="M148" s="208"/>
      <c r="N148" s="209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125</v>
      </c>
      <c r="AU148" s="16" t="s">
        <v>84</v>
      </c>
    </row>
    <row r="149" spans="1:65" s="2" customFormat="1" ht="44.25" customHeight="1">
      <c r="A149" s="33"/>
      <c r="B149" s="34"/>
      <c r="C149" s="193" t="s">
        <v>173</v>
      </c>
      <c r="D149" s="193" t="s">
        <v>115</v>
      </c>
      <c r="E149" s="194" t="s">
        <v>174</v>
      </c>
      <c r="F149" s="195" t="s">
        <v>175</v>
      </c>
      <c r="G149" s="196" t="s">
        <v>118</v>
      </c>
      <c r="H149" s="197">
        <v>1</v>
      </c>
      <c r="I149" s="198"/>
      <c r="J149" s="199">
        <f>ROUND(I149*H149,2)</f>
        <v>0</v>
      </c>
      <c r="K149" s="195" t="s">
        <v>1</v>
      </c>
      <c r="L149" s="38"/>
      <c r="M149" s="200" t="s">
        <v>1</v>
      </c>
      <c r="N149" s="201" t="s">
        <v>42</v>
      </c>
      <c r="O149" s="70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4" t="s">
        <v>119</v>
      </c>
      <c r="AT149" s="204" t="s">
        <v>115</v>
      </c>
      <c r="AU149" s="204" t="s">
        <v>84</v>
      </c>
      <c r="AY149" s="16" t="s">
        <v>114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6" t="s">
        <v>84</v>
      </c>
      <c r="BK149" s="205">
        <f>ROUND(I149*H149,2)</f>
        <v>0</v>
      </c>
      <c r="BL149" s="16" t="s">
        <v>119</v>
      </c>
      <c r="BM149" s="204" t="s">
        <v>176</v>
      </c>
    </row>
    <row r="150" spans="1:47" s="2" customFormat="1" ht="38.4">
      <c r="A150" s="33"/>
      <c r="B150" s="34"/>
      <c r="C150" s="35"/>
      <c r="D150" s="206" t="s">
        <v>121</v>
      </c>
      <c r="E150" s="35"/>
      <c r="F150" s="207" t="s">
        <v>175</v>
      </c>
      <c r="G150" s="35"/>
      <c r="H150" s="35"/>
      <c r="I150" s="114"/>
      <c r="J150" s="35"/>
      <c r="K150" s="35"/>
      <c r="L150" s="38"/>
      <c r="M150" s="208"/>
      <c r="N150" s="209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121</v>
      </c>
      <c r="AU150" s="16" t="s">
        <v>84</v>
      </c>
    </row>
    <row r="151" spans="1:47" s="2" customFormat="1" ht="67.2">
      <c r="A151" s="33"/>
      <c r="B151" s="34"/>
      <c r="C151" s="35"/>
      <c r="D151" s="206" t="s">
        <v>125</v>
      </c>
      <c r="E151" s="35"/>
      <c r="F151" s="210" t="s">
        <v>177</v>
      </c>
      <c r="G151" s="35"/>
      <c r="H151" s="35"/>
      <c r="I151" s="114"/>
      <c r="J151" s="35"/>
      <c r="K151" s="35"/>
      <c r="L151" s="38"/>
      <c r="M151" s="208"/>
      <c r="N151" s="209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125</v>
      </c>
      <c r="AU151" s="16" t="s">
        <v>84</v>
      </c>
    </row>
    <row r="152" spans="1:65" s="2" customFormat="1" ht="33" customHeight="1">
      <c r="A152" s="33"/>
      <c r="B152" s="34"/>
      <c r="C152" s="193" t="s">
        <v>178</v>
      </c>
      <c r="D152" s="193" t="s">
        <v>115</v>
      </c>
      <c r="E152" s="194" t="s">
        <v>179</v>
      </c>
      <c r="F152" s="195" t="s">
        <v>180</v>
      </c>
      <c r="G152" s="196" t="s">
        <v>118</v>
      </c>
      <c r="H152" s="197">
        <v>1</v>
      </c>
      <c r="I152" s="198"/>
      <c r="J152" s="199">
        <f>ROUND(I152*H152,2)</f>
        <v>0</v>
      </c>
      <c r="K152" s="195" t="s">
        <v>1</v>
      </c>
      <c r="L152" s="38"/>
      <c r="M152" s="200" t="s">
        <v>1</v>
      </c>
      <c r="N152" s="201" t="s">
        <v>42</v>
      </c>
      <c r="O152" s="70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4" t="s">
        <v>119</v>
      </c>
      <c r="AT152" s="204" t="s">
        <v>115</v>
      </c>
      <c r="AU152" s="204" t="s">
        <v>84</v>
      </c>
      <c r="AY152" s="16" t="s">
        <v>114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6" t="s">
        <v>84</v>
      </c>
      <c r="BK152" s="205">
        <f>ROUND(I152*H152,2)</f>
        <v>0</v>
      </c>
      <c r="BL152" s="16" t="s">
        <v>119</v>
      </c>
      <c r="BM152" s="204" t="s">
        <v>181</v>
      </c>
    </row>
    <row r="153" spans="1:47" s="2" customFormat="1" ht="28.8">
      <c r="A153" s="33"/>
      <c r="B153" s="34"/>
      <c r="C153" s="35"/>
      <c r="D153" s="206" t="s">
        <v>121</v>
      </c>
      <c r="E153" s="35"/>
      <c r="F153" s="207" t="s">
        <v>180</v>
      </c>
      <c r="G153" s="35"/>
      <c r="H153" s="35"/>
      <c r="I153" s="114"/>
      <c r="J153" s="35"/>
      <c r="K153" s="35"/>
      <c r="L153" s="38"/>
      <c r="M153" s="208"/>
      <c r="N153" s="209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121</v>
      </c>
      <c r="AU153" s="16" t="s">
        <v>84</v>
      </c>
    </row>
    <row r="154" spans="1:65" s="2" customFormat="1" ht="21.75" customHeight="1">
      <c r="A154" s="33"/>
      <c r="B154" s="34"/>
      <c r="C154" s="193" t="s">
        <v>8</v>
      </c>
      <c r="D154" s="193" t="s">
        <v>115</v>
      </c>
      <c r="E154" s="194" t="s">
        <v>182</v>
      </c>
      <c r="F154" s="195" t="s">
        <v>183</v>
      </c>
      <c r="G154" s="196" t="s">
        <v>118</v>
      </c>
      <c r="H154" s="197">
        <v>1</v>
      </c>
      <c r="I154" s="198"/>
      <c r="J154" s="199">
        <f>ROUND(I154*H154,2)</f>
        <v>0</v>
      </c>
      <c r="K154" s="195" t="s">
        <v>1</v>
      </c>
      <c r="L154" s="38"/>
      <c r="M154" s="200" t="s">
        <v>1</v>
      </c>
      <c r="N154" s="201" t="s">
        <v>42</v>
      </c>
      <c r="O154" s="70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4" t="s">
        <v>119</v>
      </c>
      <c r="AT154" s="204" t="s">
        <v>115</v>
      </c>
      <c r="AU154" s="204" t="s">
        <v>84</v>
      </c>
      <c r="AY154" s="16" t="s">
        <v>114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6" t="s">
        <v>84</v>
      </c>
      <c r="BK154" s="205">
        <f>ROUND(I154*H154,2)</f>
        <v>0</v>
      </c>
      <c r="BL154" s="16" t="s">
        <v>119</v>
      </c>
      <c r="BM154" s="204" t="s">
        <v>184</v>
      </c>
    </row>
    <row r="155" spans="1:47" s="2" customFormat="1" ht="19.2">
      <c r="A155" s="33"/>
      <c r="B155" s="34"/>
      <c r="C155" s="35"/>
      <c r="D155" s="206" t="s">
        <v>121</v>
      </c>
      <c r="E155" s="35"/>
      <c r="F155" s="207" t="s">
        <v>185</v>
      </c>
      <c r="G155" s="35"/>
      <c r="H155" s="35"/>
      <c r="I155" s="114"/>
      <c r="J155" s="35"/>
      <c r="K155" s="35"/>
      <c r="L155" s="38"/>
      <c r="M155" s="208"/>
      <c r="N155" s="209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121</v>
      </c>
      <c r="AU155" s="16" t="s">
        <v>84</v>
      </c>
    </row>
    <row r="156" spans="1:65" s="2" customFormat="1" ht="55.5" customHeight="1">
      <c r="A156" s="33"/>
      <c r="B156" s="34"/>
      <c r="C156" s="193" t="s">
        <v>186</v>
      </c>
      <c r="D156" s="193" t="s">
        <v>115</v>
      </c>
      <c r="E156" s="194" t="s">
        <v>187</v>
      </c>
      <c r="F156" s="195" t="s">
        <v>188</v>
      </c>
      <c r="G156" s="196" t="s">
        <v>118</v>
      </c>
      <c r="H156" s="197">
        <v>1</v>
      </c>
      <c r="I156" s="198"/>
      <c r="J156" s="199">
        <f>ROUND(I156*H156,2)</f>
        <v>0</v>
      </c>
      <c r="K156" s="195" t="s">
        <v>1</v>
      </c>
      <c r="L156" s="38"/>
      <c r="M156" s="200" t="s">
        <v>1</v>
      </c>
      <c r="N156" s="201" t="s">
        <v>42</v>
      </c>
      <c r="O156" s="70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4" t="s">
        <v>119</v>
      </c>
      <c r="AT156" s="204" t="s">
        <v>115</v>
      </c>
      <c r="AU156" s="204" t="s">
        <v>84</v>
      </c>
      <c r="AY156" s="16" t="s">
        <v>114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6" t="s">
        <v>84</v>
      </c>
      <c r="BK156" s="205">
        <f>ROUND(I156*H156,2)</f>
        <v>0</v>
      </c>
      <c r="BL156" s="16" t="s">
        <v>119</v>
      </c>
      <c r="BM156" s="204" t="s">
        <v>189</v>
      </c>
    </row>
    <row r="157" spans="1:47" s="2" customFormat="1" ht="38.4">
      <c r="A157" s="33"/>
      <c r="B157" s="34"/>
      <c r="C157" s="35"/>
      <c r="D157" s="206" t="s">
        <v>121</v>
      </c>
      <c r="E157" s="35"/>
      <c r="F157" s="207" t="s">
        <v>188</v>
      </c>
      <c r="G157" s="35"/>
      <c r="H157" s="35"/>
      <c r="I157" s="114"/>
      <c r="J157" s="35"/>
      <c r="K157" s="35"/>
      <c r="L157" s="38"/>
      <c r="M157" s="208"/>
      <c r="N157" s="209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121</v>
      </c>
      <c r="AU157" s="16" t="s">
        <v>84</v>
      </c>
    </row>
    <row r="158" spans="1:47" s="2" customFormat="1" ht="115.2">
      <c r="A158" s="33"/>
      <c r="B158" s="34"/>
      <c r="C158" s="35"/>
      <c r="D158" s="206" t="s">
        <v>125</v>
      </c>
      <c r="E158" s="35"/>
      <c r="F158" s="210" t="s">
        <v>190</v>
      </c>
      <c r="G158" s="35"/>
      <c r="H158" s="35"/>
      <c r="I158" s="114"/>
      <c r="J158" s="35"/>
      <c r="K158" s="35"/>
      <c r="L158" s="38"/>
      <c r="M158" s="208"/>
      <c r="N158" s="209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125</v>
      </c>
      <c r="AU158" s="16" t="s">
        <v>84</v>
      </c>
    </row>
    <row r="159" spans="1:65" s="2" customFormat="1" ht="16.5" customHeight="1">
      <c r="A159" s="33"/>
      <c r="B159" s="34"/>
      <c r="C159" s="193" t="s">
        <v>191</v>
      </c>
      <c r="D159" s="193" t="s">
        <v>115</v>
      </c>
      <c r="E159" s="194" t="s">
        <v>192</v>
      </c>
      <c r="F159" s="195" t="s">
        <v>193</v>
      </c>
      <c r="G159" s="196" t="s">
        <v>118</v>
      </c>
      <c r="H159" s="197">
        <v>1</v>
      </c>
      <c r="I159" s="198"/>
      <c r="J159" s="199">
        <f>ROUND(I159*H159,2)</f>
        <v>0</v>
      </c>
      <c r="K159" s="195" t="s">
        <v>1</v>
      </c>
      <c r="L159" s="38"/>
      <c r="M159" s="200" t="s">
        <v>1</v>
      </c>
      <c r="N159" s="201" t="s">
        <v>42</v>
      </c>
      <c r="O159" s="70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4" t="s">
        <v>119</v>
      </c>
      <c r="AT159" s="204" t="s">
        <v>115</v>
      </c>
      <c r="AU159" s="204" t="s">
        <v>84</v>
      </c>
      <c r="AY159" s="16" t="s">
        <v>114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6" t="s">
        <v>84</v>
      </c>
      <c r="BK159" s="205">
        <f>ROUND(I159*H159,2)</f>
        <v>0</v>
      </c>
      <c r="BL159" s="16" t="s">
        <v>119</v>
      </c>
      <c r="BM159" s="204" t="s">
        <v>194</v>
      </c>
    </row>
    <row r="160" spans="1:47" s="2" customFormat="1" ht="10.2">
      <c r="A160" s="33"/>
      <c r="B160" s="34"/>
      <c r="C160" s="35"/>
      <c r="D160" s="206" t="s">
        <v>121</v>
      </c>
      <c r="E160" s="35"/>
      <c r="F160" s="207" t="s">
        <v>193</v>
      </c>
      <c r="G160" s="35"/>
      <c r="H160" s="35"/>
      <c r="I160" s="114"/>
      <c r="J160" s="35"/>
      <c r="K160" s="35"/>
      <c r="L160" s="38"/>
      <c r="M160" s="208"/>
      <c r="N160" s="209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121</v>
      </c>
      <c r="AU160" s="16" t="s">
        <v>84</v>
      </c>
    </row>
    <row r="161" spans="1:47" s="2" customFormat="1" ht="48">
      <c r="A161" s="33"/>
      <c r="B161" s="34"/>
      <c r="C161" s="35"/>
      <c r="D161" s="206" t="s">
        <v>125</v>
      </c>
      <c r="E161" s="35"/>
      <c r="F161" s="210" t="s">
        <v>195</v>
      </c>
      <c r="G161" s="35"/>
      <c r="H161" s="35"/>
      <c r="I161" s="114"/>
      <c r="J161" s="35"/>
      <c r="K161" s="35"/>
      <c r="L161" s="38"/>
      <c r="M161" s="208"/>
      <c r="N161" s="209"/>
      <c r="O161" s="70"/>
      <c r="P161" s="70"/>
      <c r="Q161" s="70"/>
      <c r="R161" s="70"/>
      <c r="S161" s="70"/>
      <c r="T161" s="71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125</v>
      </c>
      <c r="AU161" s="16" t="s">
        <v>84</v>
      </c>
    </row>
    <row r="162" spans="1:65" s="2" customFormat="1" ht="16.5" customHeight="1">
      <c r="A162" s="33"/>
      <c r="B162" s="34"/>
      <c r="C162" s="193" t="s">
        <v>196</v>
      </c>
      <c r="D162" s="193" t="s">
        <v>115</v>
      </c>
      <c r="E162" s="194" t="s">
        <v>197</v>
      </c>
      <c r="F162" s="195" t="s">
        <v>198</v>
      </c>
      <c r="G162" s="196" t="s">
        <v>118</v>
      </c>
      <c r="H162" s="197">
        <v>1</v>
      </c>
      <c r="I162" s="198"/>
      <c r="J162" s="199">
        <f>ROUND(I162*H162,2)</f>
        <v>0</v>
      </c>
      <c r="K162" s="195" t="s">
        <v>1</v>
      </c>
      <c r="L162" s="38"/>
      <c r="M162" s="200" t="s">
        <v>1</v>
      </c>
      <c r="N162" s="201" t="s">
        <v>42</v>
      </c>
      <c r="O162" s="70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4" t="s">
        <v>119</v>
      </c>
      <c r="AT162" s="204" t="s">
        <v>115</v>
      </c>
      <c r="AU162" s="204" t="s">
        <v>84</v>
      </c>
      <c r="AY162" s="16" t="s">
        <v>114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6" t="s">
        <v>84</v>
      </c>
      <c r="BK162" s="205">
        <f>ROUND(I162*H162,2)</f>
        <v>0</v>
      </c>
      <c r="BL162" s="16" t="s">
        <v>119</v>
      </c>
      <c r="BM162" s="204" t="s">
        <v>199</v>
      </c>
    </row>
    <row r="163" spans="1:47" s="2" customFormat="1" ht="10.2">
      <c r="A163" s="33"/>
      <c r="B163" s="34"/>
      <c r="C163" s="35"/>
      <c r="D163" s="206" t="s">
        <v>121</v>
      </c>
      <c r="E163" s="35"/>
      <c r="F163" s="207" t="s">
        <v>198</v>
      </c>
      <c r="G163" s="35"/>
      <c r="H163" s="35"/>
      <c r="I163" s="114"/>
      <c r="J163" s="35"/>
      <c r="K163" s="35"/>
      <c r="L163" s="38"/>
      <c r="M163" s="208"/>
      <c r="N163" s="209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121</v>
      </c>
      <c r="AU163" s="16" t="s">
        <v>84</v>
      </c>
    </row>
    <row r="164" spans="1:47" s="2" customFormat="1" ht="105.6">
      <c r="A164" s="33"/>
      <c r="B164" s="34"/>
      <c r="C164" s="35"/>
      <c r="D164" s="206" t="s">
        <v>125</v>
      </c>
      <c r="E164" s="35"/>
      <c r="F164" s="210" t="s">
        <v>200</v>
      </c>
      <c r="G164" s="35"/>
      <c r="H164" s="35"/>
      <c r="I164" s="114"/>
      <c r="J164" s="35"/>
      <c r="K164" s="35"/>
      <c r="L164" s="38"/>
      <c r="M164" s="211"/>
      <c r="N164" s="212"/>
      <c r="O164" s="213"/>
      <c r="P164" s="213"/>
      <c r="Q164" s="213"/>
      <c r="R164" s="213"/>
      <c r="S164" s="213"/>
      <c r="T164" s="21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125</v>
      </c>
      <c r="AU164" s="16" t="s">
        <v>84</v>
      </c>
    </row>
    <row r="165" spans="1:31" s="2" customFormat="1" ht="6.9" customHeight="1">
      <c r="A165" s="33"/>
      <c r="B165" s="53"/>
      <c r="C165" s="54"/>
      <c r="D165" s="54"/>
      <c r="E165" s="54"/>
      <c r="F165" s="54"/>
      <c r="G165" s="54"/>
      <c r="H165" s="54"/>
      <c r="I165" s="151"/>
      <c r="J165" s="54"/>
      <c r="K165" s="54"/>
      <c r="L165" s="38"/>
      <c r="M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</sheetData>
  <sheetProtection algorithmName="SHA-512" hashValue="RHuHlRuSXgq10mpLM+oPUNvG3QsP65j5VVhjpjJYYpYxcl5YWcopJrAjZwpU+8WcI7aG657YSepkgjKWN87RlA==" saltValue="wpBPYlPkUu90ThqEv0oBdSmKS6xsr8QaxcnTN+jjdZ04czW89qOtMQNYd9C7o2Ijmjxx6P6bpB6PMjcGhovQWw==" spinCount="100000" sheet="1" objects="1" scenarios="1" formatColumns="0" formatRows="0" autoFilter="0"/>
  <autoFilter ref="C116:K16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9"/>
  <sheetViews>
    <sheetView showGridLines="0" workbookViewId="0" topLeftCell="A12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07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89</v>
      </c>
      <c r="AZ2" s="215" t="s">
        <v>201</v>
      </c>
      <c r="BA2" s="215" t="s">
        <v>1</v>
      </c>
      <c r="BB2" s="215" t="s">
        <v>1</v>
      </c>
      <c r="BC2" s="215" t="s">
        <v>202</v>
      </c>
      <c r="BD2" s="215" t="s">
        <v>86</v>
      </c>
    </row>
    <row r="3" spans="2:5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86</v>
      </c>
      <c r="AZ3" s="215" t="s">
        <v>203</v>
      </c>
      <c r="BA3" s="215" t="s">
        <v>1</v>
      </c>
      <c r="BB3" s="215" t="s">
        <v>1</v>
      </c>
      <c r="BC3" s="215" t="s">
        <v>204</v>
      </c>
      <c r="BD3" s="215" t="s">
        <v>86</v>
      </c>
    </row>
    <row r="4" spans="2:56" s="1" customFormat="1" ht="24.9" customHeight="1">
      <c r="B4" s="19"/>
      <c r="D4" s="111" t="s">
        <v>90</v>
      </c>
      <c r="I4" s="107"/>
      <c r="L4" s="19"/>
      <c r="M4" s="112" t="s">
        <v>10</v>
      </c>
      <c r="AT4" s="16" t="s">
        <v>4</v>
      </c>
      <c r="AZ4" s="215" t="s">
        <v>205</v>
      </c>
      <c r="BA4" s="215" t="s">
        <v>1</v>
      </c>
      <c r="BB4" s="215" t="s">
        <v>1</v>
      </c>
      <c r="BC4" s="215" t="s">
        <v>206</v>
      </c>
      <c r="BD4" s="215" t="s">
        <v>86</v>
      </c>
    </row>
    <row r="5" spans="2:56" s="1" customFormat="1" ht="6.9" customHeight="1">
      <c r="B5" s="19"/>
      <c r="I5" s="107"/>
      <c r="L5" s="19"/>
      <c r="AZ5" s="215" t="s">
        <v>207</v>
      </c>
      <c r="BA5" s="215" t="s">
        <v>1</v>
      </c>
      <c r="BB5" s="215" t="s">
        <v>1</v>
      </c>
      <c r="BC5" s="215" t="s">
        <v>208</v>
      </c>
      <c r="BD5" s="215" t="s">
        <v>86</v>
      </c>
    </row>
    <row r="6" spans="2:56" s="1" customFormat="1" ht="12" customHeight="1">
      <c r="B6" s="19"/>
      <c r="D6" s="113" t="s">
        <v>16</v>
      </c>
      <c r="I6" s="107"/>
      <c r="L6" s="19"/>
      <c r="AZ6" s="215" t="s">
        <v>209</v>
      </c>
      <c r="BA6" s="215" t="s">
        <v>1</v>
      </c>
      <c r="BB6" s="215" t="s">
        <v>1</v>
      </c>
      <c r="BC6" s="215" t="s">
        <v>210</v>
      </c>
      <c r="BD6" s="215" t="s">
        <v>86</v>
      </c>
    </row>
    <row r="7" spans="2:56" s="1" customFormat="1" ht="16.5" customHeight="1">
      <c r="B7" s="19"/>
      <c r="E7" s="312" t="str">
        <f>'Rekapitulace stavby'!K6</f>
        <v>VT Ostravice km 52,290 - 52,350 oprava opěrné zdi</v>
      </c>
      <c r="F7" s="313"/>
      <c r="G7" s="313"/>
      <c r="H7" s="313"/>
      <c r="I7" s="107"/>
      <c r="L7" s="19"/>
      <c r="AZ7" s="215" t="s">
        <v>211</v>
      </c>
      <c r="BA7" s="215" t="s">
        <v>1</v>
      </c>
      <c r="BB7" s="215" t="s">
        <v>1</v>
      </c>
      <c r="BC7" s="215" t="s">
        <v>212</v>
      </c>
      <c r="BD7" s="215" t="s">
        <v>86</v>
      </c>
    </row>
    <row r="8" spans="1:56" s="2" customFormat="1" ht="12" customHeight="1">
      <c r="A8" s="33"/>
      <c r="B8" s="38"/>
      <c r="C8" s="33"/>
      <c r="D8" s="113" t="s">
        <v>91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215" t="s">
        <v>213</v>
      </c>
      <c r="BA8" s="215" t="s">
        <v>1</v>
      </c>
      <c r="BB8" s="215" t="s">
        <v>1</v>
      </c>
      <c r="BC8" s="215" t="s">
        <v>214</v>
      </c>
      <c r="BD8" s="215" t="s">
        <v>86</v>
      </c>
    </row>
    <row r="9" spans="1:56" s="2" customFormat="1" ht="16.5" customHeight="1">
      <c r="A9" s="33"/>
      <c r="B9" s="38"/>
      <c r="C9" s="33"/>
      <c r="D9" s="33"/>
      <c r="E9" s="314" t="s">
        <v>215</v>
      </c>
      <c r="F9" s="315"/>
      <c r="G9" s="315"/>
      <c r="H9" s="315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215" t="s">
        <v>216</v>
      </c>
      <c r="BA9" s="215" t="s">
        <v>1</v>
      </c>
      <c r="BB9" s="215" t="s">
        <v>1</v>
      </c>
      <c r="BC9" s="215" t="s">
        <v>217</v>
      </c>
      <c r="BD9" s="215" t="s">
        <v>86</v>
      </c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>
        <f>'Rekapitulace stavby'!AN8</f>
        <v>43271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23</v>
      </c>
      <c r="E14" s="33"/>
      <c r="F14" s="33"/>
      <c r="G14" s="33"/>
      <c r="H14" s="33"/>
      <c r="I14" s="116" t="s">
        <v>24</v>
      </c>
      <c r="J14" s="115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25</v>
      </c>
      <c r="F15" s="33"/>
      <c r="G15" s="33"/>
      <c r="H15" s="33"/>
      <c r="I15" s="116" t="s">
        <v>26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27</v>
      </c>
      <c r="E17" s="33"/>
      <c r="F17" s="33"/>
      <c r="G17" s="33"/>
      <c r="H17" s="33"/>
      <c r="I17" s="116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6" t="str">
        <f>'Rekapitulace stavby'!E14</f>
        <v>Vyplň údaj</v>
      </c>
      <c r="F18" s="317"/>
      <c r="G18" s="317"/>
      <c r="H18" s="317"/>
      <c r="I18" s="116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29</v>
      </c>
      <c r="E20" s="33"/>
      <c r="F20" s="33"/>
      <c r="G20" s="33"/>
      <c r="H20" s="33"/>
      <c r="I20" s="116" t="s">
        <v>24</v>
      </c>
      <c r="J20" s="115" t="s">
        <v>30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">
        <v>31</v>
      </c>
      <c r="F21" s="33"/>
      <c r="G21" s="33"/>
      <c r="H21" s="33"/>
      <c r="I21" s="116" t="s">
        <v>26</v>
      </c>
      <c r="J21" s="115" t="s">
        <v>32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34</v>
      </c>
      <c r="E23" s="33"/>
      <c r="F23" s="33"/>
      <c r="G23" s="33"/>
      <c r="H23" s="33"/>
      <c r="I23" s="116" t="s">
        <v>24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35</v>
      </c>
      <c r="F24" s="33"/>
      <c r="G24" s="33"/>
      <c r="H24" s="33"/>
      <c r="I24" s="116" t="s">
        <v>26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36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8" t="s">
        <v>1</v>
      </c>
      <c r="F27" s="318"/>
      <c r="G27" s="318"/>
      <c r="H27" s="318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37</v>
      </c>
      <c r="E30" s="33"/>
      <c r="F30" s="33"/>
      <c r="G30" s="33"/>
      <c r="H30" s="33"/>
      <c r="I30" s="114"/>
      <c r="J30" s="125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39</v>
      </c>
      <c r="G32" s="33"/>
      <c r="H32" s="33"/>
      <c r="I32" s="127" t="s">
        <v>38</v>
      </c>
      <c r="J32" s="126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41</v>
      </c>
      <c r="E33" s="113" t="s">
        <v>42</v>
      </c>
      <c r="F33" s="129">
        <f>ROUND((SUM(BE125:BE368)),2)</f>
        <v>0</v>
      </c>
      <c r="G33" s="33"/>
      <c r="H33" s="33"/>
      <c r="I33" s="130">
        <v>0.21</v>
      </c>
      <c r="J33" s="129">
        <f>ROUND(((SUM(BE125:BE368))*I33),2)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43</v>
      </c>
      <c r="F34" s="129">
        <f>ROUND((SUM(BF125:BF368)),2)</f>
        <v>0</v>
      </c>
      <c r="G34" s="33"/>
      <c r="H34" s="33"/>
      <c r="I34" s="130">
        <v>0.15</v>
      </c>
      <c r="J34" s="129">
        <f>ROUND(((SUM(BF125:BF368))*I34),2)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3" t="s">
        <v>44</v>
      </c>
      <c r="F35" s="129">
        <f>ROUND((SUM(BG125:BG368)),2)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3" t="s">
        <v>45</v>
      </c>
      <c r="F36" s="129">
        <f>ROUND((SUM(BH125:BH368)),2)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46</v>
      </c>
      <c r="F37" s="129">
        <f>ROUND((SUM(BI125:BI368)),2)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I41" s="107"/>
      <c r="L41" s="19"/>
    </row>
    <row r="42" spans="2:12" s="1" customFormat="1" ht="14.4" customHeight="1">
      <c r="B42" s="19"/>
      <c r="I42" s="107"/>
      <c r="L42" s="19"/>
    </row>
    <row r="43" spans="2:12" s="1" customFormat="1" ht="14.4" customHeight="1">
      <c r="B43" s="19"/>
      <c r="I43" s="107"/>
      <c r="L43" s="19"/>
    </row>
    <row r="44" spans="2:12" s="1" customFormat="1" ht="14.4" customHeight="1">
      <c r="B44" s="19"/>
      <c r="I44" s="107"/>
      <c r="L44" s="19"/>
    </row>
    <row r="45" spans="2:12" s="1" customFormat="1" ht="14.4" customHeight="1">
      <c r="B45" s="19"/>
      <c r="I45" s="107"/>
      <c r="L45" s="19"/>
    </row>
    <row r="46" spans="2:12" s="1" customFormat="1" ht="14.4" customHeight="1">
      <c r="B46" s="19"/>
      <c r="I46" s="107"/>
      <c r="L46" s="19"/>
    </row>
    <row r="47" spans="2:12" s="1" customFormat="1" ht="14.4" customHeight="1">
      <c r="B47" s="19"/>
      <c r="I47" s="107"/>
      <c r="L47" s="19"/>
    </row>
    <row r="48" spans="2:12" s="1" customFormat="1" ht="14.4" customHeight="1">
      <c r="B48" s="19"/>
      <c r="I48" s="107"/>
      <c r="L48" s="19"/>
    </row>
    <row r="49" spans="2:12" s="1" customFormat="1" ht="14.4" customHeight="1">
      <c r="B49" s="19"/>
      <c r="I49" s="107"/>
      <c r="L49" s="19"/>
    </row>
    <row r="50" spans="2:12" s="2" customFormat="1" ht="14.4" customHeight="1">
      <c r="B50" s="50"/>
      <c r="D50" s="139" t="s">
        <v>50</v>
      </c>
      <c r="E50" s="140"/>
      <c r="F50" s="140"/>
      <c r="G50" s="139" t="s">
        <v>51</v>
      </c>
      <c r="H50" s="140"/>
      <c r="I50" s="141"/>
      <c r="J50" s="140"/>
      <c r="K50" s="140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9" t="s">
        <v>54</v>
      </c>
      <c r="E65" s="147"/>
      <c r="F65" s="147"/>
      <c r="G65" s="139" t="s">
        <v>55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 hidden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 hidden="1">
      <c r="A82" s="33"/>
      <c r="B82" s="34"/>
      <c r="C82" s="22" t="s">
        <v>93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 hidden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319" t="str">
        <f>E7</f>
        <v>VT Ostravice km 52,290 - 52,350 oprava opěrné zdi</v>
      </c>
      <c r="F85" s="320"/>
      <c r="G85" s="320"/>
      <c r="H85" s="320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91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90" t="str">
        <f>E9</f>
        <v>18002-14XT-KH_1 - Opěrná zeď a opevnění</v>
      </c>
      <c r="F87" s="321"/>
      <c r="G87" s="321"/>
      <c r="H87" s="321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 hidden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>k.ú. Staré Hamry 1</v>
      </c>
      <c r="G89" s="35"/>
      <c r="H89" s="35"/>
      <c r="I89" s="116" t="s">
        <v>22</v>
      </c>
      <c r="J89" s="65">
        <f>IF(J12="","",J12)</f>
        <v>43271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 hidden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65" customHeight="1" hidden="1">
      <c r="A91" s="33"/>
      <c r="B91" s="34"/>
      <c r="C91" s="28" t="s">
        <v>23</v>
      </c>
      <c r="D91" s="35"/>
      <c r="E91" s="35"/>
      <c r="F91" s="26" t="str">
        <f>E15</f>
        <v>Povodí Odry, s.p.</v>
      </c>
      <c r="G91" s="35"/>
      <c r="H91" s="35"/>
      <c r="I91" s="116" t="s">
        <v>29</v>
      </c>
      <c r="J91" s="31" t="str">
        <f>E21</f>
        <v>Regioprojekt Brno, s.r.o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116" t="s">
        <v>34</v>
      </c>
      <c r="J92" s="31" t="str">
        <f>E24</f>
        <v>Ing. Jan Kozák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55" t="s">
        <v>94</v>
      </c>
      <c r="D94" s="156"/>
      <c r="E94" s="156"/>
      <c r="F94" s="156"/>
      <c r="G94" s="156"/>
      <c r="H94" s="156"/>
      <c r="I94" s="157"/>
      <c r="J94" s="158" t="s">
        <v>95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 hidden="1">
      <c r="A96" s="33"/>
      <c r="B96" s="34"/>
      <c r="C96" s="159" t="s">
        <v>96</v>
      </c>
      <c r="D96" s="35"/>
      <c r="E96" s="35"/>
      <c r="F96" s="35"/>
      <c r="G96" s="35"/>
      <c r="H96" s="35"/>
      <c r="I96" s="114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97</v>
      </c>
    </row>
    <row r="97" spans="2:12" s="9" customFormat="1" ht="24.9" customHeight="1" hidden="1">
      <c r="B97" s="160"/>
      <c r="C97" s="161"/>
      <c r="D97" s="162" t="s">
        <v>218</v>
      </c>
      <c r="E97" s="163"/>
      <c r="F97" s="163"/>
      <c r="G97" s="163"/>
      <c r="H97" s="163"/>
      <c r="I97" s="164"/>
      <c r="J97" s="165">
        <f>J126</f>
        <v>0</v>
      </c>
      <c r="K97" s="161"/>
      <c r="L97" s="166"/>
    </row>
    <row r="98" spans="2:12" s="12" customFormat="1" ht="19.95" customHeight="1" hidden="1">
      <c r="B98" s="216"/>
      <c r="C98" s="217"/>
      <c r="D98" s="218" t="s">
        <v>219</v>
      </c>
      <c r="E98" s="219"/>
      <c r="F98" s="219"/>
      <c r="G98" s="219"/>
      <c r="H98" s="219"/>
      <c r="I98" s="220"/>
      <c r="J98" s="221">
        <f>J127</f>
        <v>0</v>
      </c>
      <c r="K98" s="217"/>
      <c r="L98" s="222"/>
    </row>
    <row r="99" spans="2:12" s="12" customFormat="1" ht="19.95" customHeight="1" hidden="1">
      <c r="B99" s="216"/>
      <c r="C99" s="217"/>
      <c r="D99" s="218" t="s">
        <v>220</v>
      </c>
      <c r="E99" s="219"/>
      <c r="F99" s="219"/>
      <c r="G99" s="219"/>
      <c r="H99" s="219"/>
      <c r="I99" s="220"/>
      <c r="J99" s="221">
        <f>J218</f>
        <v>0</v>
      </c>
      <c r="K99" s="217"/>
      <c r="L99" s="222"/>
    </row>
    <row r="100" spans="2:12" s="12" customFormat="1" ht="19.95" customHeight="1" hidden="1">
      <c r="B100" s="216"/>
      <c r="C100" s="217"/>
      <c r="D100" s="218" t="s">
        <v>221</v>
      </c>
      <c r="E100" s="219"/>
      <c r="F100" s="219"/>
      <c r="G100" s="219"/>
      <c r="H100" s="219"/>
      <c r="I100" s="220"/>
      <c r="J100" s="221">
        <f>J253</f>
        <v>0</v>
      </c>
      <c r="K100" s="217"/>
      <c r="L100" s="222"/>
    </row>
    <row r="101" spans="2:12" s="12" customFormat="1" ht="19.95" customHeight="1" hidden="1">
      <c r="B101" s="216"/>
      <c r="C101" s="217"/>
      <c r="D101" s="218" t="s">
        <v>222</v>
      </c>
      <c r="E101" s="219"/>
      <c r="F101" s="219"/>
      <c r="G101" s="219"/>
      <c r="H101" s="219"/>
      <c r="I101" s="220"/>
      <c r="J101" s="221">
        <f>J301</f>
        <v>0</v>
      </c>
      <c r="K101" s="217"/>
      <c r="L101" s="222"/>
    </row>
    <row r="102" spans="2:12" s="12" customFormat="1" ht="19.95" customHeight="1" hidden="1">
      <c r="B102" s="216"/>
      <c r="C102" s="217"/>
      <c r="D102" s="218" t="s">
        <v>223</v>
      </c>
      <c r="E102" s="219"/>
      <c r="F102" s="219"/>
      <c r="G102" s="219"/>
      <c r="H102" s="219"/>
      <c r="I102" s="220"/>
      <c r="J102" s="221">
        <f>J318</f>
        <v>0</v>
      </c>
      <c r="K102" s="217"/>
      <c r="L102" s="222"/>
    </row>
    <row r="103" spans="2:12" s="12" customFormat="1" ht="19.95" customHeight="1" hidden="1">
      <c r="B103" s="216"/>
      <c r="C103" s="217"/>
      <c r="D103" s="218" t="s">
        <v>224</v>
      </c>
      <c r="E103" s="219"/>
      <c r="F103" s="219"/>
      <c r="G103" s="219"/>
      <c r="H103" s="219"/>
      <c r="I103" s="220"/>
      <c r="J103" s="221">
        <f>J325</f>
        <v>0</v>
      </c>
      <c r="K103" s="217"/>
      <c r="L103" s="222"/>
    </row>
    <row r="104" spans="2:12" s="12" customFormat="1" ht="19.95" customHeight="1" hidden="1">
      <c r="B104" s="216"/>
      <c r="C104" s="217"/>
      <c r="D104" s="218" t="s">
        <v>225</v>
      </c>
      <c r="E104" s="219"/>
      <c r="F104" s="219"/>
      <c r="G104" s="219"/>
      <c r="H104" s="219"/>
      <c r="I104" s="220"/>
      <c r="J104" s="221">
        <f>J362</f>
        <v>0</v>
      </c>
      <c r="K104" s="217"/>
      <c r="L104" s="222"/>
    </row>
    <row r="105" spans="2:12" s="12" customFormat="1" ht="19.95" customHeight="1" hidden="1">
      <c r="B105" s="216"/>
      <c r="C105" s="217"/>
      <c r="D105" s="218" t="s">
        <v>226</v>
      </c>
      <c r="E105" s="219"/>
      <c r="F105" s="219"/>
      <c r="G105" s="219"/>
      <c r="H105" s="219"/>
      <c r="I105" s="220"/>
      <c r="J105" s="221">
        <f>J366</f>
        <v>0</v>
      </c>
      <c r="K105" s="217"/>
      <c r="L105" s="222"/>
    </row>
    <row r="106" spans="1:31" s="2" customFormat="1" ht="21.75" customHeight="1" hidden="1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 hidden="1">
      <c r="A107" s="33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ht="10.2" hidden="1"/>
    <row r="109" ht="10.2" hidden="1"/>
    <row r="110" ht="10.2" hidden="1"/>
    <row r="111" spans="1:31" s="2" customFormat="1" ht="6.9" customHeight="1">
      <c r="A111" s="33"/>
      <c r="B111" s="55"/>
      <c r="C111" s="56"/>
      <c r="D111" s="56"/>
      <c r="E111" s="56"/>
      <c r="F111" s="56"/>
      <c r="G111" s="56"/>
      <c r="H111" s="56"/>
      <c r="I111" s="154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99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319" t="str">
        <f>E7</f>
        <v>VT Ostravice km 52,290 - 52,350 oprava opěrné zdi</v>
      </c>
      <c r="F115" s="320"/>
      <c r="G115" s="320"/>
      <c r="H115" s="320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91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90" t="str">
        <f>E9</f>
        <v>18002-14XT-KH_1 - Opěrná zeď a opevnění</v>
      </c>
      <c r="F117" s="321"/>
      <c r="G117" s="321"/>
      <c r="H117" s="321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k.ú. Staré Hamry 1</v>
      </c>
      <c r="G119" s="35"/>
      <c r="H119" s="35"/>
      <c r="I119" s="116" t="s">
        <v>22</v>
      </c>
      <c r="J119" s="65">
        <f>IF(J12="","",J12)</f>
        <v>43271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65" customHeight="1">
      <c r="A121" s="33"/>
      <c r="B121" s="34"/>
      <c r="C121" s="28" t="s">
        <v>23</v>
      </c>
      <c r="D121" s="35"/>
      <c r="E121" s="35"/>
      <c r="F121" s="26" t="str">
        <f>E15</f>
        <v>Povodí Odry, s.p.</v>
      </c>
      <c r="G121" s="35"/>
      <c r="H121" s="35"/>
      <c r="I121" s="116" t="s">
        <v>29</v>
      </c>
      <c r="J121" s="31" t="str">
        <f>E21</f>
        <v>Regioprojekt Brno, s.r.o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15" customHeight="1">
      <c r="A122" s="33"/>
      <c r="B122" s="34"/>
      <c r="C122" s="28" t="s">
        <v>27</v>
      </c>
      <c r="D122" s="35"/>
      <c r="E122" s="35"/>
      <c r="F122" s="26" t="str">
        <f>IF(E18="","",E18)</f>
        <v>Vyplň údaj</v>
      </c>
      <c r="G122" s="35"/>
      <c r="H122" s="35"/>
      <c r="I122" s="116" t="s">
        <v>34</v>
      </c>
      <c r="J122" s="31" t="str">
        <f>E24</f>
        <v>Ing. Jan Kozák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0" customFormat="1" ht="29.25" customHeight="1">
      <c r="A124" s="167"/>
      <c r="B124" s="168"/>
      <c r="C124" s="169" t="s">
        <v>100</v>
      </c>
      <c r="D124" s="170" t="s">
        <v>62</v>
      </c>
      <c r="E124" s="170" t="s">
        <v>58</v>
      </c>
      <c r="F124" s="170" t="s">
        <v>59</v>
      </c>
      <c r="G124" s="170" t="s">
        <v>101</v>
      </c>
      <c r="H124" s="170" t="s">
        <v>102</v>
      </c>
      <c r="I124" s="171" t="s">
        <v>103</v>
      </c>
      <c r="J124" s="170" t="s">
        <v>95</v>
      </c>
      <c r="K124" s="172" t="s">
        <v>104</v>
      </c>
      <c r="L124" s="173"/>
      <c r="M124" s="74" t="s">
        <v>1</v>
      </c>
      <c r="N124" s="75" t="s">
        <v>41</v>
      </c>
      <c r="O124" s="75" t="s">
        <v>105</v>
      </c>
      <c r="P124" s="75" t="s">
        <v>106</v>
      </c>
      <c r="Q124" s="75" t="s">
        <v>107</v>
      </c>
      <c r="R124" s="75" t="s">
        <v>108</v>
      </c>
      <c r="S124" s="75" t="s">
        <v>109</v>
      </c>
      <c r="T124" s="76" t="s">
        <v>110</v>
      </c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</row>
    <row r="125" spans="1:63" s="2" customFormat="1" ht="22.8" customHeight="1">
      <c r="A125" s="33"/>
      <c r="B125" s="34"/>
      <c r="C125" s="81" t="s">
        <v>111</v>
      </c>
      <c r="D125" s="35"/>
      <c r="E125" s="35"/>
      <c r="F125" s="35"/>
      <c r="G125" s="35"/>
      <c r="H125" s="35"/>
      <c r="I125" s="114"/>
      <c r="J125" s="174">
        <f>BK125</f>
        <v>0</v>
      </c>
      <c r="K125" s="35"/>
      <c r="L125" s="38"/>
      <c r="M125" s="77"/>
      <c r="N125" s="175"/>
      <c r="O125" s="78"/>
      <c r="P125" s="176">
        <f>P126</f>
        <v>0</v>
      </c>
      <c r="Q125" s="78"/>
      <c r="R125" s="176">
        <f>R126</f>
        <v>349.55653311845134</v>
      </c>
      <c r="S125" s="78"/>
      <c r="T125" s="177">
        <f>T126</f>
        <v>128.99200000000002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76</v>
      </c>
      <c r="AU125" s="16" t="s">
        <v>97</v>
      </c>
      <c r="BK125" s="178">
        <f>BK126</f>
        <v>0</v>
      </c>
    </row>
    <row r="126" spans="2:63" s="11" customFormat="1" ht="25.95" customHeight="1">
      <c r="B126" s="179"/>
      <c r="C126" s="180"/>
      <c r="D126" s="181" t="s">
        <v>76</v>
      </c>
      <c r="E126" s="182" t="s">
        <v>227</v>
      </c>
      <c r="F126" s="182" t="s">
        <v>228</v>
      </c>
      <c r="G126" s="180"/>
      <c r="H126" s="180"/>
      <c r="I126" s="183"/>
      <c r="J126" s="184">
        <f>BK126</f>
        <v>0</v>
      </c>
      <c r="K126" s="180"/>
      <c r="L126" s="185"/>
      <c r="M126" s="186"/>
      <c r="N126" s="187"/>
      <c r="O126" s="187"/>
      <c r="P126" s="188">
        <f>P127+P218+P253+P301+P318+P325+P362+P366</f>
        <v>0</v>
      </c>
      <c r="Q126" s="187"/>
      <c r="R126" s="188">
        <f>R127+R218+R253+R301+R318+R325+R362+R366</f>
        <v>349.55653311845134</v>
      </c>
      <c r="S126" s="187"/>
      <c r="T126" s="189">
        <f>T127+T218+T253+T301+T318+T325+T362+T366</f>
        <v>128.99200000000002</v>
      </c>
      <c r="AR126" s="190" t="s">
        <v>84</v>
      </c>
      <c r="AT126" s="191" t="s">
        <v>76</v>
      </c>
      <c r="AU126" s="191" t="s">
        <v>77</v>
      </c>
      <c r="AY126" s="190" t="s">
        <v>114</v>
      </c>
      <c r="BK126" s="192">
        <f>BK127+BK218+BK253+BK301+BK318+BK325+BK362+BK366</f>
        <v>0</v>
      </c>
    </row>
    <row r="127" spans="2:63" s="11" customFormat="1" ht="22.8" customHeight="1">
      <c r="B127" s="179"/>
      <c r="C127" s="180"/>
      <c r="D127" s="181" t="s">
        <v>76</v>
      </c>
      <c r="E127" s="223" t="s">
        <v>84</v>
      </c>
      <c r="F127" s="223" t="s">
        <v>229</v>
      </c>
      <c r="G127" s="180"/>
      <c r="H127" s="180"/>
      <c r="I127" s="183"/>
      <c r="J127" s="224">
        <f>BK127</f>
        <v>0</v>
      </c>
      <c r="K127" s="180"/>
      <c r="L127" s="185"/>
      <c r="M127" s="186"/>
      <c r="N127" s="187"/>
      <c r="O127" s="187"/>
      <c r="P127" s="188">
        <f>SUM(P128:P217)</f>
        <v>0</v>
      </c>
      <c r="Q127" s="187"/>
      <c r="R127" s="188">
        <f>SUM(R128:R217)</f>
        <v>0.002625</v>
      </c>
      <c r="S127" s="187"/>
      <c r="T127" s="189">
        <f>SUM(T128:T217)</f>
        <v>128.99200000000002</v>
      </c>
      <c r="AR127" s="190" t="s">
        <v>84</v>
      </c>
      <c r="AT127" s="191" t="s">
        <v>76</v>
      </c>
      <c r="AU127" s="191" t="s">
        <v>84</v>
      </c>
      <c r="AY127" s="190" t="s">
        <v>114</v>
      </c>
      <c r="BK127" s="192">
        <f>SUM(BK128:BK217)</f>
        <v>0</v>
      </c>
    </row>
    <row r="128" spans="1:65" s="2" customFormat="1" ht="16.5" customHeight="1">
      <c r="A128" s="33"/>
      <c r="B128" s="34"/>
      <c r="C128" s="193" t="s">
        <v>84</v>
      </c>
      <c r="D128" s="193" t="s">
        <v>115</v>
      </c>
      <c r="E128" s="194" t="s">
        <v>230</v>
      </c>
      <c r="F128" s="195" t="s">
        <v>231</v>
      </c>
      <c r="G128" s="196" t="s">
        <v>232</v>
      </c>
      <c r="H128" s="197">
        <v>1</v>
      </c>
      <c r="I128" s="198"/>
      <c r="J128" s="199">
        <f>ROUND(I128*H128,2)</f>
        <v>0</v>
      </c>
      <c r="K128" s="195" t="s">
        <v>233</v>
      </c>
      <c r="L128" s="38"/>
      <c r="M128" s="200" t="s">
        <v>1</v>
      </c>
      <c r="N128" s="201" t="s">
        <v>42</v>
      </c>
      <c r="O128" s="70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4" t="s">
        <v>119</v>
      </c>
      <c r="AT128" s="204" t="s">
        <v>115</v>
      </c>
      <c r="AU128" s="204" t="s">
        <v>86</v>
      </c>
      <c r="AY128" s="16" t="s">
        <v>114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6" t="s">
        <v>84</v>
      </c>
      <c r="BK128" s="205">
        <f>ROUND(I128*H128,2)</f>
        <v>0</v>
      </c>
      <c r="BL128" s="16" t="s">
        <v>119</v>
      </c>
      <c r="BM128" s="204" t="s">
        <v>234</v>
      </c>
    </row>
    <row r="129" spans="1:47" s="2" customFormat="1" ht="19.2">
      <c r="A129" s="33"/>
      <c r="B129" s="34"/>
      <c r="C129" s="35"/>
      <c r="D129" s="206" t="s">
        <v>121</v>
      </c>
      <c r="E129" s="35"/>
      <c r="F129" s="207" t="s">
        <v>235</v>
      </c>
      <c r="G129" s="35"/>
      <c r="H129" s="35"/>
      <c r="I129" s="114"/>
      <c r="J129" s="35"/>
      <c r="K129" s="35"/>
      <c r="L129" s="38"/>
      <c r="M129" s="208"/>
      <c r="N129" s="209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121</v>
      </c>
      <c r="AU129" s="16" t="s">
        <v>86</v>
      </c>
    </row>
    <row r="130" spans="2:51" s="13" customFormat="1" ht="10.2">
      <c r="B130" s="225"/>
      <c r="C130" s="226"/>
      <c r="D130" s="206" t="s">
        <v>236</v>
      </c>
      <c r="E130" s="227" t="s">
        <v>1</v>
      </c>
      <c r="F130" s="228" t="s">
        <v>237</v>
      </c>
      <c r="G130" s="226"/>
      <c r="H130" s="229">
        <v>1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236</v>
      </c>
      <c r="AU130" s="235" t="s">
        <v>86</v>
      </c>
      <c r="AV130" s="13" t="s">
        <v>86</v>
      </c>
      <c r="AW130" s="13" t="s">
        <v>33</v>
      </c>
      <c r="AX130" s="13" t="s">
        <v>77</v>
      </c>
      <c r="AY130" s="235" t="s">
        <v>114</v>
      </c>
    </row>
    <row r="131" spans="2:51" s="14" customFormat="1" ht="10.2">
      <c r="B131" s="236"/>
      <c r="C131" s="237"/>
      <c r="D131" s="206" t="s">
        <v>236</v>
      </c>
      <c r="E131" s="238" t="s">
        <v>1</v>
      </c>
      <c r="F131" s="239" t="s">
        <v>238</v>
      </c>
      <c r="G131" s="237"/>
      <c r="H131" s="240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236</v>
      </c>
      <c r="AU131" s="246" t="s">
        <v>86</v>
      </c>
      <c r="AV131" s="14" t="s">
        <v>119</v>
      </c>
      <c r="AW131" s="14" t="s">
        <v>33</v>
      </c>
      <c r="AX131" s="14" t="s">
        <v>84</v>
      </c>
      <c r="AY131" s="246" t="s">
        <v>114</v>
      </c>
    </row>
    <row r="132" spans="1:65" s="2" customFormat="1" ht="16.5" customHeight="1">
      <c r="A132" s="33"/>
      <c r="B132" s="34"/>
      <c r="C132" s="193" t="s">
        <v>86</v>
      </c>
      <c r="D132" s="193" t="s">
        <v>115</v>
      </c>
      <c r="E132" s="194" t="s">
        <v>239</v>
      </c>
      <c r="F132" s="195" t="s">
        <v>240</v>
      </c>
      <c r="G132" s="196" t="s">
        <v>232</v>
      </c>
      <c r="H132" s="197">
        <v>7</v>
      </c>
      <c r="I132" s="198"/>
      <c r="J132" s="199">
        <f>ROUND(I132*H132,2)</f>
        <v>0</v>
      </c>
      <c r="K132" s="195" t="s">
        <v>233</v>
      </c>
      <c r="L132" s="38"/>
      <c r="M132" s="200" t="s">
        <v>1</v>
      </c>
      <c r="N132" s="201" t="s">
        <v>42</v>
      </c>
      <c r="O132" s="70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4" t="s">
        <v>119</v>
      </c>
      <c r="AT132" s="204" t="s">
        <v>115</v>
      </c>
      <c r="AU132" s="204" t="s">
        <v>86</v>
      </c>
      <c r="AY132" s="16" t="s">
        <v>114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6" t="s">
        <v>84</v>
      </c>
      <c r="BK132" s="205">
        <f>ROUND(I132*H132,2)</f>
        <v>0</v>
      </c>
      <c r="BL132" s="16" t="s">
        <v>119</v>
      </c>
      <c r="BM132" s="204" t="s">
        <v>241</v>
      </c>
    </row>
    <row r="133" spans="1:47" s="2" customFormat="1" ht="19.2">
      <c r="A133" s="33"/>
      <c r="B133" s="34"/>
      <c r="C133" s="35"/>
      <c r="D133" s="206" t="s">
        <v>121</v>
      </c>
      <c r="E133" s="35"/>
      <c r="F133" s="207" t="s">
        <v>242</v>
      </c>
      <c r="G133" s="35"/>
      <c r="H133" s="35"/>
      <c r="I133" s="114"/>
      <c r="J133" s="35"/>
      <c r="K133" s="35"/>
      <c r="L133" s="38"/>
      <c r="M133" s="208"/>
      <c r="N133" s="209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121</v>
      </c>
      <c r="AU133" s="16" t="s">
        <v>86</v>
      </c>
    </row>
    <row r="134" spans="2:51" s="13" customFormat="1" ht="10.2">
      <c r="B134" s="225"/>
      <c r="C134" s="226"/>
      <c r="D134" s="206" t="s">
        <v>236</v>
      </c>
      <c r="E134" s="227" t="s">
        <v>1</v>
      </c>
      <c r="F134" s="228" t="s">
        <v>243</v>
      </c>
      <c r="G134" s="226"/>
      <c r="H134" s="229">
        <v>7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236</v>
      </c>
      <c r="AU134" s="235" t="s">
        <v>86</v>
      </c>
      <c r="AV134" s="13" t="s">
        <v>86</v>
      </c>
      <c r="AW134" s="13" t="s">
        <v>33</v>
      </c>
      <c r="AX134" s="13" t="s">
        <v>77</v>
      </c>
      <c r="AY134" s="235" t="s">
        <v>114</v>
      </c>
    </row>
    <row r="135" spans="2:51" s="14" customFormat="1" ht="10.2">
      <c r="B135" s="236"/>
      <c r="C135" s="237"/>
      <c r="D135" s="206" t="s">
        <v>236</v>
      </c>
      <c r="E135" s="238" t="s">
        <v>1</v>
      </c>
      <c r="F135" s="239" t="s">
        <v>238</v>
      </c>
      <c r="G135" s="237"/>
      <c r="H135" s="240">
        <v>7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236</v>
      </c>
      <c r="AU135" s="246" t="s">
        <v>86</v>
      </c>
      <c r="AV135" s="14" t="s">
        <v>119</v>
      </c>
      <c r="AW135" s="14" t="s">
        <v>33</v>
      </c>
      <c r="AX135" s="14" t="s">
        <v>84</v>
      </c>
      <c r="AY135" s="246" t="s">
        <v>114</v>
      </c>
    </row>
    <row r="136" spans="1:65" s="2" customFormat="1" ht="21.75" customHeight="1">
      <c r="A136" s="33"/>
      <c r="B136" s="34"/>
      <c r="C136" s="193" t="s">
        <v>127</v>
      </c>
      <c r="D136" s="193" t="s">
        <v>115</v>
      </c>
      <c r="E136" s="194" t="s">
        <v>244</v>
      </c>
      <c r="F136" s="195" t="s">
        <v>245</v>
      </c>
      <c r="G136" s="196" t="s">
        <v>246</v>
      </c>
      <c r="H136" s="197">
        <v>120</v>
      </c>
      <c r="I136" s="198"/>
      <c r="J136" s="199">
        <f>ROUND(I136*H136,2)</f>
        <v>0</v>
      </c>
      <c r="K136" s="195" t="s">
        <v>233</v>
      </c>
      <c r="L136" s="38"/>
      <c r="M136" s="200" t="s">
        <v>1</v>
      </c>
      <c r="N136" s="201" t="s">
        <v>42</v>
      </c>
      <c r="O136" s="70"/>
      <c r="P136" s="202">
        <f>O136*H136</f>
        <v>0</v>
      </c>
      <c r="Q136" s="202">
        <v>0</v>
      </c>
      <c r="R136" s="202">
        <f>Q136*H136</f>
        <v>0</v>
      </c>
      <c r="S136" s="202">
        <v>0.22</v>
      </c>
      <c r="T136" s="203">
        <f>S136*H136</f>
        <v>26.4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4" t="s">
        <v>119</v>
      </c>
      <c r="AT136" s="204" t="s">
        <v>115</v>
      </c>
      <c r="AU136" s="204" t="s">
        <v>86</v>
      </c>
      <c r="AY136" s="16" t="s">
        <v>114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6" t="s">
        <v>84</v>
      </c>
      <c r="BK136" s="205">
        <f>ROUND(I136*H136,2)</f>
        <v>0</v>
      </c>
      <c r="BL136" s="16" t="s">
        <v>119</v>
      </c>
      <c r="BM136" s="204" t="s">
        <v>247</v>
      </c>
    </row>
    <row r="137" spans="1:47" s="2" customFormat="1" ht="38.4">
      <c r="A137" s="33"/>
      <c r="B137" s="34"/>
      <c r="C137" s="35"/>
      <c r="D137" s="206" t="s">
        <v>121</v>
      </c>
      <c r="E137" s="35"/>
      <c r="F137" s="207" t="s">
        <v>248</v>
      </c>
      <c r="G137" s="35"/>
      <c r="H137" s="35"/>
      <c r="I137" s="114"/>
      <c r="J137" s="35"/>
      <c r="K137" s="35"/>
      <c r="L137" s="38"/>
      <c r="M137" s="208"/>
      <c r="N137" s="209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121</v>
      </c>
      <c r="AU137" s="16" t="s">
        <v>86</v>
      </c>
    </row>
    <row r="138" spans="1:47" s="2" customFormat="1" ht="19.2">
      <c r="A138" s="33"/>
      <c r="B138" s="34"/>
      <c r="C138" s="35"/>
      <c r="D138" s="206" t="s">
        <v>125</v>
      </c>
      <c r="E138" s="35"/>
      <c r="F138" s="210" t="s">
        <v>249</v>
      </c>
      <c r="G138" s="35"/>
      <c r="H138" s="35"/>
      <c r="I138" s="114"/>
      <c r="J138" s="35"/>
      <c r="K138" s="35"/>
      <c r="L138" s="38"/>
      <c r="M138" s="208"/>
      <c r="N138" s="209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125</v>
      </c>
      <c r="AU138" s="16" t="s">
        <v>86</v>
      </c>
    </row>
    <row r="139" spans="2:51" s="13" customFormat="1" ht="10.2">
      <c r="B139" s="225"/>
      <c r="C139" s="226"/>
      <c r="D139" s="206" t="s">
        <v>236</v>
      </c>
      <c r="E139" s="227" t="s">
        <v>1</v>
      </c>
      <c r="F139" s="228" t="s">
        <v>250</v>
      </c>
      <c r="G139" s="226"/>
      <c r="H139" s="229">
        <v>120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236</v>
      </c>
      <c r="AU139" s="235" t="s">
        <v>86</v>
      </c>
      <c r="AV139" s="13" t="s">
        <v>86</v>
      </c>
      <c r="AW139" s="13" t="s">
        <v>33</v>
      </c>
      <c r="AX139" s="13" t="s">
        <v>77</v>
      </c>
      <c r="AY139" s="235" t="s">
        <v>114</v>
      </c>
    </row>
    <row r="140" spans="2:51" s="14" customFormat="1" ht="10.2">
      <c r="B140" s="236"/>
      <c r="C140" s="237"/>
      <c r="D140" s="206" t="s">
        <v>236</v>
      </c>
      <c r="E140" s="238" t="s">
        <v>1</v>
      </c>
      <c r="F140" s="239" t="s">
        <v>238</v>
      </c>
      <c r="G140" s="237"/>
      <c r="H140" s="240">
        <v>120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236</v>
      </c>
      <c r="AU140" s="246" t="s">
        <v>86</v>
      </c>
      <c r="AV140" s="14" t="s">
        <v>119</v>
      </c>
      <c r="AW140" s="14" t="s">
        <v>33</v>
      </c>
      <c r="AX140" s="14" t="s">
        <v>84</v>
      </c>
      <c r="AY140" s="246" t="s">
        <v>114</v>
      </c>
    </row>
    <row r="141" spans="1:65" s="2" customFormat="1" ht="16.5" customHeight="1">
      <c r="A141" s="33"/>
      <c r="B141" s="34"/>
      <c r="C141" s="193" t="s">
        <v>119</v>
      </c>
      <c r="D141" s="193" t="s">
        <v>115</v>
      </c>
      <c r="E141" s="194" t="s">
        <v>251</v>
      </c>
      <c r="F141" s="195" t="s">
        <v>252</v>
      </c>
      <c r="G141" s="196" t="s">
        <v>253</v>
      </c>
      <c r="H141" s="197">
        <v>25.6</v>
      </c>
      <c r="I141" s="198"/>
      <c r="J141" s="199">
        <f>ROUND(I141*H141,2)</f>
        <v>0</v>
      </c>
      <c r="K141" s="195" t="s">
        <v>233</v>
      </c>
      <c r="L141" s="38"/>
      <c r="M141" s="200" t="s">
        <v>1</v>
      </c>
      <c r="N141" s="201" t="s">
        <v>42</v>
      </c>
      <c r="O141" s="70"/>
      <c r="P141" s="202">
        <f>O141*H141</f>
        <v>0</v>
      </c>
      <c r="Q141" s="202">
        <v>0</v>
      </c>
      <c r="R141" s="202">
        <f>Q141*H141</f>
        <v>0</v>
      </c>
      <c r="S141" s="202">
        <v>1.82</v>
      </c>
      <c r="T141" s="203">
        <f>S141*H141</f>
        <v>46.592000000000006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4" t="s">
        <v>119</v>
      </c>
      <c r="AT141" s="204" t="s">
        <v>115</v>
      </c>
      <c r="AU141" s="204" t="s">
        <v>86</v>
      </c>
      <c r="AY141" s="16" t="s">
        <v>114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6" t="s">
        <v>84</v>
      </c>
      <c r="BK141" s="205">
        <f>ROUND(I141*H141,2)</f>
        <v>0</v>
      </c>
      <c r="BL141" s="16" t="s">
        <v>119</v>
      </c>
      <c r="BM141" s="204" t="s">
        <v>254</v>
      </c>
    </row>
    <row r="142" spans="1:47" s="2" customFormat="1" ht="28.8">
      <c r="A142" s="33"/>
      <c r="B142" s="34"/>
      <c r="C142" s="35"/>
      <c r="D142" s="206" t="s">
        <v>121</v>
      </c>
      <c r="E142" s="35"/>
      <c r="F142" s="207" t="s">
        <v>255</v>
      </c>
      <c r="G142" s="35"/>
      <c r="H142" s="35"/>
      <c r="I142" s="114"/>
      <c r="J142" s="35"/>
      <c r="K142" s="35"/>
      <c r="L142" s="38"/>
      <c r="M142" s="208"/>
      <c r="N142" s="209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121</v>
      </c>
      <c r="AU142" s="16" t="s">
        <v>86</v>
      </c>
    </row>
    <row r="143" spans="2:51" s="13" customFormat="1" ht="10.2">
      <c r="B143" s="225"/>
      <c r="C143" s="226"/>
      <c r="D143" s="206" t="s">
        <v>236</v>
      </c>
      <c r="E143" s="227" t="s">
        <v>1</v>
      </c>
      <c r="F143" s="228" t="s">
        <v>256</v>
      </c>
      <c r="G143" s="226"/>
      <c r="H143" s="229">
        <v>25.6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236</v>
      </c>
      <c r="AU143" s="235" t="s">
        <v>86</v>
      </c>
      <c r="AV143" s="13" t="s">
        <v>86</v>
      </c>
      <c r="AW143" s="13" t="s">
        <v>33</v>
      </c>
      <c r="AX143" s="13" t="s">
        <v>77</v>
      </c>
      <c r="AY143" s="235" t="s">
        <v>114</v>
      </c>
    </row>
    <row r="144" spans="2:51" s="14" customFormat="1" ht="10.2">
      <c r="B144" s="236"/>
      <c r="C144" s="237"/>
      <c r="D144" s="206" t="s">
        <v>236</v>
      </c>
      <c r="E144" s="238" t="s">
        <v>1</v>
      </c>
      <c r="F144" s="239" t="s">
        <v>238</v>
      </c>
      <c r="G144" s="237"/>
      <c r="H144" s="240">
        <v>25.6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236</v>
      </c>
      <c r="AU144" s="246" t="s">
        <v>86</v>
      </c>
      <c r="AV144" s="14" t="s">
        <v>119</v>
      </c>
      <c r="AW144" s="14" t="s">
        <v>33</v>
      </c>
      <c r="AX144" s="14" t="s">
        <v>84</v>
      </c>
      <c r="AY144" s="246" t="s">
        <v>114</v>
      </c>
    </row>
    <row r="145" spans="1:65" s="2" customFormat="1" ht="21.75" customHeight="1">
      <c r="A145" s="33"/>
      <c r="B145" s="34"/>
      <c r="C145" s="193" t="s">
        <v>113</v>
      </c>
      <c r="D145" s="193" t="s">
        <v>115</v>
      </c>
      <c r="E145" s="194" t="s">
        <v>257</v>
      </c>
      <c r="F145" s="195" t="s">
        <v>258</v>
      </c>
      <c r="G145" s="196" t="s">
        <v>253</v>
      </c>
      <c r="H145" s="197">
        <v>284</v>
      </c>
      <c r="I145" s="198"/>
      <c r="J145" s="199">
        <f>ROUND(I145*H145,2)</f>
        <v>0</v>
      </c>
      <c r="K145" s="195" t="s">
        <v>233</v>
      </c>
      <c r="L145" s="38"/>
      <c r="M145" s="200" t="s">
        <v>1</v>
      </c>
      <c r="N145" s="201" t="s">
        <v>42</v>
      </c>
      <c r="O145" s="70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4" t="s">
        <v>119</v>
      </c>
      <c r="AT145" s="204" t="s">
        <v>115</v>
      </c>
      <c r="AU145" s="204" t="s">
        <v>86</v>
      </c>
      <c r="AY145" s="16" t="s">
        <v>114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6" t="s">
        <v>84</v>
      </c>
      <c r="BK145" s="205">
        <f>ROUND(I145*H145,2)</f>
        <v>0</v>
      </c>
      <c r="BL145" s="16" t="s">
        <v>119</v>
      </c>
      <c r="BM145" s="204" t="s">
        <v>259</v>
      </c>
    </row>
    <row r="146" spans="1:47" s="2" customFormat="1" ht="19.2">
      <c r="A146" s="33"/>
      <c r="B146" s="34"/>
      <c r="C146" s="35"/>
      <c r="D146" s="206" t="s">
        <v>121</v>
      </c>
      <c r="E146" s="35"/>
      <c r="F146" s="207" t="s">
        <v>260</v>
      </c>
      <c r="G146" s="35"/>
      <c r="H146" s="35"/>
      <c r="I146" s="114"/>
      <c r="J146" s="35"/>
      <c r="K146" s="35"/>
      <c r="L146" s="38"/>
      <c r="M146" s="208"/>
      <c r="N146" s="209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121</v>
      </c>
      <c r="AU146" s="16" t="s">
        <v>86</v>
      </c>
    </row>
    <row r="147" spans="2:51" s="13" customFormat="1" ht="20.4">
      <c r="B147" s="225"/>
      <c r="C147" s="226"/>
      <c r="D147" s="206" t="s">
        <v>236</v>
      </c>
      <c r="E147" s="227" t="s">
        <v>1</v>
      </c>
      <c r="F147" s="228" t="s">
        <v>261</v>
      </c>
      <c r="G147" s="226"/>
      <c r="H147" s="229">
        <v>528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236</v>
      </c>
      <c r="AU147" s="235" t="s">
        <v>86</v>
      </c>
      <c r="AV147" s="13" t="s">
        <v>86</v>
      </c>
      <c r="AW147" s="13" t="s">
        <v>33</v>
      </c>
      <c r="AX147" s="13" t="s">
        <v>77</v>
      </c>
      <c r="AY147" s="235" t="s">
        <v>114</v>
      </c>
    </row>
    <row r="148" spans="2:51" s="13" customFormat="1" ht="10.2">
      <c r="B148" s="225"/>
      <c r="C148" s="226"/>
      <c r="D148" s="206" t="s">
        <v>236</v>
      </c>
      <c r="E148" s="227" t="s">
        <v>1</v>
      </c>
      <c r="F148" s="228" t="s">
        <v>262</v>
      </c>
      <c r="G148" s="226"/>
      <c r="H148" s="229">
        <v>40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236</v>
      </c>
      <c r="AU148" s="235" t="s">
        <v>86</v>
      </c>
      <c r="AV148" s="13" t="s">
        <v>86</v>
      </c>
      <c r="AW148" s="13" t="s">
        <v>33</v>
      </c>
      <c r="AX148" s="13" t="s">
        <v>77</v>
      </c>
      <c r="AY148" s="235" t="s">
        <v>114</v>
      </c>
    </row>
    <row r="149" spans="2:51" s="14" customFormat="1" ht="10.2">
      <c r="B149" s="236"/>
      <c r="C149" s="237"/>
      <c r="D149" s="206" t="s">
        <v>236</v>
      </c>
      <c r="E149" s="238" t="s">
        <v>209</v>
      </c>
      <c r="F149" s="239" t="s">
        <v>238</v>
      </c>
      <c r="G149" s="237"/>
      <c r="H149" s="240">
        <v>568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236</v>
      </c>
      <c r="AU149" s="246" t="s">
        <v>86</v>
      </c>
      <c r="AV149" s="14" t="s">
        <v>119</v>
      </c>
      <c r="AW149" s="14" t="s">
        <v>33</v>
      </c>
      <c r="AX149" s="14" t="s">
        <v>77</v>
      </c>
      <c r="AY149" s="246" t="s">
        <v>114</v>
      </c>
    </row>
    <row r="150" spans="2:51" s="13" customFormat="1" ht="10.2">
      <c r="B150" s="225"/>
      <c r="C150" s="226"/>
      <c r="D150" s="206" t="s">
        <v>236</v>
      </c>
      <c r="E150" s="227" t="s">
        <v>1</v>
      </c>
      <c r="F150" s="228" t="s">
        <v>263</v>
      </c>
      <c r="G150" s="226"/>
      <c r="H150" s="229">
        <v>284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236</v>
      </c>
      <c r="AU150" s="235" t="s">
        <v>86</v>
      </c>
      <c r="AV150" s="13" t="s">
        <v>86</v>
      </c>
      <c r="AW150" s="13" t="s">
        <v>33</v>
      </c>
      <c r="AX150" s="13" t="s">
        <v>77</v>
      </c>
      <c r="AY150" s="235" t="s">
        <v>114</v>
      </c>
    </row>
    <row r="151" spans="2:51" s="14" customFormat="1" ht="10.2">
      <c r="B151" s="236"/>
      <c r="C151" s="237"/>
      <c r="D151" s="206" t="s">
        <v>236</v>
      </c>
      <c r="E151" s="238" t="s">
        <v>1</v>
      </c>
      <c r="F151" s="239" t="s">
        <v>238</v>
      </c>
      <c r="G151" s="237"/>
      <c r="H151" s="240">
        <v>284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236</v>
      </c>
      <c r="AU151" s="246" t="s">
        <v>86</v>
      </c>
      <c r="AV151" s="14" t="s">
        <v>119</v>
      </c>
      <c r="AW151" s="14" t="s">
        <v>33</v>
      </c>
      <c r="AX151" s="14" t="s">
        <v>84</v>
      </c>
      <c r="AY151" s="246" t="s">
        <v>114</v>
      </c>
    </row>
    <row r="152" spans="1:65" s="2" customFormat="1" ht="21.75" customHeight="1">
      <c r="A152" s="33"/>
      <c r="B152" s="34"/>
      <c r="C152" s="193" t="s">
        <v>139</v>
      </c>
      <c r="D152" s="193" t="s">
        <v>115</v>
      </c>
      <c r="E152" s="194" t="s">
        <v>264</v>
      </c>
      <c r="F152" s="195" t="s">
        <v>265</v>
      </c>
      <c r="G152" s="196" t="s">
        <v>253</v>
      </c>
      <c r="H152" s="197">
        <v>284</v>
      </c>
      <c r="I152" s="198"/>
      <c r="J152" s="199">
        <f>ROUND(I152*H152,2)</f>
        <v>0</v>
      </c>
      <c r="K152" s="195" t="s">
        <v>233</v>
      </c>
      <c r="L152" s="38"/>
      <c r="M152" s="200" t="s">
        <v>1</v>
      </c>
      <c r="N152" s="201" t="s">
        <v>42</v>
      </c>
      <c r="O152" s="70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4" t="s">
        <v>119</v>
      </c>
      <c r="AT152" s="204" t="s">
        <v>115</v>
      </c>
      <c r="AU152" s="204" t="s">
        <v>86</v>
      </c>
      <c r="AY152" s="16" t="s">
        <v>114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6" t="s">
        <v>84</v>
      </c>
      <c r="BK152" s="205">
        <f>ROUND(I152*H152,2)</f>
        <v>0</v>
      </c>
      <c r="BL152" s="16" t="s">
        <v>119</v>
      </c>
      <c r="BM152" s="204" t="s">
        <v>266</v>
      </c>
    </row>
    <row r="153" spans="1:47" s="2" customFormat="1" ht="19.2">
      <c r="A153" s="33"/>
      <c r="B153" s="34"/>
      <c r="C153" s="35"/>
      <c r="D153" s="206" t="s">
        <v>121</v>
      </c>
      <c r="E153" s="35"/>
      <c r="F153" s="207" t="s">
        <v>267</v>
      </c>
      <c r="G153" s="35"/>
      <c r="H153" s="35"/>
      <c r="I153" s="114"/>
      <c r="J153" s="35"/>
      <c r="K153" s="35"/>
      <c r="L153" s="38"/>
      <c r="M153" s="208"/>
      <c r="N153" s="209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121</v>
      </c>
      <c r="AU153" s="16" t="s">
        <v>86</v>
      </c>
    </row>
    <row r="154" spans="2:51" s="13" customFormat="1" ht="10.2">
      <c r="B154" s="225"/>
      <c r="C154" s="226"/>
      <c r="D154" s="206" t="s">
        <v>236</v>
      </c>
      <c r="E154" s="227" t="s">
        <v>1</v>
      </c>
      <c r="F154" s="228" t="s">
        <v>263</v>
      </c>
      <c r="G154" s="226"/>
      <c r="H154" s="229">
        <v>284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236</v>
      </c>
      <c r="AU154" s="235" t="s">
        <v>86</v>
      </c>
      <c r="AV154" s="13" t="s">
        <v>86</v>
      </c>
      <c r="AW154" s="13" t="s">
        <v>33</v>
      </c>
      <c r="AX154" s="13" t="s">
        <v>77</v>
      </c>
      <c r="AY154" s="235" t="s">
        <v>114</v>
      </c>
    </row>
    <row r="155" spans="2:51" s="14" customFormat="1" ht="10.2">
      <c r="B155" s="236"/>
      <c r="C155" s="237"/>
      <c r="D155" s="206" t="s">
        <v>236</v>
      </c>
      <c r="E155" s="238" t="s">
        <v>1</v>
      </c>
      <c r="F155" s="239" t="s">
        <v>238</v>
      </c>
      <c r="G155" s="237"/>
      <c r="H155" s="240">
        <v>284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236</v>
      </c>
      <c r="AU155" s="246" t="s">
        <v>86</v>
      </c>
      <c r="AV155" s="14" t="s">
        <v>119</v>
      </c>
      <c r="AW155" s="14" t="s">
        <v>33</v>
      </c>
      <c r="AX155" s="14" t="s">
        <v>84</v>
      </c>
      <c r="AY155" s="246" t="s">
        <v>114</v>
      </c>
    </row>
    <row r="156" spans="1:65" s="2" customFormat="1" ht="21.75" customHeight="1">
      <c r="A156" s="33"/>
      <c r="B156" s="34"/>
      <c r="C156" s="193" t="s">
        <v>144</v>
      </c>
      <c r="D156" s="193" t="s">
        <v>115</v>
      </c>
      <c r="E156" s="194" t="s">
        <v>268</v>
      </c>
      <c r="F156" s="195" t="s">
        <v>269</v>
      </c>
      <c r="G156" s="196" t="s">
        <v>253</v>
      </c>
      <c r="H156" s="197">
        <v>41.43</v>
      </c>
      <c r="I156" s="198"/>
      <c r="J156" s="199">
        <f>ROUND(I156*H156,2)</f>
        <v>0</v>
      </c>
      <c r="K156" s="195" t="s">
        <v>233</v>
      </c>
      <c r="L156" s="38"/>
      <c r="M156" s="200" t="s">
        <v>1</v>
      </c>
      <c r="N156" s="201" t="s">
        <v>42</v>
      </c>
      <c r="O156" s="70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4" t="s">
        <v>119</v>
      </c>
      <c r="AT156" s="204" t="s">
        <v>115</v>
      </c>
      <c r="AU156" s="204" t="s">
        <v>86</v>
      </c>
      <c r="AY156" s="16" t="s">
        <v>114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6" t="s">
        <v>84</v>
      </c>
      <c r="BK156" s="205">
        <f>ROUND(I156*H156,2)</f>
        <v>0</v>
      </c>
      <c r="BL156" s="16" t="s">
        <v>119</v>
      </c>
      <c r="BM156" s="204" t="s">
        <v>270</v>
      </c>
    </row>
    <row r="157" spans="1:47" s="2" customFormat="1" ht="28.8">
      <c r="A157" s="33"/>
      <c r="B157" s="34"/>
      <c r="C157" s="35"/>
      <c r="D157" s="206" t="s">
        <v>121</v>
      </c>
      <c r="E157" s="35"/>
      <c r="F157" s="207" t="s">
        <v>271</v>
      </c>
      <c r="G157" s="35"/>
      <c r="H157" s="35"/>
      <c r="I157" s="114"/>
      <c r="J157" s="35"/>
      <c r="K157" s="35"/>
      <c r="L157" s="38"/>
      <c r="M157" s="208"/>
      <c r="N157" s="209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121</v>
      </c>
      <c r="AU157" s="16" t="s">
        <v>86</v>
      </c>
    </row>
    <row r="158" spans="1:47" s="2" customFormat="1" ht="19.2">
      <c r="A158" s="33"/>
      <c r="B158" s="34"/>
      <c r="C158" s="35"/>
      <c r="D158" s="206" t="s">
        <v>125</v>
      </c>
      <c r="E158" s="35"/>
      <c r="F158" s="210" t="s">
        <v>272</v>
      </c>
      <c r="G158" s="35"/>
      <c r="H158" s="35"/>
      <c r="I158" s="114"/>
      <c r="J158" s="35"/>
      <c r="K158" s="35"/>
      <c r="L158" s="38"/>
      <c r="M158" s="208"/>
      <c r="N158" s="209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125</v>
      </c>
      <c r="AU158" s="16" t="s">
        <v>86</v>
      </c>
    </row>
    <row r="159" spans="2:51" s="13" customFormat="1" ht="20.4">
      <c r="B159" s="225"/>
      <c r="C159" s="226"/>
      <c r="D159" s="206" t="s">
        <v>236</v>
      </c>
      <c r="E159" s="227" t="s">
        <v>1</v>
      </c>
      <c r="F159" s="228" t="s">
        <v>273</v>
      </c>
      <c r="G159" s="226"/>
      <c r="H159" s="229">
        <v>30.36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236</v>
      </c>
      <c r="AU159" s="235" t="s">
        <v>86</v>
      </c>
      <c r="AV159" s="13" t="s">
        <v>86</v>
      </c>
      <c r="AW159" s="13" t="s">
        <v>33</v>
      </c>
      <c r="AX159" s="13" t="s">
        <v>77</v>
      </c>
      <c r="AY159" s="235" t="s">
        <v>114</v>
      </c>
    </row>
    <row r="160" spans="2:51" s="13" customFormat="1" ht="10.2">
      <c r="B160" s="225"/>
      <c r="C160" s="226"/>
      <c r="D160" s="206" t="s">
        <v>236</v>
      </c>
      <c r="E160" s="227" t="s">
        <v>1</v>
      </c>
      <c r="F160" s="228" t="s">
        <v>274</v>
      </c>
      <c r="G160" s="226"/>
      <c r="H160" s="229">
        <v>11.07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236</v>
      </c>
      <c r="AU160" s="235" t="s">
        <v>86</v>
      </c>
      <c r="AV160" s="13" t="s">
        <v>86</v>
      </c>
      <c r="AW160" s="13" t="s">
        <v>33</v>
      </c>
      <c r="AX160" s="13" t="s">
        <v>77</v>
      </c>
      <c r="AY160" s="235" t="s">
        <v>114</v>
      </c>
    </row>
    <row r="161" spans="2:51" s="14" customFormat="1" ht="10.2">
      <c r="B161" s="236"/>
      <c r="C161" s="237"/>
      <c r="D161" s="206" t="s">
        <v>236</v>
      </c>
      <c r="E161" s="238" t="s">
        <v>216</v>
      </c>
      <c r="F161" s="239" t="s">
        <v>238</v>
      </c>
      <c r="G161" s="237"/>
      <c r="H161" s="240">
        <v>41.43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236</v>
      </c>
      <c r="AU161" s="246" t="s">
        <v>86</v>
      </c>
      <c r="AV161" s="14" t="s">
        <v>119</v>
      </c>
      <c r="AW161" s="14" t="s">
        <v>33</v>
      </c>
      <c r="AX161" s="14" t="s">
        <v>84</v>
      </c>
      <c r="AY161" s="246" t="s">
        <v>114</v>
      </c>
    </row>
    <row r="162" spans="1:65" s="2" customFormat="1" ht="21.75" customHeight="1">
      <c r="A162" s="33"/>
      <c r="B162" s="34"/>
      <c r="C162" s="193" t="s">
        <v>149</v>
      </c>
      <c r="D162" s="193" t="s">
        <v>115</v>
      </c>
      <c r="E162" s="194" t="s">
        <v>275</v>
      </c>
      <c r="F162" s="195" t="s">
        <v>276</v>
      </c>
      <c r="G162" s="196" t="s">
        <v>253</v>
      </c>
      <c r="H162" s="197">
        <v>80</v>
      </c>
      <c r="I162" s="198"/>
      <c r="J162" s="199">
        <f>ROUND(I162*H162,2)</f>
        <v>0</v>
      </c>
      <c r="K162" s="195" t="s">
        <v>233</v>
      </c>
      <c r="L162" s="38"/>
      <c r="M162" s="200" t="s">
        <v>1</v>
      </c>
      <c r="N162" s="201" t="s">
        <v>42</v>
      </c>
      <c r="O162" s="70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4" t="s">
        <v>119</v>
      </c>
      <c r="AT162" s="204" t="s">
        <v>115</v>
      </c>
      <c r="AU162" s="204" t="s">
        <v>86</v>
      </c>
      <c r="AY162" s="16" t="s">
        <v>114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6" t="s">
        <v>84</v>
      </c>
      <c r="BK162" s="205">
        <f>ROUND(I162*H162,2)</f>
        <v>0</v>
      </c>
      <c r="BL162" s="16" t="s">
        <v>119</v>
      </c>
      <c r="BM162" s="204" t="s">
        <v>277</v>
      </c>
    </row>
    <row r="163" spans="1:47" s="2" customFormat="1" ht="38.4">
      <c r="A163" s="33"/>
      <c r="B163" s="34"/>
      <c r="C163" s="35"/>
      <c r="D163" s="206" t="s">
        <v>121</v>
      </c>
      <c r="E163" s="35"/>
      <c r="F163" s="207" t="s">
        <v>278</v>
      </c>
      <c r="G163" s="35"/>
      <c r="H163" s="35"/>
      <c r="I163" s="114"/>
      <c r="J163" s="35"/>
      <c r="K163" s="35"/>
      <c r="L163" s="38"/>
      <c r="M163" s="208"/>
      <c r="N163" s="209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121</v>
      </c>
      <c r="AU163" s="16" t="s">
        <v>86</v>
      </c>
    </row>
    <row r="164" spans="2:51" s="13" customFormat="1" ht="10.2">
      <c r="B164" s="225"/>
      <c r="C164" s="226"/>
      <c r="D164" s="206" t="s">
        <v>236</v>
      </c>
      <c r="E164" s="227" t="s">
        <v>1</v>
      </c>
      <c r="F164" s="228" t="s">
        <v>279</v>
      </c>
      <c r="G164" s="226"/>
      <c r="H164" s="229">
        <v>80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236</v>
      </c>
      <c r="AU164" s="235" t="s">
        <v>86</v>
      </c>
      <c r="AV164" s="13" t="s">
        <v>86</v>
      </c>
      <c r="AW164" s="13" t="s">
        <v>33</v>
      </c>
      <c r="AX164" s="13" t="s">
        <v>77</v>
      </c>
      <c r="AY164" s="235" t="s">
        <v>114</v>
      </c>
    </row>
    <row r="165" spans="2:51" s="14" customFormat="1" ht="10.2">
      <c r="B165" s="236"/>
      <c r="C165" s="237"/>
      <c r="D165" s="206" t="s">
        <v>236</v>
      </c>
      <c r="E165" s="238" t="s">
        <v>1</v>
      </c>
      <c r="F165" s="239" t="s">
        <v>238</v>
      </c>
      <c r="G165" s="237"/>
      <c r="H165" s="240">
        <v>80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236</v>
      </c>
      <c r="AU165" s="246" t="s">
        <v>86</v>
      </c>
      <c r="AV165" s="14" t="s">
        <v>119</v>
      </c>
      <c r="AW165" s="14" t="s">
        <v>33</v>
      </c>
      <c r="AX165" s="14" t="s">
        <v>84</v>
      </c>
      <c r="AY165" s="246" t="s">
        <v>114</v>
      </c>
    </row>
    <row r="166" spans="1:65" s="2" customFormat="1" ht="21.75" customHeight="1">
      <c r="A166" s="33"/>
      <c r="B166" s="34"/>
      <c r="C166" s="193" t="s">
        <v>153</v>
      </c>
      <c r="D166" s="193" t="s">
        <v>115</v>
      </c>
      <c r="E166" s="194" t="s">
        <v>280</v>
      </c>
      <c r="F166" s="195" t="s">
        <v>281</v>
      </c>
      <c r="G166" s="196" t="s">
        <v>253</v>
      </c>
      <c r="H166" s="197">
        <v>22.32</v>
      </c>
      <c r="I166" s="198"/>
      <c r="J166" s="199">
        <f>ROUND(I166*H166,2)</f>
        <v>0</v>
      </c>
      <c r="K166" s="195" t="s">
        <v>233</v>
      </c>
      <c r="L166" s="38"/>
      <c r="M166" s="200" t="s">
        <v>1</v>
      </c>
      <c r="N166" s="201" t="s">
        <v>42</v>
      </c>
      <c r="O166" s="70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4" t="s">
        <v>119</v>
      </c>
      <c r="AT166" s="204" t="s">
        <v>115</v>
      </c>
      <c r="AU166" s="204" t="s">
        <v>86</v>
      </c>
      <c r="AY166" s="16" t="s">
        <v>114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6" t="s">
        <v>84</v>
      </c>
      <c r="BK166" s="205">
        <f>ROUND(I166*H166,2)</f>
        <v>0</v>
      </c>
      <c r="BL166" s="16" t="s">
        <v>119</v>
      </c>
      <c r="BM166" s="204" t="s">
        <v>282</v>
      </c>
    </row>
    <row r="167" spans="1:47" s="2" customFormat="1" ht="28.8">
      <c r="A167" s="33"/>
      <c r="B167" s="34"/>
      <c r="C167" s="35"/>
      <c r="D167" s="206" t="s">
        <v>121</v>
      </c>
      <c r="E167" s="35"/>
      <c r="F167" s="207" t="s">
        <v>283</v>
      </c>
      <c r="G167" s="35"/>
      <c r="H167" s="35"/>
      <c r="I167" s="114"/>
      <c r="J167" s="35"/>
      <c r="K167" s="35"/>
      <c r="L167" s="38"/>
      <c r="M167" s="208"/>
      <c r="N167" s="209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121</v>
      </c>
      <c r="AU167" s="16" t="s">
        <v>86</v>
      </c>
    </row>
    <row r="168" spans="2:51" s="13" customFormat="1" ht="10.2">
      <c r="B168" s="225"/>
      <c r="C168" s="226"/>
      <c r="D168" s="206" t="s">
        <v>236</v>
      </c>
      <c r="E168" s="227" t="s">
        <v>1</v>
      </c>
      <c r="F168" s="228" t="s">
        <v>284</v>
      </c>
      <c r="G168" s="226"/>
      <c r="H168" s="229">
        <v>8.64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236</v>
      </c>
      <c r="AU168" s="235" t="s">
        <v>86</v>
      </c>
      <c r="AV168" s="13" t="s">
        <v>86</v>
      </c>
      <c r="AW168" s="13" t="s">
        <v>33</v>
      </c>
      <c r="AX168" s="13" t="s">
        <v>77</v>
      </c>
      <c r="AY168" s="235" t="s">
        <v>114</v>
      </c>
    </row>
    <row r="169" spans="2:51" s="13" customFormat="1" ht="10.2">
      <c r="B169" s="225"/>
      <c r="C169" s="226"/>
      <c r="D169" s="206" t="s">
        <v>236</v>
      </c>
      <c r="E169" s="227" t="s">
        <v>1</v>
      </c>
      <c r="F169" s="228" t="s">
        <v>285</v>
      </c>
      <c r="G169" s="226"/>
      <c r="H169" s="229">
        <v>36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236</v>
      </c>
      <c r="AU169" s="235" t="s">
        <v>86</v>
      </c>
      <c r="AV169" s="13" t="s">
        <v>86</v>
      </c>
      <c r="AW169" s="13" t="s">
        <v>33</v>
      </c>
      <c r="AX169" s="13" t="s">
        <v>77</v>
      </c>
      <c r="AY169" s="235" t="s">
        <v>114</v>
      </c>
    </row>
    <row r="170" spans="2:51" s="14" customFormat="1" ht="10.2">
      <c r="B170" s="236"/>
      <c r="C170" s="237"/>
      <c r="D170" s="206" t="s">
        <v>236</v>
      </c>
      <c r="E170" s="238" t="s">
        <v>211</v>
      </c>
      <c r="F170" s="239" t="s">
        <v>238</v>
      </c>
      <c r="G170" s="237"/>
      <c r="H170" s="240">
        <v>44.64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236</v>
      </c>
      <c r="AU170" s="246" t="s">
        <v>86</v>
      </c>
      <c r="AV170" s="14" t="s">
        <v>119</v>
      </c>
      <c r="AW170" s="14" t="s">
        <v>33</v>
      </c>
      <c r="AX170" s="14" t="s">
        <v>77</v>
      </c>
      <c r="AY170" s="246" t="s">
        <v>114</v>
      </c>
    </row>
    <row r="171" spans="2:51" s="13" customFormat="1" ht="10.2">
      <c r="B171" s="225"/>
      <c r="C171" s="226"/>
      <c r="D171" s="206" t="s">
        <v>236</v>
      </c>
      <c r="E171" s="227" t="s">
        <v>1</v>
      </c>
      <c r="F171" s="228" t="s">
        <v>286</v>
      </c>
      <c r="G171" s="226"/>
      <c r="H171" s="229">
        <v>22.32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236</v>
      </c>
      <c r="AU171" s="235" t="s">
        <v>86</v>
      </c>
      <c r="AV171" s="13" t="s">
        <v>86</v>
      </c>
      <c r="AW171" s="13" t="s">
        <v>33</v>
      </c>
      <c r="AX171" s="13" t="s">
        <v>77</v>
      </c>
      <c r="AY171" s="235" t="s">
        <v>114</v>
      </c>
    </row>
    <row r="172" spans="2:51" s="14" customFormat="1" ht="10.2">
      <c r="B172" s="236"/>
      <c r="C172" s="237"/>
      <c r="D172" s="206" t="s">
        <v>236</v>
      </c>
      <c r="E172" s="238" t="s">
        <v>1</v>
      </c>
      <c r="F172" s="239" t="s">
        <v>238</v>
      </c>
      <c r="G172" s="237"/>
      <c r="H172" s="240">
        <v>22.32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236</v>
      </c>
      <c r="AU172" s="246" t="s">
        <v>86</v>
      </c>
      <c r="AV172" s="14" t="s">
        <v>119</v>
      </c>
      <c r="AW172" s="14" t="s">
        <v>33</v>
      </c>
      <c r="AX172" s="14" t="s">
        <v>84</v>
      </c>
      <c r="AY172" s="246" t="s">
        <v>114</v>
      </c>
    </row>
    <row r="173" spans="1:65" s="2" customFormat="1" ht="21.75" customHeight="1">
      <c r="A173" s="33"/>
      <c r="B173" s="34"/>
      <c r="C173" s="193" t="s">
        <v>157</v>
      </c>
      <c r="D173" s="193" t="s">
        <v>115</v>
      </c>
      <c r="E173" s="194" t="s">
        <v>287</v>
      </c>
      <c r="F173" s="195" t="s">
        <v>288</v>
      </c>
      <c r="G173" s="196" t="s">
        <v>253</v>
      </c>
      <c r="H173" s="197">
        <v>16.088</v>
      </c>
      <c r="I173" s="198"/>
      <c r="J173" s="199">
        <f>ROUND(I173*H173,2)</f>
        <v>0</v>
      </c>
      <c r="K173" s="195" t="s">
        <v>233</v>
      </c>
      <c r="L173" s="38"/>
      <c r="M173" s="200" t="s">
        <v>1</v>
      </c>
      <c r="N173" s="201" t="s">
        <v>42</v>
      </c>
      <c r="O173" s="70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04" t="s">
        <v>119</v>
      </c>
      <c r="AT173" s="204" t="s">
        <v>115</v>
      </c>
      <c r="AU173" s="204" t="s">
        <v>86</v>
      </c>
      <c r="AY173" s="16" t="s">
        <v>114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6" t="s">
        <v>84</v>
      </c>
      <c r="BK173" s="205">
        <f>ROUND(I173*H173,2)</f>
        <v>0</v>
      </c>
      <c r="BL173" s="16" t="s">
        <v>119</v>
      </c>
      <c r="BM173" s="204" t="s">
        <v>289</v>
      </c>
    </row>
    <row r="174" spans="1:47" s="2" customFormat="1" ht="48">
      <c r="A174" s="33"/>
      <c r="B174" s="34"/>
      <c r="C174" s="35"/>
      <c r="D174" s="206" t="s">
        <v>121</v>
      </c>
      <c r="E174" s="35"/>
      <c r="F174" s="207" t="s">
        <v>290</v>
      </c>
      <c r="G174" s="35"/>
      <c r="H174" s="35"/>
      <c r="I174" s="114"/>
      <c r="J174" s="35"/>
      <c r="K174" s="35"/>
      <c r="L174" s="38"/>
      <c r="M174" s="208"/>
      <c r="N174" s="209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121</v>
      </c>
      <c r="AU174" s="16" t="s">
        <v>86</v>
      </c>
    </row>
    <row r="175" spans="2:51" s="13" customFormat="1" ht="10.2">
      <c r="B175" s="225"/>
      <c r="C175" s="226"/>
      <c r="D175" s="206" t="s">
        <v>236</v>
      </c>
      <c r="E175" s="227" t="s">
        <v>1</v>
      </c>
      <c r="F175" s="228" t="s">
        <v>291</v>
      </c>
      <c r="G175" s="226"/>
      <c r="H175" s="229">
        <v>32.175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236</v>
      </c>
      <c r="AU175" s="235" t="s">
        <v>86</v>
      </c>
      <c r="AV175" s="13" t="s">
        <v>86</v>
      </c>
      <c r="AW175" s="13" t="s">
        <v>33</v>
      </c>
      <c r="AX175" s="13" t="s">
        <v>77</v>
      </c>
      <c r="AY175" s="235" t="s">
        <v>114</v>
      </c>
    </row>
    <row r="176" spans="2:51" s="14" customFormat="1" ht="10.2">
      <c r="B176" s="236"/>
      <c r="C176" s="237"/>
      <c r="D176" s="206" t="s">
        <v>236</v>
      </c>
      <c r="E176" s="238" t="s">
        <v>213</v>
      </c>
      <c r="F176" s="239" t="s">
        <v>238</v>
      </c>
      <c r="G176" s="237"/>
      <c r="H176" s="240">
        <v>32.175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236</v>
      </c>
      <c r="AU176" s="246" t="s">
        <v>86</v>
      </c>
      <c r="AV176" s="14" t="s">
        <v>119</v>
      </c>
      <c r="AW176" s="14" t="s">
        <v>33</v>
      </c>
      <c r="AX176" s="14" t="s">
        <v>77</v>
      </c>
      <c r="AY176" s="246" t="s">
        <v>114</v>
      </c>
    </row>
    <row r="177" spans="2:51" s="13" customFormat="1" ht="10.2">
      <c r="B177" s="225"/>
      <c r="C177" s="226"/>
      <c r="D177" s="206" t="s">
        <v>236</v>
      </c>
      <c r="E177" s="227" t="s">
        <v>1</v>
      </c>
      <c r="F177" s="228" t="s">
        <v>292</v>
      </c>
      <c r="G177" s="226"/>
      <c r="H177" s="229">
        <v>16.088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236</v>
      </c>
      <c r="AU177" s="235" t="s">
        <v>86</v>
      </c>
      <c r="AV177" s="13" t="s">
        <v>86</v>
      </c>
      <c r="AW177" s="13" t="s">
        <v>33</v>
      </c>
      <c r="AX177" s="13" t="s">
        <v>77</v>
      </c>
      <c r="AY177" s="235" t="s">
        <v>114</v>
      </c>
    </row>
    <row r="178" spans="2:51" s="14" customFormat="1" ht="10.2">
      <c r="B178" s="236"/>
      <c r="C178" s="237"/>
      <c r="D178" s="206" t="s">
        <v>236</v>
      </c>
      <c r="E178" s="238" t="s">
        <v>1</v>
      </c>
      <c r="F178" s="239" t="s">
        <v>238</v>
      </c>
      <c r="G178" s="237"/>
      <c r="H178" s="240">
        <v>16.088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AT178" s="246" t="s">
        <v>236</v>
      </c>
      <c r="AU178" s="246" t="s">
        <v>86</v>
      </c>
      <c r="AV178" s="14" t="s">
        <v>119</v>
      </c>
      <c r="AW178" s="14" t="s">
        <v>33</v>
      </c>
      <c r="AX178" s="14" t="s">
        <v>84</v>
      </c>
      <c r="AY178" s="246" t="s">
        <v>114</v>
      </c>
    </row>
    <row r="179" spans="1:65" s="2" customFormat="1" ht="21.75" customHeight="1">
      <c r="A179" s="33"/>
      <c r="B179" s="34"/>
      <c r="C179" s="193" t="s">
        <v>163</v>
      </c>
      <c r="D179" s="193" t="s">
        <v>115</v>
      </c>
      <c r="E179" s="194" t="s">
        <v>293</v>
      </c>
      <c r="F179" s="195" t="s">
        <v>294</v>
      </c>
      <c r="G179" s="196" t="s">
        <v>253</v>
      </c>
      <c r="H179" s="197">
        <v>22.32</v>
      </c>
      <c r="I179" s="198"/>
      <c r="J179" s="199">
        <f>ROUND(I179*H179,2)</f>
        <v>0</v>
      </c>
      <c r="K179" s="195" t="s">
        <v>233</v>
      </c>
      <c r="L179" s="38"/>
      <c r="M179" s="200" t="s">
        <v>1</v>
      </c>
      <c r="N179" s="201" t="s">
        <v>42</v>
      </c>
      <c r="O179" s="70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4" t="s">
        <v>119</v>
      </c>
      <c r="AT179" s="204" t="s">
        <v>115</v>
      </c>
      <c r="AU179" s="204" t="s">
        <v>86</v>
      </c>
      <c r="AY179" s="16" t="s">
        <v>114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6" t="s">
        <v>84</v>
      </c>
      <c r="BK179" s="205">
        <f>ROUND(I179*H179,2)</f>
        <v>0</v>
      </c>
      <c r="BL179" s="16" t="s">
        <v>119</v>
      </c>
      <c r="BM179" s="204" t="s">
        <v>295</v>
      </c>
    </row>
    <row r="180" spans="1:47" s="2" customFormat="1" ht="28.8">
      <c r="A180" s="33"/>
      <c r="B180" s="34"/>
      <c r="C180" s="35"/>
      <c r="D180" s="206" t="s">
        <v>121</v>
      </c>
      <c r="E180" s="35"/>
      <c r="F180" s="207" t="s">
        <v>296</v>
      </c>
      <c r="G180" s="35"/>
      <c r="H180" s="35"/>
      <c r="I180" s="114"/>
      <c r="J180" s="35"/>
      <c r="K180" s="35"/>
      <c r="L180" s="38"/>
      <c r="M180" s="208"/>
      <c r="N180" s="209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121</v>
      </c>
      <c r="AU180" s="16" t="s">
        <v>86</v>
      </c>
    </row>
    <row r="181" spans="2:51" s="13" customFormat="1" ht="10.2">
      <c r="B181" s="225"/>
      <c r="C181" s="226"/>
      <c r="D181" s="206" t="s">
        <v>236</v>
      </c>
      <c r="E181" s="227" t="s">
        <v>1</v>
      </c>
      <c r="F181" s="228" t="s">
        <v>297</v>
      </c>
      <c r="G181" s="226"/>
      <c r="H181" s="229">
        <v>22.32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236</v>
      </c>
      <c r="AU181" s="235" t="s">
        <v>86</v>
      </c>
      <c r="AV181" s="13" t="s">
        <v>86</v>
      </c>
      <c r="AW181" s="13" t="s">
        <v>33</v>
      </c>
      <c r="AX181" s="13" t="s">
        <v>77</v>
      </c>
      <c r="AY181" s="235" t="s">
        <v>114</v>
      </c>
    </row>
    <row r="182" spans="2:51" s="14" customFormat="1" ht="10.2">
      <c r="B182" s="236"/>
      <c r="C182" s="237"/>
      <c r="D182" s="206" t="s">
        <v>236</v>
      </c>
      <c r="E182" s="238" t="s">
        <v>1</v>
      </c>
      <c r="F182" s="239" t="s">
        <v>238</v>
      </c>
      <c r="G182" s="237"/>
      <c r="H182" s="240">
        <v>22.32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236</v>
      </c>
      <c r="AU182" s="246" t="s">
        <v>86</v>
      </c>
      <c r="AV182" s="14" t="s">
        <v>119</v>
      </c>
      <c r="AW182" s="14" t="s">
        <v>33</v>
      </c>
      <c r="AX182" s="14" t="s">
        <v>84</v>
      </c>
      <c r="AY182" s="246" t="s">
        <v>114</v>
      </c>
    </row>
    <row r="183" spans="1:65" s="2" customFormat="1" ht="21.75" customHeight="1">
      <c r="A183" s="33"/>
      <c r="B183" s="34"/>
      <c r="C183" s="193" t="s">
        <v>168</v>
      </c>
      <c r="D183" s="193" t="s">
        <v>115</v>
      </c>
      <c r="E183" s="194" t="s">
        <v>298</v>
      </c>
      <c r="F183" s="195" t="s">
        <v>299</v>
      </c>
      <c r="G183" s="196" t="s">
        <v>253</v>
      </c>
      <c r="H183" s="197">
        <v>16.088</v>
      </c>
      <c r="I183" s="198"/>
      <c r="J183" s="199">
        <f>ROUND(I183*H183,2)</f>
        <v>0</v>
      </c>
      <c r="K183" s="195" t="s">
        <v>233</v>
      </c>
      <c r="L183" s="38"/>
      <c r="M183" s="200" t="s">
        <v>1</v>
      </c>
      <c r="N183" s="201" t="s">
        <v>42</v>
      </c>
      <c r="O183" s="70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4" t="s">
        <v>119</v>
      </c>
      <c r="AT183" s="204" t="s">
        <v>115</v>
      </c>
      <c r="AU183" s="204" t="s">
        <v>86</v>
      </c>
      <c r="AY183" s="16" t="s">
        <v>114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6" t="s">
        <v>84</v>
      </c>
      <c r="BK183" s="205">
        <f>ROUND(I183*H183,2)</f>
        <v>0</v>
      </c>
      <c r="BL183" s="16" t="s">
        <v>119</v>
      </c>
      <c r="BM183" s="204" t="s">
        <v>300</v>
      </c>
    </row>
    <row r="184" spans="1:47" s="2" customFormat="1" ht="48">
      <c r="A184" s="33"/>
      <c r="B184" s="34"/>
      <c r="C184" s="35"/>
      <c r="D184" s="206" t="s">
        <v>121</v>
      </c>
      <c r="E184" s="35"/>
      <c r="F184" s="207" t="s">
        <v>301</v>
      </c>
      <c r="G184" s="35"/>
      <c r="H184" s="35"/>
      <c r="I184" s="114"/>
      <c r="J184" s="35"/>
      <c r="K184" s="35"/>
      <c r="L184" s="38"/>
      <c r="M184" s="208"/>
      <c r="N184" s="209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121</v>
      </c>
      <c r="AU184" s="16" t="s">
        <v>86</v>
      </c>
    </row>
    <row r="185" spans="2:51" s="13" customFormat="1" ht="10.2">
      <c r="B185" s="225"/>
      <c r="C185" s="226"/>
      <c r="D185" s="206" t="s">
        <v>236</v>
      </c>
      <c r="E185" s="227" t="s">
        <v>1</v>
      </c>
      <c r="F185" s="228" t="s">
        <v>292</v>
      </c>
      <c r="G185" s="226"/>
      <c r="H185" s="229">
        <v>16.088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236</v>
      </c>
      <c r="AU185" s="235" t="s">
        <v>86</v>
      </c>
      <c r="AV185" s="13" t="s">
        <v>86</v>
      </c>
      <c r="AW185" s="13" t="s">
        <v>33</v>
      </c>
      <c r="AX185" s="13" t="s">
        <v>77</v>
      </c>
      <c r="AY185" s="235" t="s">
        <v>114</v>
      </c>
    </row>
    <row r="186" spans="2:51" s="14" customFormat="1" ht="10.2">
      <c r="B186" s="236"/>
      <c r="C186" s="237"/>
      <c r="D186" s="206" t="s">
        <v>236</v>
      </c>
      <c r="E186" s="238" t="s">
        <v>1</v>
      </c>
      <c r="F186" s="239" t="s">
        <v>238</v>
      </c>
      <c r="G186" s="237"/>
      <c r="H186" s="240">
        <v>16.088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236</v>
      </c>
      <c r="AU186" s="246" t="s">
        <v>86</v>
      </c>
      <c r="AV186" s="14" t="s">
        <v>119</v>
      </c>
      <c r="AW186" s="14" t="s">
        <v>33</v>
      </c>
      <c r="AX186" s="14" t="s">
        <v>84</v>
      </c>
      <c r="AY186" s="246" t="s">
        <v>114</v>
      </c>
    </row>
    <row r="187" spans="1:65" s="2" customFormat="1" ht="21.75" customHeight="1">
      <c r="A187" s="33"/>
      <c r="B187" s="34"/>
      <c r="C187" s="193" t="s">
        <v>173</v>
      </c>
      <c r="D187" s="193" t="s">
        <v>115</v>
      </c>
      <c r="E187" s="194" t="s">
        <v>302</v>
      </c>
      <c r="F187" s="195" t="s">
        <v>303</v>
      </c>
      <c r="G187" s="196" t="s">
        <v>253</v>
      </c>
      <c r="H187" s="197">
        <v>686.245</v>
      </c>
      <c r="I187" s="198"/>
      <c r="J187" s="199">
        <f>ROUND(I187*H187,2)</f>
        <v>0</v>
      </c>
      <c r="K187" s="195" t="s">
        <v>233</v>
      </c>
      <c r="L187" s="38"/>
      <c r="M187" s="200" t="s">
        <v>1</v>
      </c>
      <c r="N187" s="201" t="s">
        <v>42</v>
      </c>
      <c r="O187" s="70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4" t="s">
        <v>119</v>
      </c>
      <c r="AT187" s="204" t="s">
        <v>115</v>
      </c>
      <c r="AU187" s="204" t="s">
        <v>86</v>
      </c>
      <c r="AY187" s="16" t="s">
        <v>114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6" t="s">
        <v>84</v>
      </c>
      <c r="BK187" s="205">
        <f>ROUND(I187*H187,2)</f>
        <v>0</v>
      </c>
      <c r="BL187" s="16" t="s">
        <v>119</v>
      </c>
      <c r="BM187" s="204" t="s">
        <v>304</v>
      </c>
    </row>
    <row r="188" spans="1:47" s="2" customFormat="1" ht="28.8">
      <c r="A188" s="33"/>
      <c r="B188" s="34"/>
      <c r="C188" s="35"/>
      <c r="D188" s="206" t="s">
        <v>121</v>
      </c>
      <c r="E188" s="35"/>
      <c r="F188" s="207" t="s">
        <v>305</v>
      </c>
      <c r="G188" s="35"/>
      <c r="H188" s="35"/>
      <c r="I188" s="114"/>
      <c r="J188" s="35"/>
      <c r="K188" s="35"/>
      <c r="L188" s="38"/>
      <c r="M188" s="208"/>
      <c r="N188" s="209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121</v>
      </c>
      <c r="AU188" s="16" t="s">
        <v>86</v>
      </c>
    </row>
    <row r="189" spans="2:51" s="13" customFormat="1" ht="20.4">
      <c r="B189" s="225"/>
      <c r="C189" s="226"/>
      <c r="D189" s="206" t="s">
        <v>236</v>
      </c>
      <c r="E189" s="227" t="s">
        <v>1</v>
      </c>
      <c r="F189" s="228" t="s">
        <v>306</v>
      </c>
      <c r="G189" s="226"/>
      <c r="H189" s="229">
        <v>686.245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236</v>
      </c>
      <c r="AU189" s="235" t="s">
        <v>86</v>
      </c>
      <c r="AV189" s="13" t="s">
        <v>86</v>
      </c>
      <c r="AW189" s="13" t="s">
        <v>33</v>
      </c>
      <c r="AX189" s="13" t="s">
        <v>77</v>
      </c>
      <c r="AY189" s="235" t="s">
        <v>114</v>
      </c>
    </row>
    <row r="190" spans="2:51" s="14" customFormat="1" ht="10.2">
      <c r="B190" s="236"/>
      <c r="C190" s="237"/>
      <c r="D190" s="206" t="s">
        <v>236</v>
      </c>
      <c r="E190" s="238" t="s">
        <v>1</v>
      </c>
      <c r="F190" s="239" t="s">
        <v>238</v>
      </c>
      <c r="G190" s="237"/>
      <c r="H190" s="240">
        <v>686.245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236</v>
      </c>
      <c r="AU190" s="246" t="s">
        <v>86</v>
      </c>
      <c r="AV190" s="14" t="s">
        <v>119</v>
      </c>
      <c r="AW190" s="14" t="s">
        <v>33</v>
      </c>
      <c r="AX190" s="14" t="s">
        <v>84</v>
      </c>
      <c r="AY190" s="246" t="s">
        <v>114</v>
      </c>
    </row>
    <row r="191" spans="1:65" s="2" customFormat="1" ht="21.75" customHeight="1">
      <c r="A191" s="33"/>
      <c r="B191" s="34"/>
      <c r="C191" s="193" t="s">
        <v>178</v>
      </c>
      <c r="D191" s="193" t="s">
        <v>115</v>
      </c>
      <c r="E191" s="194" t="s">
        <v>307</v>
      </c>
      <c r="F191" s="195" t="s">
        <v>308</v>
      </c>
      <c r="G191" s="196" t="s">
        <v>246</v>
      </c>
      <c r="H191" s="197">
        <v>105</v>
      </c>
      <c r="I191" s="198"/>
      <c r="J191" s="199">
        <f>ROUND(I191*H191,2)</f>
        <v>0</v>
      </c>
      <c r="K191" s="195" t="s">
        <v>233</v>
      </c>
      <c r="L191" s="38"/>
      <c r="M191" s="200" t="s">
        <v>1</v>
      </c>
      <c r="N191" s="201" t="s">
        <v>42</v>
      </c>
      <c r="O191" s="70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4" t="s">
        <v>119</v>
      </c>
      <c r="AT191" s="204" t="s">
        <v>115</v>
      </c>
      <c r="AU191" s="204" t="s">
        <v>86</v>
      </c>
      <c r="AY191" s="16" t="s">
        <v>114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16" t="s">
        <v>84</v>
      </c>
      <c r="BK191" s="205">
        <f>ROUND(I191*H191,2)</f>
        <v>0</v>
      </c>
      <c r="BL191" s="16" t="s">
        <v>119</v>
      </c>
      <c r="BM191" s="204" t="s">
        <v>309</v>
      </c>
    </row>
    <row r="192" spans="1:47" s="2" customFormat="1" ht="28.8">
      <c r="A192" s="33"/>
      <c r="B192" s="34"/>
      <c r="C192" s="35"/>
      <c r="D192" s="206" t="s">
        <v>121</v>
      </c>
      <c r="E192" s="35"/>
      <c r="F192" s="207" t="s">
        <v>310</v>
      </c>
      <c r="G192" s="35"/>
      <c r="H192" s="35"/>
      <c r="I192" s="114"/>
      <c r="J192" s="35"/>
      <c r="K192" s="35"/>
      <c r="L192" s="38"/>
      <c r="M192" s="208"/>
      <c r="N192" s="209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121</v>
      </c>
      <c r="AU192" s="16" t="s">
        <v>86</v>
      </c>
    </row>
    <row r="193" spans="2:51" s="13" customFormat="1" ht="10.2">
      <c r="B193" s="225"/>
      <c r="C193" s="226"/>
      <c r="D193" s="206" t="s">
        <v>236</v>
      </c>
      <c r="E193" s="227" t="s">
        <v>1</v>
      </c>
      <c r="F193" s="228" t="s">
        <v>311</v>
      </c>
      <c r="G193" s="226"/>
      <c r="H193" s="229">
        <v>105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236</v>
      </c>
      <c r="AU193" s="235" t="s">
        <v>86</v>
      </c>
      <c r="AV193" s="13" t="s">
        <v>86</v>
      </c>
      <c r="AW193" s="13" t="s">
        <v>33</v>
      </c>
      <c r="AX193" s="13" t="s">
        <v>77</v>
      </c>
      <c r="AY193" s="235" t="s">
        <v>114</v>
      </c>
    </row>
    <row r="194" spans="2:51" s="14" customFormat="1" ht="10.2">
      <c r="B194" s="236"/>
      <c r="C194" s="237"/>
      <c r="D194" s="206" t="s">
        <v>236</v>
      </c>
      <c r="E194" s="238" t="s">
        <v>207</v>
      </c>
      <c r="F194" s="239" t="s">
        <v>238</v>
      </c>
      <c r="G194" s="237"/>
      <c r="H194" s="240">
        <v>105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236</v>
      </c>
      <c r="AU194" s="246" t="s">
        <v>86</v>
      </c>
      <c r="AV194" s="14" t="s">
        <v>119</v>
      </c>
      <c r="AW194" s="14" t="s">
        <v>33</v>
      </c>
      <c r="AX194" s="14" t="s">
        <v>84</v>
      </c>
      <c r="AY194" s="246" t="s">
        <v>114</v>
      </c>
    </row>
    <row r="195" spans="1:65" s="2" customFormat="1" ht="16.5" customHeight="1">
      <c r="A195" s="33"/>
      <c r="B195" s="34"/>
      <c r="C195" s="247" t="s">
        <v>8</v>
      </c>
      <c r="D195" s="247" t="s">
        <v>312</v>
      </c>
      <c r="E195" s="248" t="s">
        <v>313</v>
      </c>
      <c r="F195" s="249" t="s">
        <v>314</v>
      </c>
      <c r="G195" s="250" t="s">
        <v>315</v>
      </c>
      <c r="H195" s="251">
        <v>2.625</v>
      </c>
      <c r="I195" s="252"/>
      <c r="J195" s="253">
        <f>ROUND(I195*H195,2)</f>
        <v>0</v>
      </c>
      <c r="K195" s="249" t="s">
        <v>233</v>
      </c>
      <c r="L195" s="254"/>
      <c r="M195" s="255" t="s">
        <v>1</v>
      </c>
      <c r="N195" s="256" t="s">
        <v>42</v>
      </c>
      <c r="O195" s="70"/>
      <c r="P195" s="202">
        <f>O195*H195</f>
        <v>0</v>
      </c>
      <c r="Q195" s="202">
        <v>0.001</v>
      </c>
      <c r="R195" s="202">
        <f>Q195*H195</f>
        <v>0.002625</v>
      </c>
      <c r="S195" s="202">
        <v>0</v>
      </c>
      <c r="T195" s="20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4" t="s">
        <v>149</v>
      </c>
      <c r="AT195" s="204" t="s">
        <v>312</v>
      </c>
      <c r="AU195" s="204" t="s">
        <v>86</v>
      </c>
      <c r="AY195" s="16" t="s">
        <v>114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6" t="s">
        <v>84</v>
      </c>
      <c r="BK195" s="205">
        <f>ROUND(I195*H195,2)</f>
        <v>0</v>
      </c>
      <c r="BL195" s="16" t="s">
        <v>119</v>
      </c>
      <c r="BM195" s="204" t="s">
        <v>316</v>
      </c>
    </row>
    <row r="196" spans="1:47" s="2" customFormat="1" ht="10.2">
      <c r="A196" s="33"/>
      <c r="B196" s="34"/>
      <c r="C196" s="35"/>
      <c r="D196" s="206" t="s">
        <v>121</v>
      </c>
      <c r="E196" s="35"/>
      <c r="F196" s="207" t="s">
        <v>314</v>
      </c>
      <c r="G196" s="35"/>
      <c r="H196" s="35"/>
      <c r="I196" s="114"/>
      <c r="J196" s="35"/>
      <c r="K196" s="35"/>
      <c r="L196" s="38"/>
      <c r="M196" s="208"/>
      <c r="N196" s="209"/>
      <c r="O196" s="70"/>
      <c r="P196" s="70"/>
      <c r="Q196" s="70"/>
      <c r="R196" s="70"/>
      <c r="S196" s="70"/>
      <c r="T196" s="71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121</v>
      </c>
      <c r="AU196" s="16" t="s">
        <v>86</v>
      </c>
    </row>
    <row r="197" spans="2:51" s="13" customFormat="1" ht="10.2">
      <c r="B197" s="225"/>
      <c r="C197" s="226"/>
      <c r="D197" s="206" t="s">
        <v>236</v>
      </c>
      <c r="E197" s="226"/>
      <c r="F197" s="228" t="s">
        <v>317</v>
      </c>
      <c r="G197" s="226"/>
      <c r="H197" s="229">
        <v>2.625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236</v>
      </c>
      <c r="AU197" s="235" t="s">
        <v>86</v>
      </c>
      <c r="AV197" s="13" t="s">
        <v>86</v>
      </c>
      <c r="AW197" s="13" t="s">
        <v>4</v>
      </c>
      <c r="AX197" s="13" t="s">
        <v>84</v>
      </c>
      <c r="AY197" s="235" t="s">
        <v>114</v>
      </c>
    </row>
    <row r="198" spans="1:65" s="2" customFormat="1" ht="16.5" customHeight="1">
      <c r="A198" s="33"/>
      <c r="B198" s="34"/>
      <c r="C198" s="193" t="s">
        <v>186</v>
      </c>
      <c r="D198" s="193" t="s">
        <v>115</v>
      </c>
      <c r="E198" s="194" t="s">
        <v>318</v>
      </c>
      <c r="F198" s="195" t="s">
        <v>319</v>
      </c>
      <c r="G198" s="196" t="s">
        <v>246</v>
      </c>
      <c r="H198" s="197">
        <v>186.4</v>
      </c>
      <c r="I198" s="198"/>
      <c r="J198" s="199">
        <f>ROUND(I198*H198,2)</f>
        <v>0</v>
      </c>
      <c r="K198" s="195" t="s">
        <v>233</v>
      </c>
      <c r="L198" s="38"/>
      <c r="M198" s="200" t="s">
        <v>1</v>
      </c>
      <c r="N198" s="201" t="s">
        <v>42</v>
      </c>
      <c r="O198" s="70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04" t="s">
        <v>119</v>
      </c>
      <c r="AT198" s="204" t="s">
        <v>115</v>
      </c>
      <c r="AU198" s="204" t="s">
        <v>86</v>
      </c>
      <c r="AY198" s="16" t="s">
        <v>114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6" t="s">
        <v>84</v>
      </c>
      <c r="BK198" s="205">
        <f>ROUND(I198*H198,2)</f>
        <v>0</v>
      </c>
      <c r="BL198" s="16" t="s">
        <v>119</v>
      </c>
      <c r="BM198" s="204" t="s">
        <v>320</v>
      </c>
    </row>
    <row r="199" spans="1:47" s="2" customFormat="1" ht="28.8">
      <c r="A199" s="33"/>
      <c r="B199" s="34"/>
      <c r="C199" s="35"/>
      <c r="D199" s="206" t="s">
        <v>121</v>
      </c>
      <c r="E199" s="35"/>
      <c r="F199" s="207" t="s">
        <v>321</v>
      </c>
      <c r="G199" s="35"/>
      <c r="H199" s="35"/>
      <c r="I199" s="114"/>
      <c r="J199" s="35"/>
      <c r="K199" s="35"/>
      <c r="L199" s="38"/>
      <c r="M199" s="208"/>
      <c r="N199" s="209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121</v>
      </c>
      <c r="AU199" s="16" t="s">
        <v>86</v>
      </c>
    </row>
    <row r="200" spans="2:51" s="13" customFormat="1" ht="10.2">
      <c r="B200" s="225"/>
      <c r="C200" s="226"/>
      <c r="D200" s="206" t="s">
        <v>236</v>
      </c>
      <c r="E200" s="227" t="s">
        <v>1</v>
      </c>
      <c r="F200" s="228" t="s">
        <v>322</v>
      </c>
      <c r="G200" s="226"/>
      <c r="H200" s="229">
        <v>105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236</v>
      </c>
      <c r="AU200" s="235" t="s">
        <v>86</v>
      </c>
      <c r="AV200" s="13" t="s">
        <v>86</v>
      </c>
      <c r="AW200" s="13" t="s">
        <v>33</v>
      </c>
      <c r="AX200" s="13" t="s">
        <v>77</v>
      </c>
      <c r="AY200" s="235" t="s">
        <v>114</v>
      </c>
    </row>
    <row r="201" spans="2:51" s="13" customFormat="1" ht="10.2">
      <c r="B201" s="225"/>
      <c r="C201" s="226"/>
      <c r="D201" s="206" t="s">
        <v>236</v>
      </c>
      <c r="E201" s="227" t="s">
        <v>1</v>
      </c>
      <c r="F201" s="228" t="s">
        <v>323</v>
      </c>
      <c r="G201" s="226"/>
      <c r="H201" s="229">
        <v>81.4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236</v>
      </c>
      <c r="AU201" s="235" t="s">
        <v>86</v>
      </c>
      <c r="AV201" s="13" t="s">
        <v>86</v>
      </c>
      <c r="AW201" s="13" t="s">
        <v>33</v>
      </c>
      <c r="AX201" s="13" t="s">
        <v>77</v>
      </c>
      <c r="AY201" s="235" t="s">
        <v>114</v>
      </c>
    </row>
    <row r="202" spans="2:51" s="14" customFormat="1" ht="10.2">
      <c r="B202" s="236"/>
      <c r="C202" s="237"/>
      <c r="D202" s="206" t="s">
        <v>236</v>
      </c>
      <c r="E202" s="238" t="s">
        <v>1</v>
      </c>
      <c r="F202" s="239" t="s">
        <v>238</v>
      </c>
      <c r="G202" s="237"/>
      <c r="H202" s="240">
        <v>186.4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236</v>
      </c>
      <c r="AU202" s="246" t="s">
        <v>86</v>
      </c>
      <c r="AV202" s="14" t="s">
        <v>119</v>
      </c>
      <c r="AW202" s="14" t="s">
        <v>33</v>
      </c>
      <c r="AX202" s="14" t="s">
        <v>84</v>
      </c>
      <c r="AY202" s="246" t="s">
        <v>114</v>
      </c>
    </row>
    <row r="203" spans="1:65" s="2" customFormat="1" ht="21.75" customHeight="1">
      <c r="A203" s="33"/>
      <c r="B203" s="34"/>
      <c r="C203" s="193" t="s">
        <v>191</v>
      </c>
      <c r="D203" s="193" t="s">
        <v>115</v>
      </c>
      <c r="E203" s="194" t="s">
        <v>324</v>
      </c>
      <c r="F203" s="195" t="s">
        <v>325</v>
      </c>
      <c r="G203" s="196" t="s">
        <v>232</v>
      </c>
      <c r="H203" s="197">
        <v>8</v>
      </c>
      <c r="I203" s="198"/>
      <c r="J203" s="199">
        <f>ROUND(I203*H203,2)</f>
        <v>0</v>
      </c>
      <c r="K203" s="195" t="s">
        <v>1</v>
      </c>
      <c r="L203" s="38"/>
      <c r="M203" s="200" t="s">
        <v>1</v>
      </c>
      <c r="N203" s="201" t="s">
        <v>42</v>
      </c>
      <c r="O203" s="70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04" t="s">
        <v>119</v>
      </c>
      <c r="AT203" s="204" t="s">
        <v>115</v>
      </c>
      <c r="AU203" s="204" t="s">
        <v>86</v>
      </c>
      <c r="AY203" s="16" t="s">
        <v>114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6" t="s">
        <v>84</v>
      </c>
      <c r="BK203" s="205">
        <f>ROUND(I203*H203,2)</f>
        <v>0</v>
      </c>
      <c r="BL203" s="16" t="s">
        <v>119</v>
      </c>
      <c r="BM203" s="204" t="s">
        <v>326</v>
      </c>
    </row>
    <row r="204" spans="1:47" s="2" customFormat="1" ht="19.2">
      <c r="A204" s="33"/>
      <c r="B204" s="34"/>
      <c r="C204" s="35"/>
      <c r="D204" s="206" t="s">
        <v>121</v>
      </c>
      <c r="E204" s="35"/>
      <c r="F204" s="207" t="s">
        <v>325</v>
      </c>
      <c r="G204" s="35"/>
      <c r="H204" s="35"/>
      <c r="I204" s="114"/>
      <c r="J204" s="35"/>
      <c r="K204" s="35"/>
      <c r="L204" s="38"/>
      <c r="M204" s="208"/>
      <c r="N204" s="209"/>
      <c r="O204" s="70"/>
      <c r="P204" s="70"/>
      <c r="Q204" s="70"/>
      <c r="R204" s="70"/>
      <c r="S204" s="70"/>
      <c r="T204" s="71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121</v>
      </c>
      <c r="AU204" s="16" t="s">
        <v>86</v>
      </c>
    </row>
    <row r="205" spans="1:47" s="2" customFormat="1" ht="67.2">
      <c r="A205" s="33"/>
      <c r="B205" s="34"/>
      <c r="C205" s="35"/>
      <c r="D205" s="206" t="s">
        <v>125</v>
      </c>
      <c r="E205" s="35"/>
      <c r="F205" s="210" t="s">
        <v>327</v>
      </c>
      <c r="G205" s="35"/>
      <c r="H205" s="35"/>
      <c r="I205" s="114"/>
      <c r="J205" s="35"/>
      <c r="K205" s="35"/>
      <c r="L205" s="38"/>
      <c r="M205" s="208"/>
      <c r="N205" s="209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125</v>
      </c>
      <c r="AU205" s="16" t="s">
        <v>86</v>
      </c>
    </row>
    <row r="206" spans="2:51" s="13" customFormat="1" ht="10.2">
      <c r="B206" s="225"/>
      <c r="C206" s="226"/>
      <c r="D206" s="206" t="s">
        <v>236</v>
      </c>
      <c r="E206" s="227" t="s">
        <v>1</v>
      </c>
      <c r="F206" s="228" t="s">
        <v>149</v>
      </c>
      <c r="G206" s="226"/>
      <c r="H206" s="229">
        <v>8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236</v>
      </c>
      <c r="AU206" s="235" t="s">
        <v>86</v>
      </c>
      <c r="AV206" s="13" t="s">
        <v>86</v>
      </c>
      <c r="AW206" s="13" t="s">
        <v>33</v>
      </c>
      <c r="AX206" s="13" t="s">
        <v>77</v>
      </c>
      <c r="AY206" s="235" t="s">
        <v>114</v>
      </c>
    </row>
    <row r="207" spans="2:51" s="14" customFormat="1" ht="10.2">
      <c r="B207" s="236"/>
      <c r="C207" s="237"/>
      <c r="D207" s="206" t="s">
        <v>236</v>
      </c>
      <c r="E207" s="238" t="s">
        <v>1</v>
      </c>
      <c r="F207" s="239" t="s">
        <v>238</v>
      </c>
      <c r="G207" s="237"/>
      <c r="H207" s="240">
        <v>8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236</v>
      </c>
      <c r="AU207" s="246" t="s">
        <v>86</v>
      </c>
      <c r="AV207" s="14" t="s">
        <v>119</v>
      </c>
      <c r="AW207" s="14" t="s">
        <v>33</v>
      </c>
      <c r="AX207" s="14" t="s">
        <v>84</v>
      </c>
      <c r="AY207" s="246" t="s">
        <v>114</v>
      </c>
    </row>
    <row r="208" spans="1:65" s="2" customFormat="1" ht="21.75" customHeight="1">
      <c r="A208" s="33"/>
      <c r="B208" s="34"/>
      <c r="C208" s="193" t="s">
        <v>196</v>
      </c>
      <c r="D208" s="193" t="s">
        <v>115</v>
      </c>
      <c r="E208" s="194" t="s">
        <v>328</v>
      </c>
      <c r="F208" s="195" t="s">
        <v>329</v>
      </c>
      <c r="G208" s="196" t="s">
        <v>253</v>
      </c>
      <c r="H208" s="197">
        <v>28</v>
      </c>
      <c r="I208" s="198"/>
      <c r="J208" s="199">
        <f>ROUND(I208*H208,2)</f>
        <v>0</v>
      </c>
      <c r="K208" s="195" t="s">
        <v>1</v>
      </c>
      <c r="L208" s="38"/>
      <c r="M208" s="200" t="s">
        <v>1</v>
      </c>
      <c r="N208" s="201" t="s">
        <v>42</v>
      </c>
      <c r="O208" s="70"/>
      <c r="P208" s="202">
        <f>O208*H208</f>
        <v>0</v>
      </c>
      <c r="Q208" s="202">
        <v>0</v>
      </c>
      <c r="R208" s="202">
        <f>Q208*H208</f>
        <v>0</v>
      </c>
      <c r="S208" s="202">
        <v>2</v>
      </c>
      <c r="T208" s="203">
        <f>S208*H208</f>
        <v>56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04" t="s">
        <v>119</v>
      </c>
      <c r="AT208" s="204" t="s">
        <v>115</v>
      </c>
      <c r="AU208" s="204" t="s">
        <v>86</v>
      </c>
      <c r="AY208" s="16" t="s">
        <v>114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16" t="s">
        <v>84</v>
      </c>
      <c r="BK208" s="205">
        <f>ROUND(I208*H208,2)</f>
        <v>0</v>
      </c>
      <c r="BL208" s="16" t="s">
        <v>119</v>
      </c>
      <c r="BM208" s="204" t="s">
        <v>330</v>
      </c>
    </row>
    <row r="209" spans="1:47" s="2" customFormat="1" ht="19.2">
      <c r="A209" s="33"/>
      <c r="B209" s="34"/>
      <c r="C209" s="35"/>
      <c r="D209" s="206" t="s">
        <v>121</v>
      </c>
      <c r="E209" s="35"/>
      <c r="F209" s="207" t="s">
        <v>331</v>
      </c>
      <c r="G209" s="35"/>
      <c r="H209" s="35"/>
      <c r="I209" s="114"/>
      <c r="J209" s="35"/>
      <c r="K209" s="35"/>
      <c r="L209" s="38"/>
      <c r="M209" s="208"/>
      <c r="N209" s="209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121</v>
      </c>
      <c r="AU209" s="16" t="s">
        <v>86</v>
      </c>
    </row>
    <row r="210" spans="1:47" s="2" customFormat="1" ht="48">
      <c r="A210" s="33"/>
      <c r="B210" s="34"/>
      <c r="C210" s="35"/>
      <c r="D210" s="206" t="s">
        <v>125</v>
      </c>
      <c r="E210" s="35"/>
      <c r="F210" s="210" t="s">
        <v>332</v>
      </c>
      <c r="G210" s="35"/>
      <c r="H210" s="35"/>
      <c r="I210" s="114"/>
      <c r="J210" s="35"/>
      <c r="K210" s="35"/>
      <c r="L210" s="38"/>
      <c r="M210" s="208"/>
      <c r="N210" s="209"/>
      <c r="O210" s="70"/>
      <c r="P210" s="70"/>
      <c r="Q210" s="70"/>
      <c r="R210" s="70"/>
      <c r="S210" s="70"/>
      <c r="T210" s="71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125</v>
      </c>
      <c r="AU210" s="16" t="s">
        <v>86</v>
      </c>
    </row>
    <row r="211" spans="2:51" s="13" customFormat="1" ht="10.2">
      <c r="B211" s="225"/>
      <c r="C211" s="226"/>
      <c r="D211" s="206" t="s">
        <v>236</v>
      </c>
      <c r="E211" s="227" t="s">
        <v>1</v>
      </c>
      <c r="F211" s="228" t="s">
        <v>333</v>
      </c>
      <c r="G211" s="226"/>
      <c r="H211" s="229">
        <v>28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236</v>
      </c>
      <c r="AU211" s="235" t="s">
        <v>86</v>
      </c>
      <c r="AV211" s="13" t="s">
        <v>86</v>
      </c>
      <c r="AW211" s="13" t="s">
        <v>33</v>
      </c>
      <c r="AX211" s="13" t="s">
        <v>77</v>
      </c>
      <c r="AY211" s="235" t="s">
        <v>114</v>
      </c>
    </row>
    <row r="212" spans="2:51" s="14" customFormat="1" ht="10.2">
      <c r="B212" s="236"/>
      <c r="C212" s="237"/>
      <c r="D212" s="206" t="s">
        <v>236</v>
      </c>
      <c r="E212" s="238" t="s">
        <v>1</v>
      </c>
      <c r="F212" s="239" t="s">
        <v>238</v>
      </c>
      <c r="G212" s="237"/>
      <c r="H212" s="240">
        <v>28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236</v>
      </c>
      <c r="AU212" s="246" t="s">
        <v>86</v>
      </c>
      <c r="AV212" s="14" t="s">
        <v>119</v>
      </c>
      <c r="AW212" s="14" t="s">
        <v>33</v>
      </c>
      <c r="AX212" s="14" t="s">
        <v>84</v>
      </c>
      <c r="AY212" s="246" t="s">
        <v>114</v>
      </c>
    </row>
    <row r="213" spans="1:65" s="2" customFormat="1" ht="16.5" customHeight="1">
      <c r="A213" s="33"/>
      <c r="B213" s="34"/>
      <c r="C213" s="193" t="s">
        <v>334</v>
      </c>
      <c r="D213" s="193" t="s">
        <v>115</v>
      </c>
      <c r="E213" s="194" t="s">
        <v>335</v>
      </c>
      <c r="F213" s="195" t="s">
        <v>336</v>
      </c>
      <c r="G213" s="196" t="s">
        <v>253</v>
      </c>
      <c r="H213" s="197">
        <v>686.245</v>
      </c>
      <c r="I213" s="198"/>
      <c r="J213" s="199">
        <f>ROUND(I213*H213,2)</f>
        <v>0</v>
      </c>
      <c r="K213" s="195" t="s">
        <v>1</v>
      </c>
      <c r="L213" s="38"/>
      <c r="M213" s="200" t="s">
        <v>1</v>
      </c>
      <c r="N213" s="201" t="s">
        <v>42</v>
      </c>
      <c r="O213" s="70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04" t="s">
        <v>119</v>
      </c>
      <c r="AT213" s="204" t="s">
        <v>115</v>
      </c>
      <c r="AU213" s="204" t="s">
        <v>86</v>
      </c>
      <c r="AY213" s="16" t="s">
        <v>114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6" t="s">
        <v>84</v>
      </c>
      <c r="BK213" s="205">
        <f>ROUND(I213*H213,2)</f>
        <v>0</v>
      </c>
      <c r="BL213" s="16" t="s">
        <v>119</v>
      </c>
      <c r="BM213" s="204" t="s">
        <v>337</v>
      </c>
    </row>
    <row r="214" spans="1:47" s="2" customFormat="1" ht="10.2">
      <c r="A214" s="33"/>
      <c r="B214" s="34"/>
      <c r="C214" s="35"/>
      <c r="D214" s="206" t="s">
        <v>121</v>
      </c>
      <c r="E214" s="35"/>
      <c r="F214" s="207" t="s">
        <v>338</v>
      </c>
      <c r="G214" s="35"/>
      <c r="H214" s="35"/>
      <c r="I214" s="114"/>
      <c r="J214" s="35"/>
      <c r="K214" s="35"/>
      <c r="L214" s="38"/>
      <c r="M214" s="208"/>
      <c r="N214" s="209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121</v>
      </c>
      <c r="AU214" s="16" t="s">
        <v>86</v>
      </c>
    </row>
    <row r="215" spans="1:47" s="2" customFormat="1" ht="48">
      <c r="A215" s="33"/>
      <c r="B215" s="34"/>
      <c r="C215" s="35"/>
      <c r="D215" s="206" t="s">
        <v>125</v>
      </c>
      <c r="E215" s="35"/>
      <c r="F215" s="210" t="s">
        <v>339</v>
      </c>
      <c r="G215" s="35"/>
      <c r="H215" s="35"/>
      <c r="I215" s="114"/>
      <c r="J215" s="35"/>
      <c r="K215" s="35"/>
      <c r="L215" s="38"/>
      <c r="M215" s="208"/>
      <c r="N215" s="209"/>
      <c r="O215" s="70"/>
      <c r="P215" s="70"/>
      <c r="Q215" s="70"/>
      <c r="R215" s="70"/>
      <c r="S215" s="70"/>
      <c r="T215" s="71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125</v>
      </c>
      <c r="AU215" s="16" t="s">
        <v>86</v>
      </c>
    </row>
    <row r="216" spans="2:51" s="13" customFormat="1" ht="10.2">
      <c r="B216" s="225"/>
      <c r="C216" s="226"/>
      <c r="D216" s="206" t="s">
        <v>236</v>
      </c>
      <c r="E216" s="227" t="s">
        <v>1</v>
      </c>
      <c r="F216" s="228" t="s">
        <v>340</v>
      </c>
      <c r="G216" s="226"/>
      <c r="H216" s="229">
        <v>686.245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236</v>
      </c>
      <c r="AU216" s="235" t="s">
        <v>86</v>
      </c>
      <c r="AV216" s="13" t="s">
        <v>86</v>
      </c>
      <c r="AW216" s="13" t="s">
        <v>33</v>
      </c>
      <c r="AX216" s="13" t="s">
        <v>77</v>
      </c>
      <c r="AY216" s="235" t="s">
        <v>114</v>
      </c>
    </row>
    <row r="217" spans="2:51" s="14" customFormat="1" ht="10.2">
      <c r="B217" s="236"/>
      <c r="C217" s="237"/>
      <c r="D217" s="206" t="s">
        <v>236</v>
      </c>
      <c r="E217" s="238" t="s">
        <v>1</v>
      </c>
      <c r="F217" s="239" t="s">
        <v>238</v>
      </c>
      <c r="G217" s="237"/>
      <c r="H217" s="240">
        <v>686.245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AT217" s="246" t="s">
        <v>236</v>
      </c>
      <c r="AU217" s="246" t="s">
        <v>86</v>
      </c>
      <c r="AV217" s="14" t="s">
        <v>119</v>
      </c>
      <c r="AW217" s="14" t="s">
        <v>33</v>
      </c>
      <c r="AX217" s="14" t="s">
        <v>84</v>
      </c>
      <c r="AY217" s="246" t="s">
        <v>114</v>
      </c>
    </row>
    <row r="218" spans="2:63" s="11" customFormat="1" ht="22.8" customHeight="1">
      <c r="B218" s="179"/>
      <c r="C218" s="180"/>
      <c r="D218" s="181" t="s">
        <v>76</v>
      </c>
      <c r="E218" s="223" t="s">
        <v>86</v>
      </c>
      <c r="F218" s="223" t="s">
        <v>341</v>
      </c>
      <c r="G218" s="180"/>
      <c r="H218" s="180"/>
      <c r="I218" s="183"/>
      <c r="J218" s="224">
        <f>BK218</f>
        <v>0</v>
      </c>
      <c r="K218" s="180"/>
      <c r="L218" s="185"/>
      <c r="M218" s="186"/>
      <c r="N218" s="187"/>
      <c r="O218" s="187"/>
      <c r="P218" s="188">
        <f>SUM(P219:P252)</f>
        <v>0</v>
      </c>
      <c r="Q218" s="187"/>
      <c r="R218" s="188">
        <f>SUM(R219:R252)</f>
        <v>104.3797866</v>
      </c>
      <c r="S218" s="187"/>
      <c r="T218" s="189">
        <f>SUM(T219:T252)</f>
        <v>0</v>
      </c>
      <c r="AR218" s="190" t="s">
        <v>84</v>
      </c>
      <c r="AT218" s="191" t="s">
        <v>76</v>
      </c>
      <c r="AU218" s="191" t="s">
        <v>84</v>
      </c>
      <c r="AY218" s="190" t="s">
        <v>114</v>
      </c>
      <c r="BK218" s="192">
        <f>SUM(BK219:BK252)</f>
        <v>0</v>
      </c>
    </row>
    <row r="219" spans="1:65" s="2" customFormat="1" ht="21.75" customHeight="1">
      <c r="A219" s="33"/>
      <c r="B219" s="34"/>
      <c r="C219" s="193" t="s">
        <v>342</v>
      </c>
      <c r="D219" s="193" t="s">
        <v>115</v>
      </c>
      <c r="E219" s="194" t="s">
        <v>343</v>
      </c>
      <c r="F219" s="195" t="s">
        <v>344</v>
      </c>
      <c r="G219" s="196" t="s">
        <v>253</v>
      </c>
      <c r="H219" s="197">
        <v>42.928</v>
      </c>
      <c r="I219" s="198"/>
      <c r="J219" s="199">
        <f>ROUND(I219*H219,2)</f>
        <v>0</v>
      </c>
      <c r="K219" s="195" t="s">
        <v>233</v>
      </c>
      <c r="L219" s="38"/>
      <c r="M219" s="200" t="s">
        <v>1</v>
      </c>
      <c r="N219" s="201" t="s">
        <v>42</v>
      </c>
      <c r="O219" s="70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04" t="s">
        <v>119</v>
      </c>
      <c r="AT219" s="204" t="s">
        <v>115</v>
      </c>
      <c r="AU219" s="204" t="s">
        <v>86</v>
      </c>
      <c r="AY219" s="16" t="s">
        <v>114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6" t="s">
        <v>84</v>
      </c>
      <c r="BK219" s="205">
        <f>ROUND(I219*H219,2)</f>
        <v>0</v>
      </c>
      <c r="BL219" s="16" t="s">
        <v>119</v>
      </c>
      <c r="BM219" s="204" t="s">
        <v>345</v>
      </c>
    </row>
    <row r="220" spans="1:47" s="2" customFormat="1" ht="19.2">
      <c r="A220" s="33"/>
      <c r="B220" s="34"/>
      <c r="C220" s="35"/>
      <c r="D220" s="206" t="s">
        <v>121</v>
      </c>
      <c r="E220" s="35"/>
      <c r="F220" s="207" t="s">
        <v>346</v>
      </c>
      <c r="G220" s="35"/>
      <c r="H220" s="35"/>
      <c r="I220" s="114"/>
      <c r="J220" s="35"/>
      <c r="K220" s="35"/>
      <c r="L220" s="38"/>
      <c r="M220" s="208"/>
      <c r="N220" s="209"/>
      <c r="O220" s="70"/>
      <c r="P220" s="70"/>
      <c r="Q220" s="70"/>
      <c r="R220" s="70"/>
      <c r="S220" s="70"/>
      <c r="T220" s="71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121</v>
      </c>
      <c r="AU220" s="16" t="s">
        <v>86</v>
      </c>
    </row>
    <row r="221" spans="1:47" s="2" customFormat="1" ht="28.8">
      <c r="A221" s="33"/>
      <c r="B221" s="34"/>
      <c r="C221" s="35"/>
      <c r="D221" s="206" t="s">
        <v>125</v>
      </c>
      <c r="E221" s="35"/>
      <c r="F221" s="210" t="s">
        <v>347</v>
      </c>
      <c r="G221" s="35"/>
      <c r="H221" s="35"/>
      <c r="I221" s="114"/>
      <c r="J221" s="35"/>
      <c r="K221" s="35"/>
      <c r="L221" s="38"/>
      <c r="M221" s="208"/>
      <c r="N221" s="209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125</v>
      </c>
      <c r="AU221" s="16" t="s">
        <v>86</v>
      </c>
    </row>
    <row r="222" spans="2:51" s="13" customFormat="1" ht="10.2">
      <c r="B222" s="225"/>
      <c r="C222" s="226"/>
      <c r="D222" s="206" t="s">
        <v>236</v>
      </c>
      <c r="E222" s="227" t="s">
        <v>1</v>
      </c>
      <c r="F222" s="228" t="s">
        <v>348</v>
      </c>
      <c r="G222" s="226"/>
      <c r="H222" s="229">
        <v>16.33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236</v>
      </c>
      <c r="AU222" s="235" t="s">
        <v>86</v>
      </c>
      <c r="AV222" s="13" t="s">
        <v>86</v>
      </c>
      <c r="AW222" s="13" t="s">
        <v>33</v>
      </c>
      <c r="AX222" s="13" t="s">
        <v>77</v>
      </c>
      <c r="AY222" s="235" t="s">
        <v>114</v>
      </c>
    </row>
    <row r="223" spans="2:51" s="13" customFormat="1" ht="20.4">
      <c r="B223" s="225"/>
      <c r="C223" s="226"/>
      <c r="D223" s="206" t="s">
        <v>236</v>
      </c>
      <c r="E223" s="227" t="s">
        <v>1</v>
      </c>
      <c r="F223" s="228" t="s">
        <v>349</v>
      </c>
      <c r="G223" s="226"/>
      <c r="H223" s="229">
        <v>26.598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236</v>
      </c>
      <c r="AU223" s="235" t="s">
        <v>86</v>
      </c>
      <c r="AV223" s="13" t="s">
        <v>86</v>
      </c>
      <c r="AW223" s="13" t="s">
        <v>33</v>
      </c>
      <c r="AX223" s="13" t="s">
        <v>77</v>
      </c>
      <c r="AY223" s="235" t="s">
        <v>114</v>
      </c>
    </row>
    <row r="224" spans="2:51" s="14" customFormat="1" ht="10.2">
      <c r="B224" s="236"/>
      <c r="C224" s="237"/>
      <c r="D224" s="206" t="s">
        <v>236</v>
      </c>
      <c r="E224" s="238" t="s">
        <v>1</v>
      </c>
      <c r="F224" s="239" t="s">
        <v>238</v>
      </c>
      <c r="G224" s="237"/>
      <c r="H224" s="240">
        <v>42.928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AT224" s="246" t="s">
        <v>236</v>
      </c>
      <c r="AU224" s="246" t="s">
        <v>86</v>
      </c>
      <c r="AV224" s="14" t="s">
        <v>119</v>
      </c>
      <c r="AW224" s="14" t="s">
        <v>33</v>
      </c>
      <c r="AX224" s="14" t="s">
        <v>84</v>
      </c>
      <c r="AY224" s="246" t="s">
        <v>114</v>
      </c>
    </row>
    <row r="225" spans="1:65" s="2" customFormat="1" ht="16.5" customHeight="1">
      <c r="A225" s="33"/>
      <c r="B225" s="34"/>
      <c r="C225" s="193" t="s">
        <v>7</v>
      </c>
      <c r="D225" s="193" t="s">
        <v>115</v>
      </c>
      <c r="E225" s="194" t="s">
        <v>350</v>
      </c>
      <c r="F225" s="195" t="s">
        <v>351</v>
      </c>
      <c r="G225" s="196" t="s">
        <v>246</v>
      </c>
      <c r="H225" s="197">
        <v>9.91</v>
      </c>
      <c r="I225" s="198"/>
      <c r="J225" s="199">
        <f>ROUND(I225*H225,2)</f>
        <v>0</v>
      </c>
      <c r="K225" s="195" t="s">
        <v>233</v>
      </c>
      <c r="L225" s="38"/>
      <c r="M225" s="200" t="s">
        <v>1</v>
      </c>
      <c r="N225" s="201" t="s">
        <v>42</v>
      </c>
      <c r="O225" s="70"/>
      <c r="P225" s="202">
        <f>O225*H225</f>
        <v>0</v>
      </c>
      <c r="Q225" s="202">
        <v>0.0351</v>
      </c>
      <c r="R225" s="202">
        <f>Q225*H225</f>
        <v>0.347841</v>
      </c>
      <c r="S225" s="202">
        <v>0</v>
      </c>
      <c r="T225" s="20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04" t="s">
        <v>119</v>
      </c>
      <c r="AT225" s="204" t="s">
        <v>115</v>
      </c>
      <c r="AU225" s="204" t="s">
        <v>86</v>
      </c>
      <c r="AY225" s="16" t="s">
        <v>114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6" t="s">
        <v>84</v>
      </c>
      <c r="BK225" s="205">
        <f>ROUND(I225*H225,2)</f>
        <v>0</v>
      </c>
      <c r="BL225" s="16" t="s">
        <v>119</v>
      </c>
      <c r="BM225" s="204" t="s">
        <v>352</v>
      </c>
    </row>
    <row r="226" spans="1:47" s="2" customFormat="1" ht="10.2">
      <c r="A226" s="33"/>
      <c r="B226" s="34"/>
      <c r="C226" s="35"/>
      <c r="D226" s="206" t="s">
        <v>121</v>
      </c>
      <c r="E226" s="35"/>
      <c r="F226" s="207" t="s">
        <v>353</v>
      </c>
      <c r="G226" s="35"/>
      <c r="H226" s="35"/>
      <c r="I226" s="114"/>
      <c r="J226" s="35"/>
      <c r="K226" s="35"/>
      <c r="L226" s="38"/>
      <c r="M226" s="208"/>
      <c r="N226" s="209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121</v>
      </c>
      <c r="AU226" s="16" t="s">
        <v>86</v>
      </c>
    </row>
    <row r="227" spans="2:51" s="13" customFormat="1" ht="10.2">
      <c r="B227" s="225"/>
      <c r="C227" s="226"/>
      <c r="D227" s="206" t="s">
        <v>236</v>
      </c>
      <c r="E227" s="227" t="s">
        <v>1</v>
      </c>
      <c r="F227" s="228" t="s">
        <v>354</v>
      </c>
      <c r="G227" s="226"/>
      <c r="H227" s="229">
        <v>9.91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AT227" s="235" t="s">
        <v>236</v>
      </c>
      <c r="AU227" s="235" t="s">
        <v>86</v>
      </c>
      <c r="AV227" s="13" t="s">
        <v>86</v>
      </c>
      <c r="AW227" s="13" t="s">
        <v>33</v>
      </c>
      <c r="AX227" s="13" t="s">
        <v>77</v>
      </c>
      <c r="AY227" s="235" t="s">
        <v>114</v>
      </c>
    </row>
    <row r="228" spans="2:51" s="14" customFormat="1" ht="10.2">
      <c r="B228" s="236"/>
      <c r="C228" s="237"/>
      <c r="D228" s="206" t="s">
        <v>236</v>
      </c>
      <c r="E228" s="238" t="s">
        <v>1</v>
      </c>
      <c r="F228" s="239" t="s">
        <v>238</v>
      </c>
      <c r="G228" s="237"/>
      <c r="H228" s="240">
        <v>9.91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AT228" s="246" t="s">
        <v>236</v>
      </c>
      <c r="AU228" s="246" t="s">
        <v>86</v>
      </c>
      <c r="AV228" s="14" t="s">
        <v>119</v>
      </c>
      <c r="AW228" s="14" t="s">
        <v>33</v>
      </c>
      <c r="AX228" s="14" t="s">
        <v>84</v>
      </c>
      <c r="AY228" s="246" t="s">
        <v>114</v>
      </c>
    </row>
    <row r="229" spans="1:65" s="2" customFormat="1" ht="33" customHeight="1">
      <c r="A229" s="33"/>
      <c r="B229" s="34"/>
      <c r="C229" s="193" t="s">
        <v>355</v>
      </c>
      <c r="D229" s="193" t="s">
        <v>115</v>
      </c>
      <c r="E229" s="194" t="s">
        <v>356</v>
      </c>
      <c r="F229" s="195" t="s">
        <v>357</v>
      </c>
      <c r="G229" s="196" t="s">
        <v>358</v>
      </c>
      <c r="H229" s="197">
        <v>44</v>
      </c>
      <c r="I229" s="198"/>
      <c r="J229" s="199">
        <f>ROUND(I229*H229,2)</f>
        <v>0</v>
      </c>
      <c r="K229" s="195" t="s">
        <v>1</v>
      </c>
      <c r="L229" s="38"/>
      <c r="M229" s="200" t="s">
        <v>1</v>
      </c>
      <c r="N229" s="201" t="s">
        <v>42</v>
      </c>
      <c r="O229" s="70"/>
      <c r="P229" s="202">
        <f>O229*H229</f>
        <v>0</v>
      </c>
      <c r="Q229" s="202">
        <v>0.0002244</v>
      </c>
      <c r="R229" s="202">
        <f>Q229*H229</f>
        <v>0.0098736</v>
      </c>
      <c r="S229" s="202">
        <v>0</v>
      </c>
      <c r="T229" s="203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04" t="s">
        <v>119</v>
      </c>
      <c r="AT229" s="204" t="s">
        <v>115</v>
      </c>
      <c r="AU229" s="204" t="s">
        <v>86</v>
      </c>
      <c r="AY229" s="16" t="s">
        <v>114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6" t="s">
        <v>84</v>
      </c>
      <c r="BK229" s="205">
        <f>ROUND(I229*H229,2)</f>
        <v>0</v>
      </c>
      <c r="BL229" s="16" t="s">
        <v>119</v>
      </c>
      <c r="BM229" s="204" t="s">
        <v>359</v>
      </c>
    </row>
    <row r="230" spans="1:47" s="2" customFormat="1" ht="38.4">
      <c r="A230" s="33"/>
      <c r="B230" s="34"/>
      <c r="C230" s="35"/>
      <c r="D230" s="206" t="s">
        <v>121</v>
      </c>
      <c r="E230" s="35"/>
      <c r="F230" s="207" t="s">
        <v>360</v>
      </c>
      <c r="G230" s="35"/>
      <c r="H230" s="35"/>
      <c r="I230" s="114"/>
      <c r="J230" s="35"/>
      <c r="K230" s="35"/>
      <c r="L230" s="38"/>
      <c r="M230" s="208"/>
      <c r="N230" s="209"/>
      <c r="O230" s="70"/>
      <c r="P230" s="70"/>
      <c r="Q230" s="70"/>
      <c r="R230" s="70"/>
      <c r="S230" s="70"/>
      <c r="T230" s="71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121</v>
      </c>
      <c r="AU230" s="16" t="s">
        <v>86</v>
      </c>
    </row>
    <row r="231" spans="1:47" s="2" customFormat="1" ht="28.8">
      <c r="A231" s="33"/>
      <c r="B231" s="34"/>
      <c r="C231" s="35"/>
      <c r="D231" s="206" t="s">
        <v>125</v>
      </c>
      <c r="E231" s="35"/>
      <c r="F231" s="210" t="s">
        <v>361</v>
      </c>
      <c r="G231" s="35"/>
      <c r="H231" s="35"/>
      <c r="I231" s="114"/>
      <c r="J231" s="35"/>
      <c r="K231" s="35"/>
      <c r="L231" s="38"/>
      <c r="M231" s="208"/>
      <c r="N231" s="209"/>
      <c r="O231" s="70"/>
      <c r="P231" s="70"/>
      <c r="Q231" s="70"/>
      <c r="R231" s="70"/>
      <c r="S231" s="70"/>
      <c r="T231" s="71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125</v>
      </c>
      <c r="AU231" s="16" t="s">
        <v>86</v>
      </c>
    </row>
    <row r="232" spans="2:51" s="13" customFormat="1" ht="10.2">
      <c r="B232" s="225"/>
      <c r="C232" s="226"/>
      <c r="D232" s="206" t="s">
        <v>236</v>
      </c>
      <c r="E232" s="227" t="s">
        <v>1</v>
      </c>
      <c r="F232" s="228" t="s">
        <v>362</v>
      </c>
      <c r="G232" s="226"/>
      <c r="H232" s="229">
        <v>44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236</v>
      </c>
      <c r="AU232" s="235" t="s">
        <v>86</v>
      </c>
      <c r="AV232" s="13" t="s">
        <v>86</v>
      </c>
      <c r="AW232" s="13" t="s">
        <v>33</v>
      </c>
      <c r="AX232" s="13" t="s">
        <v>77</v>
      </c>
      <c r="AY232" s="235" t="s">
        <v>114</v>
      </c>
    </row>
    <row r="233" spans="2:51" s="14" customFormat="1" ht="10.2">
      <c r="B233" s="236"/>
      <c r="C233" s="237"/>
      <c r="D233" s="206" t="s">
        <v>236</v>
      </c>
      <c r="E233" s="238" t="s">
        <v>1</v>
      </c>
      <c r="F233" s="239" t="s">
        <v>238</v>
      </c>
      <c r="G233" s="237"/>
      <c r="H233" s="240">
        <v>44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AT233" s="246" t="s">
        <v>236</v>
      </c>
      <c r="AU233" s="246" t="s">
        <v>86</v>
      </c>
      <c r="AV233" s="14" t="s">
        <v>119</v>
      </c>
      <c r="AW233" s="14" t="s">
        <v>33</v>
      </c>
      <c r="AX233" s="14" t="s">
        <v>84</v>
      </c>
      <c r="AY233" s="246" t="s">
        <v>114</v>
      </c>
    </row>
    <row r="234" spans="1:65" s="2" customFormat="1" ht="21.75" customHeight="1">
      <c r="A234" s="33"/>
      <c r="B234" s="34"/>
      <c r="C234" s="193" t="s">
        <v>363</v>
      </c>
      <c r="D234" s="193" t="s">
        <v>115</v>
      </c>
      <c r="E234" s="194" t="s">
        <v>364</v>
      </c>
      <c r="F234" s="195" t="s">
        <v>365</v>
      </c>
      <c r="G234" s="196" t="s">
        <v>358</v>
      </c>
      <c r="H234" s="197">
        <v>132</v>
      </c>
      <c r="I234" s="198"/>
      <c r="J234" s="199">
        <f>ROUND(I234*H234,2)</f>
        <v>0</v>
      </c>
      <c r="K234" s="195" t="s">
        <v>233</v>
      </c>
      <c r="L234" s="38"/>
      <c r="M234" s="200" t="s">
        <v>1</v>
      </c>
      <c r="N234" s="201" t="s">
        <v>42</v>
      </c>
      <c r="O234" s="70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04" t="s">
        <v>119</v>
      </c>
      <c r="AT234" s="204" t="s">
        <v>115</v>
      </c>
      <c r="AU234" s="204" t="s">
        <v>86</v>
      </c>
      <c r="AY234" s="16" t="s">
        <v>114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6" t="s">
        <v>84</v>
      </c>
      <c r="BK234" s="205">
        <f>ROUND(I234*H234,2)</f>
        <v>0</v>
      </c>
      <c r="BL234" s="16" t="s">
        <v>119</v>
      </c>
      <c r="BM234" s="204" t="s">
        <v>366</v>
      </c>
    </row>
    <row r="235" spans="1:47" s="2" customFormat="1" ht="28.8">
      <c r="A235" s="33"/>
      <c r="B235" s="34"/>
      <c r="C235" s="35"/>
      <c r="D235" s="206" t="s">
        <v>121</v>
      </c>
      <c r="E235" s="35"/>
      <c r="F235" s="207" t="s">
        <v>367</v>
      </c>
      <c r="G235" s="35"/>
      <c r="H235" s="35"/>
      <c r="I235" s="114"/>
      <c r="J235" s="35"/>
      <c r="K235" s="35"/>
      <c r="L235" s="38"/>
      <c r="M235" s="208"/>
      <c r="N235" s="209"/>
      <c r="O235" s="70"/>
      <c r="P235" s="70"/>
      <c r="Q235" s="70"/>
      <c r="R235" s="70"/>
      <c r="S235" s="70"/>
      <c r="T235" s="71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121</v>
      </c>
      <c r="AU235" s="16" t="s">
        <v>86</v>
      </c>
    </row>
    <row r="236" spans="1:47" s="2" customFormat="1" ht="19.2">
      <c r="A236" s="33"/>
      <c r="B236" s="34"/>
      <c r="C236" s="35"/>
      <c r="D236" s="206" t="s">
        <v>125</v>
      </c>
      <c r="E236" s="35"/>
      <c r="F236" s="210" t="s">
        <v>368</v>
      </c>
      <c r="G236" s="35"/>
      <c r="H236" s="35"/>
      <c r="I236" s="114"/>
      <c r="J236" s="35"/>
      <c r="K236" s="35"/>
      <c r="L236" s="38"/>
      <c r="M236" s="208"/>
      <c r="N236" s="209"/>
      <c r="O236" s="70"/>
      <c r="P236" s="70"/>
      <c r="Q236" s="70"/>
      <c r="R236" s="70"/>
      <c r="S236" s="70"/>
      <c r="T236" s="71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125</v>
      </c>
      <c r="AU236" s="16" t="s">
        <v>86</v>
      </c>
    </row>
    <row r="237" spans="2:51" s="13" customFormat="1" ht="10.2">
      <c r="B237" s="225"/>
      <c r="C237" s="226"/>
      <c r="D237" s="206" t="s">
        <v>236</v>
      </c>
      <c r="E237" s="227" t="s">
        <v>1</v>
      </c>
      <c r="F237" s="228" t="s">
        <v>369</v>
      </c>
      <c r="G237" s="226"/>
      <c r="H237" s="229">
        <v>132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236</v>
      </c>
      <c r="AU237" s="235" t="s">
        <v>86</v>
      </c>
      <c r="AV237" s="13" t="s">
        <v>86</v>
      </c>
      <c r="AW237" s="13" t="s">
        <v>33</v>
      </c>
      <c r="AX237" s="13" t="s">
        <v>77</v>
      </c>
      <c r="AY237" s="235" t="s">
        <v>114</v>
      </c>
    </row>
    <row r="238" spans="2:51" s="14" customFormat="1" ht="10.2">
      <c r="B238" s="236"/>
      <c r="C238" s="237"/>
      <c r="D238" s="206" t="s">
        <v>236</v>
      </c>
      <c r="E238" s="238" t="s">
        <v>1</v>
      </c>
      <c r="F238" s="239" t="s">
        <v>238</v>
      </c>
      <c r="G238" s="237"/>
      <c r="H238" s="240">
        <v>132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AT238" s="246" t="s">
        <v>236</v>
      </c>
      <c r="AU238" s="246" t="s">
        <v>86</v>
      </c>
      <c r="AV238" s="14" t="s">
        <v>119</v>
      </c>
      <c r="AW238" s="14" t="s">
        <v>33</v>
      </c>
      <c r="AX238" s="14" t="s">
        <v>84</v>
      </c>
      <c r="AY238" s="246" t="s">
        <v>114</v>
      </c>
    </row>
    <row r="239" spans="1:65" s="2" customFormat="1" ht="16.5" customHeight="1">
      <c r="A239" s="33"/>
      <c r="B239" s="34"/>
      <c r="C239" s="247" t="s">
        <v>370</v>
      </c>
      <c r="D239" s="247" t="s">
        <v>312</v>
      </c>
      <c r="E239" s="248" t="s">
        <v>371</v>
      </c>
      <c r="F239" s="249" t="s">
        <v>372</v>
      </c>
      <c r="G239" s="250" t="s">
        <v>373</v>
      </c>
      <c r="H239" s="251">
        <v>104.016</v>
      </c>
      <c r="I239" s="252"/>
      <c r="J239" s="253">
        <f>ROUND(I239*H239,2)</f>
        <v>0</v>
      </c>
      <c r="K239" s="249" t="s">
        <v>233</v>
      </c>
      <c r="L239" s="254"/>
      <c r="M239" s="255" t="s">
        <v>1</v>
      </c>
      <c r="N239" s="256" t="s">
        <v>42</v>
      </c>
      <c r="O239" s="70"/>
      <c r="P239" s="202">
        <f>O239*H239</f>
        <v>0</v>
      </c>
      <c r="Q239" s="202">
        <v>1</v>
      </c>
      <c r="R239" s="202">
        <f>Q239*H239</f>
        <v>104.016</v>
      </c>
      <c r="S239" s="202">
        <v>0</v>
      </c>
      <c r="T239" s="203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04" t="s">
        <v>149</v>
      </c>
      <c r="AT239" s="204" t="s">
        <v>312</v>
      </c>
      <c r="AU239" s="204" t="s">
        <v>86</v>
      </c>
      <c r="AY239" s="16" t="s">
        <v>114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16" t="s">
        <v>84</v>
      </c>
      <c r="BK239" s="205">
        <f>ROUND(I239*H239,2)</f>
        <v>0</v>
      </c>
      <c r="BL239" s="16" t="s">
        <v>119</v>
      </c>
      <c r="BM239" s="204" t="s">
        <v>374</v>
      </c>
    </row>
    <row r="240" spans="1:47" s="2" customFormat="1" ht="10.2">
      <c r="A240" s="33"/>
      <c r="B240" s="34"/>
      <c r="C240" s="35"/>
      <c r="D240" s="206" t="s">
        <v>121</v>
      </c>
      <c r="E240" s="35"/>
      <c r="F240" s="207" t="s">
        <v>372</v>
      </c>
      <c r="G240" s="35"/>
      <c r="H240" s="35"/>
      <c r="I240" s="114"/>
      <c r="J240" s="35"/>
      <c r="K240" s="35"/>
      <c r="L240" s="38"/>
      <c r="M240" s="208"/>
      <c r="N240" s="209"/>
      <c r="O240" s="70"/>
      <c r="P240" s="70"/>
      <c r="Q240" s="70"/>
      <c r="R240" s="70"/>
      <c r="S240" s="70"/>
      <c r="T240" s="71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121</v>
      </c>
      <c r="AU240" s="16" t="s">
        <v>86</v>
      </c>
    </row>
    <row r="241" spans="2:51" s="13" customFormat="1" ht="20.4">
      <c r="B241" s="225"/>
      <c r="C241" s="226"/>
      <c r="D241" s="206" t="s">
        <v>236</v>
      </c>
      <c r="E241" s="227" t="s">
        <v>1</v>
      </c>
      <c r="F241" s="228" t="s">
        <v>375</v>
      </c>
      <c r="G241" s="226"/>
      <c r="H241" s="229">
        <v>104.016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236</v>
      </c>
      <c r="AU241" s="235" t="s">
        <v>86</v>
      </c>
      <c r="AV241" s="13" t="s">
        <v>86</v>
      </c>
      <c r="AW241" s="13" t="s">
        <v>33</v>
      </c>
      <c r="AX241" s="13" t="s">
        <v>77</v>
      </c>
      <c r="AY241" s="235" t="s">
        <v>114</v>
      </c>
    </row>
    <row r="242" spans="2:51" s="14" customFormat="1" ht="10.2">
      <c r="B242" s="236"/>
      <c r="C242" s="237"/>
      <c r="D242" s="206" t="s">
        <v>236</v>
      </c>
      <c r="E242" s="238" t="s">
        <v>1</v>
      </c>
      <c r="F242" s="239" t="s">
        <v>238</v>
      </c>
      <c r="G242" s="237"/>
      <c r="H242" s="240">
        <v>104.016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AT242" s="246" t="s">
        <v>236</v>
      </c>
      <c r="AU242" s="246" t="s">
        <v>86</v>
      </c>
      <c r="AV242" s="14" t="s">
        <v>119</v>
      </c>
      <c r="AW242" s="14" t="s">
        <v>33</v>
      </c>
      <c r="AX242" s="14" t="s">
        <v>84</v>
      </c>
      <c r="AY242" s="246" t="s">
        <v>114</v>
      </c>
    </row>
    <row r="243" spans="1:65" s="2" customFormat="1" ht="21.75" customHeight="1">
      <c r="A243" s="33"/>
      <c r="B243" s="34"/>
      <c r="C243" s="193" t="s">
        <v>376</v>
      </c>
      <c r="D243" s="193" t="s">
        <v>115</v>
      </c>
      <c r="E243" s="194" t="s">
        <v>377</v>
      </c>
      <c r="F243" s="195" t="s">
        <v>378</v>
      </c>
      <c r="G243" s="196" t="s">
        <v>358</v>
      </c>
      <c r="H243" s="197">
        <v>8.8</v>
      </c>
      <c r="I243" s="198"/>
      <c r="J243" s="199">
        <f>ROUND(I243*H243,2)</f>
        <v>0</v>
      </c>
      <c r="K243" s="195" t="s">
        <v>1</v>
      </c>
      <c r="L243" s="38"/>
      <c r="M243" s="200" t="s">
        <v>1</v>
      </c>
      <c r="N243" s="201" t="s">
        <v>42</v>
      </c>
      <c r="O243" s="70"/>
      <c r="P243" s="202">
        <f>O243*H243</f>
        <v>0</v>
      </c>
      <c r="Q243" s="202">
        <v>0.00069</v>
      </c>
      <c r="R243" s="202">
        <f>Q243*H243</f>
        <v>0.006072</v>
      </c>
      <c r="S243" s="202">
        <v>0</v>
      </c>
      <c r="T243" s="203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04" t="s">
        <v>119</v>
      </c>
      <c r="AT243" s="204" t="s">
        <v>115</v>
      </c>
      <c r="AU243" s="204" t="s">
        <v>86</v>
      </c>
      <c r="AY243" s="16" t="s">
        <v>114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6" t="s">
        <v>84</v>
      </c>
      <c r="BK243" s="205">
        <f>ROUND(I243*H243,2)</f>
        <v>0</v>
      </c>
      <c r="BL243" s="16" t="s">
        <v>119</v>
      </c>
      <c r="BM243" s="204" t="s">
        <v>379</v>
      </c>
    </row>
    <row r="244" spans="1:47" s="2" customFormat="1" ht="19.2">
      <c r="A244" s="33"/>
      <c r="B244" s="34"/>
      <c r="C244" s="35"/>
      <c r="D244" s="206" t="s">
        <v>121</v>
      </c>
      <c r="E244" s="35"/>
      <c r="F244" s="207" t="s">
        <v>380</v>
      </c>
      <c r="G244" s="35"/>
      <c r="H244" s="35"/>
      <c r="I244" s="114"/>
      <c r="J244" s="35"/>
      <c r="K244" s="35"/>
      <c r="L244" s="38"/>
      <c r="M244" s="208"/>
      <c r="N244" s="209"/>
      <c r="O244" s="70"/>
      <c r="P244" s="70"/>
      <c r="Q244" s="70"/>
      <c r="R244" s="70"/>
      <c r="S244" s="70"/>
      <c r="T244" s="71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121</v>
      </c>
      <c r="AU244" s="16" t="s">
        <v>86</v>
      </c>
    </row>
    <row r="245" spans="1:47" s="2" customFormat="1" ht="76.8">
      <c r="A245" s="33"/>
      <c r="B245" s="34"/>
      <c r="C245" s="35"/>
      <c r="D245" s="206" t="s">
        <v>125</v>
      </c>
      <c r="E245" s="35"/>
      <c r="F245" s="210" t="s">
        <v>381</v>
      </c>
      <c r="G245" s="35"/>
      <c r="H245" s="35"/>
      <c r="I245" s="114"/>
      <c r="J245" s="35"/>
      <c r="K245" s="35"/>
      <c r="L245" s="38"/>
      <c r="M245" s="208"/>
      <c r="N245" s="209"/>
      <c r="O245" s="70"/>
      <c r="P245" s="70"/>
      <c r="Q245" s="70"/>
      <c r="R245" s="70"/>
      <c r="S245" s="70"/>
      <c r="T245" s="71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125</v>
      </c>
      <c r="AU245" s="16" t="s">
        <v>86</v>
      </c>
    </row>
    <row r="246" spans="2:51" s="13" customFormat="1" ht="10.2">
      <c r="B246" s="225"/>
      <c r="C246" s="226"/>
      <c r="D246" s="206" t="s">
        <v>236</v>
      </c>
      <c r="E246" s="227" t="s">
        <v>1</v>
      </c>
      <c r="F246" s="228" t="s">
        <v>382</v>
      </c>
      <c r="G246" s="226"/>
      <c r="H246" s="229">
        <v>8.8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236</v>
      </c>
      <c r="AU246" s="235" t="s">
        <v>86</v>
      </c>
      <c r="AV246" s="13" t="s">
        <v>86</v>
      </c>
      <c r="AW246" s="13" t="s">
        <v>33</v>
      </c>
      <c r="AX246" s="13" t="s">
        <v>77</v>
      </c>
      <c r="AY246" s="235" t="s">
        <v>114</v>
      </c>
    </row>
    <row r="247" spans="2:51" s="14" customFormat="1" ht="10.2">
      <c r="B247" s="236"/>
      <c r="C247" s="237"/>
      <c r="D247" s="206" t="s">
        <v>236</v>
      </c>
      <c r="E247" s="238" t="s">
        <v>1</v>
      </c>
      <c r="F247" s="239" t="s">
        <v>238</v>
      </c>
      <c r="G247" s="237"/>
      <c r="H247" s="240">
        <v>8.8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AT247" s="246" t="s">
        <v>236</v>
      </c>
      <c r="AU247" s="246" t="s">
        <v>86</v>
      </c>
      <c r="AV247" s="14" t="s">
        <v>119</v>
      </c>
      <c r="AW247" s="14" t="s">
        <v>33</v>
      </c>
      <c r="AX247" s="14" t="s">
        <v>84</v>
      </c>
      <c r="AY247" s="246" t="s">
        <v>114</v>
      </c>
    </row>
    <row r="248" spans="1:65" s="2" customFormat="1" ht="16.5" customHeight="1">
      <c r="A248" s="33"/>
      <c r="B248" s="34"/>
      <c r="C248" s="247" t="s">
        <v>383</v>
      </c>
      <c r="D248" s="247" t="s">
        <v>312</v>
      </c>
      <c r="E248" s="248" t="s">
        <v>384</v>
      </c>
      <c r="F248" s="249" t="s">
        <v>385</v>
      </c>
      <c r="G248" s="250" t="s">
        <v>386</v>
      </c>
      <c r="H248" s="251">
        <v>8</v>
      </c>
      <c r="I248" s="252"/>
      <c r="J248" s="253">
        <f>ROUND(I248*H248,2)</f>
        <v>0</v>
      </c>
      <c r="K248" s="249" t="s">
        <v>1</v>
      </c>
      <c r="L248" s="254"/>
      <c r="M248" s="255" t="s">
        <v>1</v>
      </c>
      <c r="N248" s="256" t="s">
        <v>42</v>
      </c>
      <c r="O248" s="70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04" t="s">
        <v>149</v>
      </c>
      <c r="AT248" s="204" t="s">
        <v>312</v>
      </c>
      <c r="AU248" s="204" t="s">
        <v>86</v>
      </c>
      <c r="AY248" s="16" t="s">
        <v>114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6" t="s">
        <v>84</v>
      </c>
      <c r="BK248" s="205">
        <f>ROUND(I248*H248,2)</f>
        <v>0</v>
      </c>
      <c r="BL248" s="16" t="s">
        <v>119</v>
      </c>
      <c r="BM248" s="204" t="s">
        <v>387</v>
      </c>
    </row>
    <row r="249" spans="1:47" s="2" customFormat="1" ht="10.2">
      <c r="A249" s="33"/>
      <c r="B249" s="34"/>
      <c r="C249" s="35"/>
      <c r="D249" s="206" t="s">
        <v>121</v>
      </c>
      <c r="E249" s="35"/>
      <c r="F249" s="207" t="s">
        <v>385</v>
      </c>
      <c r="G249" s="35"/>
      <c r="H249" s="35"/>
      <c r="I249" s="114"/>
      <c r="J249" s="35"/>
      <c r="K249" s="35"/>
      <c r="L249" s="38"/>
      <c r="M249" s="208"/>
      <c r="N249" s="209"/>
      <c r="O249" s="70"/>
      <c r="P249" s="70"/>
      <c r="Q249" s="70"/>
      <c r="R249" s="70"/>
      <c r="S249" s="70"/>
      <c r="T249" s="71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121</v>
      </c>
      <c r="AU249" s="16" t="s">
        <v>86</v>
      </c>
    </row>
    <row r="250" spans="1:47" s="2" customFormat="1" ht="19.2">
      <c r="A250" s="33"/>
      <c r="B250" s="34"/>
      <c r="C250" s="35"/>
      <c r="D250" s="206" t="s">
        <v>125</v>
      </c>
      <c r="E250" s="35"/>
      <c r="F250" s="210" t="s">
        <v>388</v>
      </c>
      <c r="G250" s="35"/>
      <c r="H250" s="35"/>
      <c r="I250" s="114"/>
      <c r="J250" s="35"/>
      <c r="K250" s="35"/>
      <c r="L250" s="38"/>
      <c r="M250" s="208"/>
      <c r="N250" s="209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125</v>
      </c>
      <c r="AU250" s="16" t="s">
        <v>86</v>
      </c>
    </row>
    <row r="251" spans="2:51" s="13" customFormat="1" ht="10.2">
      <c r="B251" s="225"/>
      <c r="C251" s="226"/>
      <c r="D251" s="206" t="s">
        <v>236</v>
      </c>
      <c r="E251" s="227" t="s">
        <v>1</v>
      </c>
      <c r="F251" s="228" t="s">
        <v>389</v>
      </c>
      <c r="G251" s="226"/>
      <c r="H251" s="229">
        <v>8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236</v>
      </c>
      <c r="AU251" s="235" t="s">
        <v>86</v>
      </c>
      <c r="AV251" s="13" t="s">
        <v>86</v>
      </c>
      <c r="AW251" s="13" t="s">
        <v>33</v>
      </c>
      <c r="AX251" s="13" t="s">
        <v>77</v>
      </c>
      <c r="AY251" s="235" t="s">
        <v>114</v>
      </c>
    </row>
    <row r="252" spans="2:51" s="14" customFormat="1" ht="10.2">
      <c r="B252" s="236"/>
      <c r="C252" s="237"/>
      <c r="D252" s="206" t="s">
        <v>236</v>
      </c>
      <c r="E252" s="238" t="s">
        <v>1</v>
      </c>
      <c r="F252" s="239" t="s">
        <v>238</v>
      </c>
      <c r="G252" s="237"/>
      <c r="H252" s="240">
        <v>8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AT252" s="246" t="s">
        <v>236</v>
      </c>
      <c r="AU252" s="246" t="s">
        <v>86</v>
      </c>
      <c r="AV252" s="14" t="s">
        <v>119</v>
      </c>
      <c r="AW252" s="14" t="s">
        <v>33</v>
      </c>
      <c r="AX252" s="14" t="s">
        <v>84</v>
      </c>
      <c r="AY252" s="246" t="s">
        <v>114</v>
      </c>
    </row>
    <row r="253" spans="2:63" s="11" customFormat="1" ht="22.8" customHeight="1">
      <c r="B253" s="179"/>
      <c r="C253" s="180"/>
      <c r="D253" s="181" t="s">
        <v>76</v>
      </c>
      <c r="E253" s="223" t="s">
        <v>127</v>
      </c>
      <c r="F253" s="223" t="s">
        <v>390</v>
      </c>
      <c r="G253" s="180"/>
      <c r="H253" s="180"/>
      <c r="I253" s="183"/>
      <c r="J253" s="224">
        <f>BK253</f>
        <v>0</v>
      </c>
      <c r="K253" s="180"/>
      <c r="L253" s="185"/>
      <c r="M253" s="186"/>
      <c r="N253" s="187"/>
      <c r="O253" s="187"/>
      <c r="P253" s="188">
        <f>SUM(P254:P300)</f>
        <v>0</v>
      </c>
      <c r="Q253" s="187"/>
      <c r="R253" s="188">
        <f>SUM(R254:R300)</f>
        <v>35.1056786984514</v>
      </c>
      <c r="S253" s="187"/>
      <c r="T253" s="189">
        <f>SUM(T254:T300)</f>
        <v>0</v>
      </c>
      <c r="AR253" s="190" t="s">
        <v>84</v>
      </c>
      <c r="AT253" s="191" t="s">
        <v>76</v>
      </c>
      <c r="AU253" s="191" t="s">
        <v>84</v>
      </c>
      <c r="AY253" s="190" t="s">
        <v>114</v>
      </c>
      <c r="BK253" s="192">
        <f>SUM(BK254:BK300)</f>
        <v>0</v>
      </c>
    </row>
    <row r="254" spans="1:65" s="2" customFormat="1" ht="21.75" customHeight="1">
      <c r="A254" s="33"/>
      <c r="B254" s="34"/>
      <c r="C254" s="193" t="s">
        <v>391</v>
      </c>
      <c r="D254" s="193" t="s">
        <v>115</v>
      </c>
      <c r="E254" s="194" t="s">
        <v>392</v>
      </c>
      <c r="F254" s="195" t="s">
        <v>393</v>
      </c>
      <c r="G254" s="196" t="s">
        <v>253</v>
      </c>
      <c r="H254" s="197">
        <v>172.142</v>
      </c>
      <c r="I254" s="198"/>
      <c r="J254" s="199">
        <f>ROUND(I254*H254,2)</f>
        <v>0</v>
      </c>
      <c r="K254" s="195" t="s">
        <v>233</v>
      </c>
      <c r="L254" s="38"/>
      <c r="M254" s="200" t="s">
        <v>1</v>
      </c>
      <c r="N254" s="201" t="s">
        <v>42</v>
      </c>
      <c r="O254" s="70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04" t="s">
        <v>119</v>
      </c>
      <c r="AT254" s="204" t="s">
        <v>115</v>
      </c>
      <c r="AU254" s="204" t="s">
        <v>86</v>
      </c>
      <c r="AY254" s="16" t="s">
        <v>114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16" t="s">
        <v>84</v>
      </c>
      <c r="BK254" s="205">
        <f>ROUND(I254*H254,2)</f>
        <v>0</v>
      </c>
      <c r="BL254" s="16" t="s">
        <v>119</v>
      </c>
      <c r="BM254" s="204" t="s">
        <v>394</v>
      </c>
    </row>
    <row r="255" spans="1:47" s="2" customFormat="1" ht="48">
      <c r="A255" s="33"/>
      <c r="B255" s="34"/>
      <c r="C255" s="35"/>
      <c r="D255" s="206" t="s">
        <v>121</v>
      </c>
      <c r="E255" s="35"/>
      <c r="F255" s="207" t="s">
        <v>395</v>
      </c>
      <c r="G255" s="35"/>
      <c r="H255" s="35"/>
      <c r="I255" s="114"/>
      <c r="J255" s="35"/>
      <c r="K255" s="35"/>
      <c r="L255" s="38"/>
      <c r="M255" s="208"/>
      <c r="N255" s="209"/>
      <c r="O255" s="70"/>
      <c r="P255" s="70"/>
      <c r="Q255" s="70"/>
      <c r="R255" s="70"/>
      <c r="S255" s="70"/>
      <c r="T255" s="71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6" t="s">
        <v>121</v>
      </c>
      <c r="AU255" s="16" t="s">
        <v>86</v>
      </c>
    </row>
    <row r="256" spans="2:51" s="13" customFormat="1" ht="10.2">
      <c r="B256" s="225"/>
      <c r="C256" s="226"/>
      <c r="D256" s="206" t="s">
        <v>236</v>
      </c>
      <c r="E256" s="227" t="s">
        <v>1</v>
      </c>
      <c r="F256" s="228" t="s">
        <v>396</v>
      </c>
      <c r="G256" s="226"/>
      <c r="H256" s="229">
        <v>59.136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236</v>
      </c>
      <c r="AU256" s="235" t="s">
        <v>86</v>
      </c>
      <c r="AV256" s="13" t="s">
        <v>86</v>
      </c>
      <c r="AW256" s="13" t="s">
        <v>33</v>
      </c>
      <c r="AX256" s="13" t="s">
        <v>77</v>
      </c>
      <c r="AY256" s="235" t="s">
        <v>114</v>
      </c>
    </row>
    <row r="257" spans="2:51" s="13" customFormat="1" ht="10.2">
      <c r="B257" s="225"/>
      <c r="C257" s="226"/>
      <c r="D257" s="206" t="s">
        <v>236</v>
      </c>
      <c r="E257" s="227" t="s">
        <v>1</v>
      </c>
      <c r="F257" s="228" t="s">
        <v>397</v>
      </c>
      <c r="G257" s="226"/>
      <c r="H257" s="229">
        <v>113.006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236</v>
      </c>
      <c r="AU257" s="235" t="s">
        <v>86</v>
      </c>
      <c r="AV257" s="13" t="s">
        <v>86</v>
      </c>
      <c r="AW257" s="13" t="s">
        <v>33</v>
      </c>
      <c r="AX257" s="13" t="s">
        <v>77</v>
      </c>
      <c r="AY257" s="235" t="s">
        <v>114</v>
      </c>
    </row>
    <row r="258" spans="2:51" s="14" customFormat="1" ht="10.2">
      <c r="B258" s="236"/>
      <c r="C258" s="237"/>
      <c r="D258" s="206" t="s">
        <v>236</v>
      </c>
      <c r="E258" s="238" t="s">
        <v>1</v>
      </c>
      <c r="F258" s="239" t="s">
        <v>238</v>
      </c>
      <c r="G258" s="237"/>
      <c r="H258" s="240">
        <v>172.142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AT258" s="246" t="s">
        <v>236</v>
      </c>
      <c r="AU258" s="246" t="s">
        <v>86</v>
      </c>
      <c r="AV258" s="14" t="s">
        <v>119</v>
      </c>
      <c r="AW258" s="14" t="s">
        <v>33</v>
      </c>
      <c r="AX258" s="14" t="s">
        <v>84</v>
      </c>
      <c r="AY258" s="246" t="s">
        <v>114</v>
      </c>
    </row>
    <row r="259" spans="1:65" s="2" customFormat="1" ht="16.5" customHeight="1">
      <c r="A259" s="33"/>
      <c r="B259" s="34"/>
      <c r="C259" s="193" t="s">
        <v>398</v>
      </c>
      <c r="D259" s="193" t="s">
        <v>115</v>
      </c>
      <c r="E259" s="194" t="s">
        <v>399</v>
      </c>
      <c r="F259" s="195" t="s">
        <v>400</v>
      </c>
      <c r="G259" s="196" t="s">
        <v>246</v>
      </c>
      <c r="H259" s="197">
        <v>240.6</v>
      </c>
      <c r="I259" s="198"/>
      <c r="J259" s="199">
        <f>ROUND(I259*H259,2)</f>
        <v>0</v>
      </c>
      <c r="K259" s="195" t="s">
        <v>233</v>
      </c>
      <c r="L259" s="38"/>
      <c r="M259" s="200" t="s">
        <v>1</v>
      </c>
      <c r="N259" s="201" t="s">
        <v>42</v>
      </c>
      <c r="O259" s="70"/>
      <c r="P259" s="202">
        <f>O259*H259</f>
        <v>0</v>
      </c>
      <c r="Q259" s="202">
        <v>0.007258004</v>
      </c>
      <c r="R259" s="202">
        <f>Q259*H259</f>
        <v>1.7462757624</v>
      </c>
      <c r="S259" s="202">
        <v>0</v>
      </c>
      <c r="T259" s="20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04" t="s">
        <v>119</v>
      </c>
      <c r="AT259" s="204" t="s">
        <v>115</v>
      </c>
      <c r="AU259" s="204" t="s">
        <v>86</v>
      </c>
      <c r="AY259" s="16" t="s">
        <v>114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6" t="s">
        <v>84</v>
      </c>
      <c r="BK259" s="205">
        <f>ROUND(I259*H259,2)</f>
        <v>0</v>
      </c>
      <c r="BL259" s="16" t="s">
        <v>119</v>
      </c>
      <c r="BM259" s="204" t="s">
        <v>401</v>
      </c>
    </row>
    <row r="260" spans="1:47" s="2" customFormat="1" ht="48">
      <c r="A260" s="33"/>
      <c r="B260" s="34"/>
      <c r="C260" s="35"/>
      <c r="D260" s="206" t="s">
        <v>121</v>
      </c>
      <c r="E260" s="35"/>
      <c r="F260" s="207" t="s">
        <v>402</v>
      </c>
      <c r="G260" s="35"/>
      <c r="H260" s="35"/>
      <c r="I260" s="114"/>
      <c r="J260" s="35"/>
      <c r="K260" s="35"/>
      <c r="L260" s="38"/>
      <c r="M260" s="208"/>
      <c r="N260" s="209"/>
      <c r="O260" s="70"/>
      <c r="P260" s="70"/>
      <c r="Q260" s="70"/>
      <c r="R260" s="70"/>
      <c r="S260" s="70"/>
      <c r="T260" s="71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6" t="s">
        <v>121</v>
      </c>
      <c r="AU260" s="16" t="s">
        <v>86</v>
      </c>
    </row>
    <row r="261" spans="2:51" s="13" customFormat="1" ht="10.2">
      <c r="B261" s="225"/>
      <c r="C261" s="226"/>
      <c r="D261" s="206" t="s">
        <v>236</v>
      </c>
      <c r="E261" s="227" t="s">
        <v>1</v>
      </c>
      <c r="F261" s="228" t="s">
        <v>403</v>
      </c>
      <c r="G261" s="226"/>
      <c r="H261" s="229">
        <v>128.26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236</v>
      </c>
      <c r="AU261" s="235" t="s">
        <v>86</v>
      </c>
      <c r="AV261" s="13" t="s">
        <v>86</v>
      </c>
      <c r="AW261" s="13" t="s">
        <v>33</v>
      </c>
      <c r="AX261" s="13" t="s">
        <v>77</v>
      </c>
      <c r="AY261" s="235" t="s">
        <v>114</v>
      </c>
    </row>
    <row r="262" spans="2:51" s="13" customFormat="1" ht="20.4">
      <c r="B262" s="225"/>
      <c r="C262" s="226"/>
      <c r="D262" s="206" t="s">
        <v>236</v>
      </c>
      <c r="E262" s="227" t="s">
        <v>1</v>
      </c>
      <c r="F262" s="228" t="s">
        <v>404</v>
      </c>
      <c r="G262" s="226"/>
      <c r="H262" s="229">
        <v>112.34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AT262" s="235" t="s">
        <v>236</v>
      </c>
      <c r="AU262" s="235" t="s">
        <v>86</v>
      </c>
      <c r="AV262" s="13" t="s">
        <v>86</v>
      </c>
      <c r="AW262" s="13" t="s">
        <v>33</v>
      </c>
      <c r="AX262" s="13" t="s">
        <v>77</v>
      </c>
      <c r="AY262" s="235" t="s">
        <v>114</v>
      </c>
    </row>
    <row r="263" spans="2:51" s="14" customFormat="1" ht="10.2">
      <c r="B263" s="236"/>
      <c r="C263" s="237"/>
      <c r="D263" s="206" t="s">
        <v>236</v>
      </c>
      <c r="E263" s="238" t="s">
        <v>201</v>
      </c>
      <c r="F263" s="239" t="s">
        <v>238</v>
      </c>
      <c r="G263" s="237"/>
      <c r="H263" s="240">
        <v>240.6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AT263" s="246" t="s">
        <v>236</v>
      </c>
      <c r="AU263" s="246" t="s">
        <v>86</v>
      </c>
      <c r="AV263" s="14" t="s">
        <v>119</v>
      </c>
      <c r="AW263" s="14" t="s">
        <v>33</v>
      </c>
      <c r="AX263" s="14" t="s">
        <v>84</v>
      </c>
      <c r="AY263" s="246" t="s">
        <v>114</v>
      </c>
    </row>
    <row r="264" spans="1:65" s="2" customFormat="1" ht="16.5" customHeight="1">
      <c r="A264" s="33"/>
      <c r="B264" s="34"/>
      <c r="C264" s="193" t="s">
        <v>405</v>
      </c>
      <c r="D264" s="193" t="s">
        <v>115</v>
      </c>
      <c r="E264" s="194" t="s">
        <v>406</v>
      </c>
      <c r="F264" s="195" t="s">
        <v>407</v>
      </c>
      <c r="G264" s="196" t="s">
        <v>246</v>
      </c>
      <c r="H264" s="197">
        <v>240.6</v>
      </c>
      <c r="I264" s="198"/>
      <c r="J264" s="199">
        <f>ROUND(I264*H264,2)</f>
        <v>0</v>
      </c>
      <c r="K264" s="195" t="s">
        <v>233</v>
      </c>
      <c r="L264" s="38"/>
      <c r="M264" s="200" t="s">
        <v>1</v>
      </c>
      <c r="N264" s="201" t="s">
        <v>42</v>
      </c>
      <c r="O264" s="70"/>
      <c r="P264" s="202">
        <f>O264*H264</f>
        <v>0</v>
      </c>
      <c r="Q264" s="202">
        <v>0.000856935</v>
      </c>
      <c r="R264" s="202">
        <f>Q264*H264</f>
        <v>0.20617856099999998</v>
      </c>
      <c r="S264" s="202">
        <v>0</v>
      </c>
      <c r="T264" s="203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04" t="s">
        <v>119</v>
      </c>
      <c r="AT264" s="204" t="s">
        <v>115</v>
      </c>
      <c r="AU264" s="204" t="s">
        <v>86</v>
      </c>
      <c r="AY264" s="16" t="s">
        <v>114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16" t="s">
        <v>84</v>
      </c>
      <c r="BK264" s="205">
        <f>ROUND(I264*H264,2)</f>
        <v>0</v>
      </c>
      <c r="BL264" s="16" t="s">
        <v>119</v>
      </c>
      <c r="BM264" s="204" t="s">
        <v>408</v>
      </c>
    </row>
    <row r="265" spans="1:47" s="2" customFormat="1" ht="48">
      <c r="A265" s="33"/>
      <c r="B265" s="34"/>
      <c r="C265" s="35"/>
      <c r="D265" s="206" t="s">
        <v>121</v>
      </c>
      <c r="E265" s="35"/>
      <c r="F265" s="207" t="s">
        <v>409</v>
      </c>
      <c r="G265" s="35"/>
      <c r="H265" s="35"/>
      <c r="I265" s="114"/>
      <c r="J265" s="35"/>
      <c r="K265" s="35"/>
      <c r="L265" s="38"/>
      <c r="M265" s="208"/>
      <c r="N265" s="209"/>
      <c r="O265" s="70"/>
      <c r="P265" s="70"/>
      <c r="Q265" s="70"/>
      <c r="R265" s="70"/>
      <c r="S265" s="70"/>
      <c r="T265" s="71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121</v>
      </c>
      <c r="AU265" s="16" t="s">
        <v>86</v>
      </c>
    </row>
    <row r="266" spans="2:51" s="13" customFormat="1" ht="10.2">
      <c r="B266" s="225"/>
      <c r="C266" s="226"/>
      <c r="D266" s="206" t="s">
        <v>236</v>
      </c>
      <c r="E266" s="227" t="s">
        <v>1</v>
      </c>
      <c r="F266" s="228" t="s">
        <v>201</v>
      </c>
      <c r="G266" s="226"/>
      <c r="H266" s="229">
        <v>240.6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236</v>
      </c>
      <c r="AU266" s="235" t="s">
        <v>86</v>
      </c>
      <c r="AV266" s="13" t="s">
        <v>86</v>
      </c>
      <c r="AW266" s="13" t="s">
        <v>33</v>
      </c>
      <c r="AX266" s="13" t="s">
        <v>77</v>
      </c>
      <c r="AY266" s="235" t="s">
        <v>114</v>
      </c>
    </row>
    <row r="267" spans="2:51" s="14" customFormat="1" ht="10.2">
      <c r="B267" s="236"/>
      <c r="C267" s="237"/>
      <c r="D267" s="206" t="s">
        <v>236</v>
      </c>
      <c r="E267" s="238" t="s">
        <v>1</v>
      </c>
      <c r="F267" s="239" t="s">
        <v>238</v>
      </c>
      <c r="G267" s="237"/>
      <c r="H267" s="240">
        <v>240.6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AT267" s="246" t="s">
        <v>236</v>
      </c>
      <c r="AU267" s="246" t="s">
        <v>86</v>
      </c>
      <c r="AV267" s="14" t="s">
        <v>119</v>
      </c>
      <c r="AW267" s="14" t="s">
        <v>33</v>
      </c>
      <c r="AX267" s="14" t="s">
        <v>84</v>
      </c>
      <c r="AY267" s="246" t="s">
        <v>114</v>
      </c>
    </row>
    <row r="268" spans="1:65" s="2" customFormat="1" ht="21.75" customHeight="1">
      <c r="A268" s="33"/>
      <c r="B268" s="34"/>
      <c r="C268" s="193" t="s">
        <v>410</v>
      </c>
      <c r="D268" s="193" t="s">
        <v>115</v>
      </c>
      <c r="E268" s="194" t="s">
        <v>411</v>
      </c>
      <c r="F268" s="195" t="s">
        <v>412</v>
      </c>
      <c r="G268" s="196" t="s">
        <v>373</v>
      </c>
      <c r="H268" s="197">
        <v>0.181</v>
      </c>
      <c r="I268" s="198"/>
      <c r="J268" s="199">
        <f>ROUND(I268*H268,2)</f>
        <v>0</v>
      </c>
      <c r="K268" s="195" t="s">
        <v>233</v>
      </c>
      <c r="L268" s="38"/>
      <c r="M268" s="200" t="s">
        <v>1</v>
      </c>
      <c r="N268" s="201" t="s">
        <v>42</v>
      </c>
      <c r="O268" s="70"/>
      <c r="P268" s="202">
        <f>O268*H268</f>
        <v>0</v>
      </c>
      <c r="Q268" s="202">
        <v>1.0958</v>
      </c>
      <c r="R268" s="202">
        <f>Q268*H268</f>
        <v>0.1983398</v>
      </c>
      <c r="S268" s="202">
        <v>0</v>
      </c>
      <c r="T268" s="20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04" t="s">
        <v>119</v>
      </c>
      <c r="AT268" s="204" t="s">
        <v>115</v>
      </c>
      <c r="AU268" s="204" t="s">
        <v>86</v>
      </c>
      <c r="AY268" s="16" t="s">
        <v>114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6" t="s">
        <v>84</v>
      </c>
      <c r="BK268" s="205">
        <f>ROUND(I268*H268,2)</f>
        <v>0</v>
      </c>
      <c r="BL268" s="16" t="s">
        <v>119</v>
      </c>
      <c r="BM268" s="204" t="s">
        <v>413</v>
      </c>
    </row>
    <row r="269" spans="1:47" s="2" customFormat="1" ht="48">
      <c r="A269" s="33"/>
      <c r="B269" s="34"/>
      <c r="C269" s="35"/>
      <c r="D269" s="206" t="s">
        <v>121</v>
      </c>
      <c r="E269" s="35"/>
      <c r="F269" s="207" t="s">
        <v>414</v>
      </c>
      <c r="G269" s="35"/>
      <c r="H269" s="35"/>
      <c r="I269" s="114"/>
      <c r="J269" s="35"/>
      <c r="K269" s="35"/>
      <c r="L269" s="38"/>
      <c r="M269" s="208"/>
      <c r="N269" s="209"/>
      <c r="O269" s="70"/>
      <c r="P269" s="70"/>
      <c r="Q269" s="70"/>
      <c r="R269" s="70"/>
      <c r="S269" s="70"/>
      <c r="T269" s="71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121</v>
      </c>
      <c r="AU269" s="16" t="s">
        <v>86</v>
      </c>
    </row>
    <row r="270" spans="2:51" s="13" customFormat="1" ht="20.4">
      <c r="B270" s="225"/>
      <c r="C270" s="226"/>
      <c r="D270" s="206" t="s">
        <v>236</v>
      </c>
      <c r="E270" s="227" t="s">
        <v>1</v>
      </c>
      <c r="F270" s="228" t="s">
        <v>415</v>
      </c>
      <c r="G270" s="226"/>
      <c r="H270" s="229">
        <v>0.181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236</v>
      </c>
      <c r="AU270" s="235" t="s">
        <v>86</v>
      </c>
      <c r="AV270" s="13" t="s">
        <v>86</v>
      </c>
      <c r="AW270" s="13" t="s">
        <v>33</v>
      </c>
      <c r="AX270" s="13" t="s">
        <v>77</v>
      </c>
      <c r="AY270" s="235" t="s">
        <v>114</v>
      </c>
    </row>
    <row r="271" spans="2:51" s="14" customFormat="1" ht="10.2">
      <c r="B271" s="236"/>
      <c r="C271" s="237"/>
      <c r="D271" s="206" t="s">
        <v>236</v>
      </c>
      <c r="E271" s="238" t="s">
        <v>1</v>
      </c>
      <c r="F271" s="239" t="s">
        <v>238</v>
      </c>
      <c r="G271" s="237"/>
      <c r="H271" s="240">
        <v>0.181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236</v>
      </c>
      <c r="AU271" s="246" t="s">
        <v>86</v>
      </c>
      <c r="AV271" s="14" t="s">
        <v>119</v>
      </c>
      <c r="AW271" s="14" t="s">
        <v>33</v>
      </c>
      <c r="AX271" s="14" t="s">
        <v>84</v>
      </c>
      <c r="AY271" s="246" t="s">
        <v>114</v>
      </c>
    </row>
    <row r="272" spans="1:65" s="2" customFormat="1" ht="21.75" customHeight="1">
      <c r="A272" s="33"/>
      <c r="B272" s="34"/>
      <c r="C272" s="193" t="s">
        <v>416</v>
      </c>
      <c r="D272" s="193" t="s">
        <v>115</v>
      </c>
      <c r="E272" s="194" t="s">
        <v>417</v>
      </c>
      <c r="F272" s="195" t="s">
        <v>418</v>
      </c>
      <c r="G272" s="196" t="s">
        <v>373</v>
      </c>
      <c r="H272" s="197">
        <v>3.796</v>
      </c>
      <c r="I272" s="198"/>
      <c r="J272" s="199">
        <f>ROUND(I272*H272,2)</f>
        <v>0</v>
      </c>
      <c r="K272" s="195" t="s">
        <v>233</v>
      </c>
      <c r="L272" s="38"/>
      <c r="M272" s="200" t="s">
        <v>1</v>
      </c>
      <c r="N272" s="201" t="s">
        <v>42</v>
      </c>
      <c r="O272" s="70"/>
      <c r="P272" s="202">
        <f>O272*H272</f>
        <v>0</v>
      </c>
      <c r="Q272" s="202">
        <v>1.056314868</v>
      </c>
      <c r="R272" s="202">
        <f>Q272*H272</f>
        <v>4.009771238928</v>
      </c>
      <c r="S272" s="202">
        <v>0</v>
      </c>
      <c r="T272" s="20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04" t="s">
        <v>119</v>
      </c>
      <c r="AT272" s="204" t="s">
        <v>115</v>
      </c>
      <c r="AU272" s="204" t="s">
        <v>86</v>
      </c>
      <c r="AY272" s="16" t="s">
        <v>114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6" t="s">
        <v>84</v>
      </c>
      <c r="BK272" s="205">
        <f>ROUND(I272*H272,2)</f>
        <v>0</v>
      </c>
      <c r="BL272" s="16" t="s">
        <v>119</v>
      </c>
      <c r="BM272" s="204" t="s">
        <v>419</v>
      </c>
    </row>
    <row r="273" spans="1:47" s="2" customFormat="1" ht="48">
      <c r="A273" s="33"/>
      <c r="B273" s="34"/>
      <c r="C273" s="35"/>
      <c r="D273" s="206" t="s">
        <v>121</v>
      </c>
      <c r="E273" s="35"/>
      <c r="F273" s="207" t="s">
        <v>420</v>
      </c>
      <c r="G273" s="35"/>
      <c r="H273" s="35"/>
      <c r="I273" s="114"/>
      <c r="J273" s="35"/>
      <c r="K273" s="35"/>
      <c r="L273" s="38"/>
      <c r="M273" s="208"/>
      <c r="N273" s="209"/>
      <c r="O273" s="70"/>
      <c r="P273" s="70"/>
      <c r="Q273" s="70"/>
      <c r="R273" s="70"/>
      <c r="S273" s="70"/>
      <c r="T273" s="71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121</v>
      </c>
      <c r="AU273" s="16" t="s">
        <v>86</v>
      </c>
    </row>
    <row r="274" spans="2:51" s="13" customFormat="1" ht="20.4">
      <c r="B274" s="225"/>
      <c r="C274" s="226"/>
      <c r="D274" s="206" t="s">
        <v>236</v>
      </c>
      <c r="E274" s="227" t="s">
        <v>1</v>
      </c>
      <c r="F274" s="228" t="s">
        <v>421</v>
      </c>
      <c r="G274" s="226"/>
      <c r="H274" s="229">
        <v>3.796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236</v>
      </c>
      <c r="AU274" s="235" t="s">
        <v>86</v>
      </c>
      <c r="AV274" s="13" t="s">
        <v>86</v>
      </c>
      <c r="AW274" s="13" t="s">
        <v>33</v>
      </c>
      <c r="AX274" s="13" t="s">
        <v>77</v>
      </c>
      <c r="AY274" s="235" t="s">
        <v>114</v>
      </c>
    </row>
    <row r="275" spans="2:51" s="14" customFormat="1" ht="10.2">
      <c r="B275" s="236"/>
      <c r="C275" s="237"/>
      <c r="D275" s="206" t="s">
        <v>236</v>
      </c>
      <c r="E275" s="238" t="s">
        <v>1</v>
      </c>
      <c r="F275" s="239" t="s">
        <v>238</v>
      </c>
      <c r="G275" s="237"/>
      <c r="H275" s="240">
        <v>3.796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AT275" s="246" t="s">
        <v>236</v>
      </c>
      <c r="AU275" s="246" t="s">
        <v>86</v>
      </c>
      <c r="AV275" s="14" t="s">
        <v>119</v>
      </c>
      <c r="AW275" s="14" t="s">
        <v>33</v>
      </c>
      <c r="AX275" s="14" t="s">
        <v>84</v>
      </c>
      <c r="AY275" s="246" t="s">
        <v>114</v>
      </c>
    </row>
    <row r="276" spans="1:65" s="2" customFormat="1" ht="21.75" customHeight="1">
      <c r="A276" s="33"/>
      <c r="B276" s="34"/>
      <c r="C276" s="193" t="s">
        <v>422</v>
      </c>
      <c r="D276" s="193" t="s">
        <v>115</v>
      </c>
      <c r="E276" s="194" t="s">
        <v>423</v>
      </c>
      <c r="F276" s="195" t="s">
        <v>424</v>
      </c>
      <c r="G276" s="196" t="s">
        <v>373</v>
      </c>
      <c r="H276" s="197">
        <v>4.814</v>
      </c>
      <c r="I276" s="198"/>
      <c r="J276" s="199">
        <f>ROUND(I276*H276,2)</f>
        <v>0</v>
      </c>
      <c r="K276" s="195" t="s">
        <v>233</v>
      </c>
      <c r="L276" s="38"/>
      <c r="M276" s="200" t="s">
        <v>1</v>
      </c>
      <c r="N276" s="201" t="s">
        <v>42</v>
      </c>
      <c r="O276" s="70"/>
      <c r="P276" s="202">
        <f>O276*H276</f>
        <v>0</v>
      </c>
      <c r="Q276" s="202">
        <v>1.0395058031</v>
      </c>
      <c r="R276" s="202">
        <f>Q276*H276</f>
        <v>5.0041809361234</v>
      </c>
      <c r="S276" s="202">
        <v>0</v>
      </c>
      <c r="T276" s="20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04" t="s">
        <v>119</v>
      </c>
      <c r="AT276" s="204" t="s">
        <v>115</v>
      </c>
      <c r="AU276" s="204" t="s">
        <v>86</v>
      </c>
      <c r="AY276" s="16" t="s">
        <v>114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6" t="s">
        <v>84</v>
      </c>
      <c r="BK276" s="205">
        <f>ROUND(I276*H276,2)</f>
        <v>0</v>
      </c>
      <c r="BL276" s="16" t="s">
        <v>119</v>
      </c>
      <c r="BM276" s="204" t="s">
        <v>425</v>
      </c>
    </row>
    <row r="277" spans="1:47" s="2" customFormat="1" ht="57.6">
      <c r="A277" s="33"/>
      <c r="B277" s="34"/>
      <c r="C277" s="35"/>
      <c r="D277" s="206" t="s">
        <v>121</v>
      </c>
      <c r="E277" s="35"/>
      <c r="F277" s="207" t="s">
        <v>426</v>
      </c>
      <c r="G277" s="35"/>
      <c r="H277" s="35"/>
      <c r="I277" s="114"/>
      <c r="J277" s="35"/>
      <c r="K277" s="35"/>
      <c r="L277" s="38"/>
      <c r="M277" s="208"/>
      <c r="N277" s="209"/>
      <c r="O277" s="70"/>
      <c r="P277" s="70"/>
      <c r="Q277" s="70"/>
      <c r="R277" s="70"/>
      <c r="S277" s="70"/>
      <c r="T277" s="71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121</v>
      </c>
      <c r="AU277" s="16" t="s">
        <v>86</v>
      </c>
    </row>
    <row r="278" spans="2:51" s="13" customFormat="1" ht="20.4">
      <c r="B278" s="225"/>
      <c r="C278" s="226"/>
      <c r="D278" s="206" t="s">
        <v>236</v>
      </c>
      <c r="E278" s="227" t="s">
        <v>1</v>
      </c>
      <c r="F278" s="228" t="s">
        <v>427</v>
      </c>
      <c r="G278" s="226"/>
      <c r="H278" s="229">
        <v>4.814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AT278" s="235" t="s">
        <v>236</v>
      </c>
      <c r="AU278" s="235" t="s">
        <v>86</v>
      </c>
      <c r="AV278" s="13" t="s">
        <v>86</v>
      </c>
      <c r="AW278" s="13" t="s">
        <v>33</v>
      </c>
      <c r="AX278" s="13" t="s">
        <v>77</v>
      </c>
      <c r="AY278" s="235" t="s">
        <v>114</v>
      </c>
    </row>
    <row r="279" spans="2:51" s="14" customFormat="1" ht="10.2">
      <c r="B279" s="236"/>
      <c r="C279" s="237"/>
      <c r="D279" s="206" t="s">
        <v>236</v>
      </c>
      <c r="E279" s="238" t="s">
        <v>1</v>
      </c>
      <c r="F279" s="239" t="s">
        <v>238</v>
      </c>
      <c r="G279" s="237"/>
      <c r="H279" s="240">
        <v>4.814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236</v>
      </c>
      <c r="AU279" s="246" t="s">
        <v>86</v>
      </c>
      <c r="AV279" s="14" t="s">
        <v>119</v>
      </c>
      <c r="AW279" s="14" t="s">
        <v>33</v>
      </c>
      <c r="AX279" s="14" t="s">
        <v>84</v>
      </c>
      <c r="AY279" s="246" t="s">
        <v>114</v>
      </c>
    </row>
    <row r="280" spans="1:65" s="2" customFormat="1" ht="21.75" customHeight="1">
      <c r="A280" s="33"/>
      <c r="B280" s="34"/>
      <c r="C280" s="193" t="s">
        <v>428</v>
      </c>
      <c r="D280" s="193" t="s">
        <v>115</v>
      </c>
      <c r="E280" s="194" t="s">
        <v>429</v>
      </c>
      <c r="F280" s="195" t="s">
        <v>430</v>
      </c>
      <c r="G280" s="196" t="s">
        <v>253</v>
      </c>
      <c r="H280" s="197">
        <v>7.92</v>
      </c>
      <c r="I280" s="198"/>
      <c r="J280" s="199">
        <f>ROUND(I280*H280,2)</f>
        <v>0</v>
      </c>
      <c r="K280" s="195" t="s">
        <v>233</v>
      </c>
      <c r="L280" s="38"/>
      <c r="M280" s="200" t="s">
        <v>1</v>
      </c>
      <c r="N280" s="201" t="s">
        <v>42</v>
      </c>
      <c r="O280" s="70"/>
      <c r="P280" s="202">
        <f>O280*H280</f>
        <v>0</v>
      </c>
      <c r="Q280" s="202">
        <v>3.022845</v>
      </c>
      <c r="R280" s="202">
        <f>Q280*H280</f>
        <v>23.940932399999998</v>
      </c>
      <c r="S280" s="202">
        <v>0</v>
      </c>
      <c r="T280" s="203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04" t="s">
        <v>119</v>
      </c>
      <c r="AT280" s="204" t="s">
        <v>115</v>
      </c>
      <c r="AU280" s="204" t="s">
        <v>86</v>
      </c>
      <c r="AY280" s="16" t="s">
        <v>114</v>
      </c>
      <c r="BE280" s="205">
        <f>IF(N280="základní",J280,0)</f>
        <v>0</v>
      </c>
      <c r="BF280" s="205">
        <f>IF(N280="snížená",J280,0)</f>
        <v>0</v>
      </c>
      <c r="BG280" s="205">
        <f>IF(N280="zákl. přenesená",J280,0)</f>
        <v>0</v>
      </c>
      <c r="BH280" s="205">
        <f>IF(N280="sníž. přenesená",J280,0)</f>
        <v>0</v>
      </c>
      <c r="BI280" s="205">
        <f>IF(N280="nulová",J280,0)</f>
        <v>0</v>
      </c>
      <c r="BJ280" s="16" t="s">
        <v>84</v>
      </c>
      <c r="BK280" s="205">
        <f>ROUND(I280*H280,2)</f>
        <v>0</v>
      </c>
      <c r="BL280" s="16" t="s">
        <v>119</v>
      </c>
      <c r="BM280" s="204" t="s">
        <v>431</v>
      </c>
    </row>
    <row r="281" spans="1:47" s="2" customFormat="1" ht="28.8">
      <c r="A281" s="33"/>
      <c r="B281" s="34"/>
      <c r="C281" s="35"/>
      <c r="D281" s="206" t="s">
        <v>121</v>
      </c>
      <c r="E281" s="35"/>
      <c r="F281" s="207" t="s">
        <v>432</v>
      </c>
      <c r="G281" s="35"/>
      <c r="H281" s="35"/>
      <c r="I281" s="114"/>
      <c r="J281" s="35"/>
      <c r="K281" s="35"/>
      <c r="L281" s="38"/>
      <c r="M281" s="208"/>
      <c r="N281" s="209"/>
      <c r="O281" s="70"/>
      <c r="P281" s="70"/>
      <c r="Q281" s="70"/>
      <c r="R281" s="70"/>
      <c r="S281" s="70"/>
      <c r="T281" s="71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121</v>
      </c>
      <c r="AU281" s="16" t="s">
        <v>86</v>
      </c>
    </row>
    <row r="282" spans="2:51" s="13" customFormat="1" ht="10.2">
      <c r="B282" s="225"/>
      <c r="C282" s="226"/>
      <c r="D282" s="206" t="s">
        <v>236</v>
      </c>
      <c r="E282" s="227" t="s">
        <v>1</v>
      </c>
      <c r="F282" s="228" t="s">
        <v>433</v>
      </c>
      <c r="G282" s="226"/>
      <c r="H282" s="229">
        <v>7.92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236</v>
      </c>
      <c r="AU282" s="235" t="s">
        <v>86</v>
      </c>
      <c r="AV282" s="13" t="s">
        <v>86</v>
      </c>
      <c r="AW282" s="13" t="s">
        <v>33</v>
      </c>
      <c r="AX282" s="13" t="s">
        <v>77</v>
      </c>
      <c r="AY282" s="235" t="s">
        <v>114</v>
      </c>
    </row>
    <row r="283" spans="2:51" s="14" customFormat="1" ht="10.2">
      <c r="B283" s="236"/>
      <c r="C283" s="237"/>
      <c r="D283" s="206" t="s">
        <v>236</v>
      </c>
      <c r="E283" s="238" t="s">
        <v>203</v>
      </c>
      <c r="F283" s="239" t="s">
        <v>238</v>
      </c>
      <c r="G283" s="237"/>
      <c r="H283" s="240">
        <v>7.92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AT283" s="246" t="s">
        <v>236</v>
      </c>
      <c r="AU283" s="246" t="s">
        <v>86</v>
      </c>
      <c r="AV283" s="14" t="s">
        <v>119</v>
      </c>
      <c r="AW283" s="14" t="s">
        <v>33</v>
      </c>
      <c r="AX283" s="14" t="s">
        <v>84</v>
      </c>
      <c r="AY283" s="246" t="s">
        <v>114</v>
      </c>
    </row>
    <row r="284" spans="1:65" s="2" customFormat="1" ht="21.75" customHeight="1">
      <c r="A284" s="33"/>
      <c r="B284" s="34"/>
      <c r="C284" s="193" t="s">
        <v>434</v>
      </c>
      <c r="D284" s="193" t="s">
        <v>115</v>
      </c>
      <c r="E284" s="194" t="s">
        <v>435</v>
      </c>
      <c r="F284" s="195" t="s">
        <v>436</v>
      </c>
      <c r="G284" s="196" t="s">
        <v>253</v>
      </c>
      <c r="H284" s="197">
        <v>7.92</v>
      </c>
      <c r="I284" s="198"/>
      <c r="J284" s="199">
        <f>ROUND(I284*H284,2)</f>
        <v>0</v>
      </c>
      <c r="K284" s="195" t="s">
        <v>233</v>
      </c>
      <c r="L284" s="38"/>
      <c r="M284" s="200" t="s">
        <v>1</v>
      </c>
      <c r="N284" s="201" t="s">
        <v>42</v>
      </c>
      <c r="O284" s="70"/>
      <c r="P284" s="202">
        <f>O284*H284</f>
        <v>0</v>
      </c>
      <c r="Q284" s="202">
        <v>0</v>
      </c>
      <c r="R284" s="202">
        <f>Q284*H284</f>
        <v>0</v>
      </c>
      <c r="S284" s="202">
        <v>0</v>
      </c>
      <c r="T284" s="203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04" t="s">
        <v>119</v>
      </c>
      <c r="AT284" s="204" t="s">
        <v>115</v>
      </c>
      <c r="AU284" s="204" t="s">
        <v>86</v>
      </c>
      <c r="AY284" s="16" t="s">
        <v>114</v>
      </c>
      <c r="BE284" s="205">
        <f>IF(N284="základní",J284,0)</f>
        <v>0</v>
      </c>
      <c r="BF284" s="205">
        <f>IF(N284="snížená",J284,0)</f>
        <v>0</v>
      </c>
      <c r="BG284" s="205">
        <f>IF(N284="zákl. přenesená",J284,0)</f>
        <v>0</v>
      </c>
      <c r="BH284" s="205">
        <f>IF(N284="sníž. přenesená",J284,0)</f>
        <v>0</v>
      </c>
      <c r="BI284" s="205">
        <f>IF(N284="nulová",J284,0)</f>
        <v>0</v>
      </c>
      <c r="BJ284" s="16" t="s">
        <v>84</v>
      </c>
      <c r="BK284" s="205">
        <f>ROUND(I284*H284,2)</f>
        <v>0</v>
      </c>
      <c r="BL284" s="16" t="s">
        <v>119</v>
      </c>
      <c r="BM284" s="204" t="s">
        <v>437</v>
      </c>
    </row>
    <row r="285" spans="1:47" s="2" customFormat="1" ht="28.8">
      <c r="A285" s="33"/>
      <c r="B285" s="34"/>
      <c r="C285" s="35"/>
      <c r="D285" s="206" t="s">
        <v>121</v>
      </c>
      <c r="E285" s="35"/>
      <c r="F285" s="207" t="s">
        <v>438</v>
      </c>
      <c r="G285" s="35"/>
      <c r="H285" s="35"/>
      <c r="I285" s="114"/>
      <c r="J285" s="35"/>
      <c r="K285" s="35"/>
      <c r="L285" s="38"/>
      <c r="M285" s="208"/>
      <c r="N285" s="209"/>
      <c r="O285" s="70"/>
      <c r="P285" s="70"/>
      <c r="Q285" s="70"/>
      <c r="R285" s="70"/>
      <c r="S285" s="70"/>
      <c r="T285" s="71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6" t="s">
        <v>121</v>
      </c>
      <c r="AU285" s="16" t="s">
        <v>86</v>
      </c>
    </row>
    <row r="286" spans="2:51" s="13" customFormat="1" ht="10.2">
      <c r="B286" s="225"/>
      <c r="C286" s="226"/>
      <c r="D286" s="206" t="s">
        <v>236</v>
      </c>
      <c r="E286" s="227" t="s">
        <v>1</v>
      </c>
      <c r="F286" s="228" t="s">
        <v>203</v>
      </c>
      <c r="G286" s="226"/>
      <c r="H286" s="229">
        <v>7.92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236</v>
      </c>
      <c r="AU286" s="235" t="s">
        <v>86</v>
      </c>
      <c r="AV286" s="13" t="s">
        <v>86</v>
      </c>
      <c r="AW286" s="13" t="s">
        <v>33</v>
      </c>
      <c r="AX286" s="13" t="s">
        <v>77</v>
      </c>
      <c r="AY286" s="235" t="s">
        <v>114</v>
      </c>
    </row>
    <row r="287" spans="2:51" s="14" customFormat="1" ht="10.2">
      <c r="B287" s="236"/>
      <c r="C287" s="237"/>
      <c r="D287" s="206" t="s">
        <v>236</v>
      </c>
      <c r="E287" s="238" t="s">
        <v>1</v>
      </c>
      <c r="F287" s="239" t="s">
        <v>238</v>
      </c>
      <c r="G287" s="237"/>
      <c r="H287" s="240">
        <v>7.92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236</v>
      </c>
      <c r="AU287" s="246" t="s">
        <v>86</v>
      </c>
      <c r="AV287" s="14" t="s">
        <v>119</v>
      </c>
      <c r="AW287" s="14" t="s">
        <v>33</v>
      </c>
      <c r="AX287" s="14" t="s">
        <v>84</v>
      </c>
      <c r="AY287" s="246" t="s">
        <v>114</v>
      </c>
    </row>
    <row r="288" spans="1:65" s="2" customFormat="1" ht="21.75" customHeight="1">
      <c r="A288" s="33"/>
      <c r="B288" s="34"/>
      <c r="C288" s="193" t="s">
        <v>439</v>
      </c>
      <c r="D288" s="193" t="s">
        <v>115</v>
      </c>
      <c r="E288" s="194" t="s">
        <v>440</v>
      </c>
      <c r="F288" s="195" t="s">
        <v>441</v>
      </c>
      <c r="G288" s="196" t="s">
        <v>358</v>
      </c>
      <c r="H288" s="197">
        <v>44</v>
      </c>
      <c r="I288" s="198"/>
      <c r="J288" s="199">
        <f>ROUND(I288*H288,2)</f>
        <v>0</v>
      </c>
      <c r="K288" s="195" t="s">
        <v>233</v>
      </c>
      <c r="L288" s="38"/>
      <c r="M288" s="200" t="s">
        <v>1</v>
      </c>
      <c r="N288" s="201" t="s">
        <v>42</v>
      </c>
      <c r="O288" s="70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04" t="s">
        <v>119</v>
      </c>
      <c r="AT288" s="204" t="s">
        <v>115</v>
      </c>
      <c r="AU288" s="204" t="s">
        <v>86</v>
      </c>
      <c r="AY288" s="16" t="s">
        <v>114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16" t="s">
        <v>84</v>
      </c>
      <c r="BK288" s="205">
        <f>ROUND(I288*H288,2)</f>
        <v>0</v>
      </c>
      <c r="BL288" s="16" t="s">
        <v>119</v>
      </c>
      <c r="BM288" s="204" t="s">
        <v>442</v>
      </c>
    </row>
    <row r="289" spans="1:47" s="2" customFormat="1" ht="28.8">
      <c r="A289" s="33"/>
      <c r="B289" s="34"/>
      <c r="C289" s="35"/>
      <c r="D289" s="206" t="s">
        <v>121</v>
      </c>
      <c r="E289" s="35"/>
      <c r="F289" s="207" t="s">
        <v>443</v>
      </c>
      <c r="G289" s="35"/>
      <c r="H289" s="35"/>
      <c r="I289" s="114"/>
      <c r="J289" s="35"/>
      <c r="K289" s="35"/>
      <c r="L289" s="38"/>
      <c r="M289" s="208"/>
      <c r="N289" s="209"/>
      <c r="O289" s="70"/>
      <c r="P289" s="70"/>
      <c r="Q289" s="70"/>
      <c r="R289" s="70"/>
      <c r="S289" s="70"/>
      <c r="T289" s="71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121</v>
      </c>
      <c r="AU289" s="16" t="s">
        <v>86</v>
      </c>
    </row>
    <row r="290" spans="2:51" s="13" customFormat="1" ht="10.2">
      <c r="B290" s="225"/>
      <c r="C290" s="226"/>
      <c r="D290" s="206" t="s">
        <v>236</v>
      </c>
      <c r="E290" s="227" t="s">
        <v>1</v>
      </c>
      <c r="F290" s="228" t="s">
        <v>444</v>
      </c>
      <c r="G290" s="226"/>
      <c r="H290" s="229">
        <v>44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236</v>
      </c>
      <c r="AU290" s="235" t="s">
        <v>86</v>
      </c>
      <c r="AV290" s="13" t="s">
        <v>86</v>
      </c>
      <c r="AW290" s="13" t="s">
        <v>33</v>
      </c>
      <c r="AX290" s="13" t="s">
        <v>77</v>
      </c>
      <c r="AY290" s="235" t="s">
        <v>114</v>
      </c>
    </row>
    <row r="291" spans="2:51" s="14" customFormat="1" ht="10.2">
      <c r="B291" s="236"/>
      <c r="C291" s="237"/>
      <c r="D291" s="206" t="s">
        <v>236</v>
      </c>
      <c r="E291" s="238" t="s">
        <v>1</v>
      </c>
      <c r="F291" s="239" t="s">
        <v>238</v>
      </c>
      <c r="G291" s="237"/>
      <c r="H291" s="240">
        <v>44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AT291" s="246" t="s">
        <v>236</v>
      </c>
      <c r="AU291" s="246" t="s">
        <v>86</v>
      </c>
      <c r="AV291" s="14" t="s">
        <v>119</v>
      </c>
      <c r="AW291" s="14" t="s">
        <v>33</v>
      </c>
      <c r="AX291" s="14" t="s">
        <v>84</v>
      </c>
      <c r="AY291" s="246" t="s">
        <v>114</v>
      </c>
    </row>
    <row r="292" spans="1:65" s="2" customFormat="1" ht="21.75" customHeight="1">
      <c r="A292" s="33"/>
      <c r="B292" s="34"/>
      <c r="C292" s="193" t="s">
        <v>445</v>
      </c>
      <c r="D292" s="193" t="s">
        <v>115</v>
      </c>
      <c r="E292" s="194" t="s">
        <v>446</v>
      </c>
      <c r="F292" s="195" t="s">
        <v>447</v>
      </c>
      <c r="G292" s="196" t="s">
        <v>358</v>
      </c>
      <c r="H292" s="197">
        <v>3.5</v>
      </c>
      <c r="I292" s="198"/>
      <c r="J292" s="199">
        <f>ROUND(I292*H292,2)</f>
        <v>0</v>
      </c>
      <c r="K292" s="195" t="s">
        <v>233</v>
      </c>
      <c r="L292" s="38"/>
      <c r="M292" s="200" t="s">
        <v>1</v>
      </c>
      <c r="N292" s="201" t="s">
        <v>42</v>
      </c>
      <c r="O292" s="70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204" t="s">
        <v>119</v>
      </c>
      <c r="AT292" s="204" t="s">
        <v>115</v>
      </c>
      <c r="AU292" s="204" t="s">
        <v>86</v>
      </c>
      <c r="AY292" s="16" t="s">
        <v>114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6" t="s">
        <v>84</v>
      </c>
      <c r="BK292" s="205">
        <f>ROUND(I292*H292,2)</f>
        <v>0</v>
      </c>
      <c r="BL292" s="16" t="s">
        <v>119</v>
      </c>
      <c r="BM292" s="204" t="s">
        <v>448</v>
      </c>
    </row>
    <row r="293" spans="1:47" s="2" customFormat="1" ht="28.8">
      <c r="A293" s="33"/>
      <c r="B293" s="34"/>
      <c r="C293" s="35"/>
      <c r="D293" s="206" t="s">
        <v>121</v>
      </c>
      <c r="E293" s="35"/>
      <c r="F293" s="207" t="s">
        <v>449</v>
      </c>
      <c r="G293" s="35"/>
      <c r="H293" s="35"/>
      <c r="I293" s="114"/>
      <c r="J293" s="35"/>
      <c r="K293" s="35"/>
      <c r="L293" s="38"/>
      <c r="M293" s="208"/>
      <c r="N293" s="209"/>
      <c r="O293" s="70"/>
      <c r="P293" s="70"/>
      <c r="Q293" s="70"/>
      <c r="R293" s="70"/>
      <c r="S293" s="70"/>
      <c r="T293" s="71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6" t="s">
        <v>121</v>
      </c>
      <c r="AU293" s="16" t="s">
        <v>86</v>
      </c>
    </row>
    <row r="294" spans="2:51" s="13" customFormat="1" ht="10.2">
      <c r="B294" s="225"/>
      <c r="C294" s="226"/>
      <c r="D294" s="206" t="s">
        <v>236</v>
      </c>
      <c r="E294" s="227" t="s">
        <v>1</v>
      </c>
      <c r="F294" s="228" t="s">
        <v>450</v>
      </c>
      <c r="G294" s="226"/>
      <c r="H294" s="229">
        <v>3.5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AT294" s="235" t="s">
        <v>236</v>
      </c>
      <c r="AU294" s="235" t="s">
        <v>86</v>
      </c>
      <c r="AV294" s="13" t="s">
        <v>86</v>
      </c>
      <c r="AW294" s="13" t="s">
        <v>33</v>
      </c>
      <c r="AX294" s="13" t="s">
        <v>77</v>
      </c>
      <c r="AY294" s="235" t="s">
        <v>114</v>
      </c>
    </row>
    <row r="295" spans="2:51" s="14" customFormat="1" ht="10.2">
      <c r="B295" s="236"/>
      <c r="C295" s="237"/>
      <c r="D295" s="206" t="s">
        <v>236</v>
      </c>
      <c r="E295" s="238" t="s">
        <v>1</v>
      </c>
      <c r="F295" s="239" t="s">
        <v>238</v>
      </c>
      <c r="G295" s="237"/>
      <c r="H295" s="240">
        <v>3.5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AT295" s="246" t="s">
        <v>236</v>
      </c>
      <c r="AU295" s="246" t="s">
        <v>86</v>
      </c>
      <c r="AV295" s="14" t="s">
        <v>119</v>
      </c>
      <c r="AW295" s="14" t="s">
        <v>33</v>
      </c>
      <c r="AX295" s="14" t="s">
        <v>84</v>
      </c>
      <c r="AY295" s="246" t="s">
        <v>114</v>
      </c>
    </row>
    <row r="296" spans="1:65" s="2" customFormat="1" ht="21.75" customHeight="1">
      <c r="A296" s="33"/>
      <c r="B296" s="34"/>
      <c r="C296" s="193" t="s">
        <v>451</v>
      </c>
      <c r="D296" s="193" t="s">
        <v>115</v>
      </c>
      <c r="E296" s="194" t="s">
        <v>452</v>
      </c>
      <c r="F296" s="195" t="s">
        <v>453</v>
      </c>
      <c r="G296" s="196" t="s">
        <v>246</v>
      </c>
      <c r="H296" s="197">
        <v>31.68</v>
      </c>
      <c r="I296" s="198"/>
      <c r="J296" s="199">
        <f>ROUND(I296*H296,2)</f>
        <v>0</v>
      </c>
      <c r="K296" s="195" t="s">
        <v>1</v>
      </c>
      <c r="L296" s="38"/>
      <c r="M296" s="200" t="s">
        <v>1</v>
      </c>
      <c r="N296" s="201" t="s">
        <v>42</v>
      </c>
      <c r="O296" s="70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04" t="s">
        <v>119</v>
      </c>
      <c r="AT296" s="204" t="s">
        <v>115</v>
      </c>
      <c r="AU296" s="204" t="s">
        <v>86</v>
      </c>
      <c r="AY296" s="16" t="s">
        <v>114</v>
      </c>
      <c r="BE296" s="205">
        <f>IF(N296="základní",J296,0)</f>
        <v>0</v>
      </c>
      <c r="BF296" s="205">
        <f>IF(N296="snížená",J296,0)</f>
        <v>0</v>
      </c>
      <c r="BG296" s="205">
        <f>IF(N296="zákl. přenesená",J296,0)</f>
        <v>0</v>
      </c>
      <c r="BH296" s="205">
        <f>IF(N296="sníž. přenesená",J296,0)</f>
        <v>0</v>
      </c>
      <c r="BI296" s="205">
        <f>IF(N296="nulová",J296,0)</f>
        <v>0</v>
      </c>
      <c r="BJ296" s="16" t="s">
        <v>84</v>
      </c>
      <c r="BK296" s="205">
        <f>ROUND(I296*H296,2)</f>
        <v>0</v>
      </c>
      <c r="BL296" s="16" t="s">
        <v>119</v>
      </c>
      <c r="BM296" s="204" t="s">
        <v>454</v>
      </c>
    </row>
    <row r="297" spans="1:47" s="2" customFormat="1" ht="19.2">
      <c r="A297" s="33"/>
      <c r="B297" s="34"/>
      <c r="C297" s="35"/>
      <c r="D297" s="206" t="s">
        <v>121</v>
      </c>
      <c r="E297" s="35"/>
      <c r="F297" s="207" t="s">
        <v>453</v>
      </c>
      <c r="G297" s="35"/>
      <c r="H297" s="35"/>
      <c r="I297" s="114"/>
      <c r="J297" s="35"/>
      <c r="K297" s="35"/>
      <c r="L297" s="38"/>
      <c r="M297" s="208"/>
      <c r="N297" s="209"/>
      <c r="O297" s="70"/>
      <c r="P297" s="70"/>
      <c r="Q297" s="70"/>
      <c r="R297" s="70"/>
      <c r="S297" s="70"/>
      <c r="T297" s="71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6" t="s">
        <v>121</v>
      </c>
      <c r="AU297" s="16" t="s">
        <v>86</v>
      </c>
    </row>
    <row r="298" spans="1:47" s="2" customFormat="1" ht="19.2">
      <c r="A298" s="33"/>
      <c r="B298" s="34"/>
      <c r="C298" s="35"/>
      <c r="D298" s="206" t="s">
        <v>125</v>
      </c>
      <c r="E298" s="35"/>
      <c r="F298" s="210" t="s">
        <v>455</v>
      </c>
      <c r="G298" s="35"/>
      <c r="H298" s="35"/>
      <c r="I298" s="114"/>
      <c r="J298" s="35"/>
      <c r="K298" s="35"/>
      <c r="L298" s="38"/>
      <c r="M298" s="208"/>
      <c r="N298" s="209"/>
      <c r="O298" s="70"/>
      <c r="P298" s="70"/>
      <c r="Q298" s="70"/>
      <c r="R298" s="70"/>
      <c r="S298" s="70"/>
      <c r="T298" s="71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6" t="s">
        <v>125</v>
      </c>
      <c r="AU298" s="16" t="s">
        <v>86</v>
      </c>
    </row>
    <row r="299" spans="2:51" s="13" customFormat="1" ht="10.2">
      <c r="B299" s="225"/>
      <c r="C299" s="226"/>
      <c r="D299" s="206" t="s">
        <v>236</v>
      </c>
      <c r="E299" s="227" t="s">
        <v>1</v>
      </c>
      <c r="F299" s="228" t="s">
        <v>456</v>
      </c>
      <c r="G299" s="226"/>
      <c r="H299" s="229">
        <v>31.68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AT299" s="235" t="s">
        <v>236</v>
      </c>
      <c r="AU299" s="235" t="s">
        <v>86</v>
      </c>
      <c r="AV299" s="13" t="s">
        <v>86</v>
      </c>
      <c r="AW299" s="13" t="s">
        <v>33</v>
      </c>
      <c r="AX299" s="13" t="s">
        <v>77</v>
      </c>
      <c r="AY299" s="235" t="s">
        <v>114</v>
      </c>
    </row>
    <row r="300" spans="2:51" s="14" customFormat="1" ht="10.2">
      <c r="B300" s="236"/>
      <c r="C300" s="237"/>
      <c r="D300" s="206" t="s">
        <v>236</v>
      </c>
      <c r="E300" s="238" t="s">
        <v>1</v>
      </c>
      <c r="F300" s="239" t="s">
        <v>238</v>
      </c>
      <c r="G300" s="237"/>
      <c r="H300" s="240">
        <v>31.68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236</v>
      </c>
      <c r="AU300" s="246" t="s">
        <v>86</v>
      </c>
      <c r="AV300" s="14" t="s">
        <v>119</v>
      </c>
      <c r="AW300" s="14" t="s">
        <v>33</v>
      </c>
      <c r="AX300" s="14" t="s">
        <v>84</v>
      </c>
      <c r="AY300" s="246" t="s">
        <v>114</v>
      </c>
    </row>
    <row r="301" spans="2:63" s="11" customFormat="1" ht="22.8" customHeight="1">
      <c r="B301" s="179"/>
      <c r="C301" s="180"/>
      <c r="D301" s="181" t="s">
        <v>76</v>
      </c>
      <c r="E301" s="223" t="s">
        <v>119</v>
      </c>
      <c r="F301" s="223" t="s">
        <v>457</v>
      </c>
      <c r="G301" s="180"/>
      <c r="H301" s="180"/>
      <c r="I301" s="183"/>
      <c r="J301" s="224">
        <f>BK301</f>
        <v>0</v>
      </c>
      <c r="K301" s="180"/>
      <c r="L301" s="185"/>
      <c r="M301" s="186"/>
      <c r="N301" s="187"/>
      <c r="O301" s="187"/>
      <c r="P301" s="188">
        <f>SUM(P302:P317)</f>
        <v>0</v>
      </c>
      <c r="Q301" s="187"/>
      <c r="R301" s="188">
        <f>SUM(R302:R317)</f>
        <v>204.5967</v>
      </c>
      <c r="S301" s="187"/>
      <c r="T301" s="189">
        <f>SUM(T302:T317)</f>
        <v>0</v>
      </c>
      <c r="AR301" s="190" t="s">
        <v>84</v>
      </c>
      <c r="AT301" s="191" t="s">
        <v>76</v>
      </c>
      <c r="AU301" s="191" t="s">
        <v>84</v>
      </c>
      <c r="AY301" s="190" t="s">
        <v>114</v>
      </c>
      <c r="BK301" s="192">
        <f>SUM(BK302:BK317)</f>
        <v>0</v>
      </c>
    </row>
    <row r="302" spans="1:65" s="2" customFormat="1" ht="21.75" customHeight="1">
      <c r="A302" s="33"/>
      <c r="B302" s="34"/>
      <c r="C302" s="193" t="s">
        <v>458</v>
      </c>
      <c r="D302" s="193" t="s">
        <v>115</v>
      </c>
      <c r="E302" s="194" t="s">
        <v>459</v>
      </c>
      <c r="F302" s="195" t="s">
        <v>460</v>
      </c>
      <c r="G302" s="196" t="s">
        <v>253</v>
      </c>
      <c r="H302" s="197">
        <v>76.7</v>
      </c>
      <c r="I302" s="198"/>
      <c r="J302" s="199">
        <f>ROUND(I302*H302,2)</f>
        <v>0</v>
      </c>
      <c r="K302" s="195" t="s">
        <v>233</v>
      </c>
      <c r="L302" s="38"/>
      <c r="M302" s="200" t="s">
        <v>1</v>
      </c>
      <c r="N302" s="201" t="s">
        <v>42</v>
      </c>
      <c r="O302" s="70"/>
      <c r="P302" s="202">
        <f>O302*H302</f>
        <v>0</v>
      </c>
      <c r="Q302" s="202">
        <v>1.848</v>
      </c>
      <c r="R302" s="202">
        <f>Q302*H302</f>
        <v>141.7416</v>
      </c>
      <c r="S302" s="202">
        <v>0</v>
      </c>
      <c r="T302" s="203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204" t="s">
        <v>119</v>
      </c>
      <c r="AT302" s="204" t="s">
        <v>115</v>
      </c>
      <c r="AU302" s="204" t="s">
        <v>86</v>
      </c>
      <c r="AY302" s="16" t="s">
        <v>114</v>
      </c>
      <c r="BE302" s="205">
        <f>IF(N302="základní",J302,0)</f>
        <v>0</v>
      </c>
      <c r="BF302" s="205">
        <f>IF(N302="snížená",J302,0)</f>
        <v>0</v>
      </c>
      <c r="BG302" s="205">
        <f>IF(N302="zákl. přenesená",J302,0)</f>
        <v>0</v>
      </c>
      <c r="BH302" s="205">
        <f>IF(N302="sníž. přenesená",J302,0)</f>
        <v>0</v>
      </c>
      <c r="BI302" s="205">
        <f>IF(N302="nulová",J302,0)</f>
        <v>0</v>
      </c>
      <c r="BJ302" s="16" t="s">
        <v>84</v>
      </c>
      <c r="BK302" s="205">
        <f>ROUND(I302*H302,2)</f>
        <v>0</v>
      </c>
      <c r="BL302" s="16" t="s">
        <v>119</v>
      </c>
      <c r="BM302" s="204" t="s">
        <v>461</v>
      </c>
    </row>
    <row r="303" spans="1:47" s="2" customFormat="1" ht="38.4">
      <c r="A303" s="33"/>
      <c r="B303" s="34"/>
      <c r="C303" s="35"/>
      <c r="D303" s="206" t="s">
        <v>121</v>
      </c>
      <c r="E303" s="35"/>
      <c r="F303" s="207" t="s">
        <v>462</v>
      </c>
      <c r="G303" s="35"/>
      <c r="H303" s="35"/>
      <c r="I303" s="114"/>
      <c r="J303" s="35"/>
      <c r="K303" s="35"/>
      <c r="L303" s="38"/>
      <c r="M303" s="208"/>
      <c r="N303" s="209"/>
      <c r="O303" s="70"/>
      <c r="P303" s="70"/>
      <c r="Q303" s="70"/>
      <c r="R303" s="70"/>
      <c r="S303" s="70"/>
      <c r="T303" s="71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6" t="s">
        <v>121</v>
      </c>
      <c r="AU303" s="16" t="s">
        <v>86</v>
      </c>
    </row>
    <row r="304" spans="2:51" s="13" customFormat="1" ht="10.2">
      <c r="B304" s="225"/>
      <c r="C304" s="226"/>
      <c r="D304" s="206" t="s">
        <v>236</v>
      </c>
      <c r="E304" s="227" t="s">
        <v>1</v>
      </c>
      <c r="F304" s="228" t="s">
        <v>463</v>
      </c>
      <c r="G304" s="226"/>
      <c r="H304" s="229">
        <v>25.3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236</v>
      </c>
      <c r="AU304" s="235" t="s">
        <v>86</v>
      </c>
      <c r="AV304" s="13" t="s">
        <v>86</v>
      </c>
      <c r="AW304" s="13" t="s">
        <v>33</v>
      </c>
      <c r="AX304" s="13" t="s">
        <v>77</v>
      </c>
      <c r="AY304" s="235" t="s">
        <v>114</v>
      </c>
    </row>
    <row r="305" spans="2:51" s="13" customFormat="1" ht="10.2">
      <c r="B305" s="225"/>
      <c r="C305" s="226"/>
      <c r="D305" s="206" t="s">
        <v>236</v>
      </c>
      <c r="E305" s="227" t="s">
        <v>1</v>
      </c>
      <c r="F305" s="228" t="s">
        <v>464</v>
      </c>
      <c r="G305" s="226"/>
      <c r="H305" s="229">
        <v>15.4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236</v>
      </c>
      <c r="AU305" s="235" t="s">
        <v>86</v>
      </c>
      <c r="AV305" s="13" t="s">
        <v>86</v>
      </c>
      <c r="AW305" s="13" t="s">
        <v>33</v>
      </c>
      <c r="AX305" s="13" t="s">
        <v>77</v>
      </c>
      <c r="AY305" s="235" t="s">
        <v>114</v>
      </c>
    </row>
    <row r="306" spans="2:51" s="13" customFormat="1" ht="10.2">
      <c r="B306" s="225"/>
      <c r="C306" s="226"/>
      <c r="D306" s="206" t="s">
        <v>236</v>
      </c>
      <c r="E306" s="227" t="s">
        <v>1</v>
      </c>
      <c r="F306" s="228" t="s">
        <v>465</v>
      </c>
      <c r="G306" s="226"/>
      <c r="H306" s="229">
        <v>36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236</v>
      </c>
      <c r="AU306" s="235" t="s">
        <v>86</v>
      </c>
      <c r="AV306" s="13" t="s">
        <v>86</v>
      </c>
      <c r="AW306" s="13" t="s">
        <v>33</v>
      </c>
      <c r="AX306" s="13" t="s">
        <v>77</v>
      </c>
      <c r="AY306" s="235" t="s">
        <v>114</v>
      </c>
    </row>
    <row r="307" spans="2:51" s="14" customFormat="1" ht="10.2">
      <c r="B307" s="236"/>
      <c r="C307" s="237"/>
      <c r="D307" s="206" t="s">
        <v>236</v>
      </c>
      <c r="E307" s="238" t="s">
        <v>466</v>
      </c>
      <c r="F307" s="239" t="s">
        <v>238</v>
      </c>
      <c r="G307" s="237"/>
      <c r="H307" s="240">
        <v>76.7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AT307" s="246" t="s">
        <v>236</v>
      </c>
      <c r="AU307" s="246" t="s">
        <v>86</v>
      </c>
      <c r="AV307" s="14" t="s">
        <v>119</v>
      </c>
      <c r="AW307" s="14" t="s">
        <v>33</v>
      </c>
      <c r="AX307" s="14" t="s">
        <v>84</v>
      </c>
      <c r="AY307" s="246" t="s">
        <v>114</v>
      </c>
    </row>
    <row r="308" spans="1:65" s="2" customFormat="1" ht="21.75" customHeight="1">
      <c r="A308" s="33"/>
      <c r="B308" s="34"/>
      <c r="C308" s="193" t="s">
        <v>467</v>
      </c>
      <c r="D308" s="193" t="s">
        <v>115</v>
      </c>
      <c r="E308" s="194" t="s">
        <v>468</v>
      </c>
      <c r="F308" s="195" t="s">
        <v>469</v>
      </c>
      <c r="G308" s="196" t="s">
        <v>253</v>
      </c>
      <c r="H308" s="197">
        <v>40.815</v>
      </c>
      <c r="I308" s="198"/>
      <c r="J308" s="199">
        <f>ROUND(I308*H308,2)</f>
        <v>0</v>
      </c>
      <c r="K308" s="195" t="s">
        <v>233</v>
      </c>
      <c r="L308" s="38"/>
      <c r="M308" s="200" t="s">
        <v>1</v>
      </c>
      <c r="N308" s="201" t="s">
        <v>42</v>
      </c>
      <c r="O308" s="70"/>
      <c r="P308" s="202">
        <f>O308*H308</f>
        <v>0</v>
      </c>
      <c r="Q308" s="202">
        <v>1.54</v>
      </c>
      <c r="R308" s="202">
        <f>Q308*H308</f>
        <v>62.8551</v>
      </c>
      <c r="S308" s="202">
        <v>0</v>
      </c>
      <c r="T308" s="203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204" t="s">
        <v>119</v>
      </c>
      <c r="AT308" s="204" t="s">
        <v>115</v>
      </c>
      <c r="AU308" s="204" t="s">
        <v>86</v>
      </c>
      <c r="AY308" s="16" t="s">
        <v>114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16" t="s">
        <v>84</v>
      </c>
      <c r="BK308" s="205">
        <f>ROUND(I308*H308,2)</f>
        <v>0</v>
      </c>
      <c r="BL308" s="16" t="s">
        <v>119</v>
      </c>
      <c r="BM308" s="204" t="s">
        <v>470</v>
      </c>
    </row>
    <row r="309" spans="1:47" s="2" customFormat="1" ht="38.4">
      <c r="A309" s="33"/>
      <c r="B309" s="34"/>
      <c r="C309" s="35"/>
      <c r="D309" s="206" t="s">
        <v>121</v>
      </c>
      <c r="E309" s="35"/>
      <c r="F309" s="207" t="s">
        <v>471</v>
      </c>
      <c r="G309" s="35"/>
      <c r="H309" s="35"/>
      <c r="I309" s="114"/>
      <c r="J309" s="35"/>
      <c r="K309" s="35"/>
      <c r="L309" s="38"/>
      <c r="M309" s="208"/>
      <c r="N309" s="209"/>
      <c r="O309" s="70"/>
      <c r="P309" s="70"/>
      <c r="Q309" s="70"/>
      <c r="R309" s="70"/>
      <c r="S309" s="70"/>
      <c r="T309" s="71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6" t="s">
        <v>121</v>
      </c>
      <c r="AU309" s="16" t="s">
        <v>86</v>
      </c>
    </row>
    <row r="310" spans="2:51" s="13" customFormat="1" ht="10.2">
      <c r="B310" s="225"/>
      <c r="C310" s="226"/>
      <c r="D310" s="206" t="s">
        <v>236</v>
      </c>
      <c r="E310" s="227" t="s">
        <v>1</v>
      </c>
      <c r="F310" s="228" t="s">
        <v>472</v>
      </c>
      <c r="G310" s="226"/>
      <c r="H310" s="229">
        <v>5.28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236</v>
      </c>
      <c r="AU310" s="235" t="s">
        <v>86</v>
      </c>
      <c r="AV310" s="13" t="s">
        <v>86</v>
      </c>
      <c r="AW310" s="13" t="s">
        <v>33</v>
      </c>
      <c r="AX310" s="13" t="s">
        <v>77</v>
      </c>
      <c r="AY310" s="235" t="s">
        <v>114</v>
      </c>
    </row>
    <row r="311" spans="2:51" s="13" customFormat="1" ht="10.2">
      <c r="B311" s="225"/>
      <c r="C311" s="226"/>
      <c r="D311" s="206" t="s">
        <v>236</v>
      </c>
      <c r="E311" s="227" t="s">
        <v>1</v>
      </c>
      <c r="F311" s="228" t="s">
        <v>473</v>
      </c>
      <c r="G311" s="226"/>
      <c r="H311" s="229">
        <v>3.36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AT311" s="235" t="s">
        <v>236</v>
      </c>
      <c r="AU311" s="235" t="s">
        <v>86</v>
      </c>
      <c r="AV311" s="13" t="s">
        <v>86</v>
      </c>
      <c r="AW311" s="13" t="s">
        <v>33</v>
      </c>
      <c r="AX311" s="13" t="s">
        <v>77</v>
      </c>
      <c r="AY311" s="235" t="s">
        <v>114</v>
      </c>
    </row>
    <row r="312" spans="2:51" s="13" customFormat="1" ht="10.2">
      <c r="B312" s="225"/>
      <c r="C312" s="226"/>
      <c r="D312" s="206" t="s">
        <v>236</v>
      </c>
      <c r="E312" s="227" t="s">
        <v>1</v>
      </c>
      <c r="F312" s="228" t="s">
        <v>474</v>
      </c>
      <c r="G312" s="226"/>
      <c r="H312" s="229">
        <v>32.175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236</v>
      </c>
      <c r="AU312" s="235" t="s">
        <v>86</v>
      </c>
      <c r="AV312" s="13" t="s">
        <v>86</v>
      </c>
      <c r="AW312" s="13" t="s">
        <v>33</v>
      </c>
      <c r="AX312" s="13" t="s">
        <v>77</v>
      </c>
      <c r="AY312" s="235" t="s">
        <v>114</v>
      </c>
    </row>
    <row r="313" spans="2:51" s="14" customFormat="1" ht="10.2">
      <c r="B313" s="236"/>
      <c r="C313" s="237"/>
      <c r="D313" s="206" t="s">
        <v>236</v>
      </c>
      <c r="E313" s="238" t="s">
        <v>1</v>
      </c>
      <c r="F313" s="239" t="s">
        <v>238</v>
      </c>
      <c r="G313" s="237"/>
      <c r="H313" s="240">
        <v>40.815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AT313" s="246" t="s">
        <v>236</v>
      </c>
      <c r="AU313" s="246" t="s">
        <v>86</v>
      </c>
      <c r="AV313" s="14" t="s">
        <v>119</v>
      </c>
      <c r="AW313" s="14" t="s">
        <v>33</v>
      </c>
      <c r="AX313" s="14" t="s">
        <v>84</v>
      </c>
      <c r="AY313" s="246" t="s">
        <v>114</v>
      </c>
    </row>
    <row r="314" spans="1:65" s="2" customFormat="1" ht="21.75" customHeight="1">
      <c r="A314" s="33"/>
      <c r="B314" s="34"/>
      <c r="C314" s="193" t="s">
        <v>475</v>
      </c>
      <c r="D314" s="193" t="s">
        <v>115</v>
      </c>
      <c r="E314" s="194" t="s">
        <v>476</v>
      </c>
      <c r="F314" s="195" t="s">
        <v>477</v>
      </c>
      <c r="G314" s="196" t="s">
        <v>246</v>
      </c>
      <c r="H314" s="197">
        <v>53.7</v>
      </c>
      <c r="I314" s="198"/>
      <c r="J314" s="199">
        <f>ROUND(I314*H314,2)</f>
        <v>0</v>
      </c>
      <c r="K314" s="195" t="s">
        <v>1</v>
      </c>
      <c r="L314" s="38"/>
      <c r="M314" s="200" t="s">
        <v>1</v>
      </c>
      <c r="N314" s="201" t="s">
        <v>42</v>
      </c>
      <c r="O314" s="70"/>
      <c r="P314" s="202">
        <f>O314*H314</f>
        <v>0</v>
      </c>
      <c r="Q314" s="202">
        <v>0</v>
      </c>
      <c r="R314" s="202">
        <f>Q314*H314</f>
        <v>0</v>
      </c>
      <c r="S314" s="202">
        <v>0</v>
      </c>
      <c r="T314" s="203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204" t="s">
        <v>119</v>
      </c>
      <c r="AT314" s="204" t="s">
        <v>115</v>
      </c>
      <c r="AU314" s="204" t="s">
        <v>86</v>
      </c>
      <c r="AY314" s="16" t="s">
        <v>114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16" t="s">
        <v>84</v>
      </c>
      <c r="BK314" s="205">
        <f>ROUND(I314*H314,2)</f>
        <v>0</v>
      </c>
      <c r="BL314" s="16" t="s">
        <v>119</v>
      </c>
      <c r="BM314" s="204" t="s">
        <v>478</v>
      </c>
    </row>
    <row r="315" spans="1:47" s="2" customFormat="1" ht="10.2">
      <c r="A315" s="33"/>
      <c r="B315" s="34"/>
      <c r="C315" s="35"/>
      <c r="D315" s="206" t="s">
        <v>121</v>
      </c>
      <c r="E315" s="35"/>
      <c r="F315" s="207" t="s">
        <v>477</v>
      </c>
      <c r="G315" s="35"/>
      <c r="H315" s="35"/>
      <c r="I315" s="114"/>
      <c r="J315" s="35"/>
      <c r="K315" s="35"/>
      <c r="L315" s="38"/>
      <c r="M315" s="208"/>
      <c r="N315" s="209"/>
      <c r="O315" s="70"/>
      <c r="P315" s="70"/>
      <c r="Q315" s="70"/>
      <c r="R315" s="70"/>
      <c r="S315" s="70"/>
      <c r="T315" s="71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6" t="s">
        <v>121</v>
      </c>
      <c r="AU315" s="16" t="s">
        <v>86</v>
      </c>
    </row>
    <row r="316" spans="2:51" s="13" customFormat="1" ht="10.2">
      <c r="B316" s="225"/>
      <c r="C316" s="226"/>
      <c r="D316" s="206" t="s">
        <v>236</v>
      </c>
      <c r="E316" s="227" t="s">
        <v>1</v>
      </c>
      <c r="F316" s="228" t="s">
        <v>479</v>
      </c>
      <c r="G316" s="226"/>
      <c r="H316" s="229">
        <v>53.7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AT316" s="235" t="s">
        <v>236</v>
      </c>
      <c r="AU316" s="235" t="s">
        <v>86</v>
      </c>
      <c r="AV316" s="13" t="s">
        <v>86</v>
      </c>
      <c r="AW316" s="13" t="s">
        <v>33</v>
      </c>
      <c r="AX316" s="13" t="s">
        <v>77</v>
      </c>
      <c r="AY316" s="235" t="s">
        <v>114</v>
      </c>
    </row>
    <row r="317" spans="2:51" s="14" customFormat="1" ht="10.2">
      <c r="B317" s="236"/>
      <c r="C317" s="237"/>
      <c r="D317" s="206" t="s">
        <v>236</v>
      </c>
      <c r="E317" s="238" t="s">
        <v>1</v>
      </c>
      <c r="F317" s="239" t="s">
        <v>238</v>
      </c>
      <c r="G317" s="237"/>
      <c r="H317" s="240">
        <v>53.7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AT317" s="246" t="s">
        <v>236</v>
      </c>
      <c r="AU317" s="246" t="s">
        <v>86</v>
      </c>
      <c r="AV317" s="14" t="s">
        <v>119</v>
      </c>
      <c r="AW317" s="14" t="s">
        <v>33</v>
      </c>
      <c r="AX317" s="14" t="s">
        <v>84</v>
      </c>
      <c r="AY317" s="246" t="s">
        <v>114</v>
      </c>
    </row>
    <row r="318" spans="2:63" s="11" customFormat="1" ht="22.8" customHeight="1">
      <c r="B318" s="179"/>
      <c r="C318" s="180"/>
      <c r="D318" s="181" t="s">
        <v>76</v>
      </c>
      <c r="E318" s="223" t="s">
        <v>139</v>
      </c>
      <c r="F318" s="223" t="s">
        <v>480</v>
      </c>
      <c r="G318" s="180"/>
      <c r="H318" s="180"/>
      <c r="I318" s="183"/>
      <c r="J318" s="224">
        <f>BK318</f>
        <v>0</v>
      </c>
      <c r="K318" s="180"/>
      <c r="L318" s="185"/>
      <c r="M318" s="186"/>
      <c r="N318" s="187"/>
      <c r="O318" s="187"/>
      <c r="P318" s="188">
        <f>SUM(P319:P324)</f>
        <v>0</v>
      </c>
      <c r="Q318" s="187"/>
      <c r="R318" s="188">
        <f>SUM(R319:R324)</f>
        <v>5.04152</v>
      </c>
      <c r="S318" s="187"/>
      <c r="T318" s="189">
        <f>SUM(T319:T324)</f>
        <v>0</v>
      </c>
      <c r="AR318" s="190" t="s">
        <v>84</v>
      </c>
      <c r="AT318" s="191" t="s">
        <v>76</v>
      </c>
      <c r="AU318" s="191" t="s">
        <v>84</v>
      </c>
      <c r="AY318" s="190" t="s">
        <v>114</v>
      </c>
      <c r="BK318" s="192">
        <f>SUM(BK319:BK324)</f>
        <v>0</v>
      </c>
    </row>
    <row r="319" spans="1:65" s="2" customFormat="1" ht="21.75" customHeight="1">
      <c r="A319" s="33"/>
      <c r="B319" s="34"/>
      <c r="C319" s="193" t="s">
        <v>481</v>
      </c>
      <c r="D319" s="193" t="s">
        <v>115</v>
      </c>
      <c r="E319" s="194" t="s">
        <v>482</v>
      </c>
      <c r="F319" s="195" t="s">
        <v>483</v>
      </c>
      <c r="G319" s="196" t="s">
        <v>246</v>
      </c>
      <c r="H319" s="197">
        <v>148.28</v>
      </c>
      <c r="I319" s="198"/>
      <c r="J319" s="199">
        <f>ROUND(I319*H319,2)</f>
        <v>0</v>
      </c>
      <c r="K319" s="195" t="s">
        <v>1</v>
      </c>
      <c r="L319" s="38"/>
      <c r="M319" s="200" t="s">
        <v>1</v>
      </c>
      <c r="N319" s="201" t="s">
        <v>42</v>
      </c>
      <c r="O319" s="70"/>
      <c r="P319" s="202">
        <f>O319*H319</f>
        <v>0</v>
      </c>
      <c r="Q319" s="202">
        <v>0.034</v>
      </c>
      <c r="R319" s="202">
        <f>Q319*H319</f>
        <v>5.04152</v>
      </c>
      <c r="S319" s="202">
        <v>0</v>
      </c>
      <c r="T319" s="203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204" t="s">
        <v>119</v>
      </c>
      <c r="AT319" s="204" t="s">
        <v>115</v>
      </c>
      <c r="AU319" s="204" t="s">
        <v>86</v>
      </c>
      <c r="AY319" s="16" t="s">
        <v>114</v>
      </c>
      <c r="BE319" s="205">
        <f>IF(N319="základní",J319,0)</f>
        <v>0</v>
      </c>
      <c r="BF319" s="205">
        <f>IF(N319="snížená",J319,0)</f>
        <v>0</v>
      </c>
      <c r="BG319" s="205">
        <f>IF(N319="zákl. přenesená",J319,0)</f>
        <v>0</v>
      </c>
      <c r="BH319" s="205">
        <f>IF(N319="sníž. přenesená",J319,0)</f>
        <v>0</v>
      </c>
      <c r="BI319" s="205">
        <f>IF(N319="nulová",J319,0)</f>
        <v>0</v>
      </c>
      <c r="BJ319" s="16" t="s">
        <v>84</v>
      </c>
      <c r="BK319" s="205">
        <f>ROUND(I319*H319,2)</f>
        <v>0</v>
      </c>
      <c r="BL319" s="16" t="s">
        <v>119</v>
      </c>
      <c r="BM319" s="204" t="s">
        <v>484</v>
      </c>
    </row>
    <row r="320" spans="1:47" s="2" customFormat="1" ht="19.2">
      <c r="A320" s="33"/>
      <c r="B320" s="34"/>
      <c r="C320" s="35"/>
      <c r="D320" s="206" t="s">
        <v>121</v>
      </c>
      <c r="E320" s="35"/>
      <c r="F320" s="207" t="s">
        <v>485</v>
      </c>
      <c r="G320" s="35"/>
      <c r="H320" s="35"/>
      <c r="I320" s="114"/>
      <c r="J320" s="35"/>
      <c r="K320" s="35"/>
      <c r="L320" s="38"/>
      <c r="M320" s="208"/>
      <c r="N320" s="209"/>
      <c r="O320" s="70"/>
      <c r="P320" s="70"/>
      <c r="Q320" s="70"/>
      <c r="R320" s="70"/>
      <c r="S320" s="70"/>
      <c r="T320" s="71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6" t="s">
        <v>121</v>
      </c>
      <c r="AU320" s="16" t="s">
        <v>86</v>
      </c>
    </row>
    <row r="321" spans="1:47" s="2" customFormat="1" ht="48">
      <c r="A321" s="33"/>
      <c r="B321" s="34"/>
      <c r="C321" s="35"/>
      <c r="D321" s="206" t="s">
        <v>125</v>
      </c>
      <c r="E321" s="35"/>
      <c r="F321" s="210" t="s">
        <v>486</v>
      </c>
      <c r="G321" s="35"/>
      <c r="H321" s="35"/>
      <c r="I321" s="114"/>
      <c r="J321" s="35"/>
      <c r="K321" s="35"/>
      <c r="L321" s="38"/>
      <c r="M321" s="208"/>
      <c r="N321" s="209"/>
      <c r="O321" s="70"/>
      <c r="P321" s="70"/>
      <c r="Q321" s="70"/>
      <c r="R321" s="70"/>
      <c r="S321" s="70"/>
      <c r="T321" s="71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6" t="s">
        <v>125</v>
      </c>
      <c r="AU321" s="16" t="s">
        <v>86</v>
      </c>
    </row>
    <row r="322" spans="2:51" s="13" customFormat="1" ht="10.2">
      <c r="B322" s="225"/>
      <c r="C322" s="226"/>
      <c r="D322" s="206" t="s">
        <v>236</v>
      </c>
      <c r="E322" s="227" t="s">
        <v>1</v>
      </c>
      <c r="F322" s="228" t="s">
        <v>456</v>
      </c>
      <c r="G322" s="226"/>
      <c r="H322" s="229">
        <v>31.68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236</v>
      </c>
      <c r="AU322" s="235" t="s">
        <v>86</v>
      </c>
      <c r="AV322" s="13" t="s">
        <v>86</v>
      </c>
      <c r="AW322" s="13" t="s">
        <v>33</v>
      </c>
      <c r="AX322" s="13" t="s">
        <v>77</v>
      </c>
      <c r="AY322" s="235" t="s">
        <v>114</v>
      </c>
    </row>
    <row r="323" spans="2:51" s="13" customFormat="1" ht="10.2">
      <c r="B323" s="225"/>
      <c r="C323" s="226"/>
      <c r="D323" s="206" t="s">
        <v>236</v>
      </c>
      <c r="E323" s="227" t="s">
        <v>1</v>
      </c>
      <c r="F323" s="228" t="s">
        <v>487</v>
      </c>
      <c r="G323" s="226"/>
      <c r="H323" s="229">
        <v>116.6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236</v>
      </c>
      <c r="AU323" s="235" t="s">
        <v>86</v>
      </c>
      <c r="AV323" s="13" t="s">
        <v>86</v>
      </c>
      <c r="AW323" s="13" t="s">
        <v>33</v>
      </c>
      <c r="AX323" s="13" t="s">
        <v>77</v>
      </c>
      <c r="AY323" s="235" t="s">
        <v>114</v>
      </c>
    </row>
    <row r="324" spans="2:51" s="14" customFormat="1" ht="10.2">
      <c r="B324" s="236"/>
      <c r="C324" s="237"/>
      <c r="D324" s="206" t="s">
        <v>236</v>
      </c>
      <c r="E324" s="238" t="s">
        <v>1</v>
      </c>
      <c r="F324" s="239" t="s">
        <v>238</v>
      </c>
      <c r="G324" s="237"/>
      <c r="H324" s="240">
        <v>148.28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AT324" s="246" t="s">
        <v>236</v>
      </c>
      <c r="AU324" s="246" t="s">
        <v>86</v>
      </c>
      <c r="AV324" s="14" t="s">
        <v>119</v>
      </c>
      <c r="AW324" s="14" t="s">
        <v>33</v>
      </c>
      <c r="AX324" s="14" t="s">
        <v>84</v>
      </c>
      <c r="AY324" s="246" t="s">
        <v>114</v>
      </c>
    </row>
    <row r="325" spans="2:63" s="11" customFormat="1" ht="22.8" customHeight="1">
      <c r="B325" s="179"/>
      <c r="C325" s="180"/>
      <c r="D325" s="181" t="s">
        <v>76</v>
      </c>
      <c r="E325" s="223" t="s">
        <v>153</v>
      </c>
      <c r="F325" s="223" t="s">
        <v>488</v>
      </c>
      <c r="G325" s="180"/>
      <c r="H325" s="180"/>
      <c r="I325" s="183"/>
      <c r="J325" s="224">
        <f>BK325</f>
        <v>0</v>
      </c>
      <c r="K325" s="180"/>
      <c r="L325" s="185"/>
      <c r="M325" s="186"/>
      <c r="N325" s="187"/>
      <c r="O325" s="187"/>
      <c r="P325" s="188">
        <f>SUM(P326:P361)</f>
        <v>0</v>
      </c>
      <c r="Q325" s="187"/>
      <c r="R325" s="188">
        <f>SUM(R326:R361)</f>
        <v>0.43022282</v>
      </c>
      <c r="S325" s="187"/>
      <c r="T325" s="189">
        <f>SUM(T326:T361)</f>
        <v>0</v>
      </c>
      <c r="AR325" s="190" t="s">
        <v>84</v>
      </c>
      <c r="AT325" s="191" t="s">
        <v>76</v>
      </c>
      <c r="AU325" s="191" t="s">
        <v>84</v>
      </c>
      <c r="AY325" s="190" t="s">
        <v>114</v>
      </c>
      <c r="BK325" s="192">
        <f>SUM(BK326:BK361)</f>
        <v>0</v>
      </c>
    </row>
    <row r="326" spans="1:65" s="2" customFormat="1" ht="21.75" customHeight="1">
      <c r="A326" s="33"/>
      <c r="B326" s="34"/>
      <c r="C326" s="193" t="s">
        <v>489</v>
      </c>
      <c r="D326" s="193" t="s">
        <v>115</v>
      </c>
      <c r="E326" s="194" t="s">
        <v>490</v>
      </c>
      <c r="F326" s="195" t="s">
        <v>491</v>
      </c>
      <c r="G326" s="196" t="s">
        <v>246</v>
      </c>
      <c r="H326" s="197">
        <v>136.4</v>
      </c>
      <c r="I326" s="198"/>
      <c r="J326" s="199">
        <f>ROUND(I326*H326,2)</f>
        <v>0</v>
      </c>
      <c r="K326" s="195" t="s">
        <v>233</v>
      </c>
      <c r="L326" s="38"/>
      <c r="M326" s="200" t="s">
        <v>1</v>
      </c>
      <c r="N326" s="201" t="s">
        <v>42</v>
      </c>
      <c r="O326" s="70"/>
      <c r="P326" s="202">
        <f>O326*H326</f>
        <v>0</v>
      </c>
      <c r="Q326" s="202">
        <v>0.00102</v>
      </c>
      <c r="R326" s="202">
        <f>Q326*H326</f>
        <v>0.13912800000000003</v>
      </c>
      <c r="S326" s="202">
        <v>0</v>
      </c>
      <c r="T326" s="203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204" t="s">
        <v>119</v>
      </c>
      <c r="AT326" s="204" t="s">
        <v>115</v>
      </c>
      <c r="AU326" s="204" t="s">
        <v>86</v>
      </c>
      <c r="AY326" s="16" t="s">
        <v>114</v>
      </c>
      <c r="BE326" s="205">
        <f>IF(N326="základní",J326,0)</f>
        <v>0</v>
      </c>
      <c r="BF326" s="205">
        <f>IF(N326="snížená",J326,0)</f>
        <v>0</v>
      </c>
      <c r="BG326" s="205">
        <f>IF(N326="zákl. přenesená",J326,0)</f>
        <v>0</v>
      </c>
      <c r="BH326" s="205">
        <f>IF(N326="sníž. přenesená",J326,0)</f>
        <v>0</v>
      </c>
      <c r="BI326" s="205">
        <f>IF(N326="nulová",J326,0)</f>
        <v>0</v>
      </c>
      <c r="BJ326" s="16" t="s">
        <v>84</v>
      </c>
      <c r="BK326" s="205">
        <f>ROUND(I326*H326,2)</f>
        <v>0</v>
      </c>
      <c r="BL326" s="16" t="s">
        <v>119</v>
      </c>
      <c r="BM326" s="204" t="s">
        <v>492</v>
      </c>
    </row>
    <row r="327" spans="1:47" s="2" customFormat="1" ht="19.2">
      <c r="A327" s="33"/>
      <c r="B327" s="34"/>
      <c r="C327" s="35"/>
      <c r="D327" s="206" t="s">
        <v>121</v>
      </c>
      <c r="E327" s="35"/>
      <c r="F327" s="207" t="s">
        <v>493</v>
      </c>
      <c r="G327" s="35"/>
      <c r="H327" s="35"/>
      <c r="I327" s="114"/>
      <c r="J327" s="35"/>
      <c r="K327" s="35"/>
      <c r="L327" s="38"/>
      <c r="M327" s="208"/>
      <c r="N327" s="209"/>
      <c r="O327" s="70"/>
      <c r="P327" s="70"/>
      <c r="Q327" s="70"/>
      <c r="R327" s="70"/>
      <c r="S327" s="70"/>
      <c r="T327" s="71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6" t="s">
        <v>121</v>
      </c>
      <c r="AU327" s="16" t="s">
        <v>86</v>
      </c>
    </row>
    <row r="328" spans="2:51" s="13" customFormat="1" ht="10.2">
      <c r="B328" s="225"/>
      <c r="C328" s="226"/>
      <c r="D328" s="206" t="s">
        <v>236</v>
      </c>
      <c r="E328" s="227" t="s">
        <v>1</v>
      </c>
      <c r="F328" s="228" t="s">
        <v>494</v>
      </c>
      <c r="G328" s="226"/>
      <c r="H328" s="229">
        <v>136.4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236</v>
      </c>
      <c r="AU328" s="235" t="s">
        <v>86</v>
      </c>
      <c r="AV328" s="13" t="s">
        <v>86</v>
      </c>
      <c r="AW328" s="13" t="s">
        <v>33</v>
      </c>
      <c r="AX328" s="13" t="s">
        <v>77</v>
      </c>
      <c r="AY328" s="235" t="s">
        <v>114</v>
      </c>
    </row>
    <row r="329" spans="2:51" s="14" customFormat="1" ht="10.2">
      <c r="B329" s="236"/>
      <c r="C329" s="237"/>
      <c r="D329" s="206" t="s">
        <v>236</v>
      </c>
      <c r="E329" s="238" t="s">
        <v>1</v>
      </c>
      <c r="F329" s="239" t="s">
        <v>238</v>
      </c>
      <c r="G329" s="237"/>
      <c r="H329" s="240">
        <v>136.4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AT329" s="246" t="s">
        <v>236</v>
      </c>
      <c r="AU329" s="246" t="s">
        <v>86</v>
      </c>
      <c r="AV329" s="14" t="s">
        <v>119</v>
      </c>
      <c r="AW329" s="14" t="s">
        <v>33</v>
      </c>
      <c r="AX329" s="14" t="s">
        <v>84</v>
      </c>
      <c r="AY329" s="246" t="s">
        <v>114</v>
      </c>
    </row>
    <row r="330" spans="1:65" s="2" customFormat="1" ht="21.75" customHeight="1">
      <c r="A330" s="33"/>
      <c r="B330" s="34"/>
      <c r="C330" s="193" t="s">
        <v>495</v>
      </c>
      <c r="D330" s="193" t="s">
        <v>115</v>
      </c>
      <c r="E330" s="194" t="s">
        <v>496</v>
      </c>
      <c r="F330" s="195" t="s">
        <v>497</v>
      </c>
      <c r="G330" s="196" t="s">
        <v>246</v>
      </c>
      <c r="H330" s="197">
        <v>22.874</v>
      </c>
      <c r="I330" s="198"/>
      <c r="J330" s="199">
        <f>ROUND(I330*H330,2)</f>
        <v>0</v>
      </c>
      <c r="K330" s="195" t="s">
        <v>233</v>
      </c>
      <c r="L330" s="38"/>
      <c r="M330" s="200" t="s">
        <v>1</v>
      </c>
      <c r="N330" s="201" t="s">
        <v>42</v>
      </c>
      <c r="O330" s="70"/>
      <c r="P330" s="202">
        <f>O330*H330</f>
        <v>0</v>
      </c>
      <c r="Q330" s="202">
        <v>0.00063</v>
      </c>
      <c r="R330" s="202">
        <f>Q330*H330</f>
        <v>0.014410619999999999</v>
      </c>
      <c r="S330" s="202">
        <v>0</v>
      </c>
      <c r="T330" s="203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204" t="s">
        <v>119</v>
      </c>
      <c r="AT330" s="204" t="s">
        <v>115</v>
      </c>
      <c r="AU330" s="204" t="s">
        <v>86</v>
      </c>
      <c r="AY330" s="16" t="s">
        <v>114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16" t="s">
        <v>84</v>
      </c>
      <c r="BK330" s="205">
        <f>ROUND(I330*H330,2)</f>
        <v>0</v>
      </c>
      <c r="BL330" s="16" t="s">
        <v>119</v>
      </c>
      <c r="BM330" s="204" t="s">
        <v>498</v>
      </c>
    </row>
    <row r="331" spans="1:47" s="2" customFormat="1" ht="19.2">
      <c r="A331" s="33"/>
      <c r="B331" s="34"/>
      <c r="C331" s="35"/>
      <c r="D331" s="206" t="s">
        <v>121</v>
      </c>
      <c r="E331" s="35"/>
      <c r="F331" s="207" t="s">
        <v>499</v>
      </c>
      <c r="G331" s="35"/>
      <c r="H331" s="35"/>
      <c r="I331" s="114"/>
      <c r="J331" s="35"/>
      <c r="K331" s="35"/>
      <c r="L331" s="38"/>
      <c r="M331" s="208"/>
      <c r="N331" s="209"/>
      <c r="O331" s="70"/>
      <c r="P331" s="70"/>
      <c r="Q331" s="70"/>
      <c r="R331" s="70"/>
      <c r="S331" s="70"/>
      <c r="T331" s="71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6" t="s">
        <v>121</v>
      </c>
      <c r="AU331" s="16" t="s">
        <v>86</v>
      </c>
    </row>
    <row r="332" spans="2:51" s="13" customFormat="1" ht="10.2">
      <c r="B332" s="225"/>
      <c r="C332" s="226"/>
      <c r="D332" s="206" t="s">
        <v>236</v>
      </c>
      <c r="E332" s="227" t="s">
        <v>1</v>
      </c>
      <c r="F332" s="228" t="s">
        <v>500</v>
      </c>
      <c r="G332" s="226"/>
      <c r="H332" s="229">
        <v>8.064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AT332" s="235" t="s">
        <v>236</v>
      </c>
      <c r="AU332" s="235" t="s">
        <v>86</v>
      </c>
      <c r="AV332" s="13" t="s">
        <v>86</v>
      </c>
      <c r="AW332" s="13" t="s">
        <v>33</v>
      </c>
      <c r="AX332" s="13" t="s">
        <v>77</v>
      </c>
      <c r="AY332" s="235" t="s">
        <v>114</v>
      </c>
    </row>
    <row r="333" spans="2:51" s="13" customFormat="1" ht="10.2">
      <c r="B333" s="225"/>
      <c r="C333" s="226"/>
      <c r="D333" s="206" t="s">
        <v>236</v>
      </c>
      <c r="E333" s="227" t="s">
        <v>1</v>
      </c>
      <c r="F333" s="228" t="s">
        <v>501</v>
      </c>
      <c r="G333" s="226"/>
      <c r="H333" s="229">
        <v>14.81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AT333" s="235" t="s">
        <v>236</v>
      </c>
      <c r="AU333" s="235" t="s">
        <v>86</v>
      </c>
      <c r="AV333" s="13" t="s">
        <v>86</v>
      </c>
      <c r="AW333" s="13" t="s">
        <v>33</v>
      </c>
      <c r="AX333" s="13" t="s">
        <v>77</v>
      </c>
      <c r="AY333" s="235" t="s">
        <v>114</v>
      </c>
    </row>
    <row r="334" spans="2:51" s="14" customFormat="1" ht="10.2">
      <c r="B334" s="236"/>
      <c r="C334" s="237"/>
      <c r="D334" s="206" t="s">
        <v>236</v>
      </c>
      <c r="E334" s="238" t="s">
        <v>1</v>
      </c>
      <c r="F334" s="239" t="s">
        <v>238</v>
      </c>
      <c r="G334" s="237"/>
      <c r="H334" s="240">
        <v>22.874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AT334" s="246" t="s">
        <v>236</v>
      </c>
      <c r="AU334" s="246" t="s">
        <v>86</v>
      </c>
      <c r="AV334" s="14" t="s">
        <v>119</v>
      </c>
      <c r="AW334" s="14" t="s">
        <v>33</v>
      </c>
      <c r="AX334" s="14" t="s">
        <v>84</v>
      </c>
      <c r="AY334" s="246" t="s">
        <v>114</v>
      </c>
    </row>
    <row r="335" spans="1:65" s="2" customFormat="1" ht="21.75" customHeight="1">
      <c r="A335" s="33"/>
      <c r="B335" s="34"/>
      <c r="C335" s="193" t="s">
        <v>444</v>
      </c>
      <c r="D335" s="193" t="s">
        <v>115</v>
      </c>
      <c r="E335" s="194" t="s">
        <v>502</v>
      </c>
      <c r="F335" s="195" t="s">
        <v>503</v>
      </c>
      <c r="G335" s="196" t="s">
        <v>358</v>
      </c>
      <c r="H335" s="197">
        <v>145.25</v>
      </c>
      <c r="I335" s="198"/>
      <c r="J335" s="199">
        <f>ROUND(I335*H335,2)</f>
        <v>0</v>
      </c>
      <c r="K335" s="195" t="s">
        <v>233</v>
      </c>
      <c r="L335" s="38"/>
      <c r="M335" s="200" t="s">
        <v>1</v>
      </c>
      <c r="N335" s="201" t="s">
        <v>42</v>
      </c>
      <c r="O335" s="70"/>
      <c r="P335" s="202">
        <f>O335*H335</f>
        <v>0</v>
      </c>
      <c r="Q335" s="202">
        <v>0.00167</v>
      </c>
      <c r="R335" s="202">
        <f>Q335*H335</f>
        <v>0.24256750000000002</v>
      </c>
      <c r="S335" s="202">
        <v>0</v>
      </c>
      <c r="T335" s="203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204" t="s">
        <v>119</v>
      </c>
      <c r="AT335" s="204" t="s">
        <v>115</v>
      </c>
      <c r="AU335" s="204" t="s">
        <v>86</v>
      </c>
      <c r="AY335" s="16" t="s">
        <v>114</v>
      </c>
      <c r="BE335" s="205">
        <f>IF(N335="základní",J335,0)</f>
        <v>0</v>
      </c>
      <c r="BF335" s="205">
        <f>IF(N335="snížená",J335,0)</f>
        <v>0</v>
      </c>
      <c r="BG335" s="205">
        <f>IF(N335="zákl. přenesená",J335,0)</f>
        <v>0</v>
      </c>
      <c r="BH335" s="205">
        <f>IF(N335="sníž. přenesená",J335,0)</f>
        <v>0</v>
      </c>
      <c r="BI335" s="205">
        <f>IF(N335="nulová",J335,0)</f>
        <v>0</v>
      </c>
      <c r="BJ335" s="16" t="s">
        <v>84</v>
      </c>
      <c r="BK335" s="205">
        <f>ROUND(I335*H335,2)</f>
        <v>0</v>
      </c>
      <c r="BL335" s="16" t="s">
        <v>119</v>
      </c>
      <c r="BM335" s="204" t="s">
        <v>504</v>
      </c>
    </row>
    <row r="336" spans="1:47" s="2" customFormat="1" ht="19.2">
      <c r="A336" s="33"/>
      <c r="B336" s="34"/>
      <c r="C336" s="35"/>
      <c r="D336" s="206" t="s">
        <v>121</v>
      </c>
      <c r="E336" s="35"/>
      <c r="F336" s="207" t="s">
        <v>505</v>
      </c>
      <c r="G336" s="35"/>
      <c r="H336" s="35"/>
      <c r="I336" s="114"/>
      <c r="J336" s="35"/>
      <c r="K336" s="35"/>
      <c r="L336" s="38"/>
      <c r="M336" s="208"/>
      <c r="N336" s="209"/>
      <c r="O336" s="70"/>
      <c r="P336" s="70"/>
      <c r="Q336" s="70"/>
      <c r="R336" s="70"/>
      <c r="S336" s="70"/>
      <c r="T336" s="71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6" t="s">
        <v>121</v>
      </c>
      <c r="AU336" s="16" t="s">
        <v>86</v>
      </c>
    </row>
    <row r="337" spans="2:51" s="13" customFormat="1" ht="10.2">
      <c r="B337" s="225"/>
      <c r="C337" s="226"/>
      <c r="D337" s="206" t="s">
        <v>236</v>
      </c>
      <c r="E337" s="227" t="s">
        <v>1</v>
      </c>
      <c r="F337" s="228" t="s">
        <v>506</v>
      </c>
      <c r="G337" s="226"/>
      <c r="H337" s="229">
        <v>132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AT337" s="235" t="s">
        <v>236</v>
      </c>
      <c r="AU337" s="235" t="s">
        <v>86</v>
      </c>
      <c r="AV337" s="13" t="s">
        <v>86</v>
      </c>
      <c r="AW337" s="13" t="s">
        <v>33</v>
      </c>
      <c r="AX337" s="13" t="s">
        <v>77</v>
      </c>
      <c r="AY337" s="235" t="s">
        <v>114</v>
      </c>
    </row>
    <row r="338" spans="2:51" s="13" customFormat="1" ht="10.2">
      <c r="B338" s="225"/>
      <c r="C338" s="226"/>
      <c r="D338" s="206" t="s">
        <v>236</v>
      </c>
      <c r="E338" s="227" t="s">
        <v>1</v>
      </c>
      <c r="F338" s="228" t="s">
        <v>507</v>
      </c>
      <c r="G338" s="226"/>
      <c r="H338" s="229">
        <v>13.25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236</v>
      </c>
      <c r="AU338" s="235" t="s">
        <v>86</v>
      </c>
      <c r="AV338" s="13" t="s">
        <v>86</v>
      </c>
      <c r="AW338" s="13" t="s">
        <v>33</v>
      </c>
      <c r="AX338" s="13" t="s">
        <v>77</v>
      </c>
      <c r="AY338" s="235" t="s">
        <v>114</v>
      </c>
    </row>
    <row r="339" spans="2:51" s="14" customFormat="1" ht="10.2">
      <c r="B339" s="236"/>
      <c r="C339" s="237"/>
      <c r="D339" s="206" t="s">
        <v>236</v>
      </c>
      <c r="E339" s="238" t="s">
        <v>1</v>
      </c>
      <c r="F339" s="239" t="s">
        <v>238</v>
      </c>
      <c r="G339" s="237"/>
      <c r="H339" s="240">
        <v>145.25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AT339" s="246" t="s">
        <v>236</v>
      </c>
      <c r="AU339" s="246" t="s">
        <v>86</v>
      </c>
      <c r="AV339" s="14" t="s">
        <v>119</v>
      </c>
      <c r="AW339" s="14" t="s">
        <v>33</v>
      </c>
      <c r="AX339" s="14" t="s">
        <v>84</v>
      </c>
      <c r="AY339" s="246" t="s">
        <v>114</v>
      </c>
    </row>
    <row r="340" spans="1:65" s="2" customFormat="1" ht="21.75" customHeight="1">
      <c r="A340" s="33"/>
      <c r="B340" s="34"/>
      <c r="C340" s="193" t="s">
        <v>508</v>
      </c>
      <c r="D340" s="193" t="s">
        <v>115</v>
      </c>
      <c r="E340" s="194" t="s">
        <v>509</v>
      </c>
      <c r="F340" s="195" t="s">
        <v>510</v>
      </c>
      <c r="G340" s="196" t="s">
        <v>358</v>
      </c>
      <c r="H340" s="197">
        <v>29.82</v>
      </c>
      <c r="I340" s="198"/>
      <c r="J340" s="199">
        <f>ROUND(I340*H340,2)</f>
        <v>0</v>
      </c>
      <c r="K340" s="195" t="s">
        <v>233</v>
      </c>
      <c r="L340" s="38"/>
      <c r="M340" s="200" t="s">
        <v>1</v>
      </c>
      <c r="N340" s="201" t="s">
        <v>42</v>
      </c>
      <c r="O340" s="70"/>
      <c r="P340" s="202">
        <f>O340*H340</f>
        <v>0</v>
      </c>
      <c r="Q340" s="202">
        <v>0.000174</v>
      </c>
      <c r="R340" s="202">
        <f>Q340*H340</f>
        <v>0.00518868</v>
      </c>
      <c r="S340" s="202">
        <v>0</v>
      </c>
      <c r="T340" s="203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204" t="s">
        <v>119</v>
      </c>
      <c r="AT340" s="204" t="s">
        <v>115</v>
      </c>
      <c r="AU340" s="204" t="s">
        <v>86</v>
      </c>
      <c r="AY340" s="16" t="s">
        <v>114</v>
      </c>
      <c r="BE340" s="205">
        <f>IF(N340="základní",J340,0)</f>
        <v>0</v>
      </c>
      <c r="BF340" s="205">
        <f>IF(N340="snížená",J340,0)</f>
        <v>0</v>
      </c>
      <c r="BG340" s="205">
        <f>IF(N340="zákl. přenesená",J340,0)</f>
        <v>0</v>
      </c>
      <c r="BH340" s="205">
        <f>IF(N340="sníž. přenesená",J340,0)</f>
        <v>0</v>
      </c>
      <c r="BI340" s="205">
        <f>IF(N340="nulová",J340,0)</f>
        <v>0</v>
      </c>
      <c r="BJ340" s="16" t="s">
        <v>84</v>
      </c>
      <c r="BK340" s="205">
        <f>ROUND(I340*H340,2)</f>
        <v>0</v>
      </c>
      <c r="BL340" s="16" t="s">
        <v>119</v>
      </c>
      <c r="BM340" s="204" t="s">
        <v>511</v>
      </c>
    </row>
    <row r="341" spans="1:47" s="2" customFormat="1" ht="19.2">
      <c r="A341" s="33"/>
      <c r="B341" s="34"/>
      <c r="C341" s="35"/>
      <c r="D341" s="206" t="s">
        <v>121</v>
      </c>
      <c r="E341" s="35"/>
      <c r="F341" s="207" t="s">
        <v>512</v>
      </c>
      <c r="G341" s="35"/>
      <c r="H341" s="35"/>
      <c r="I341" s="114"/>
      <c r="J341" s="35"/>
      <c r="K341" s="35"/>
      <c r="L341" s="38"/>
      <c r="M341" s="208"/>
      <c r="N341" s="209"/>
      <c r="O341" s="70"/>
      <c r="P341" s="70"/>
      <c r="Q341" s="70"/>
      <c r="R341" s="70"/>
      <c r="S341" s="70"/>
      <c r="T341" s="71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6" t="s">
        <v>121</v>
      </c>
      <c r="AU341" s="16" t="s">
        <v>86</v>
      </c>
    </row>
    <row r="342" spans="2:51" s="13" customFormat="1" ht="10.2">
      <c r="B342" s="225"/>
      <c r="C342" s="226"/>
      <c r="D342" s="206" t="s">
        <v>236</v>
      </c>
      <c r="E342" s="227" t="s">
        <v>1</v>
      </c>
      <c r="F342" s="228" t="s">
        <v>513</v>
      </c>
      <c r="G342" s="226"/>
      <c r="H342" s="229">
        <v>20.22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AT342" s="235" t="s">
        <v>236</v>
      </c>
      <c r="AU342" s="235" t="s">
        <v>86</v>
      </c>
      <c r="AV342" s="13" t="s">
        <v>86</v>
      </c>
      <c r="AW342" s="13" t="s">
        <v>33</v>
      </c>
      <c r="AX342" s="13" t="s">
        <v>77</v>
      </c>
      <c r="AY342" s="235" t="s">
        <v>114</v>
      </c>
    </row>
    <row r="343" spans="2:51" s="13" customFormat="1" ht="10.2">
      <c r="B343" s="225"/>
      <c r="C343" s="226"/>
      <c r="D343" s="206" t="s">
        <v>236</v>
      </c>
      <c r="E343" s="227" t="s">
        <v>1</v>
      </c>
      <c r="F343" s="228" t="s">
        <v>514</v>
      </c>
      <c r="G343" s="226"/>
      <c r="H343" s="229">
        <v>9.6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AT343" s="235" t="s">
        <v>236</v>
      </c>
      <c r="AU343" s="235" t="s">
        <v>86</v>
      </c>
      <c r="AV343" s="13" t="s">
        <v>86</v>
      </c>
      <c r="AW343" s="13" t="s">
        <v>33</v>
      </c>
      <c r="AX343" s="13" t="s">
        <v>77</v>
      </c>
      <c r="AY343" s="235" t="s">
        <v>114</v>
      </c>
    </row>
    <row r="344" spans="2:51" s="14" customFormat="1" ht="10.2">
      <c r="B344" s="236"/>
      <c r="C344" s="237"/>
      <c r="D344" s="206" t="s">
        <v>236</v>
      </c>
      <c r="E344" s="238" t="s">
        <v>205</v>
      </c>
      <c r="F344" s="239" t="s">
        <v>238</v>
      </c>
      <c r="G344" s="237"/>
      <c r="H344" s="240">
        <v>29.82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AT344" s="246" t="s">
        <v>236</v>
      </c>
      <c r="AU344" s="246" t="s">
        <v>86</v>
      </c>
      <c r="AV344" s="14" t="s">
        <v>119</v>
      </c>
      <c r="AW344" s="14" t="s">
        <v>33</v>
      </c>
      <c r="AX344" s="14" t="s">
        <v>84</v>
      </c>
      <c r="AY344" s="246" t="s">
        <v>114</v>
      </c>
    </row>
    <row r="345" spans="1:65" s="2" customFormat="1" ht="21.75" customHeight="1">
      <c r="A345" s="33"/>
      <c r="B345" s="34"/>
      <c r="C345" s="193" t="s">
        <v>515</v>
      </c>
      <c r="D345" s="193" t="s">
        <v>115</v>
      </c>
      <c r="E345" s="194" t="s">
        <v>516</v>
      </c>
      <c r="F345" s="195" t="s">
        <v>517</v>
      </c>
      <c r="G345" s="196" t="s">
        <v>358</v>
      </c>
      <c r="H345" s="197">
        <v>29.82</v>
      </c>
      <c r="I345" s="198"/>
      <c r="J345" s="199">
        <f>ROUND(I345*H345,2)</f>
        <v>0</v>
      </c>
      <c r="K345" s="195" t="s">
        <v>233</v>
      </c>
      <c r="L345" s="38"/>
      <c r="M345" s="200" t="s">
        <v>1</v>
      </c>
      <c r="N345" s="201" t="s">
        <v>42</v>
      </c>
      <c r="O345" s="70"/>
      <c r="P345" s="202">
        <f>O345*H345</f>
        <v>0</v>
      </c>
      <c r="Q345" s="202">
        <v>1.1E-05</v>
      </c>
      <c r="R345" s="202">
        <f>Q345*H345</f>
        <v>0.00032802</v>
      </c>
      <c r="S345" s="202">
        <v>0</v>
      </c>
      <c r="T345" s="203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204" t="s">
        <v>119</v>
      </c>
      <c r="AT345" s="204" t="s">
        <v>115</v>
      </c>
      <c r="AU345" s="204" t="s">
        <v>86</v>
      </c>
      <c r="AY345" s="16" t="s">
        <v>114</v>
      </c>
      <c r="BE345" s="205">
        <f>IF(N345="základní",J345,0)</f>
        <v>0</v>
      </c>
      <c r="BF345" s="205">
        <f>IF(N345="snížená",J345,0)</f>
        <v>0</v>
      </c>
      <c r="BG345" s="205">
        <f>IF(N345="zákl. přenesená",J345,0)</f>
        <v>0</v>
      </c>
      <c r="BH345" s="205">
        <f>IF(N345="sníž. přenesená",J345,0)</f>
        <v>0</v>
      </c>
      <c r="BI345" s="205">
        <f>IF(N345="nulová",J345,0)</f>
        <v>0</v>
      </c>
      <c r="BJ345" s="16" t="s">
        <v>84</v>
      </c>
      <c r="BK345" s="205">
        <f>ROUND(I345*H345,2)</f>
        <v>0</v>
      </c>
      <c r="BL345" s="16" t="s">
        <v>119</v>
      </c>
      <c r="BM345" s="204" t="s">
        <v>518</v>
      </c>
    </row>
    <row r="346" spans="1:47" s="2" customFormat="1" ht="19.2">
      <c r="A346" s="33"/>
      <c r="B346" s="34"/>
      <c r="C346" s="35"/>
      <c r="D346" s="206" t="s">
        <v>121</v>
      </c>
      <c r="E346" s="35"/>
      <c r="F346" s="207" t="s">
        <v>519</v>
      </c>
      <c r="G346" s="35"/>
      <c r="H346" s="35"/>
      <c r="I346" s="114"/>
      <c r="J346" s="35"/>
      <c r="K346" s="35"/>
      <c r="L346" s="38"/>
      <c r="M346" s="208"/>
      <c r="N346" s="209"/>
      <c r="O346" s="70"/>
      <c r="P346" s="70"/>
      <c r="Q346" s="70"/>
      <c r="R346" s="70"/>
      <c r="S346" s="70"/>
      <c r="T346" s="71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6" t="s">
        <v>121</v>
      </c>
      <c r="AU346" s="16" t="s">
        <v>86</v>
      </c>
    </row>
    <row r="347" spans="2:51" s="13" customFormat="1" ht="10.2">
      <c r="B347" s="225"/>
      <c r="C347" s="226"/>
      <c r="D347" s="206" t="s">
        <v>236</v>
      </c>
      <c r="E347" s="227" t="s">
        <v>1</v>
      </c>
      <c r="F347" s="228" t="s">
        <v>205</v>
      </c>
      <c r="G347" s="226"/>
      <c r="H347" s="229">
        <v>29.82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AT347" s="235" t="s">
        <v>236</v>
      </c>
      <c r="AU347" s="235" t="s">
        <v>86</v>
      </c>
      <c r="AV347" s="13" t="s">
        <v>86</v>
      </c>
      <c r="AW347" s="13" t="s">
        <v>33</v>
      </c>
      <c r="AX347" s="13" t="s">
        <v>77</v>
      </c>
      <c r="AY347" s="235" t="s">
        <v>114</v>
      </c>
    </row>
    <row r="348" spans="2:51" s="14" customFormat="1" ht="10.2">
      <c r="B348" s="236"/>
      <c r="C348" s="237"/>
      <c r="D348" s="206" t="s">
        <v>236</v>
      </c>
      <c r="E348" s="238" t="s">
        <v>1</v>
      </c>
      <c r="F348" s="239" t="s">
        <v>238</v>
      </c>
      <c r="G348" s="237"/>
      <c r="H348" s="240">
        <v>29.82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AT348" s="246" t="s">
        <v>236</v>
      </c>
      <c r="AU348" s="246" t="s">
        <v>86</v>
      </c>
      <c r="AV348" s="14" t="s">
        <v>119</v>
      </c>
      <c r="AW348" s="14" t="s">
        <v>33</v>
      </c>
      <c r="AX348" s="14" t="s">
        <v>84</v>
      </c>
      <c r="AY348" s="246" t="s">
        <v>114</v>
      </c>
    </row>
    <row r="349" spans="1:65" s="2" customFormat="1" ht="16.5" customHeight="1">
      <c r="A349" s="33"/>
      <c r="B349" s="34"/>
      <c r="C349" s="193" t="s">
        <v>520</v>
      </c>
      <c r="D349" s="193" t="s">
        <v>115</v>
      </c>
      <c r="E349" s="194" t="s">
        <v>521</v>
      </c>
      <c r="F349" s="195" t="s">
        <v>522</v>
      </c>
      <c r="G349" s="196" t="s">
        <v>386</v>
      </c>
      <c r="H349" s="197">
        <v>136</v>
      </c>
      <c r="I349" s="198"/>
      <c r="J349" s="199">
        <f>ROUND(I349*H349,2)</f>
        <v>0</v>
      </c>
      <c r="K349" s="195" t="s">
        <v>1</v>
      </c>
      <c r="L349" s="38"/>
      <c r="M349" s="200" t="s">
        <v>1</v>
      </c>
      <c r="N349" s="201" t="s">
        <v>42</v>
      </c>
      <c r="O349" s="70"/>
      <c r="P349" s="202">
        <f>O349*H349</f>
        <v>0</v>
      </c>
      <c r="Q349" s="202">
        <v>0</v>
      </c>
      <c r="R349" s="202">
        <f>Q349*H349</f>
        <v>0</v>
      </c>
      <c r="S349" s="202">
        <v>0</v>
      </c>
      <c r="T349" s="203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204" t="s">
        <v>119</v>
      </c>
      <c r="AT349" s="204" t="s">
        <v>115</v>
      </c>
      <c r="AU349" s="204" t="s">
        <v>86</v>
      </c>
      <c r="AY349" s="16" t="s">
        <v>114</v>
      </c>
      <c r="BE349" s="205">
        <f>IF(N349="základní",J349,0)</f>
        <v>0</v>
      </c>
      <c r="BF349" s="205">
        <f>IF(N349="snížená",J349,0)</f>
        <v>0</v>
      </c>
      <c r="BG349" s="205">
        <f>IF(N349="zákl. přenesená",J349,0)</f>
        <v>0</v>
      </c>
      <c r="BH349" s="205">
        <f>IF(N349="sníž. přenesená",J349,0)</f>
        <v>0</v>
      </c>
      <c r="BI349" s="205">
        <f>IF(N349="nulová",J349,0)</f>
        <v>0</v>
      </c>
      <c r="BJ349" s="16" t="s">
        <v>84</v>
      </c>
      <c r="BK349" s="205">
        <f>ROUND(I349*H349,2)</f>
        <v>0</v>
      </c>
      <c r="BL349" s="16" t="s">
        <v>119</v>
      </c>
      <c r="BM349" s="204" t="s">
        <v>523</v>
      </c>
    </row>
    <row r="350" spans="1:47" s="2" customFormat="1" ht="10.2">
      <c r="A350" s="33"/>
      <c r="B350" s="34"/>
      <c r="C350" s="35"/>
      <c r="D350" s="206" t="s">
        <v>121</v>
      </c>
      <c r="E350" s="35"/>
      <c r="F350" s="207" t="s">
        <v>522</v>
      </c>
      <c r="G350" s="35"/>
      <c r="H350" s="35"/>
      <c r="I350" s="114"/>
      <c r="J350" s="35"/>
      <c r="K350" s="35"/>
      <c r="L350" s="38"/>
      <c r="M350" s="208"/>
      <c r="N350" s="209"/>
      <c r="O350" s="70"/>
      <c r="P350" s="70"/>
      <c r="Q350" s="70"/>
      <c r="R350" s="70"/>
      <c r="S350" s="70"/>
      <c r="T350" s="71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6" t="s">
        <v>121</v>
      </c>
      <c r="AU350" s="16" t="s">
        <v>86</v>
      </c>
    </row>
    <row r="351" spans="1:47" s="2" customFormat="1" ht="86.4">
      <c r="A351" s="33"/>
      <c r="B351" s="34"/>
      <c r="C351" s="35"/>
      <c r="D351" s="206" t="s">
        <v>125</v>
      </c>
      <c r="E351" s="35"/>
      <c r="F351" s="210" t="s">
        <v>524</v>
      </c>
      <c r="G351" s="35"/>
      <c r="H351" s="35"/>
      <c r="I351" s="114"/>
      <c r="J351" s="35"/>
      <c r="K351" s="35"/>
      <c r="L351" s="38"/>
      <c r="M351" s="208"/>
      <c r="N351" s="209"/>
      <c r="O351" s="70"/>
      <c r="P351" s="70"/>
      <c r="Q351" s="70"/>
      <c r="R351" s="70"/>
      <c r="S351" s="70"/>
      <c r="T351" s="71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6" t="s">
        <v>125</v>
      </c>
      <c r="AU351" s="16" t="s">
        <v>86</v>
      </c>
    </row>
    <row r="352" spans="2:51" s="13" customFormat="1" ht="10.2">
      <c r="B352" s="225"/>
      <c r="C352" s="226"/>
      <c r="D352" s="206" t="s">
        <v>236</v>
      </c>
      <c r="E352" s="227" t="s">
        <v>1</v>
      </c>
      <c r="F352" s="228" t="s">
        <v>525</v>
      </c>
      <c r="G352" s="226"/>
      <c r="H352" s="229">
        <v>136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AT352" s="235" t="s">
        <v>236</v>
      </c>
      <c r="AU352" s="235" t="s">
        <v>86</v>
      </c>
      <c r="AV352" s="13" t="s">
        <v>86</v>
      </c>
      <c r="AW352" s="13" t="s">
        <v>33</v>
      </c>
      <c r="AX352" s="13" t="s">
        <v>77</v>
      </c>
      <c r="AY352" s="235" t="s">
        <v>114</v>
      </c>
    </row>
    <row r="353" spans="2:51" s="14" customFormat="1" ht="10.2">
      <c r="B353" s="236"/>
      <c r="C353" s="237"/>
      <c r="D353" s="206" t="s">
        <v>236</v>
      </c>
      <c r="E353" s="238" t="s">
        <v>1</v>
      </c>
      <c r="F353" s="239" t="s">
        <v>238</v>
      </c>
      <c r="G353" s="237"/>
      <c r="H353" s="240">
        <v>136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AT353" s="246" t="s">
        <v>236</v>
      </c>
      <c r="AU353" s="246" t="s">
        <v>86</v>
      </c>
      <c r="AV353" s="14" t="s">
        <v>119</v>
      </c>
      <c r="AW353" s="14" t="s">
        <v>33</v>
      </c>
      <c r="AX353" s="14" t="s">
        <v>84</v>
      </c>
      <c r="AY353" s="246" t="s">
        <v>114</v>
      </c>
    </row>
    <row r="354" spans="1:65" s="2" customFormat="1" ht="21.75" customHeight="1">
      <c r="A354" s="33"/>
      <c r="B354" s="34"/>
      <c r="C354" s="193" t="s">
        <v>526</v>
      </c>
      <c r="D354" s="193" t="s">
        <v>115</v>
      </c>
      <c r="E354" s="194" t="s">
        <v>527</v>
      </c>
      <c r="F354" s="195" t="s">
        <v>528</v>
      </c>
      <c r="G354" s="196" t="s">
        <v>118</v>
      </c>
      <c r="H354" s="197">
        <v>1</v>
      </c>
      <c r="I354" s="198"/>
      <c r="J354" s="199">
        <f>ROUND(I354*H354,2)</f>
        <v>0</v>
      </c>
      <c r="K354" s="195" t="s">
        <v>1</v>
      </c>
      <c r="L354" s="38"/>
      <c r="M354" s="200" t="s">
        <v>1</v>
      </c>
      <c r="N354" s="201" t="s">
        <v>42</v>
      </c>
      <c r="O354" s="70"/>
      <c r="P354" s="202">
        <f>O354*H354</f>
        <v>0</v>
      </c>
      <c r="Q354" s="202">
        <v>0</v>
      </c>
      <c r="R354" s="202">
        <f>Q354*H354</f>
        <v>0</v>
      </c>
      <c r="S354" s="202">
        <v>0</v>
      </c>
      <c r="T354" s="203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204" t="s">
        <v>119</v>
      </c>
      <c r="AT354" s="204" t="s">
        <v>115</v>
      </c>
      <c r="AU354" s="204" t="s">
        <v>86</v>
      </c>
      <c r="AY354" s="16" t="s">
        <v>114</v>
      </c>
      <c r="BE354" s="205">
        <f>IF(N354="základní",J354,0)</f>
        <v>0</v>
      </c>
      <c r="BF354" s="205">
        <f>IF(N354="snížená",J354,0)</f>
        <v>0</v>
      </c>
      <c r="BG354" s="205">
        <f>IF(N354="zákl. přenesená",J354,0)</f>
        <v>0</v>
      </c>
      <c r="BH354" s="205">
        <f>IF(N354="sníž. přenesená",J354,0)</f>
        <v>0</v>
      </c>
      <c r="BI354" s="205">
        <f>IF(N354="nulová",J354,0)</f>
        <v>0</v>
      </c>
      <c r="BJ354" s="16" t="s">
        <v>84</v>
      </c>
      <c r="BK354" s="205">
        <f>ROUND(I354*H354,2)</f>
        <v>0</v>
      </c>
      <c r="BL354" s="16" t="s">
        <v>119</v>
      </c>
      <c r="BM354" s="204" t="s">
        <v>529</v>
      </c>
    </row>
    <row r="355" spans="1:47" s="2" customFormat="1" ht="19.2">
      <c r="A355" s="33"/>
      <c r="B355" s="34"/>
      <c r="C355" s="35"/>
      <c r="D355" s="206" t="s">
        <v>121</v>
      </c>
      <c r="E355" s="35"/>
      <c r="F355" s="207" t="s">
        <v>530</v>
      </c>
      <c r="G355" s="35"/>
      <c r="H355" s="35"/>
      <c r="I355" s="114"/>
      <c r="J355" s="35"/>
      <c r="K355" s="35"/>
      <c r="L355" s="38"/>
      <c r="M355" s="208"/>
      <c r="N355" s="209"/>
      <c r="O355" s="70"/>
      <c r="P355" s="70"/>
      <c r="Q355" s="70"/>
      <c r="R355" s="70"/>
      <c r="S355" s="70"/>
      <c r="T355" s="71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6" t="s">
        <v>121</v>
      </c>
      <c r="AU355" s="16" t="s">
        <v>86</v>
      </c>
    </row>
    <row r="356" spans="1:47" s="2" customFormat="1" ht="163.2">
      <c r="A356" s="33"/>
      <c r="B356" s="34"/>
      <c r="C356" s="35"/>
      <c r="D356" s="206" t="s">
        <v>125</v>
      </c>
      <c r="E356" s="35"/>
      <c r="F356" s="210" t="s">
        <v>531</v>
      </c>
      <c r="G356" s="35"/>
      <c r="H356" s="35"/>
      <c r="I356" s="114"/>
      <c r="J356" s="35"/>
      <c r="K356" s="35"/>
      <c r="L356" s="38"/>
      <c r="M356" s="208"/>
      <c r="N356" s="209"/>
      <c r="O356" s="70"/>
      <c r="P356" s="70"/>
      <c r="Q356" s="70"/>
      <c r="R356" s="70"/>
      <c r="S356" s="70"/>
      <c r="T356" s="71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6" t="s">
        <v>125</v>
      </c>
      <c r="AU356" s="16" t="s">
        <v>86</v>
      </c>
    </row>
    <row r="357" spans="1:65" s="2" customFormat="1" ht="16.5" customHeight="1">
      <c r="A357" s="33"/>
      <c r="B357" s="34"/>
      <c r="C357" s="193" t="s">
        <v>532</v>
      </c>
      <c r="D357" s="193" t="s">
        <v>115</v>
      </c>
      <c r="E357" s="194" t="s">
        <v>533</v>
      </c>
      <c r="F357" s="195" t="s">
        <v>534</v>
      </c>
      <c r="G357" s="196" t="s">
        <v>246</v>
      </c>
      <c r="H357" s="197">
        <v>130</v>
      </c>
      <c r="I357" s="198"/>
      <c r="J357" s="199">
        <f>ROUND(I357*H357,2)</f>
        <v>0</v>
      </c>
      <c r="K357" s="195" t="s">
        <v>1</v>
      </c>
      <c r="L357" s="38"/>
      <c r="M357" s="200" t="s">
        <v>1</v>
      </c>
      <c r="N357" s="201" t="s">
        <v>42</v>
      </c>
      <c r="O357" s="70"/>
      <c r="P357" s="202">
        <f>O357*H357</f>
        <v>0</v>
      </c>
      <c r="Q357" s="202">
        <v>0.00022</v>
      </c>
      <c r="R357" s="202">
        <f>Q357*H357</f>
        <v>0.0286</v>
      </c>
      <c r="S357" s="202">
        <v>0</v>
      </c>
      <c r="T357" s="203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204" t="s">
        <v>119</v>
      </c>
      <c r="AT357" s="204" t="s">
        <v>115</v>
      </c>
      <c r="AU357" s="204" t="s">
        <v>86</v>
      </c>
      <c r="AY357" s="16" t="s">
        <v>114</v>
      </c>
      <c r="BE357" s="205">
        <f>IF(N357="základní",J357,0)</f>
        <v>0</v>
      </c>
      <c r="BF357" s="205">
        <f>IF(N357="snížená",J357,0)</f>
        <v>0</v>
      </c>
      <c r="BG357" s="205">
        <f>IF(N357="zákl. přenesená",J357,0)</f>
        <v>0</v>
      </c>
      <c r="BH357" s="205">
        <f>IF(N357="sníž. přenesená",J357,0)</f>
        <v>0</v>
      </c>
      <c r="BI357" s="205">
        <f>IF(N357="nulová",J357,0)</f>
        <v>0</v>
      </c>
      <c r="BJ357" s="16" t="s">
        <v>84</v>
      </c>
      <c r="BK357" s="205">
        <f>ROUND(I357*H357,2)</f>
        <v>0</v>
      </c>
      <c r="BL357" s="16" t="s">
        <v>119</v>
      </c>
      <c r="BM357" s="204" t="s">
        <v>535</v>
      </c>
    </row>
    <row r="358" spans="1:47" s="2" customFormat="1" ht="10.2">
      <c r="A358" s="33"/>
      <c r="B358" s="34"/>
      <c r="C358" s="35"/>
      <c r="D358" s="206" t="s">
        <v>121</v>
      </c>
      <c r="E358" s="35"/>
      <c r="F358" s="207" t="s">
        <v>534</v>
      </c>
      <c r="G358" s="35"/>
      <c r="H358" s="35"/>
      <c r="I358" s="114"/>
      <c r="J358" s="35"/>
      <c r="K358" s="35"/>
      <c r="L358" s="38"/>
      <c r="M358" s="208"/>
      <c r="N358" s="209"/>
      <c r="O358" s="70"/>
      <c r="P358" s="70"/>
      <c r="Q358" s="70"/>
      <c r="R358" s="70"/>
      <c r="S358" s="70"/>
      <c r="T358" s="71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6" t="s">
        <v>121</v>
      </c>
      <c r="AU358" s="16" t="s">
        <v>86</v>
      </c>
    </row>
    <row r="359" spans="1:47" s="2" customFormat="1" ht="38.4">
      <c r="A359" s="33"/>
      <c r="B359" s="34"/>
      <c r="C359" s="35"/>
      <c r="D359" s="206" t="s">
        <v>125</v>
      </c>
      <c r="E359" s="35"/>
      <c r="F359" s="210" t="s">
        <v>536</v>
      </c>
      <c r="G359" s="35"/>
      <c r="H359" s="35"/>
      <c r="I359" s="114"/>
      <c r="J359" s="35"/>
      <c r="K359" s="35"/>
      <c r="L359" s="38"/>
      <c r="M359" s="208"/>
      <c r="N359" s="209"/>
      <c r="O359" s="70"/>
      <c r="P359" s="70"/>
      <c r="Q359" s="70"/>
      <c r="R359" s="70"/>
      <c r="S359" s="70"/>
      <c r="T359" s="71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6" t="s">
        <v>125</v>
      </c>
      <c r="AU359" s="16" t="s">
        <v>86</v>
      </c>
    </row>
    <row r="360" spans="2:51" s="13" customFormat="1" ht="10.2">
      <c r="B360" s="225"/>
      <c r="C360" s="226"/>
      <c r="D360" s="206" t="s">
        <v>236</v>
      </c>
      <c r="E360" s="227" t="s">
        <v>1</v>
      </c>
      <c r="F360" s="228" t="s">
        <v>537</v>
      </c>
      <c r="G360" s="226"/>
      <c r="H360" s="229">
        <v>130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AT360" s="235" t="s">
        <v>236</v>
      </c>
      <c r="AU360" s="235" t="s">
        <v>86</v>
      </c>
      <c r="AV360" s="13" t="s">
        <v>86</v>
      </c>
      <c r="AW360" s="13" t="s">
        <v>33</v>
      </c>
      <c r="AX360" s="13" t="s">
        <v>77</v>
      </c>
      <c r="AY360" s="235" t="s">
        <v>114</v>
      </c>
    </row>
    <row r="361" spans="2:51" s="14" customFormat="1" ht="10.2">
      <c r="B361" s="236"/>
      <c r="C361" s="237"/>
      <c r="D361" s="206" t="s">
        <v>236</v>
      </c>
      <c r="E361" s="238" t="s">
        <v>1</v>
      </c>
      <c r="F361" s="239" t="s">
        <v>238</v>
      </c>
      <c r="G361" s="237"/>
      <c r="H361" s="240">
        <v>130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AT361" s="246" t="s">
        <v>236</v>
      </c>
      <c r="AU361" s="246" t="s">
        <v>86</v>
      </c>
      <c r="AV361" s="14" t="s">
        <v>119</v>
      </c>
      <c r="AW361" s="14" t="s">
        <v>33</v>
      </c>
      <c r="AX361" s="14" t="s">
        <v>84</v>
      </c>
      <c r="AY361" s="246" t="s">
        <v>114</v>
      </c>
    </row>
    <row r="362" spans="2:63" s="11" customFormat="1" ht="22.8" customHeight="1">
      <c r="B362" s="179"/>
      <c r="C362" s="180"/>
      <c r="D362" s="181" t="s">
        <v>76</v>
      </c>
      <c r="E362" s="223" t="s">
        <v>538</v>
      </c>
      <c r="F362" s="223" t="s">
        <v>539</v>
      </c>
      <c r="G362" s="180"/>
      <c r="H362" s="180"/>
      <c r="I362" s="183"/>
      <c r="J362" s="224">
        <f>BK362</f>
        <v>0</v>
      </c>
      <c r="K362" s="180"/>
      <c r="L362" s="185"/>
      <c r="M362" s="186"/>
      <c r="N362" s="187"/>
      <c r="O362" s="187"/>
      <c r="P362" s="188">
        <f>SUM(P363:P365)</f>
        <v>0</v>
      </c>
      <c r="Q362" s="187"/>
      <c r="R362" s="188">
        <f>SUM(R363:R365)</f>
        <v>0</v>
      </c>
      <c r="S362" s="187"/>
      <c r="T362" s="189">
        <f>SUM(T363:T365)</f>
        <v>0</v>
      </c>
      <c r="AR362" s="190" t="s">
        <v>84</v>
      </c>
      <c r="AT362" s="191" t="s">
        <v>76</v>
      </c>
      <c r="AU362" s="191" t="s">
        <v>84</v>
      </c>
      <c r="AY362" s="190" t="s">
        <v>114</v>
      </c>
      <c r="BK362" s="192">
        <f>SUM(BK363:BK365)</f>
        <v>0</v>
      </c>
    </row>
    <row r="363" spans="1:65" s="2" customFormat="1" ht="55.5" customHeight="1">
      <c r="A363" s="33"/>
      <c r="B363" s="34"/>
      <c r="C363" s="193" t="s">
        <v>540</v>
      </c>
      <c r="D363" s="193" t="s">
        <v>115</v>
      </c>
      <c r="E363" s="194" t="s">
        <v>541</v>
      </c>
      <c r="F363" s="195" t="s">
        <v>542</v>
      </c>
      <c r="G363" s="196" t="s">
        <v>373</v>
      </c>
      <c r="H363" s="197">
        <v>128.992</v>
      </c>
      <c r="I363" s="198"/>
      <c r="J363" s="199">
        <f>ROUND(I363*H363,2)</f>
        <v>0</v>
      </c>
      <c r="K363" s="195" t="s">
        <v>1</v>
      </c>
      <c r="L363" s="38"/>
      <c r="M363" s="200" t="s">
        <v>1</v>
      </c>
      <c r="N363" s="201" t="s">
        <v>42</v>
      </c>
      <c r="O363" s="70"/>
      <c r="P363" s="202">
        <f>O363*H363</f>
        <v>0</v>
      </c>
      <c r="Q363" s="202">
        <v>0</v>
      </c>
      <c r="R363" s="202">
        <f>Q363*H363</f>
        <v>0</v>
      </c>
      <c r="S363" s="202">
        <v>0</v>
      </c>
      <c r="T363" s="203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204" t="s">
        <v>119</v>
      </c>
      <c r="AT363" s="204" t="s">
        <v>115</v>
      </c>
      <c r="AU363" s="204" t="s">
        <v>86</v>
      </c>
      <c r="AY363" s="16" t="s">
        <v>114</v>
      </c>
      <c r="BE363" s="205">
        <f>IF(N363="základní",J363,0)</f>
        <v>0</v>
      </c>
      <c r="BF363" s="205">
        <f>IF(N363="snížená",J363,0)</f>
        <v>0</v>
      </c>
      <c r="BG363" s="205">
        <f>IF(N363="zákl. přenesená",J363,0)</f>
        <v>0</v>
      </c>
      <c r="BH363" s="205">
        <f>IF(N363="sníž. přenesená",J363,0)</f>
        <v>0</v>
      </c>
      <c r="BI363" s="205">
        <f>IF(N363="nulová",J363,0)</f>
        <v>0</v>
      </c>
      <c r="BJ363" s="16" t="s">
        <v>84</v>
      </c>
      <c r="BK363" s="205">
        <f>ROUND(I363*H363,2)</f>
        <v>0</v>
      </c>
      <c r="BL363" s="16" t="s">
        <v>119</v>
      </c>
      <c r="BM363" s="204" t="s">
        <v>543</v>
      </c>
    </row>
    <row r="364" spans="1:47" s="2" customFormat="1" ht="38.4">
      <c r="A364" s="33"/>
      <c r="B364" s="34"/>
      <c r="C364" s="35"/>
      <c r="D364" s="206" t="s">
        <v>121</v>
      </c>
      <c r="E364" s="35"/>
      <c r="F364" s="207" t="s">
        <v>544</v>
      </c>
      <c r="G364" s="35"/>
      <c r="H364" s="35"/>
      <c r="I364" s="114"/>
      <c r="J364" s="35"/>
      <c r="K364" s="35"/>
      <c r="L364" s="38"/>
      <c r="M364" s="208"/>
      <c r="N364" s="209"/>
      <c r="O364" s="70"/>
      <c r="P364" s="70"/>
      <c r="Q364" s="70"/>
      <c r="R364" s="70"/>
      <c r="S364" s="70"/>
      <c r="T364" s="71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6" t="s">
        <v>121</v>
      </c>
      <c r="AU364" s="16" t="s">
        <v>86</v>
      </c>
    </row>
    <row r="365" spans="1:47" s="2" customFormat="1" ht="38.4">
      <c r="A365" s="33"/>
      <c r="B365" s="34"/>
      <c r="C365" s="35"/>
      <c r="D365" s="206" t="s">
        <v>125</v>
      </c>
      <c r="E365" s="35"/>
      <c r="F365" s="210" t="s">
        <v>545</v>
      </c>
      <c r="G365" s="35"/>
      <c r="H365" s="35"/>
      <c r="I365" s="114"/>
      <c r="J365" s="35"/>
      <c r="K365" s="35"/>
      <c r="L365" s="38"/>
      <c r="M365" s="208"/>
      <c r="N365" s="209"/>
      <c r="O365" s="70"/>
      <c r="P365" s="70"/>
      <c r="Q365" s="70"/>
      <c r="R365" s="70"/>
      <c r="S365" s="70"/>
      <c r="T365" s="71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6" t="s">
        <v>125</v>
      </c>
      <c r="AU365" s="16" t="s">
        <v>86</v>
      </c>
    </row>
    <row r="366" spans="2:63" s="11" customFormat="1" ht="22.8" customHeight="1">
      <c r="B366" s="179"/>
      <c r="C366" s="180"/>
      <c r="D366" s="181" t="s">
        <v>76</v>
      </c>
      <c r="E366" s="223" t="s">
        <v>546</v>
      </c>
      <c r="F366" s="223" t="s">
        <v>547</v>
      </c>
      <c r="G366" s="180"/>
      <c r="H366" s="180"/>
      <c r="I366" s="183"/>
      <c r="J366" s="224">
        <f>BK366</f>
        <v>0</v>
      </c>
      <c r="K366" s="180"/>
      <c r="L366" s="185"/>
      <c r="M366" s="186"/>
      <c r="N366" s="187"/>
      <c r="O366" s="187"/>
      <c r="P366" s="188">
        <f>SUM(P367:P368)</f>
        <v>0</v>
      </c>
      <c r="Q366" s="187"/>
      <c r="R366" s="188">
        <f>SUM(R367:R368)</f>
        <v>0</v>
      </c>
      <c r="S366" s="187"/>
      <c r="T366" s="189">
        <f>SUM(T367:T368)</f>
        <v>0</v>
      </c>
      <c r="AR366" s="190" t="s">
        <v>84</v>
      </c>
      <c r="AT366" s="191" t="s">
        <v>76</v>
      </c>
      <c r="AU366" s="191" t="s">
        <v>84</v>
      </c>
      <c r="AY366" s="190" t="s">
        <v>114</v>
      </c>
      <c r="BK366" s="192">
        <f>SUM(BK367:BK368)</f>
        <v>0</v>
      </c>
    </row>
    <row r="367" spans="1:65" s="2" customFormat="1" ht="21.75" customHeight="1">
      <c r="A367" s="33"/>
      <c r="B367" s="34"/>
      <c r="C367" s="193" t="s">
        <v>548</v>
      </c>
      <c r="D367" s="193" t="s">
        <v>115</v>
      </c>
      <c r="E367" s="194" t="s">
        <v>549</v>
      </c>
      <c r="F367" s="195" t="s">
        <v>550</v>
      </c>
      <c r="G367" s="196" t="s">
        <v>373</v>
      </c>
      <c r="H367" s="197">
        <v>349.557</v>
      </c>
      <c r="I367" s="198"/>
      <c r="J367" s="199">
        <f>ROUND(I367*H367,2)</f>
        <v>0</v>
      </c>
      <c r="K367" s="195" t="s">
        <v>233</v>
      </c>
      <c r="L367" s="38"/>
      <c r="M367" s="200" t="s">
        <v>1</v>
      </c>
      <c r="N367" s="201" t="s">
        <v>42</v>
      </c>
      <c r="O367" s="70"/>
      <c r="P367" s="202">
        <f>O367*H367</f>
        <v>0</v>
      </c>
      <c r="Q367" s="202">
        <v>0</v>
      </c>
      <c r="R367" s="202">
        <f>Q367*H367</f>
        <v>0</v>
      </c>
      <c r="S367" s="202">
        <v>0</v>
      </c>
      <c r="T367" s="203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04" t="s">
        <v>119</v>
      </c>
      <c r="AT367" s="204" t="s">
        <v>115</v>
      </c>
      <c r="AU367" s="204" t="s">
        <v>86</v>
      </c>
      <c r="AY367" s="16" t="s">
        <v>114</v>
      </c>
      <c r="BE367" s="205">
        <f>IF(N367="základní",J367,0)</f>
        <v>0</v>
      </c>
      <c r="BF367" s="205">
        <f>IF(N367="snížená",J367,0)</f>
        <v>0</v>
      </c>
      <c r="BG367" s="205">
        <f>IF(N367="zákl. přenesená",J367,0)</f>
        <v>0</v>
      </c>
      <c r="BH367" s="205">
        <f>IF(N367="sníž. přenesená",J367,0)</f>
        <v>0</v>
      </c>
      <c r="BI367" s="205">
        <f>IF(N367="nulová",J367,0)</f>
        <v>0</v>
      </c>
      <c r="BJ367" s="16" t="s">
        <v>84</v>
      </c>
      <c r="BK367" s="205">
        <f>ROUND(I367*H367,2)</f>
        <v>0</v>
      </c>
      <c r="BL367" s="16" t="s">
        <v>119</v>
      </c>
      <c r="BM367" s="204" t="s">
        <v>551</v>
      </c>
    </row>
    <row r="368" spans="1:47" s="2" customFormat="1" ht="19.2">
      <c r="A368" s="33"/>
      <c r="B368" s="34"/>
      <c r="C368" s="35"/>
      <c r="D368" s="206" t="s">
        <v>121</v>
      </c>
      <c r="E368" s="35"/>
      <c r="F368" s="207" t="s">
        <v>552</v>
      </c>
      <c r="G368" s="35"/>
      <c r="H368" s="35"/>
      <c r="I368" s="114"/>
      <c r="J368" s="35"/>
      <c r="K368" s="35"/>
      <c r="L368" s="38"/>
      <c r="M368" s="211"/>
      <c r="N368" s="212"/>
      <c r="O368" s="213"/>
      <c r="P368" s="213"/>
      <c r="Q368" s="213"/>
      <c r="R368" s="213"/>
      <c r="S368" s="213"/>
      <c r="T368" s="214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6" t="s">
        <v>121</v>
      </c>
      <c r="AU368" s="16" t="s">
        <v>86</v>
      </c>
    </row>
    <row r="369" spans="1:31" s="2" customFormat="1" ht="6.9" customHeight="1">
      <c r="A369" s="33"/>
      <c r="B369" s="53"/>
      <c r="C369" s="54"/>
      <c r="D369" s="54"/>
      <c r="E369" s="54"/>
      <c r="F369" s="54"/>
      <c r="G369" s="54"/>
      <c r="H369" s="54"/>
      <c r="I369" s="151"/>
      <c r="J369" s="54"/>
      <c r="K369" s="54"/>
      <c r="L369" s="38"/>
      <c r="M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</row>
  </sheetData>
  <sheetProtection algorithmName="SHA-512" hashValue="nX73yE5eWnx60JzJHTuUfJNN96VPjyzzujEt1euV6EfyA78NtlkS4kpi1s4ZV90GN3OhCwJEtoSbvW8mYoFNCA==" saltValue="y2Io8K4hy5zvoN/8GCOZbaSjSW9j19P9cGBf7RJoDQ5D/zU1isMEkvRqHEL+nnztZwFOf9zE5pIDkWHOgakZBw==" spinCount="100000" sheet="1" objects="1" scenarios="1" formatColumns="0" formatRows="0" autoFilter="0"/>
  <autoFilter ref="C124:K36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9"/>
  <sheetViews>
    <sheetView showGridLines="0" workbookViewId="0" topLeftCell="A25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08"/>
      <c r="C3" s="109"/>
      <c r="D3" s="109"/>
      <c r="E3" s="109"/>
      <c r="F3" s="109"/>
      <c r="G3" s="109"/>
      <c r="H3" s="19"/>
    </row>
    <row r="4" spans="2:8" s="1" customFormat="1" ht="24.9" customHeight="1">
      <c r="B4" s="19"/>
      <c r="C4" s="111" t="s">
        <v>553</v>
      </c>
      <c r="H4" s="19"/>
    </row>
    <row r="5" spans="2:8" s="1" customFormat="1" ht="12" customHeight="1">
      <c r="B5" s="19"/>
      <c r="C5" s="257" t="s">
        <v>13</v>
      </c>
      <c r="D5" s="318" t="s">
        <v>14</v>
      </c>
      <c r="E5" s="311"/>
      <c r="F5" s="311"/>
      <c r="H5" s="19"/>
    </row>
    <row r="6" spans="2:8" s="1" customFormat="1" ht="36.9" customHeight="1">
      <c r="B6" s="19"/>
      <c r="C6" s="258" t="s">
        <v>16</v>
      </c>
      <c r="D6" s="322" t="s">
        <v>17</v>
      </c>
      <c r="E6" s="311"/>
      <c r="F6" s="311"/>
      <c r="H6" s="19"/>
    </row>
    <row r="7" spans="2:8" s="1" customFormat="1" ht="16.5" customHeight="1">
      <c r="B7" s="19"/>
      <c r="C7" s="113" t="s">
        <v>22</v>
      </c>
      <c r="D7" s="117">
        <f>'Rekapitulace stavby'!AN8</f>
        <v>43271</v>
      </c>
      <c r="H7" s="19"/>
    </row>
    <row r="8" spans="1:8" s="2" customFormat="1" ht="10.8" customHeight="1">
      <c r="A8" s="33"/>
      <c r="B8" s="38"/>
      <c r="C8" s="33"/>
      <c r="D8" s="33"/>
      <c r="E8" s="33"/>
      <c r="F8" s="33"/>
      <c r="G8" s="33"/>
      <c r="H8" s="38"/>
    </row>
    <row r="9" spans="1:8" s="10" customFormat="1" ht="29.25" customHeight="1">
      <c r="A9" s="167"/>
      <c r="B9" s="259"/>
      <c r="C9" s="260" t="s">
        <v>58</v>
      </c>
      <c r="D9" s="261" t="s">
        <v>59</v>
      </c>
      <c r="E9" s="261" t="s">
        <v>101</v>
      </c>
      <c r="F9" s="262" t="s">
        <v>554</v>
      </c>
      <c r="G9" s="167"/>
      <c r="H9" s="259"/>
    </row>
    <row r="10" spans="1:8" s="2" customFormat="1" ht="26.4" customHeight="1">
      <c r="A10" s="33"/>
      <c r="B10" s="38"/>
      <c r="C10" s="263" t="s">
        <v>555</v>
      </c>
      <c r="D10" s="263" t="s">
        <v>88</v>
      </c>
      <c r="E10" s="33"/>
      <c r="F10" s="33"/>
      <c r="G10" s="33"/>
      <c r="H10" s="38"/>
    </row>
    <row r="11" spans="1:8" s="2" customFormat="1" ht="16.8" customHeight="1">
      <c r="A11" s="33"/>
      <c r="B11" s="38"/>
      <c r="C11" s="264" t="s">
        <v>201</v>
      </c>
      <c r="D11" s="265" t="s">
        <v>1</v>
      </c>
      <c r="E11" s="266" t="s">
        <v>1</v>
      </c>
      <c r="F11" s="267">
        <v>240.6</v>
      </c>
      <c r="G11" s="33"/>
      <c r="H11" s="38"/>
    </row>
    <row r="12" spans="1:8" s="2" customFormat="1" ht="16.8" customHeight="1">
      <c r="A12" s="33"/>
      <c r="B12" s="38"/>
      <c r="C12" s="268" t="s">
        <v>1</v>
      </c>
      <c r="D12" s="268" t="s">
        <v>403</v>
      </c>
      <c r="E12" s="16" t="s">
        <v>1</v>
      </c>
      <c r="F12" s="269">
        <v>128.26</v>
      </c>
      <c r="G12" s="33"/>
      <c r="H12" s="38"/>
    </row>
    <row r="13" spans="1:8" s="2" customFormat="1" ht="16.8" customHeight="1">
      <c r="A13" s="33"/>
      <c r="B13" s="38"/>
      <c r="C13" s="268" t="s">
        <v>1</v>
      </c>
      <c r="D13" s="268" t="s">
        <v>404</v>
      </c>
      <c r="E13" s="16" t="s">
        <v>1</v>
      </c>
      <c r="F13" s="269">
        <v>112.34</v>
      </c>
      <c r="G13" s="33"/>
      <c r="H13" s="38"/>
    </row>
    <row r="14" spans="1:8" s="2" customFormat="1" ht="16.8" customHeight="1">
      <c r="A14" s="33"/>
      <c r="B14" s="38"/>
      <c r="C14" s="268" t="s">
        <v>201</v>
      </c>
      <c r="D14" s="268" t="s">
        <v>238</v>
      </c>
      <c r="E14" s="16" t="s">
        <v>1</v>
      </c>
      <c r="F14" s="269">
        <v>240.6</v>
      </c>
      <c r="G14" s="33"/>
      <c r="H14" s="38"/>
    </row>
    <row r="15" spans="1:8" s="2" customFormat="1" ht="16.8" customHeight="1">
      <c r="A15" s="33"/>
      <c r="B15" s="38"/>
      <c r="C15" s="270" t="s">
        <v>556</v>
      </c>
      <c r="D15" s="33"/>
      <c r="E15" s="33"/>
      <c r="F15" s="33"/>
      <c r="G15" s="33"/>
      <c r="H15" s="38"/>
    </row>
    <row r="16" spans="1:8" s="2" customFormat="1" ht="16.8" customHeight="1">
      <c r="A16" s="33"/>
      <c r="B16" s="38"/>
      <c r="C16" s="268" t="s">
        <v>399</v>
      </c>
      <c r="D16" s="268" t="s">
        <v>400</v>
      </c>
      <c r="E16" s="16" t="s">
        <v>246</v>
      </c>
      <c r="F16" s="269">
        <v>240.6</v>
      </c>
      <c r="G16" s="33"/>
      <c r="H16" s="38"/>
    </row>
    <row r="17" spans="1:8" s="2" customFormat="1" ht="16.8" customHeight="1">
      <c r="A17" s="33"/>
      <c r="B17" s="38"/>
      <c r="C17" s="268" t="s">
        <v>406</v>
      </c>
      <c r="D17" s="268" t="s">
        <v>407</v>
      </c>
      <c r="E17" s="16" t="s">
        <v>246</v>
      </c>
      <c r="F17" s="269">
        <v>240.6</v>
      </c>
      <c r="G17" s="33"/>
      <c r="H17" s="38"/>
    </row>
    <row r="18" spans="1:8" s="2" customFormat="1" ht="16.8" customHeight="1">
      <c r="A18" s="33"/>
      <c r="B18" s="38"/>
      <c r="C18" s="264" t="s">
        <v>216</v>
      </c>
      <c r="D18" s="265" t="s">
        <v>1</v>
      </c>
      <c r="E18" s="266" t="s">
        <v>1</v>
      </c>
      <c r="F18" s="267">
        <v>41.43</v>
      </c>
      <c r="G18" s="33"/>
      <c r="H18" s="38"/>
    </row>
    <row r="19" spans="1:8" s="2" customFormat="1" ht="16.8" customHeight="1">
      <c r="A19" s="33"/>
      <c r="B19" s="38"/>
      <c r="C19" s="268" t="s">
        <v>1</v>
      </c>
      <c r="D19" s="268" t="s">
        <v>273</v>
      </c>
      <c r="E19" s="16" t="s">
        <v>1</v>
      </c>
      <c r="F19" s="269">
        <v>30.36</v>
      </c>
      <c r="G19" s="33"/>
      <c r="H19" s="38"/>
    </row>
    <row r="20" spans="1:8" s="2" customFormat="1" ht="16.8" customHeight="1">
      <c r="A20" s="33"/>
      <c r="B20" s="38"/>
      <c r="C20" s="268" t="s">
        <v>1</v>
      </c>
      <c r="D20" s="268" t="s">
        <v>274</v>
      </c>
      <c r="E20" s="16" t="s">
        <v>1</v>
      </c>
      <c r="F20" s="269">
        <v>11.07</v>
      </c>
      <c r="G20" s="33"/>
      <c r="H20" s="38"/>
    </row>
    <row r="21" spans="1:8" s="2" customFormat="1" ht="16.8" customHeight="1">
      <c r="A21" s="33"/>
      <c r="B21" s="38"/>
      <c r="C21" s="268" t="s">
        <v>216</v>
      </c>
      <c r="D21" s="268" t="s">
        <v>238</v>
      </c>
      <c r="E21" s="16" t="s">
        <v>1</v>
      </c>
      <c r="F21" s="269">
        <v>41.43</v>
      </c>
      <c r="G21" s="33"/>
      <c r="H21" s="38"/>
    </row>
    <row r="22" spans="1:8" s="2" customFormat="1" ht="16.8" customHeight="1">
      <c r="A22" s="33"/>
      <c r="B22" s="38"/>
      <c r="C22" s="270" t="s">
        <v>556</v>
      </c>
      <c r="D22" s="33"/>
      <c r="E22" s="33"/>
      <c r="F22" s="33"/>
      <c r="G22" s="33"/>
      <c r="H22" s="38"/>
    </row>
    <row r="23" spans="1:8" s="2" customFormat="1" ht="16.8" customHeight="1">
      <c r="A23" s="33"/>
      <c r="B23" s="38"/>
      <c r="C23" s="268" t="s">
        <v>268</v>
      </c>
      <c r="D23" s="268" t="s">
        <v>269</v>
      </c>
      <c r="E23" s="16" t="s">
        <v>253</v>
      </c>
      <c r="F23" s="269">
        <v>41.43</v>
      </c>
      <c r="G23" s="33"/>
      <c r="H23" s="38"/>
    </row>
    <row r="24" spans="1:8" s="2" customFormat="1" ht="16.8" customHeight="1">
      <c r="A24" s="33"/>
      <c r="B24" s="38"/>
      <c r="C24" s="268" t="s">
        <v>302</v>
      </c>
      <c r="D24" s="268" t="s">
        <v>303</v>
      </c>
      <c r="E24" s="16" t="s">
        <v>253</v>
      </c>
      <c r="F24" s="269">
        <v>686.245</v>
      </c>
      <c r="G24" s="33"/>
      <c r="H24" s="38"/>
    </row>
    <row r="25" spans="1:8" s="2" customFormat="1" ht="16.8" customHeight="1">
      <c r="A25" s="33"/>
      <c r="B25" s="38"/>
      <c r="C25" s="268" t="s">
        <v>335</v>
      </c>
      <c r="D25" s="268" t="s">
        <v>336</v>
      </c>
      <c r="E25" s="16" t="s">
        <v>253</v>
      </c>
      <c r="F25" s="269">
        <v>686.245</v>
      </c>
      <c r="G25" s="33"/>
      <c r="H25" s="38"/>
    </row>
    <row r="26" spans="1:8" s="2" customFormat="1" ht="16.8" customHeight="1">
      <c r="A26" s="33"/>
      <c r="B26" s="38"/>
      <c r="C26" s="264" t="s">
        <v>203</v>
      </c>
      <c r="D26" s="265" t="s">
        <v>1</v>
      </c>
      <c r="E26" s="266" t="s">
        <v>1</v>
      </c>
      <c r="F26" s="267">
        <v>7.92</v>
      </c>
      <c r="G26" s="33"/>
      <c r="H26" s="38"/>
    </row>
    <row r="27" spans="1:8" s="2" customFormat="1" ht="16.8" customHeight="1">
      <c r="A27" s="33"/>
      <c r="B27" s="38"/>
      <c r="C27" s="268" t="s">
        <v>1</v>
      </c>
      <c r="D27" s="268" t="s">
        <v>433</v>
      </c>
      <c r="E27" s="16" t="s">
        <v>1</v>
      </c>
      <c r="F27" s="269">
        <v>7.92</v>
      </c>
      <c r="G27" s="33"/>
      <c r="H27" s="38"/>
    </row>
    <row r="28" spans="1:8" s="2" customFormat="1" ht="16.8" customHeight="1">
      <c r="A28" s="33"/>
      <c r="B28" s="38"/>
      <c r="C28" s="268" t="s">
        <v>203</v>
      </c>
      <c r="D28" s="268" t="s">
        <v>238</v>
      </c>
      <c r="E28" s="16" t="s">
        <v>1</v>
      </c>
      <c r="F28" s="269">
        <v>7.92</v>
      </c>
      <c r="G28" s="33"/>
      <c r="H28" s="38"/>
    </row>
    <row r="29" spans="1:8" s="2" customFormat="1" ht="16.8" customHeight="1">
      <c r="A29" s="33"/>
      <c r="B29" s="38"/>
      <c r="C29" s="270" t="s">
        <v>556</v>
      </c>
      <c r="D29" s="33"/>
      <c r="E29" s="33"/>
      <c r="F29" s="33"/>
      <c r="G29" s="33"/>
      <c r="H29" s="38"/>
    </row>
    <row r="30" spans="1:8" s="2" customFormat="1" ht="16.8" customHeight="1">
      <c r="A30" s="33"/>
      <c r="B30" s="38"/>
      <c r="C30" s="268" t="s">
        <v>429</v>
      </c>
      <c r="D30" s="268" t="s">
        <v>430</v>
      </c>
      <c r="E30" s="16" t="s">
        <v>253</v>
      </c>
      <c r="F30" s="269">
        <v>7.92</v>
      </c>
      <c r="G30" s="33"/>
      <c r="H30" s="38"/>
    </row>
    <row r="31" spans="1:8" s="2" customFormat="1" ht="16.8" customHeight="1">
      <c r="A31" s="33"/>
      <c r="B31" s="38"/>
      <c r="C31" s="268" t="s">
        <v>435</v>
      </c>
      <c r="D31" s="268" t="s">
        <v>436</v>
      </c>
      <c r="E31" s="16" t="s">
        <v>253</v>
      </c>
      <c r="F31" s="269">
        <v>7.92</v>
      </c>
      <c r="G31" s="33"/>
      <c r="H31" s="38"/>
    </row>
    <row r="32" spans="1:8" s="2" customFormat="1" ht="16.8" customHeight="1">
      <c r="A32" s="33"/>
      <c r="B32" s="38"/>
      <c r="C32" s="268" t="s">
        <v>482</v>
      </c>
      <c r="D32" s="268" t="s">
        <v>483</v>
      </c>
      <c r="E32" s="16" t="s">
        <v>246</v>
      </c>
      <c r="F32" s="269">
        <v>148.28</v>
      </c>
      <c r="G32" s="33"/>
      <c r="H32" s="38"/>
    </row>
    <row r="33" spans="1:8" s="2" customFormat="1" ht="16.8" customHeight="1">
      <c r="A33" s="33"/>
      <c r="B33" s="38"/>
      <c r="C33" s="268" t="s">
        <v>452</v>
      </c>
      <c r="D33" s="268" t="s">
        <v>453</v>
      </c>
      <c r="E33" s="16" t="s">
        <v>246</v>
      </c>
      <c r="F33" s="269">
        <v>31.68</v>
      </c>
      <c r="G33" s="33"/>
      <c r="H33" s="38"/>
    </row>
    <row r="34" spans="1:8" s="2" customFormat="1" ht="16.8" customHeight="1">
      <c r="A34" s="33"/>
      <c r="B34" s="38"/>
      <c r="C34" s="264" t="s">
        <v>207</v>
      </c>
      <c r="D34" s="265" t="s">
        <v>1</v>
      </c>
      <c r="E34" s="266" t="s">
        <v>1</v>
      </c>
      <c r="F34" s="267">
        <v>105</v>
      </c>
      <c r="G34" s="33"/>
      <c r="H34" s="38"/>
    </row>
    <row r="35" spans="1:8" s="2" customFormat="1" ht="16.8" customHeight="1">
      <c r="A35" s="33"/>
      <c r="B35" s="38"/>
      <c r="C35" s="268" t="s">
        <v>1</v>
      </c>
      <c r="D35" s="268" t="s">
        <v>311</v>
      </c>
      <c r="E35" s="16" t="s">
        <v>1</v>
      </c>
      <c r="F35" s="269">
        <v>105</v>
      </c>
      <c r="G35" s="33"/>
      <c r="H35" s="38"/>
    </row>
    <row r="36" spans="1:8" s="2" customFormat="1" ht="16.8" customHeight="1">
      <c r="A36" s="33"/>
      <c r="B36" s="38"/>
      <c r="C36" s="268" t="s">
        <v>207</v>
      </c>
      <c r="D36" s="268" t="s">
        <v>238</v>
      </c>
      <c r="E36" s="16" t="s">
        <v>1</v>
      </c>
      <c r="F36" s="269">
        <v>105</v>
      </c>
      <c r="G36" s="33"/>
      <c r="H36" s="38"/>
    </row>
    <row r="37" spans="1:8" s="2" customFormat="1" ht="16.8" customHeight="1">
      <c r="A37" s="33"/>
      <c r="B37" s="38"/>
      <c r="C37" s="270" t="s">
        <v>556</v>
      </c>
      <c r="D37" s="33"/>
      <c r="E37" s="33"/>
      <c r="F37" s="33"/>
      <c r="G37" s="33"/>
      <c r="H37" s="38"/>
    </row>
    <row r="38" spans="1:8" s="2" customFormat="1" ht="16.8" customHeight="1">
      <c r="A38" s="33"/>
      <c r="B38" s="38"/>
      <c r="C38" s="268" t="s">
        <v>307</v>
      </c>
      <c r="D38" s="268" t="s">
        <v>308</v>
      </c>
      <c r="E38" s="16" t="s">
        <v>246</v>
      </c>
      <c r="F38" s="269">
        <v>105</v>
      </c>
      <c r="G38" s="33"/>
      <c r="H38" s="38"/>
    </row>
    <row r="39" spans="1:8" s="2" customFormat="1" ht="16.8" customHeight="1">
      <c r="A39" s="33"/>
      <c r="B39" s="38"/>
      <c r="C39" s="268" t="s">
        <v>318</v>
      </c>
      <c r="D39" s="268" t="s">
        <v>319</v>
      </c>
      <c r="E39" s="16" t="s">
        <v>246</v>
      </c>
      <c r="F39" s="269">
        <v>186.4</v>
      </c>
      <c r="G39" s="33"/>
      <c r="H39" s="38"/>
    </row>
    <row r="40" spans="1:8" s="2" customFormat="1" ht="16.8" customHeight="1">
      <c r="A40" s="33"/>
      <c r="B40" s="38"/>
      <c r="C40" s="264" t="s">
        <v>466</v>
      </c>
      <c r="D40" s="265" t="s">
        <v>1</v>
      </c>
      <c r="E40" s="266" t="s">
        <v>1</v>
      </c>
      <c r="F40" s="267">
        <v>76.7</v>
      </c>
      <c r="G40" s="33"/>
      <c r="H40" s="38"/>
    </row>
    <row r="41" spans="1:8" s="2" customFormat="1" ht="16.8" customHeight="1">
      <c r="A41" s="33"/>
      <c r="B41" s="38"/>
      <c r="C41" s="268" t="s">
        <v>1</v>
      </c>
      <c r="D41" s="268" t="s">
        <v>463</v>
      </c>
      <c r="E41" s="16" t="s">
        <v>1</v>
      </c>
      <c r="F41" s="269">
        <v>25.3</v>
      </c>
      <c r="G41" s="33"/>
      <c r="H41" s="38"/>
    </row>
    <row r="42" spans="1:8" s="2" customFormat="1" ht="16.8" customHeight="1">
      <c r="A42" s="33"/>
      <c r="B42" s="38"/>
      <c r="C42" s="268" t="s">
        <v>1</v>
      </c>
      <c r="D42" s="268" t="s">
        <v>464</v>
      </c>
      <c r="E42" s="16" t="s">
        <v>1</v>
      </c>
      <c r="F42" s="269">
        <v>15.4</v>
      </c>
      <c r="G42" s="33"/>
      <c r="H42" s="38"/>
    </row>
    <row r="43" spans="1:8" s="2" customFormat="1" ht="16.8" customHeight="1">
      <c r="A43" s="33"/>
      <c r="B43" s="38"/>
      <c r="C43" s="268" t="s">
        <v>1</v>
      </c>
      <c r="D43" s="268" t="s">
        <v>465</v>
      </c>
      <c r="E43" s="16" t="s">
        <v>1</v>
      </c>
      <c r="F43" s="269">
        <v>36</v>
      </c>
      <c r="G43" s="33"/>
      <c r="H43" s="38"/>
    </row>
    <row r="44" spans="1:8" s="2" customFormat="1" ht="16.8" customHeight="1">
      <c r="A44" s="33"/>
      <c r="B44" s="38"/>
      <c r="C44" s="268" t="s">
        <v>466</v>
      </c>
      <c r="D44" s="268" t="s">
        <v>238</v>
      </c>
      <c r="E44" s="16" t="s">
        <v>1</v>
      </c>
      <c r="F44" s="269">
        <v>76.7</v>
      </c>
      <c r="G44" s="33"/>
      <c r="H44" s="38"/>
    </row>
    <row r="45" spans="1:8" s="2" customFormat="1" ht="16.8" customHeight="1">
      <c r="A45" s="33"/>
      <c r="B45" s="38"/>
      <c r="C45" s="264" t="s">
        <v>211</v>
      </c>
      <c r="D45" s="265" t="s">
        <v>1</v>
      </c>
      <c r="E45" s="266" t="s">
        <v>1</v>
      </c>
      <c r="F45" s="267">
        <v>44.64</v>
      </c>
      <c r="G45" s="33"/>
      <c r="H45" s="38"/>
    </row>
    <row r="46" spans="1:8" s="2" customFormat="1" ht="16.8" customHeight="1">
      <c r="A46" s="33"/>
      <c r="B46" s="38"/>
      <c r="C46" s="268" t="s">
        <v>1</v>
      </c>
      <c r="D46" s="268" t="s">
        <v>284</v>
      </c>
      <c r="E46" s="16" t="s">
        <v>1</v>
      </c>
      <c r="F46" s="269">
        <v>8.64</v>
      </c>
      <c r="G46" s="33"/>
      <c r="H46" s="38"/>
    </row>
    <row r="47" spans="1:8" s="2" customFormat="1" ht="16.8" customHeight="1">
      <c r="A47" s="33"/>
      <c r="B47" s="38"/>
      <c r="C47" s="268" t="s">
        <v>1</v>
      </c>
      <c r="D47" s="268" t="s">
        <v>285</v>
      </c>
      <c r="E47" s="16" t="s">
        <v>1</v>
      </c>
      <c r="F47" s="269">
        <v>36</v>
      </c>
      <c r="G47" s="33"/>
      <c r="H47" s="38"/>
    </row>
    <row r="48" spans="1:8" s="2" customFormat="1" ht="16.8" customHeight="1">
      <c r="A48" s="33"/>
      <c r="B48" s="38"/>
      <c r="C48" s="268" t="s">
        <v>211</v>
      </c>
      <c r="D48" s="268" t="s">
        <v>238</v>
      </c>
      <c r="E48" s="16" t="s">
        <v>1</v>
      </c>
      <c r="F48" s="269">
        <v>44.64</v>
      </c>
      <c r="G48" s="33"/>
      <c r="H48" s="38"/>
    </row>
    <row r="49" spans="1:8" s="2" customFormat="1" ht="16.8" customHeight="1">
      <c r="A49" s="33"/>
      <c r="B49" s="38"/>
      <c r="C49" s="270" t="s">
        <v>556</v>
      </c>
      <c r="D49" s="33"/>
      <c r="E49" s="33"/>
      <c r="F49" s="33"/>
      <c r="G49" s="33"/>
      <c r="H49" s="38"/>
    </row>
    <row r="50" spans="1:8" s="2" customFormat="1" ht="20.4">
      <c r="A50" s="33"/>
      <c r="B50" s="38"/>
      <c r="C50" s="268" t="s">
        <v>280</v>
      </c>
      <c r="D50" s="268" t="s">
        <v>281</v>
      </c>
      <c r="E50" s="16" t="s">
        <v>253</v>
      </c>
      <c r="F50" s="269">
        <v>22.32</v>
      </c>
      <c r="G50" s="33"/>
      <c r="H50" s="38"/>
    </row>
    <row r="51" spans="1:8" s="2" customFormat="1" ht="20.4">
      <c r="A51" s="33"/>
      <c r="B51" s="38"/>
      <c r="C51" s="268" t="s">
        <v>293</v>
      </c>
      <c r="D51" s="268" t="s">
        <v>294</v>
      </c>
      <c r="E51" s="16" t="s">
        <v>253</v>
      </c>
      <c r="F51" s="269">
        <v>22.32</v>
      </c>
      <c r="G51" s="33"/>
      <c r="H51" s="38"/>
    </row>
    <row r="52" spans="1:8" s="2" customFormat="1" ht="16.8" customHeight="1">
      <c r="A52" s="33"/>
      <c r="B52" s="38"/>
      <c r="C52" s="268" t="s">
        <v>302</v>
      </c>
      <c r="D52" s="268" t="s">
        <v>303</v>
      </c>
      <c r="E52" s="16" t="s">
        <v>253</v>
      </c>
      <c r="F52" s="269">
        <v>686.245</v>
      </c>
      <c r="G52" s="33"/>
      <c r="H52" s="38"/>
    </row>
    <row r="53" spans="1:8" s="2" customFormat="1" ht="16.8" customHeight="1">
      <c r="A53" s="33"/>
      <c r="B53" s="38"/>
      <c r="C53" s="268" t="s">
        <v>335</v>
      </c>
      <c r="D53" s="268" t="s">
        <v>336</v>
      </c>
      <c r="E53" s="16" t="s">
        <v>253</v>
      </c>
      <c r="F53" s="269">
        <v>686.245</v>
      </c>
      <c r="G53" s="33"/>
      <c r="H53" s="38"/>
    </row>
    <row r="54" spans="1:8" s="2" customFormat="1" ht="16.8" customHeight="1">
      <c r="A54" s="33"/>
      <c r="B54" s="38"/>
      <c r="C54" s="264" t="s">
        <v>213</v>
      </c>
      <c r="D54" s="265" t="s">
        <v>1</v>
      </c>
      <c r="E54" s="266" t="s">
        <v>1</v>
      </c>
      <c r="F54" s="267">
        <v>32.175</v>
      </c>
      <c r="G54" s="33"/>
      <c r="H54" s="38"/>
    </row>
    <row r="55" spans="1:8" s="2" customFormat="1" ht="16.8" customHeight="1">
      <c r="A55" s="33"/>
      <c r="B55" s="38"/>
      <c r="C55" s="268" t="s">
        <v>1</v>
      </c>
      <c r="D55" s="268" t="s">
        <v>291</v>
      </c>
      <c r="E55" s="16" t="s">
        <v>1</v>
      </c>
      <c r="F55" s="269">
        <v>32.175</v>
      </c>
      <c r="G55" s="33"/>
      <c r="H55" s="38"/>
    </row>
    <row r="56" spans="1:8" s="2" customFormat="1" ht="16.8" customHeight="1">
      <c r="A56" s="33"/>
      <c r="B56" s="38"/>
      <c r="C56" s="268" t="s">
        <v>213</v>
      </c>
      <c r="D56" s="268" t="s">
        <v>238</v>
      </c>
      <c r="E56" s="16" t="s">
        <v>1</v>
      </c>
      <c r="F56" s="269">
        <v>32.175</v>
      </c>
      <c r="G56" s="33"/>
      <c r="H56" s="38"/>
    </row>
    <row r="57" spans="1:8" s="2" customFormat="1" ht="16.8" customHeight="1">
      <c r="A57" s="33"/>
      <c r="B57" s="38"/>
      <c r="C57" s="270" t="s">
        <v>556</v>
      </c>
      <c r="D57" s="33"/>
      <c r="E57" s="33"/>
      <c r="F57" s="33"/>
      <c r="G57" s="33"/>
      <c r="H57" s="38"/>
    </row>
    <row r="58" spans="1:8" s="2" customFormat="1" ht="16.8" customHeight="1">
      <c r="A58" s="33"/>
      <c r="B58" s="38"/>
      <c r="C58" s="268" t="s">
        <v>287</v>
      </c>
      <c r="D58" s="268" t="s">
        <v>288</v>
      </c>
      <c r="E58" s="16" t="s">
        <v>253</v>
      </c>
      <c r="F58" s="269">
        <v>16.088</v>
      </c>
      <c r="G58" s="33"/>
      <c r="H58" s="38"/>
    </row>
    <row r="59" spans="1:8" s="2" customFormat="1" ht="16.8" customHeight="1">
      <c r="A59" s="33"/>
      <c r="B59" s="38"/>
      <c r="C59" s="268" t="s">
        <v>298</v>
      </c>
      <c r="D59" s="268" t="s">
        <v>299</v>
      </c>
      <c r="E59" s="16" t="s">
        <v>253</v>
      </c>
      <c r="F59" s="269">
        <v>16.088</v>
      </c>
      <c r="G59" s="33"/>
      <c r="H59" s="38"/>
    </row>
    <row r="60" spans="1:8" s="2" customFormat="1" ht="16.8" customHeight="1">
      <c r="A60" s="33"/>
      <c r="B60" s="38"/>
      <c r="C60" s="268" t="s">
        <v>302</v>
      </c>
      <c r="D60" s="268" t="s">
        <v>303</v>
      </c>
      <c r="E60" s="16" t="s">
        <v>253</v>
      </c>
      <c r="F60" s="269">
        <v>686.245</v>
      </c>
      <c r="G60" s="33"/>
      <c r="H60" s="38"/>
    </row>
    <row r="61" spans="1:8" s="2" customFormat="1" ht="16.8" customHeight="1">
      <c r="A61" s="33"/>
      <c r="B61" s="38"/>
      <c r="C61" s="268" t="s">
        <v>335</v>
      </c>
      <c r="D61" s="268" t="s">
        <v>336</v>
      </c>
      <c r="E61" s="16" t="s">
        <v>253</v>
      </c>
      <c r="F61" s="269">
        <v>686.245</v>
      </c>
      <c r="G61" s="33"/>
      <c r="H61" s="38"/>
    </row>
    <row r="62" spans="1:8" s="2" customFormat="1" ht="16.8" customHeight="1">
      <c r="A62" s="33"/>
      <c r="B62" s="38"/>
      <c r="C62" s="264" t="s">
        <v>205</v>
      </c>
      <c r="D62" s="265" t="s">
        <v>1</v>
      </c>
      <c r="E62" s="266" t="s">
        <v>1</v>
      </c>
      <c r="F62" s="267">
        <v>29.82</v>
      </c>
      <c r="G62" s="33"/>
      <c r="H62" s="38"/>
    </row>
    <row r="63" spans="1:8" s="2" customFormat="1" ht="16.8" customHeight="1">
      <c r="A63" s="33"/>
      <c r="B63" s="38"/>
      <c r="C63" s="268" t="s">
        <v>1</v>
      </c>
      <c r="D63" s="268" t="s">
        <v>513</v>
      </c>
      <c r="E63" s="16" t="s">
        <v>1</v>
      </c>
      <c r="F63" s="269">
        <v>20.22</v>
      </c>
      <c r="G63" s="33"/>
      <c r="H63" s="38"/>
    </row>
    <row r="64" spans="1:8" s="2" customFormat="1" ht="16.8" customHeight="1">
      <c r="A64" s="33"/>
      <c r="B64" s="38"/>
      <c r="C64" s="268" t="s">
        <v>1</v>
      </c>
      <c r="D64" s="268" t="s">
        <v>514</v>
      </c>
      <c r="E64" s="16" t="s">
        <v>1</v>
      </c>
      <c r="F64" s="269">
        <v>9.6</v>
      </c>
      <c r="G64" s="33"/>
      <c r="H64" s="38"/>
    </row>
    <row r="65" spans="1:8" s="2" customFormat="1" ht="16.8" customHeight="1">
      <c r="A65" s="33"/>
      <c r="B65" s="38"/>
      <c r="C65" s="268" t="s">
        <v>205</v>
      </c>
      <c r="D65" s="268" t="s">
        <v>238</v>
      </c>
      <c r="E65" s="16" t="s">
        <v>1</v>
      </c>
      <c r="F65" s="269">
        <v>29.82</v>
      </c>
      <c r="G65" s="33"/>
      <c r="H65" s="38"/>
    </row>
    <row r="66" spans="1:8" s="2" customFormat="1" ht="16.8" customHeight="1">
      <c r="A66" s="33"/>
      <c r="B66" s="38"/>
      <c r="C66" s="270" t="s">
        <v>556</v>
      </c>
      <c r="D66" s="33"/>
      <c r="E66" s="33"/>
      <c r="F66" s="33"/>
      <c r="G66" s="33"/>
      <c r="H66" s="38"/>
    </row>
    <row r="67" spans="1:8" s="2" customFormat="1" ht="16.8" customHeight="1">
      <c r="A67" s="33"/>
      <c r="B67" s="38"/>
      <c r="C67" s="268" t="s">
        <v>509</v>
      </c>
      <c r="D67" s="268" t="s">
        <v>510</v>
      </c>
      <c r="E67" s="16" t="s">
        <v>358</v>
      </c>
      <c r="F67" s="269">
        <v>29.82</v>
      </c>
      <c r="G67" s="33"/>
      <c r="H67" s="38"/>
    </row>
    <row r="68" spans="1:8" s="2" customFormat="1" ht="16.8" customHeight="1">
      <c r="A68" s="33"/>
      <c r="B68" s="38"/>
      <c r="C68" s="268" t="s">
        <v>516</v>
      </c>
      <c r="D68" s="268" t="s">
        <v>517</v>
      </c>
      <c r="E68" s="16" t="s">
        <v>358</v>
      </c>
      <c r="F68" s="269">
        <v>29.82</v>
      </c>
      <c r="G68" s="33"/>
      <c r="H68" s="38"/>
    </row>
    <row r="69" spans="1:8" s="2" customFormat="1" ht="16.8" customHeight="1">
      <c r="A69" s="33"/>
      <c r="B69" s="38"/>
      <c r="C69" s="264" t="s">
        <v>209</v>
      </c>
      <c r="D69" s="265" t="s">
        <v>1</v>
      </c>
      <c r="E69" s="266" t="s">
        <v>1</v>
      </c>
      <c r="F69" s="267">
        <v>568</v>
      </c>
      <c r="G69" s="33"/>
      <c r="H69" s="38"/>
    </row>
    <row r="70" spans="1:8" s="2" customFormat="1" ht="20.4">
      <c r="A70" s="33"/>
      <c r="B70" s="38"/>
      <c r="C70" s="268" t="s">
        <v>1</v>
      </c>
      <c r="D70" s="268" t="s">
        <v>261</v>
      </c>
      <c r="E70" s="16" t="s">
        <v>1</v>
      </c>
      <c r="F70" s="269">
        <v>528</v>
      </c>
      <c r="G70" s="33"/>
      <c r="H70" s="38"/>
    </row>
    <row r="71" spans="1:8" s="2" customFormat="1" ht="16.8" customHeight="1">
      <c r="A71" s="33"/>
      <c r="B71" s="38"/>
      <c r="C71" s="268" t="s">
        <v>1</v>
      </c>
      <c r="D71" s="268" t="s">
        <v>262</v>
      </c>
      <c r="E71" s="16" t="s">
        <v>1</v>
      </c>
      <c r="F71" s="269">
        <v>40</v>
      </c>
      <c r="G71" s="33"/>
      <c r="H71" s="38"/>
    </row>
    <row r="72" spans="1:8" s="2" customFormat="1" ht="16.8" customHeight="1">
      <c r="A72" s="33"/>
      <c r="B72" s="38"/>
      <c r="C72" s="268" t="s">
        <v>209</v>
      </c>
      <c r="D72" s="268" t="s">
        <v>238</v>
      </c>
      <c r="E72" s="16" t="s">
        <v>1</v>
      </c>
      <c r="F72" s="269">
        <v>568</v>
      </c>
      <c r="G72" s="33"/>
      <c r="H72" s="38"/>
    </row>
    <row r="73" spans="1:8" s="2" customFormat="1" ht="16.8" customHeight="1">
      <c r="A73" s="33"/>
      <c r="B73" s="38"/>
      <c r="C73" s="270" t="s">
        <v>556</v>
      </c>
      <c r="D73" s="33"/>
      <c r="E73" s="33"/>
      <c r="F73" s="33"/>
      <c r="G73" s="33"/>
      <c r="H73" s="38"/>
    </row>
    <row r="74" spans="1:8" s="2" customFormat="1" ht="20.4">
      <c r="A74" s="33"/>
      <c r="B74" s="38"/>
      <c r="C74" s="268" t="s">
        <v>257</v>
      </c>
      <c r="D74" s="268" t="s">
        <v>258</v>
      </c>
      <c r="E74" s="16" t="s">
        <v>253</v>
      </c>
      <c r="F74" s="269">
        <v>284</v>
      </c>
      <c r="G74" s="33"/>
      <c r="H74" s="38"/>
    </row>
    <row r="75" spans="1:8" s="2" customFormat="1" ht="20.4">
      <c r="A75" s="33"/>
      <c r="B75" s="38"/>
      <c r="C75" s="268" t="s">
        <v>264</v>
      </c>
      <c r="D75" s="268" t="s">
        <v>265</v>
      </c>
      <c r="E75" s="16" t="s">
        <v>253</v>
      </c>
      <c r="F75" s="269">
        <v>284</v>
      </c>
      <c r="G75" s="33"/>
      <c r="H75" s="38"/>
    </row>
    <row r="76" spans="1:8" s="2" customFormat="1" ht="16.8" customHeight="1">
      <c r="A76" s="33"/>
      <c r="B76" s="38"/>
      <c r="C76" s="268" t="s">
        <v>302</v>
      </c>
      <c r="D76" s="268" t="s">
        <v>303</v>
      </c>
      <c r="E76" s="16" t="s">
        <v>253</v>
      </c>
      <c r="F76" s="269">
        <v>686.245</v>
      </c>
      <c r="G76" s="33"/>
      <c r="H76" s="38"/>
    </row>
    <row r="77" spans="1:8" s="2" customFormat="1" ht="16.8" customHeight="1">
      <c r="A77" s="33"/>
      <c r="B77" s="38"/>
      <c r="C77" s="268" t="s">
        <v>335</v>
      </c>
      <c r="D77" s="268" t="s">
        <v>336</v>
      </c>
      <c r="E77" s="16" t="s">
        <v>253</v>
      </c>
      <c r="F77" s="269">
        <v>686.245</v>
      </c>
      <c r="G77" s="33"/>
      <c r="H77" s="38"/>
    </row>
    <row r="78" spans="1:8" s="2" customFormat="1" ht="7.35" customHeight="1">
      <c r="A78" s="33"/>
      <c r="B78" s="149"/>
      <c r="C78" s="150"/>
      <c r="D78" s="150"/>
      <c r="E78" s="150"/>
      <c r="F78" s="150"/>
      <c r="G78" s="150"/>
      <c r="H78" s="38"/>
    </row>
    <row r="79" spans="1:8" s="2" customFormat="1" ht="10.2">
      <c r="A79" s="33"/>
      <c r="B79" s="33"/>
      <c r="C79" s="33"/>
      <c r="D79" s="33"/>
      <c r="E79" s="33"/>
      <c r="F79" s="33"/>
      <c r="G79" s="33"/>
      <c r="H79" s="33"/>
    </row>
  </sheetData>
  <sheetProtection algorithmName="SHA-512" hashValue="ea4dtvpYqjm28M7torE2zlvV7mlCuua+kyEn1NV2yAmWAa7jcjYEuU/8MPlRYuDBYfVYVWFVP8ETeVTUWw9V6w==" saltValue="jbS0Cb6kqX/l9+ww56nMW58de0GK5YLXL1sc+qBVtsQ6w8e/wesiN7kQ9tCzdsBkJEE1HE+ttgkPa572ro2yy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REGIO12-KROS2\kros2</dc:creator>
  <cp:keywords/>
  <dc:description/>
  <cp:lastModifiedBy>Banot</cp:lastModifiedBy>
  <dcterms:created xsi:type="dcterms:W3CDTF">2020-09-09T06:18:36Z</dcterms:created>
  <dcterms:modified xsi:type="dcterms:W3CDTF">2020-11-27T09:11:19Z</dcterms:modified>
  <cp:category/>
  <cp:version/>
  <cp:contentType/>
  <cp:contentStatus/>
</cp:coreProperties>
</file>