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3035" windowHeight="8895" activeTab="2"/>
  </bookViews>
  <sheets>
    <sheet name="Krycí list" sheetId="1" r:id="rId1"/>
    <sheet name="Rekapitulace" sheetId="2" r:id="rId2"/>
    <sheet name="Rozpocet" sheetId="3" r:id="rId3"/>
    <sheet name="#Figury" sheetId="4" state="hidden" r:id="rId4"/>
  </sheets>
  <calcPr calcId="125725" iterateCount="1"/>
</workbook>
</file>

<file path=xl/calcChain.xml><?xml version="1.0" encoding="utf-8"?>
<calcChain xmlns="http://schemas.openxmlformats.org/spreadsheetml/2006/main">
  <c r="R45" i="1"/>
  <c r="R43"/>
  <c r="E45"/>
  <c r="E42"/>
  <c r="B8" i="2"/>
  <c r="B7"/>
  <c r="B5"/>
  <c r="B4"/>
  <c r="B3"/>
  <c r="B2"/>
  <c r="C8" i="3"/>
  <c r="C7"/>
  <c r="C5"/>
  <c r="C4"/>
  <c r="C3"/>
  <c r="C2"/>
  <c r="E35" i="1"/>
  <c r="J35"/>
  <c r="R35"/>
  <c r="P38"/>
  <c r="P39"/>
  <c r="P40"/>
  <c r="P41"/>
  <c r="P42"/>
  <c r="J44"/>
  <c r="K45"/>
  <c r="A14" i="2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I16" i="3"/>
  <c r="K16"/>
  <c r="M16"/>
  <c r="I17"/>
  <c r="K17"/>
  <c r="M17"/>
  <c r="M15"/>
  <c r="I19"/>
  <c r="K19"/>
  <c r="M19"/>
  <c r="I20"/>
  <c r="K20"/>
  <c r="M20"/>
  <c r="I21"/>
  <c r="K21"/>
  <c r="K15"/>
  <c r="M21"/>
  <c r="I22"/>
  <c r="K22"/>
  <c r="M22"/>
  <c r="I23"/>
  <c r="K23"/>
  <c r="M23"/>
  <c r="I24"/>
  <c r="K24"/>
  <c r="M24"/>
  <c r="I25"/>
  <c r="K25"/>
  <c r="M25"/>
  <c r="I26"/>
  <c r="K26"/>
  <c r="M26"/>
  <c r="I27"/>
  <c r="K27"/>
  <c r="M27"/>
  <c r="I28"/>
  <c r="K28"/>
  <c r="M28"/>
  <c r="I29"/>
  <c r="K29"/>
  <c r="M29"/>
  <c r="I31"/>
  <c r="K31"/>
  <c r="K30"/>
  <c r="D16" i="2"/>
  <c r="M31" i="3"/>
  <c r="I32"/>
  <c r="K32"/>
  <c r="M32"/>
  <c r="I33"/>
  <c r="K33"/>
  <c r="M33"/>
  <c r="I35"/>
  <c r="K35"/>
  <c r="M35"/>
  <c r="I37"/>
  <c r="K37"/>
  <c r="M37"/>
  <c r="I38"/>
  <c r="K38"/>
  <c r="M38"/>
  <c r="I39"/>
  <c r="K39"/>
  <c r="M39"/>
  <c r="I40"/>
  <c r="K40"/>
  <c r="M40"/>
  <c r="I41"/>
  <c r="K41"/>
  <c r="M41"/>
  <c r="I42"/>
  <c r="K42"/>
  <c r="M42"/>
  <c r="I43"/>
  <c r="K43"/>
  <c r="M43"/>
  <c r="I44"/>
  <c r="K44"/>
  <c r="M44"/>
  <c r="I45"/>
  <c r="K45"/>
  <c r="M45"/>
  <c r="I47"/>
  <c r="K47"/>
  <c r="K46"/>
  <c r="D17" i="2"/>
  <c r="M47" i="3"/>
  <c r="I48"/>
  <c r="K48"/>
  <c r="M48"/>
  <c r="M46"/>
  <c r="I49"/>
  <c r="K49"/>
  <c r="M49"/>
  <c r="I50"/>
  <c r="K50"/>
  <c r="M50"/>
  <c r="I53"/>
  <c r="I52"/>
  <c r="C19" i="2"/>
  <c r="K53" i="3"/>
  <c r="K52"/>
  <c r="M53"/>
  <c r="M52"/>
  <c r="I55"/>
  <c r="K55"/>
  <c r="M55"/>
  <c r="I56"/>
  <c r="K56"/>
  <c r="M56"/>
  <c r="I57"/>
  <c r="K57"/>
  <c r="K54"/>
  <c r="D20" i="2"/>
  <c r="M57" i="3"/>
  <c r="M54"/>
  <c r="E20" i="2"/>
  <c r="I58" i="3"/>
  <c r="K58"/>
  <c r="M58"/>
  <c r="I59"/>
  <c r="K59"/>
  <c r="M59"/>
  <c r="I60"/>
  <c r="K60"/>
  <c r="M60"/>
  <c r="I61"/>
  <c r="K61"/>
  <c r="M61"/>
  <c r="I63"/>
  <c r="E40" i="1"/>
  <c r="K63" i="3"/>
  <c r="K62"/>
  <c r="D21" i="2"/>
  <c r="M63" i="3"/>
  <c r="I64"/>
  <c r="K64"/>
  <c r="M64"/>
  <c r="M62"/>
  <c r="E21" i="2"/>
  <c r="I65" i="3"/>
  <c r="K65"/>
  <c r="M65"/>
  <c r="I66"/>
  <c r="K66"/>
  <c r="M66"/>
  <c r="I68"/>
  <c r="K68"/>
  <c r="K67"/>
  <c r="D22" i="2"/>
  <c r="M68" i="3"/>
  <c r="M67"/>
  <c r="E22" i="2"/>
  <c r="I69" i="3"/>
  <c r="K69"/>
  <c r="M69"/>
  <c r="I70"/>
  <c r="K70"/>
  <c r="M70"/>
  <c r="I71"/>
  <c r="K71"/>
  <c r="M71"/>
  <c r="I72"/>
  <c r="K72"/>
  <c r="M72"/>
  <c r="I74"/>
  <c r="I73"/>
  <c r="C23" i="2"/>
  <c r="K74" i="3"/>
  <c r="K73"/>
  <c r="D23" i="2"/>
  <c r="M74" i="3"/>
  <c r="M73"/>
  <c r="E23" i="2"/>
  <c r="I77" i="3"/>
  <c r="E43" i="1"/>
  <c r="K77" i="3"/>
  <c r="K76"/>
  <c r="M77"/>
  <c r="M76"/>
  <c r="E25" i="2"/>
  <c r="M75" i="3"/>
  <c r="E24" i="2"/>
  <c r="I67" i="3"/>
  <c r="C22" i="2"/>
  <c r="I76" i="3"/>
  <c r="C25" i="2"/>
  <c r="I62" i="3"/>
  <c r="C21" i="2"/>
  <c r="I54" i="3"/>
  <c r="I51"/>
  <c r="C18" i="2"/>
  <c r="E41" i="1"/>
  <c r="I46" i="3"/>
  <c r="C17" i="2"/>
  <c r="E38" i="1"/>
  <c r="I15" i="3"/>
  <c r="C15" i="2"/>
  <c r="K75" i="3"/>
  <c r="D24" i="2"/>
  <c r="D25"/>
  <c r="M51" i="3"/>
  <c r="E18" i="2"/>
  <c r="E19"/>
  <c r="K14" i="3"/>
  <c r="D15" i="2"/>
  <c r="E15"/>
  <c r="E17"/>
  <c r="M30" i="3"/>
  <c r="E16" i="2"/>
  <c r="K51" i="3"/>
  <c r="D18" i="2"/>
  <c r="D19"/>
  <c r="C20"/>
  <c r="I75" i="3"/>
  <c r="C24" i="2"/>
  <c r="E39" i="1"/>
  <c r="I30" i="3"/>
  <c r="C16" i="2"/>
  <c r="I14" i="3"/>
  <c r="E44" i="1"/>
  <c r="S47"/>
  <c r="S49"/>
  <c r="I78" i="3"/>
  <c r="C26" i="2"/>
  <c r="C14"/>
  <c r="K78" i="3"/>
  <c r="D26" i="2"/>
  <c r="D14"/>
  <c r="M14" i="3"/>
  <c r="O48" i="1"/>
  <c r="E14" i="2"/>
  <c r="M78" i="3"/>
  <c r="E26" i="2"/>
  <c r="S48" i="1"/>
</calcChain>
</file>

<file path=xl/sharedStrings.xml><?xml version="1.0" encoding="utf-8"?>
<sst xmlns="http://schemas.openxmlformats.org/spreadsheetml/2006/main" count="560" uniqueCount="285">
  <si>
    <t>Název stavby</t>
  </si>
  <si>
    <t>AZV Kutná Hora</t>
  </si>
  <si>
    <t>JKSO</t>
  </si>
  <si>
    <t xml:space="preserve"> </t>
  </si>
  <si>
    <t>Kód stavby</t>
  </si>
  <si>
    <t>12</t>
  </si>
  <si>
    <t>Název objektu</t>
  </si>
  <si>
    <t>EČO</t>
  </si>
  <si>
    <t>Kód objektu</t>
  </si>
  <si>
    <t>Název části</t>
  </si>
  <si>
    <t>Místo</t>
  </si>
  <si>
    <t>Kutná Hora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</si>
  <si>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</si>
  <si>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</si>
  <si>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</si>
  <si>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</si>
  <si>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</si>
  <si>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</si>
  <si>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</si>
  <si>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SIGREEN s. r. o., Kubelíková 1224/42, 130 00 Praha</t>
  </si>
  <si>
    <t>25953702</t>
  </si>
  <si>
    <t>CZ25953702</t>
  </si>
  <si>
    <t>Zhotovitel</t>
  </si>
  <si>
    <t>Rozpočet číslo</t>
  </si>
  <si>
    <t>Zpracoval</t>
  </si>
  <si>
    <t>Dne</t>
  </si>
  <si>
    <t>Jindřich Syrový</t>
  </si>
  <si>
    <t>12.08.2012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</si>
  <si>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</si>
  <si>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</si>
  <si>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</si>
  <si>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</si>
  <si>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</si>
  <si>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</si>
  <si>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</si>
  <si>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</si>
  <si>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</si>
  <si>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</si>
  <si>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</si>
  <si>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</si>
  <si>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</si>
  <si>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</si>
  <si>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</si>
  <si>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</si>
  <si>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</si>
  <si>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</si>
  <si>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</si>
  <si>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</si>
  <si>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</si>
  <si>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</si>
  <si>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</si>
  <si>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</si>
  <si>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</si>
  <si>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</si>
  <si>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</si>
  <si>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</si>
  <si>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</si>
  <si>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</si>
  <si>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</si>
  <si>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</si>
  <si>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</si>
  <si>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</si>
  <si>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</si>
  <si>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</si>
  <si>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</si>
  <si>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</si>
  <si>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</si>
  <si>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</si>
  <si>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</si>
  <si>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</si>
  <si>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</si>
  <si>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</si>
  <si>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</si>
  <si>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</si>
  <si>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</si>
  <si>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</si>
  <si>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</si>
  <si>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</si>
  <si>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</si>
  <si>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</si>
  <si>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</si>
  <si>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</si>
  <si>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</si>
  <si>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</si>
  <si>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</si>
  <si>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</si>
  <si>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</si>
  <si>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</si>
  <si>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Celkem</t>
  </si>
  <si>
    <t>JKSO:</t>
  </si>
  <si>
    <t>P.Č.</t>
  </si>
  <si>
    <t>TV</t>
  </si>
  <si>
    <t>KCN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</si>
  <si>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</si>
  <si>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</si>
  <si>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</si>
  <si>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</si>
  <si>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</si>
  <si>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</si>
  <si>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</si>
  <si>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</si>
  <si>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</si>
  <si>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</si>
  <si>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Dodavatel</t>
  </si>
  <si>
    <t xml:space="preserve"> Práce a dodávky HSV</t>
  </si>
  <si>
    <t>0</t>
  </si>
  <si>
    <t>6</t>
  </si>
  <si>
    <t xml:space="preserve"> Úpravy povrchů, podlahy a osazování výplní</t>
  </si>
  <si>
    <t>1</t>
  </si>
  <si>
    <t>K</t>
  </si>
  <si>
    <t>PK</t>
  </si>
  <si>
    <t>612325422</t>
  </si>
  <si>
    <t>Oprava vnitřní vápenocementové štukové omítky stěn v rozsahu plochy do 30% a oprava parapetu</t>
  </si>
  <si>
    <t>m2</t>
  </si>
  <si>
    <t>2</t>
  </si>
  <si>
    <t>622211031.1</t>
  </si>
  <si>
    <t>Montáž zateplení vnějších stěn ETICS - systém Profi Faradayus</t>
  </si>
  <si>
    <t>a) upevnění desek lepením a talířovými hmoždinkami
b) přestěrkování izolačních desek
c) vložení sklovláknité výstužné tkaniny</t>
  </si>
  <si>
    <t>P</t>
  </si>
  <si>
    <t>3</t>
  </si>
  <si>
    <t>M</t>
  </si>
  <si>
    <t>MAT</t>
  </si>
  <si>
    <t>283759520</t>
  </si>
  <si>
    <t>4</t>
  </si>
  <si>
    <t>283763540</t>
  </si>
  <si>
    <t>5</t>
  </si>
  <si>
    <t>622212001</t>
  </si>
  <si>
    <t>Montáž zateplení vnějšího ostění hl. špalety do 200 mm z polystyrénových desek tl do 40 mm</t>
  </si>
  <si>
    <t>m</t>
  </si>
  <si>
    <t>283759320</t>
  </si>
  <si>
    <t>deska fasádní polystyrénová EPS 70 F 1000 x 500 x 40 mm</t>
  </si>
  <si>
    <t>7</t>
  </si>
  <si>
    <t>622252001</t>
  </si>
  <si>
    <t>Montáž zakládacích soklových lišt zateplení</t>
  </si>
  <si>
    <t>8</t>
  </si>
  <si>
    <t>590516360</t>
  </si>
  <si>
    <t>lišta zakládací LO 153 mm tl.1,0mm</t>
  </si>
  <si>
    <t>9</t>
  </si>
  <si>
    <t>622252002</t>
  </si>
  <si>
    <t>Montáž ostatních lišt zateplení</t>
  </si>
  <si>
    <t>10</t>
  </si>
  <si>
    <t>590514730</t>
  </si>
  <si>
    <t>lišta profil rohový Al s prolisem délka 2 m</t>
  </si>
  <si>
    <t>11</t>
  </si>
  <si>
    <t>622325102</t>
  </si>
  <si>
    <t>Oprava vápenocementové hladké omítky vnějších stěn v rozsahu do 30%</t>
  </si>
  <si>
    <t>13</t>
  </si>
  <si>
    <t xml:space="preserve"> Ostatní konstrukce a práce-bourání</t>
  </si>
  <si>
    <t>14</t>
  </si>
  <si>
    <t>941111121</t>
  </si>
  <si>
    <t>Montáž lešení řadového trubkového lehkého s podlahami zatížení do 200 kg/m2 š do 1,2 m v do 10 m</t>
  </si>
  <si>
    <t>15</t>
  </si>
  <si>
    <t>941111122</t>
  </si>
  <si>
    <t>Montáž lešení řadového trubkového lehkého s podlahami zatížení do 200 kg/m2 š do 1,2 m v do 25 m</t>
  </si>
  <si>
    <t>16</t>
  </si>
  <si>
    <t>941111221</t>
  </si>
  <si>
    <t>Příplatek k lešení řadovému trubkovému lehkému s podlahami š 1,2 m v 10 m za první a ZKD den použití</t>
  </si>
  <si>
    <t>763,980*60</t>
  </si>
  <si>
    <t>-1</t>
  </si>
  <si>
    <t>17</t>
  </si>
  <si>
    <t>941111222</t>
  </si>
  <si>
    <t>Příplatek k lešení řadovému trubkovému lehkému s podlahami š 1,2 m v 25 m za první a ZKD den použití</t>
  </si>
  <si>
    <t>1671,960*60</t>
  </si>
  <si>
    <t>18</t>
  </si>
  <si>
    <t>941111821</t>
  </si>
  <si>
    <t>Demontáž lešení řadového trubkového lehkého s podlahami zatížení do 200 kg/m2 š do 1,2 m v do 10 m</t>
  </si>
  <si>
    <t>19</t>
  </si>
  <si>
    <t>941111822</t>
  </si>
  <si>
    <t>Demontáž lešení řadového trubkového lehkého s podlahami zatížení do 200 kg/m2 š do 1,2 m v do 25 m</t>
  </si>
  <si>
    <t>20</t>
  </si>
  <si>
    <t>967033962</t>
  </si>
  <si>
    <t>Odsekání okenních obrub předsazených před líc zdiva 50 mm</t>
  </si>
  <si>
    <t>21</t>
  </si>
  <si>
    <t>968062244</t>
  </si>
  <si>
    <t>Vybourání dřevěných rámů oken jednoduchých včetně křídel pl do 1 m2</t>
  </si>
  <si>
    <t>22</t>
  </si>
  <si>
    <t>968062245</t>
  </si>
  <si>
    <t>Vybourání dřevěných rámů oken jednoduchých včetně křídel pl do 2 m2</t>
  </si>
  <si>
    <t>23</t>
  </si>
  <si>
    <t>968062246</t>
  </si>
  <si>
    <t>Vybourání dřevěných rámů oken jednoduchých včetně křídel pl do 4 m2</t>
  </si>
  <si>
    <t>24</t>
  </si>
  <si>
    <t>968062247</t>
  </si>
  <si>
    <t>Vybourání dřevěných rámů oken jednoduchých včetně křídel pl přes 4 m2</t>
  </si>
  <si>
    <t>25</t>
  </si>
  <si>
    <t>968062455</t>
  </si>
  <si>
    <t>Vybourání dřevěných dveřních zárubní pl do 2 m2</t>
  </si>
  <si>
    <t>26</t>
  </si>
  <si>
    <t>968062456</t>
  </si>
  <si>
    <t>Vybourání dřevěných dveřních zárubní pl přes 2 m2</t>
  </si>
  <si>
    <t>99</t>
  </si>
  <si>
    <t xml:space="preserve"> Přesun hmot</t>
  </si>
  <si>
    <t>27</t>
  </si>
  <si>
    <t>997013501</t>
  </si>
  <si>
    <t>Odvoz suti na skládku a vybouraných hmot nebo meziskládku do 1 km se složením</t>
  </si>
  <si>
    <t>t</t>
  </si>
  <si>
    <t>28</t>
  </si>
  <si>
    <t>997013509</t>
  </si>
  <si>
    <t>Příplatek k odvozu suti a vybouraných hmot na skládku ZKD 1 km přes 1 km</t>
  </si>
  <si>
    <t>29</t>
  </si>
  <si>
    <t>997013831</t>
  </si>
  <si>
    <t>Poplatek za uložení stavebního směsného odpadu na skládce (skládkovné)</t>
  </si>
  <si>
    <t>30</t>
  </si>
  <si>
    <t>998011004</t>
  </si>
  <si>
    <t>Přesun hmot pro budovy zděné v do 36 m</t>
  </si>
  <si>
    <t xml:space="preserve"> Práce a dodávky PSV</t>
  </si>
  <si>
    <t>761</t>
  </si>
  <si>
    <t>31</t>
  </si>
  <si>
    <t>783102801</t>
  </si>
  <si>
    <t>Odstranění nátěrů okartáčováním z ocelových konstrukcí středních "B"</t>
  </si>
  <si>
    <t>764</t>
  </si>
  <si>
    <t xml:space="preserve"> Konstrukce klempířské</t>
  </si>
  <si>
    <t>32</t>
  </si>
  <si>
    <t>764410850</t>
  </si>
  <si>
    <t>Demontáž oplechování parapetu rš do 330 mm</t>
  </si>
  <si>
    <t>33</t>
  </si>
  <si>
    <t>764430840</t>
  </si>
  <si>
    <t>Demontáž oplechování zdí rš do 500 mm</t>
  </si>
  <si>
    <t>34</t>
  </si>
  <si>
    <t>764454204</t>
  </si>
  <si>
    <t>Odpadní trouby Pz kruhové D 150 mm</t>
  </si>
  <si>
    <t>35</t>
  </si>
  <si>
    <t>764454803</t>
  </si>
  <si>
    <t>Demontáž trouby kruhové průměr 150 mm</t>
  </si>
  <si>
    <t>36</t>
  </si>
  <si>
    <t>764510520</t>
  </si>
  <si>
    <t>Oplechování parapetů TiZn rš 170 mm včetně rohů</t>
  </si>
  <si>
    <t>37</t>
  </si>
  <si>
    <t>764530530</t>
  </si>
  <si>
    <t>Oplechování TiZn zdí rš 400 mm včetně rohů</t>
  </si>
  <si>
    <t>38</t>
  </si>
  <si>
    <t>998764104</t>
  </si>
  <si>
    <t>Přesun hmot tonážní pro konstrukce klempířské v objektech v do 36 m</t>
  </si>
  <si>
    <t>766</t>
  </si>
  <si>
    <t xml:space="preserve"> Konstrukce truhlářské</t>
  </si>
  <si>
    <t>39</t>
  </si>
  <si>
    <t>kus</t>
  </si>
  <si>
    <t>40</t>
  </si>
  <si>
    <t>41</t>
  </si>
  <si>
    <t>761-A-1021</t>
  </si>
  <si>
    <t>Okna plastová plochy do 1,5 m2</t>
  </si>
  <si>
    <t>42</t>
  </si>
  <si>
    <t>761-A-1022</t>
  </si>
  <si>
    <t>Okna plastová plochy přes 1,5 m2</t>
  </si>
  <si>
    <t>767</t>
  </si>
  <si>
    <t xml:space="preserve"> Konstrukce zámečnické</t>
  </si>
  <si>
    <t>43</t>
  </si>
  <si>
    <t>767996803</t>
  </si>
  <si>
    <t>Demontáž atypických zámečnických konstrukcí hmotnosti jednotlivých dílů do 250 kg</t>
  </si>
  <si>
    <t>kg</t>
  </si>
  <si>
    <t>44</t>
  </si>
  <si>
    <t>767991912</t>
  </si>
  <si>
    <t>Opravy zámečnických konstrukcí ostatní - samostatné řezání plamenem</t>
  </si>
  <si>
    <t>45</t>
  </si>
  <si>
    <t>767995116</t>
  </si>
  <si>
    <t>Montáž atypických zámečnických konstrukcí hmotnosti do 250 kg</t>
  </si>
  <si>
    <t>46</t>
  </si>
  <si>
    <t>767991911</t>
  </si>
  <si>
    <t>Opravy zámečnických konstrukcí ostatní - samostatné svařování</t>
  </si>
  <si>
    <t>47</t>
  </si>
  <si>
    <t>998767102</t>
  </si>
  <si>
    <t>Přesun hmot tonážní pro zámečnické konstrukce v objektech v do 12 m</t>
  </si>
  <si>
    <t>783</t>
  </si>
  <si>
    <t xml:space="preserve"> Dokončovací práce</t>
  </si>
  <si>
    <t>48</t>
  </si>
  <si>
    <t>783124520</t>
  </si>
  <si>
    <t>Nátěry syntetické OK středních "B" barva standardní dvojnásobné a 1x email</t>
  </si>
  <si>
    <t xml:space="preserve"> Práce a dodávky M</t>
  </si>
  <si>
    <t>21-M</t>
  </si>
  <si>
    <t xml:space="preserve"> Elektromontáže</t>
  </si>
  <si>
    <t>49</t>
  </si>
  <si>
    <t>210220101</t>
  </si>
  <si>
    <t>Demontáž a zpětná montáž hromosvodného vedení svodových vodičů s podpěrami průměru do 10 mm</t>
  </si>
  <si>
    <t>VÝKAZ VÝMĚR</t>
  </si>
  <si>
    <t xml:space="preserve"> Konstrukce schodiště</t>
  </si>
  <si>
    <t>Tenkovrstvá silikonová zrnitá omítka tl. 1,5 mm vnějších stěn Profi - Faradayus</t>
  </si>
  <si>
    <t>deska fasádní polystyrénová EPS 70 F 1000 x 500 x 150 mm Profi - Faradayus</t>
  </si>
  <si>
    <t>deska fasádní polystyrénová izolační Perimeter N PER 30 (EPS P) 1265 x 615 x 100 mm Profi - Faradayus</t>
  </si>
  <si>
    <t>Penetrace podkladu vč. Materiálu, Profi - Faradayus</t>
  </si>
  <si>
    <t>622611102R</t>
  </si>
  <si>
    <t>622521001R</t>
  </si>
  <si>
    <t>Dveře venkovní plastové 1křídlové</t>
  </si>
  <si>
    <t>Dveře venkovní plastové 2křídlové</t>
  </si>
  <si>
    <t>761-A-3502R</t>
  </si>
  <si>
    <t>761-A-3501R</t>
  </si>
</sst>
</file>

<file path=xl/styles.xml><?xml version="1.0" encoding="utf-8"?>
<styleSheet xmlns="http://schemas.openxmlformats.org/spreadsheetml/2006/main">
  <numFmts count="7">
    <numFmt numFmtId="164" formatCode="####;\-####"/>
    <numFmt numFmtId="165" formatCode="#,##0;\-#,##0"/>
    <numFmt numFmtId="166" formatCode="#,##0.00;\-#,##0.00"/>
    <numFmt numFmtId="167" formatCode="#,##0.0000;\-#,##0.0000"/>
    <numFmt numFmtId="168" formatCode="#,##0.000;\-#,##0.000"/>
    <numFmt numFmtId="169" formatCode="#,##0.00000;\-#,##0.00000"/>
    <numFmt numFmtId="170" formatCode="#,##0.0;\-#,##0.0"/>
  </numFmts>
  <fonts count="24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sz val="8"/>
      <color indexed="9"/>
      <name val="Arial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charset val="110"/>
    </font>
    <font>
      <b/>
      <sz val="8"/>
      <color indexed="20"/>
      <name val="Arial"/>
      <charset val="110"/>
    </font>
    <font>
      <b/>
      <sz val="8"/>
      <color indexed="21"/>
      <name val="Arial"/>
      <charset val="110"/>
    </font>
    <font>
      <b/>
      <u/>
      <sz val="8"/>
      <name val="Arial"/>
      <charset val="110"/>
    </font>
    <font>
      <b/>
      <u/>
      <sz val="8"/>
      <color indexed="10"/>
      <name val="Arial"/>
      <charset val="110"/>
    </font>
    <font>
      <i/>
      <sz val="7"/>
      <name val="Arial CE"/>
      <charset val="238"/>
    </font>
    <font>
      <sz val="8"/>
      <color indexed="12"/>
      <name val="Arial"/>
      <charset val="110"/>
    </font>
    <font>
      <sz val="8"/>
      <color indexed="63"/>
      <name val="Arial"/>
      <charset val="110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8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164" fontId="3" fillId="0" borderId="9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2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164" fontId="3" fillId="0" borderId="16" xfId="0" applyNumberFormat="1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7" xfId="0" applyNumberFormat="1" applyFont="1" applyBorder="1" applyAlignment="1" applyProtection="1">
      <alignment horizontal="right" vertical="center"/>
    </xf>
    <xf numFmtId="49" fontId="3" fillId="0" borderId="14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165" fontId="0" fillId="0" borderId="29" xfId="0" applyNumberFormat="1" applyFont="1" applyBorder="1" applyAlignment="1" applyProtection="1">
      <alignment horizontal="right" vertical="center"/>
    </xf>
    <xf numFmtId="165" fontId="0" fillId="0" borderId="30" xfId="0" applyNumberFormat="1" applyFont="1" applyBorder="1" applyAlignment="1" applyProtection="1">
      <alignment horizontal="right" vertical="center"/>
    </xf>
    <xf numFmtId="165" fontId="7" fillId="0" borderId="31" xfId="0" applyNumberFormat="1" applyFont="1" applyBorder="1" applyAlignment="1" applyProtection="1">
      <alignment horizontal="right" vertical="center"/>
    </xf>
    <xf numFmtId="166" fontId="7" fillId="0" borderId="32" xfId="0" applyNumberFormat="1" applyFont="1" applyBorder="1" applyAlignment="1" applyProtection="1">
      <alignment horizontal="right" vertical="center"/>
    </xf>
    <xf numFmtId="165" fontId="0" fillId="0" borderId="31" xfId="0" applyNumberFormat="1" applyFont="1" applyBorder="1" applyAlignment="1" applyProtection="1">
      <alignment horizontal="right" vertical="center"/>
    </xf>
    <xf numFmtId="165" fontId="0" fillId="0" borderId="32" xfId="0" applyNumberFormat="1" applyFont="1" applyBorder="1" applyAlignment="1" applyProtection="1">
      <alignment horizontal="right" vertical="center"/>
    </xf>
    <xf numFmtId="165" fontId="7" fillId="0" borderId="30" xfId="0" applyNumberFormat="1" applyFont="1" applyBorder="1" applyAlignment="1" applyProtection="1">
      <alignment horizontal="right" vertical="center"/>
    </xf>
    <xf numFmtId="166" fontId="7" fillId="0" borderId="30" xfId="0" applyNumberFormat="1" applyFont="1" applyBorder="1" applyAlignment="1" applyProtection="1">
      <alignment horizontal="right" vertical="center"/>
    </xf>
    <xf numFmtId="165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166" fontId="7" fillId="0" borderId="15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166" fontId="0" fillId="0" borderId="15" xfId="0" applyNumberFormat="1" applyFont="1" applyBorder="1" applyAlignment="1" applyProtection="1">
      <alignment horizontal="right" vertical="center"/>
    </xf>
    <xf numFmtId="165" fontId="0" fillId="0" borderId="16" xfId="0" applyNumberFormat="1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left" vertical="center"/>
    </xf>
    <xf numFmtId="166" fontId="7" fillId="0" borderId="21" xfId="0" applyNumberFormat="1" applyFont="1" applyBorder="1" applyAlignment="1" applyProtection="1">
      <alignment horizontal="right" vertical="center"/>
    </xf>
    <xf numFmtId="166" fontId="0" fillId="0" borderId="21" xfId="0" applyNumberFormat="1" applyFont="1" applyBorder="1" applyAlignment="1" applyProtection="1">
      <alignment horizontal="right" vertical="center"/>
    </xf>
    <xf numFmtId="165" fontId="0" fillId="0" borderId="23" xfId="0" applyNumberFormat="1" applyFont="1" applyBorder="1" applyAlignment="1" applyProtection="1">
      <alignment horizontal="right" vertical="center"/>
    </xf>
    <xf numFmtId="0" fontId="2" fillId="0" borderId="37" xfId="0" applyFont="1" applyBorder="1" applyAlignment="1" applyProtection="1">
      <alignment horizontal="left" vertical="center"/>
    </xf>
    <xf numFmtId="164" fontId="2" fillId="0" borderId="38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166" fontId="7" fillId="0" borderId="39" xfId="0" applyNumberFormat="1" applyFont="1" applyBorder="1" applyAlignment="1" applyProtection="1">
      <alignment horizontal="right" vertical="center"/>
    </xf>
    <xf numFmtId="166" fontId="7" fillId="0" borderId="22" xfId="0" applyNumberFormat="1" applyFont="1" applyBorder="1" applyAlignment="1" applyProtection="1">
      <alignment horizontal="right" vertical="center"/>
    </xf>
    <xf numFmtId="165" fontId="11" fillId="0" borderId="5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40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167" fontId="12" fillId="0" borderId="23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165" fontId="3" fillId="0" borderId="18" xfId="0" applyNumberFormat="1" applyFont="1" applyBorder="1" applyAlignment="1" applyProtection="1">
      <alignment horizontal="right" vertical="center"/>
    </xf>
    <xf numFmtId="166" fontId="3" fillId="0" borderId="15" xfId="0" applyNumberFormat="1" applyFont="1" applyBorder="1" applyAlignment="1" applyProtection="1">
      <alignment horizontal="right" vertical="center"/>
    </xf>
    <xf numFmtId="166" fontId="7" fillId="0" borderId="18" xfId="0" applyNumberFormat="1" applyFont="1" applyBorder="1" applyAlignment="1" applyProtection="1">
      <alignment horizontal="right" vertical="center"/>
    </xf>
    <xf numFmtId="167" fontId="12" fillId="0" borderId="43" xfId="0" applyNumberFormat="1" applyFont="1" applyBorder="1" applyAlignment="1" applyProtection="1">
      <alignment horizontal="right" vertical="center"/>
    </xf>
    <xf numFmtId="0" fontId="6" fillId="0" borderId="44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center"/>
    </xf>
    <xf numFmtId="165" fontId="3" fillId="0" borderId="15" xfId="0" applyNumberFormat="1" applyFont="1" applyBorder="1" applyAlignment="1" applyProtection="1">
      <alignment horizontal="right" vertical="center"/>
    </xf>
    <xf numFmtId="167" fontId="12" fillId="0" borderId="35" xfId="0" applyNumberFormat="1" applyFont="1" applyBorder="1" applyAlignment="1" applyProtection="1">
      <alignment horizontal="right" vertical="center"/>
    </xf>
    <xf numFmtId="0" fontId="6" fillId="0" borderId="32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center"/>
    </xf>
    <xf numFmtId="166" fontId="13" fillId="0" borderId="46" xfId="0" applyNumberFormat="1" applyFont="1" applyBorder="1" applyAlignment="1" applyProtection="1">
      <alignment horizontal="right" vertical="center"/>
    </xf>
    <xf numFmtId="0" fontId="2" fillId="0" borderId="47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/>
    </xf>
    <xf numFmtId="0" fontId="2" fillId="0" borderId="4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3" fillId="3" borderId="51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164" fontId="3" fillId="3" borderId="38" xfId="0" applyNumberFormat="1" applyFont="1" applyFill="1" applyBorder="1" applyAlignment="1" applyProtection="1">
      <alignment horizontal="center" vertical="center"/>
    </xf>
    <xf numFmtId="164" fontId="3" fillId="3" borderId="52" xfId="0" applyNumberFormat="1" applyFont="1" applyFill="1" applyBorder="1" applyAlignment="1" applyProtection="1">
      <alignment horizontal="center" vertical="center"/>
    </xf>
    <xf numFmtId="164" fontId="3" fillId="3" borderId="53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horizontal="left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6" fontId="16" fillId="0" borderId="0" xfId="0" applyNumberFormat="1" applyFont="1" applyAlignment="1" applyProtection="1">
      <alignment horizontal="right" vertical="center"/>
    </xf>
    <xf numFmtId="168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6" fontId="17" fillId="0" borderId="0" xfId="0" applyNumberFormat="1" applyFont="1" applyAlignment="1" applyProtection="1">
      <alignment horizontal="right" vertical="center"/>
    </xf>
    <xf numFmtId="168" fontId="17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166" fontId="18" fillId="0" borderId="0" xfId="0" applyNumberFormat="1" applyFont="1" applyAlignment="1" applyProtection="1">
      <alignment horizontal="right" vertical="center"/>
    </xf>
    <xf numFmtId="168" fontId="18" fillId="0" borderId="0" xfId="0" applyNumberFormat="1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166" fontId="20" fillId="0" borderId="0" xfId="0" applyNumberFormat="1" applyFont="1" applyAlignment="1" applyProtection="1">
      <alignment horizontal="right" vertical="center"/>
    </xf>
    <xf numFmtId="168" fontId="20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/>
    </xf>
    <xf numFmtId="164" fontId="2" fillId="3" borderId="31" xfId="0" applyNumberFormat="1" applyFont="1" applyFill="1" applyBorder="1" applyAlignment="1" applyProtection="1">
      <alignment horizontal="center" vertical="center"/>
    </xf>
    <xf numFmtId="164" fontId="2" fillId="3" borderId="32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166" fontId="16" fillId="0" borderId="2" xfId="0" applyNumberFormat="1" applyFont="1" applyBorder="1" applyAlignment="1" applyProtection="1">
      <alignment horizontal="right" vertical="center"/>
    </xf>
    <xf numFmtId="168" fontId="16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168" fontId="2" fillId="0" borderId="0" xfId="0" applyNumberFormat="1" applyFont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right" vertical="center"/>
    </xf>
    <xf numFmtId="169" fontId="2" fillId="0" borderId="0" xfId="0" applyNumberFormat="1" applyFont="1" applyAlignment="1" applyProtection="1">
      <alignment horizontal="right" vertical="center"/>
    </xf>
    <xf numFmtId="170" fontId="2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top" wrapText="1"/>
    </xf>
    <xf numFmtId="0" fontId="22" fillId="0" borderId="0" xfId="0" applyFont="1" applyAlignment="1" applyProtection="1">
      <alignment horizontal="center" vertical="center"/>
    </xf>
    <xf numFmtId="49" fontId="22" fillId="0" borderId="0" xfId="0" applyNumberFormat="1" applyFont="1" applyAlignment="1" applyProtection="1">
      <alignment horizontal="left" vertical="top"/>
    </xf>
    <xf numFmtId="0" fontId="22" fillId="0" borderId="0" xfId="0" applyFont="1" applyAlignment="1" applyProtection="1">
      <alignment horizontal="left" vertical="center" wrapText="1"/>
    </xf>
    <xf numFmtId="168" fontId="22" fillId="0" borderId="0" xfId="0" applyNumberFormat="1" applyFont="1" applyAlignment="1" applyProtection="1">
      <alignment horizontal="right" vertical="center"/>
    </xf>
    <xf numFmtId="166" fontId="22" fillId="0" borderId="0" xfId="0" applyNumberFormat="1" applyFont="1" applyAlignment="1" applyProtection="1">
      <alignment horizontal="right" vertical="center"/>
    </xf>
    <xf numFmtId="169" fontId="22" fillId="0" borderId="0" xfId="0" applyNumberFormat="1" applyFont="1" applyAlignment="1" applyProtection="1">
      <alignment horizontal="right" vertical="center"/>
    </xf>
    <xf numFmtId="170" fontId="22" fillId="0" borderId="0" xfId="0" applyNumberFormat="1" applyFont="1" applyAlignment="1" applyProtection="1">
      <alignment horizontal="right" vertical="center"/>
    </xf>
    <xf numFmtId="165" fontId="22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 wrapText="1"/>
    </xf>
    <xf numFmtId="168" fontId="23" fillId="0" borderId="0" xfId="0" applyNumberFormat="1" applyFont="1" applyAlignment="1" applyProtection="1">
      <alignment horizontal="right" vertical="center"/>
    </xf>
    <xf numFmtId="0" fontId="3" fillId="0" borderId="8" xfId="0" applyFont="1" applyBorder="1" applyAlignment="1" applyProtection="1">
      <alignment horizontal="left" vertical="center" wrapText="1"/>
    </xf>
    <xf numFmtId="164" fontId="3" fillId="0" borderId="9" xfId="0" applyNumberFormat="1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top" wrapText="1"/>
    </xf>
    <xf numFmtId="164" fontId="3" fillId="0" borderId="0" xfId="0" applyNumberFormat="1" applyFont="1" applyAlignment="1" applyProtection="1">
      <alignment horizontal="left" vertical="center"/>
    </xf>
    <xf numFmtId="164" fontId="3" fillId="0" borderId="13" xfId="0" applyNumberFormat="1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top" wrapText="1"/>
    </xf>
    <xf numFmtId="164" fontId="3" fillId="0" borderId="19" xfId="0" applyNumberFormat="1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topLeftCell="A28" workbookViewId="0">
      <selection activeCell="E5" sqref="E5:J5"/>
    </sheetView>
  </sheetViews>
  <sheetFormatPr defaultRowHeight="12.75" customHeight="1"/>
  <cols>
    <col min="1" max="1" width="2.42578125" style="2" customWidth="1"/>
    <col min="2" max="2" width="1.85546875" style="2" customWidth="1"/>
    <col min="3" max="3" width="2.7109375" style="2" customWidth="1"/>
    <col min="4" max="4" width="6.85546875" style="2" customWidth="1"/>
    <col min="5" max="5" width="13.5703125" style="2" customWidth="1"/>
    <col min="6" max="6" width="0.5703125" style="2" customWidth="1"/>
    <col min="7" max="7" width="2.5703125" style="2" customWidth="1"/>
    <col min="8" max="8" width="2.7109375" style="2" customWidth="1"/>
    <col min="9" max="9" width="9.7109375" style="2" customWidth="1"/>
    <col min="10" max="10" width="13.5703125" style="2" customWidth="1"/>
    <col min="11" max="11" width="0.7109375" style="2" customWidth="1"/>
    <col min="12" max="12" width="2.42578125" style="2" customWidth="1"/>
    <col min="13" max="13" width="2.85546875" style="2" customWidth="1"/>
    <col min="14" max="14" width="2" style="2" customWidth="1"/>
    <col min="15" max="15" width="12.7109375" style="2" customWidth="1"/>
    <col min="16" max="16" width="2.85546875" style="2" customWidth="1"/>
    <col min="17" max="17" width="2" style="2" customWidth="1"/>
    <col min="18" max="18" width="13.5703125" style="2" customWidth="1"/>
    <col min="19" max="19" width="0.5703125" style="2" customWidth="1"/>
    <col min="20" max="16384" width="9.140625" style="2"/>
  </cols>
  <sheetData>
    <row r="1" spans="1:19" ht="12" hidden="1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3.25" customHeight="1">
      <c r="A2" s="3"/>
      <c r="B2" s="4"/>
      <c r="C2" s="4"/>
      <c r="D2" s="4"/>
      <c r="E2" s="4"/>
      <c r="F2" s="4"/>
      <c r="G2" s="6" t="s">
        <v>273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ht="12" hidden="1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8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24" customHeight="1">
      <c r="A5" s="13"/>
      <c r="B5" s="14" t="s">
        <v>0</v>
      </c>
      <c r="C5" s="14"/>
      <c r="D5" s="14"/>
      <c r="E5" s="188" t="s">
        <v>1</v>
      </c>
      <c r="F5" s="189"/>
      <c r="G5" s="189"/>
      <c r="H5" s="189"/>
      <c r="I5" s="189"/>
      <c r="J5" s="190"/>
      <c r="K5" s="14"/>
      <c r="L5" s="14"/>
      <c r="M5" s="14"/>
      <c r="N5" s="14"/>
      <c r="O5" s="14" t="s">
        <v>2</v>
      </c>
      <c r="P5" s="15" t="s">
        <v>3</v>
      </c>
      <c r="Q5" s="16"/>
      <c r="R5" s="17"/>
      <c r="S5" s="18"/>
    </row>
    <row r="6" spans="1:19" ht="17.25" hidden="1" customHeight="1">
      <c r="A6" s="13"/>
      <c r="B6" s="14" t="s">
        <v>4</v>
      </c>
      <c r="C6" s="14"/>
      <c r="D6" s="14"/>
      <c r="E6" s="19" t="s">
        <v>5</v>
      </c>
      <c r="F6" s="14"/>
      <c r="G6" s="14"/>
      <c r="H6" s="14"/>
      <c r="I6" s="14"/>
      <c r="J6" s="20"/>
      <c r="K6" s="14"/>
      <c r="L6" s="14"/>
      <c r="M6" s="14"/>
      <c r="N6" s="14"/>
      <c r="O6" s="14"/>
      <c r="P6" s="21"/>
      <c r="Q6" s="22"/>
      <c r="R6" s="20"/>
      <c r="S6" s="18"/>
    </row>
    <row r="7" spans="1:19" ht="24" customHeight="1">
      <c r="A7" s="13"/>
      <c r="B7" s="14" t="s">
        <v>6</v>
      </c>
      <c r="C7" s="14"/>
      <c r="D7" s="14"/>
      <c r="E7" s="191" t="s">
        <v>3</v>
      </c>
      <c r="F7" s="192"/>
      <c r="G7" s="192"/>
      <c r="H7" s="192"/>
      <c r="I7" s="192"/>
      <c r="J7" s="193"/>
      <c r="K7" s="14"/>
      <c r="L7" s="14"/>
      <c r="M7" s="14"/>
      <c r="N7" s="14"/>
      <c r="O7" s="14" t="s">
        <v>7</v>
      </c>
      <c r="P7" s="24"/>
      <c r="Q7" s="22"/>
      <c r="R7" s="20"/>
      <c r="S7" s="18"/>
    </row>
    <row r="8" spans="1:19" ht="17.25" hidden="1" customHeight="1">
      <c r="A8" s="13"/>
      <c r="B8" s="14" t="s">
        <v>8</v>
      </c>
      <c r="C8" s="14"/>
      <c r="D8" s="14"/>
      <c r="E8" s="23" t="s">
        <v>3</v>
      </c>
      <c r="F8" s="14"/>
      <c r="G8" s="14"/>
      <c r="H8" s="14"/>
      <c r="I8" s="14"/>
      <c r="J8" s="20"/>
      <c r="K8" s="14"/>
      <c r="L8" s="14"/>
      <c r="M8" s="14"/>
      <c r="N8" s="14"/>
      <c r="O8" s="14"/>
      <c r="P8" s="21"/>
      <c r="Q8" s="22"/>
      <c r="R8" s="20"/>
      <c r="S8" s="18"/>
    </row>
    <row r="9" spans="1:19" ht="24" customHeight="1">
      <c r="A9" s="13"/>
      <c r="B9" s="14" t="s">
        <v>9</v>
      </c>
      <c r="C9" s="14"/>
      <c r="D9" s="14"/>
      <c r="E9" s="194" t="s">
        <v>3</v>
      </c>
      <c r="F9" s="195"/>
      <c r="G9" s="195"/>
      <c r="H9" s="195"/>
      <c r="I9" s="195"/>
      <c r="J9" s="196"/>
      <c r="K9" s="14"/>
      <c r="L9" s="14"/>
      <c r="M9" s="14"/>
      <c r="N9" s="14"/>
      <c r="O9" s="14" t="s">
        <v>10</v>
      </c>
      <c r="P9" s="197" t="s">
        <v>11</v>
      </c>
      <c r="Q9" s="195"/>
      <c r="R9" s="196"/>
      <c r="S9" s="18"/>
    </row>
    <row r="10" spans="1:19" ht="17.25" hidden="1" customHeight="1">
      <c r="A10" s="13"/>
      <c r="B10" s="14" t="s">
        <v>12</v>
      </c>
      <c r="C10" s="14"/>
      <c r="D10" s="14"/>
      <c r="E10" s="25" t="s">
        <v>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2"/>
      <c r="Q10" s="22"/>
      <c r="R10" s="14"/>
      <c r="S10" s="18"/>
    </row>
    <row r="11" spans="1:19" ht="17.25" hidden="1" customHeight="1">
      <c r="A11" s="13"/>
      <c r="B11" s="14" t="s">
        <v>13</v>
      </c>
      <c r="C11" s="14"/>
      <c r="D11" s="14"/>
      <c r="E11" s="25" t="s">
        <v>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2"/>
      <c r="Q11" s="22"/>
      <c r="R11" s="14"/>
      <c r="S11" s="18"/>
    </row>
    <row r="12" spans="1:19" ht="17.25" hidden="1" customHeight="1">
      <c r="A12" s="13"/>
      <c r="B12" s="14" t="s">
        <v>14</v>
      </c>
      <c r="C12" s="14"/>
      <c r="D12" s="14"/>
      <c r="E12" s="25" t="s">
        <v>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2"/>
      <c r="Q12" s="22"/>
      <c r="R12" s="14"/>
      <c r="S12" s="18"/>
    </row>
    <row r="13" spans="1:19" ht="17.25" hidden="1" customHeight="1">
      <c r="A13" s="13"/>
      <c r="B13" s="14"/>
      <c r="C13" s="14"/>
      <c r="D13" s="14"/>
      <c r="E13" s="25" t="s">
        <v>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2"/>
      <c r="Q13" s="22"/>
      <c r="R13" s="14"/>
      <c r="S13" s="18"/>
    </row>
    <row r="14" spans="1:19" ht="17.25" hidden="1" customHeight="1">
      <c r="A14" s="13"/>
      <c r="B14" s="14"/>
      <c r="C14" s="14"/>
      <c r="D14" s="14"/>
      <c r="E14" s="25" t="s">
        <v>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2"/>
      <c r="Q14" s="22"/>
      <c r="R14" s="14"/>
      <c r="S14" s="18"/>
    </row>
    <row r="15" spans="1:19" ht="17.25" hidden="1" customHeight="1">
      <c r="A15" s="13"/>
      <c r="B15" s="14"/>
      <c r="C15" s="14"/>
      <c r="D15" s="14"/>
      <c r="E15" s="25" t="s">
        <v>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2"/>
      <c r="Q15" s="22"/>
      <c r="R15" s="14"/>
      <c r="S15" s="18"/>
    </row>
    <row r="16" spans="1:19" ht="17.25" hidden="1" customHeight="1">
      <c r="A16" s="13"/>
      <c r="B16" s="14"/>
      <c r="C16" s="14"/>
      <c r="D16" s="14"/>
      <c r="E16" s="25" t="s">
        <v>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2"/>
      <c r="Q16" s="22"/>
      <c r="R16" s="14"/>
      <c r="S16" s="18"/>
    </row>
    <row r="17" spans="1:19" ht="17.25" hidden="1" customHeight="1">
      <c r="A17" s="13"/>
      <c r="B17" s="14"/>
      <c r="C17" s="14"/>
      <c r="D17" s="14"/>
      <c r="E17" s="25" t="s">
        <v>3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2"/>
      <c r="Q17" s="22"/>
      <c r="R17" s="14"/>
      <c r="S17" s="18"/>
    </row>
    <row r="18" spans="1:19" ht="17.25" hidden="1" customHeight="1">
      <c r="A18" s="13"/>
      <c r="B18" s="14"/>
      <c r="C18" s="14"/>
      <c r="D18" s="14"/>
      <c r="E18" s="25" t="s">
        <v>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2"/>
      <c r="Q18" s="22"/>
      <c r="R18" s="14"/>
      <c r="S18" s="18"/>
    </row>
    <row r="19" spans="1:19" ht="17.25" hidden="1" customHeight="1">
      <c r="A19" s="13"/>
      <c r="B19" s="14"/>
      <c r="C19" s="14"/>
      <c r="D19" s="14"/>
      <c r="E19" s="25" t="s">
        <v>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2"/>
      <c r="Q19" s="22"/>
      <c r="R19" s="14"/>
      <c r="S19" s="18"/>
    </row>
    <row r="20" spans="1:19" ht="17.25" hidden="1" customHeight="1">
      <c r="A20" s="13"/>
      <c r="B20" s="14"/>
      <c r="C20" s="14"/>
      <c r="D20" s="14"/>
      <c r="E20" s="25" t="s">
        <v>3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2"/>
      <c r="Q20" s="22"/>
      <c r="R20" s="14"/>
      <c r="S20" s="18"/>
    </row>
    <row r="21" spans="1:19" ht="17.25" hidden="1" customHeight="1">
      <c r="A21" s="13"/>
      <c r="B21" s="14"/>
      <c r="C21" s="14"/>
      <c r="D21" s="14"/>
      <c r="E21" s="25" t="s">
        <v>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2"/>
      <c r="Q21" s="22"/>
      <c r="R21" s="14"/>
      <c r="S21" s="18"/>
    </row>
    <row r="22" spans="1:19" ht="17.25" hidden="1" customHeight="1">
      <c r="A22" s="13"/>
      <c r="B22" s="14"/>
      <c r="C22" s="14"/>
      <c r="D22" s="14"/>
      <c r="E22" s="25" t="s">
        <v>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2"/>
      <c r="Q22" s="22"/>
      <c r="R22" s="14"/>
      <c r="S22" s="18"/>
    </row>
    <row r="23" spans="1:19" ht="17.25" hidden="1" customHeight="1">
      <c r="A23" s="13"/>
      <c r="B23" s="14"/>
      <c r="C23" s="14"/>
      <c r="D23" s="14"/>
      <c r="E23" s="25" t="s">
        <v>3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2"/>
      <c r="Q23" s="22"/>
      <c r="R23" s="14"/>
      <c r="S23" s="18"/>
    </row>
    <row r="24" spans="1:19" ht="17.25" hidden="1" customHeight="1">
      <c r="A24" s="13"/>
      <c r="B24" s="14"/>
      <c r="C24" s="14"/>
      <c r="D24" s="14"/>
      <c r="E24" s="26" t="s">
        <v>3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2"/>
      <c r="Q24" s="22"/>
      <c r="R24" s="14"/>
      <c r="S24" s="18"/>
    </row>
    <row r="25" spans="1:19" ht="17.2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15</v>
      </c>
      <c r="P25" s="14" t="s">
        <v>16</v>
      </c>
      <c r="Q25" s="14"/>
      <c r="R25" s="14"/>
      <c r="S25" s="18"/>
    </row>
    <row r="26" spans="1:19" ht="17.25" customHeight="1">
      <c r="A26" s="13"/>
      <c r="B26" s="14" t="s">
        <v>17</v>
      </c>
      <c r="C26" s="14"/>
      <c r="D26" s="14"/>
      <c r="E26" s="15" t="s">
        <v>3</v>
      </c>
      <c r="F26" s="27"/>
      <c r="G26" s="27"/>
      <c r="H26" s="27"/>
      <c r="I26" s="27"/>
      <c r="J26" s="17"/>
      <c r="K26" s="14"/>
      <c r="L26" s="14"/>
      <c r="M26" s="14"/>
      <c r="N26" s="14"/>
      <c r="O26" s="28"/>
      <c r="P26" s="29"/>
      <c r="Q26" s="30"/>
      <c r="R26" s="31"/>
      <c r="S26" s="18"/>
    </row>
    <row r="27" spans="1:19" ht="17.25" customHeight="1">
      <c r="A27" s="13"/>
      <c r="B27" s="14" t="s">
        <v>18</v>
      </c>
      <c r="C27" s="14"/>
      <c r="D27" s="14"/>
      <c r="E27" s="24" t="s">
        <v>19</v>
      </c>
      <c r="F27" s="14"/>
      <c r="G27" s="14"/>
      <c r="H27" s="14"/>
      <c r="I27" s="14"/>
      <c r="J27" s="20"/>
      <c r="K27" s="14"/>
      <c r="L27" s="14"/>
      <c r="M27" s="14"/>
      <c r="N27" s="14"/>
      <c r="O27" s="28" t="s">
        <v>20</v>
      </c>
      <c r="P27" s="29" t="s">
        <v>21</v>
      </c>
      <c r="Q27" s="30"/>
      <c r="R27" s="31"/>
      <c r="S27" s="18"/>
    </row>
    <row r="28" spans="1:19" ht="17.25" customHeight="1">
      <c r="A28" s="13"/>
      <c r="B28" s="14" t="s">
        <v>22</v>
      </c>
      <c r="C28" s="14"/>
      <c r="D28" s="14"/>
      <c r="E28" s="24" t="s">
        <v>3</v>
      </c>
      <c r="F28" s="14"/>
      <c r="G28" s="14"/>
      <c r="H28" s="14"/>
      <c r="I28" s="14"/>
      <c r="J28" s="20"/>
      <c r="K28" s="14"/>
      <c r="L28" s="14"/>
      <c r="M28" s="14"/>
      <c r="N28" s="14"/>
      <c r="O28" s="28"/>
      <c r="P28" s="29"/>
      <c r="Q28" s="30"/>
      <c r="R28" s="31"/>
      <c r="S28" s="18"/>
    </row>
    <row r="29" spans="1:19" ht="17.25" customHeight="1">
      <c r="A29" s="13"/>
      <c r="B29" s="14"/>
      <c r="C29" s="14"/>
      <c r="D29" s="14"/>
      <c r="E29" s="32"/>
      <c r="F29" s="33"/>
      <c r="G29" s="33"/>
      <c r="H29" s="33"/>
      <c r="I29" s="33"/>
      <c r="J29" s="34"/>
      <c r="K29" s="14"/>
      <c r="L29" s="14"/>
      <c r="M29" s="14"/>
      <c r="N29" s="14"/>
      <c r="O29" s="22"/>
      <c r="P29" s="22"/>
      <c r="Q29" s="22"/>
      <c r="R29" s="14"/>
      <c r="S29" s="18"/>
    </row>
    <row r="30" spans="1:19" ht="17.25" customHeight="1">
      <c r="A30" s="13"/>
      <c r="B30" s="14"/>
      <c r="C30" s="14"/>
      <c r="D30" s="14"/>
      <c r="E30" s="35" t="s">
        <v>23</v>
      </c>
      <c r="F30" s="14"/>
      <c r="G30" s="14" t="s">
        <v>24</v>
      </c>
      <c r="H30" s="14"/>
      <c r="I30" s="14"/>
      <c r="J30" s="14"/>
      <c r="K30" s="14"/>
      <c r="L30" s="14"/>
      <c r="M30" s="14"/>
      <c r="N30" s="14"/>
      <c r="O30" s="35" t="s">
        <v>25</v>
      </c>
      <c r="P30" s="22"/>
      <c r="Q30" s="22"/>
      <c r="R30" s="36"/>
      <c r="S30" s="18"/>
    </row>
    <row r="31" spans="1:19" ht="17.25" customHeight="1">
      <c r="A31" s="13"/>
      <c r="B31" s="14"/>
      <c r="C31" s="14"/>
      <c r="D31" s="14"/>
      <c r="E31" s="28"/>
      <c r="F31" s="14"/>
      <c r="G31" s="29" t="s">
        <v>26</v>
      </c>
      <c r="H31" s="37"/>
      <c r="I31" s="38"/>
      <c r="J31" s="14"/>
      <c r="K31" s="14"/>
      <c r="L31" s="14"/>
      <c r="M31" s="14"/>
      <c r="N31" s="14"/>
      <c r="O31" s="39" t="s">
        <v>27</v>
      </c>
      <c r="P31" s="22"/>
      <c r="Q31" s="22"/>
      <c r="R31" s="40"/>
      <c r="S31" s="18"/>
    </row>
    <row r="32" spans="1:19" ht="8.25" customHeigh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</row>
    <row r="33" spans="1:19" ht="20.25" customHeight="1">
      <c r="A33" s="44"/>
      <c r="B33" s="45"/>
      <c r="C33" s="45"/>
      <c r="D33" s="45"/>
      <c r="E33" s="46" t="s">
        <v>28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</row>
    <row r="34" spans="1:19" ht="20.25" customHeight="1">
      <c r="A34" s="48" t="s">
        <v>29</v>
      </c>
      <c r="B34" s="49"/>
      <c r="C34" s="49"/>
      <c r="D34" s="50"/>
      <c r="E34" s="51" t="s">
        <v>30</v>
      </c>
      <c r="F34" s="50"/>
      <c r="G34" s="51" t="s">
        <v>31</v>
      </c>
      <c r="H34" s="49"/>
      <c r="I34" s="50"/>
      <c r="J34" s="51" t="s">
        <v>32</v>
      </c>
      <c r="K34" s="49"/>
      <c r="L34" s="51" t="s">
        <v>33</v>
      </c>
      <c r="M34" s="49"/>
      <c r="N34" s="49"/>
      <c r="O34" s="50"/>
      <c r="P34" s="51" t="s">
        <v>34</v>
      </c>
      <c r="Q34" s="49"/>
      <c r="R34" s="49"/>
      <c r="S34" s="52"/>
    </row>
    <row r="35" spans="1:19" ht="20.25" customHeight="1">
      <c r="A35" s="53"/>
      <c r="B35" s="54"/>
      <c r="C35" s="54"/>
      <c r="D35" s="55">
        <v>0</v>
      </c>
      <c r="E35" s="56">
        <f>IF(D35=0,0,R47/D35)</f>
        <v>0</v>
      </c>
      <c r="F35" s="57"/>
      <c r="G35" s="58"/>
      <c r="H35" s="54"/>
      <c r="I35" s="55">
        <v>0</v>
      </c>
      <c r="J35" s="56">
        <f>IF(I35=0,0,R47/I35)</f>
        <v>0</v>
      </c>
      <c r="K35" s="59"/>
      <c r="L35" s="58"/>
      <c r="M35" s="54"/>
      <c r="N35" s="54"/>
      <c r="O35" s="55">
        <v>0</v>
      </c>
      <c r="P35" s="58"/>
      <c r="Q35" s="54"/>
      <c r="R35" s="60">
        <f>IF(O35=0,0,R47/O35)</f>
        <v>0</v>
      </c>
      <c r="S35" s="61"/>
    </row>
    <row r="36" spans="1:19" ht="20.25" customHeight="1">
      <c r="A36" s="44"/>
      <c r="B36" s="45"/>
      <c r="C36" s="45"/>
      <c r="D36" s="45"/>
      <c r="E36" s="46" t="s">
        <v>35</v>
      </c>
      <c r="F36" s="45"/>
      <c r="G36" s="45"/>
      <c r="H36" s="45"/>
      <c r="I36" s="45"/>
      <c r="J36" s="62" t="s">
        <v>36</v>
      </c>
      <c r="K36" s="45"/>
      <c r="L36" s="45"/>
      <c r="M36" s="45"/>
      <c r="N36" s="45"/>
      <c r="O36" s="45"/>
      <c r="P36" s="45"/>
      <c r="Q36" s="45"/>
      <c r="R36" s="45"/>
      <c r="S36" s="47"/>
    </row>
    <row r="37" spans="1:19" ht="20.25" customHeight="1">
      <c r="A37" s="63" t="s">
        <v>37</v>
      </c>
      <c r="B37" s="64"/>
      <c r="C37" s="65" t="s">
        <v>38</v>
      </c>
      <c r="D37" s="66"/>
      <c r="E37" s="66"/>
      <c r="F37" s="67"/>
      <c r="G37" s="63" t="s">
        <v>39</v>
      </c>
      <c r="H37" s="68"/>
      <c r="I37" s="65" t="s">
        <v>40</v>
      </c>
      <c r="J37" s="66"/>
      <c r="K37" s="66"/>
      <c r="L37" s="63" t="s">
        <v>41</v>
      </c>
      <c r="M37" s="68"/>
      <c r="N37" s="65" t="s">
        <v>42</v>
      </c>
      <c r="O37" s="66"/>
      <c r="P37" s="66"/>
      <c r="Q37" s="66"/>
      <c r="R37" s="66"/>
      <c r="S37" s="67"/>
    </row>
    <row r="38" spans="1:19" ht="20.25" customHeight="1">
      <c r="A38" s="69">
        <v>1</v>
      </c>
      <c r="B38" s="70" t="s">
        <v>43</v>
      </c>
      <c r="C38" s="17"/>
      <c r="D38" s="71" t="s">
        <v>44</v>
      </c>
      <c r="E38" s="72">
        <f>SUMIF(Rozpocet!O5:O78,8,Rozpocet!I5:I78)</f>
        <v>0</v>
      </c>
      <c r="F38" s="73"/>
      <c r="G38" s="69">
        <v>8</v>
      </c>
      <c r="H38" s="74" t="s">
        <v>45</v>
      </c>
      <c r="I38" s="31"/>
      <c r="J38" s="75">
        <v>0</v>
      </c>
      <c r="K38" s="76"/>
      <c r="L38" s="69">
        <v>13</v>
      </c>
      <c r="M38" s="29" t="s">
        <v>46</v>
      </c>
      <c r="N38" s="37"/>
      <c r="O38" s="37"/>
      <c r="P38" s="77">
        <f>M49</f>
        <v>20</v>
      </c>
      <c r="Q38" s="78" t="s">
        <v>47</v>
      </c>
      <c r="R38" s="72"/>
      <c r="S38" s="73"/>
    </row>
    <row r="39" spans="1:19" ht="20.25" customHeight="1">
      <c r="A39" s="69">
        <v>2</v>
      </c>
      <c r="B39" s="79"/>
      <c r="C39" s="34"/>
      <c r="D39" s="71" t="s">
        <v>48</v>
      </c>
      <c r="E39" s="72">
        <f>SUMIF(Rozpocet!O10:O78,4,Rozpocet!I10:I78)</f>
        <v>0</v>
      </c>
      <c r="F39" s="73"/>
      <c r="G39" s="69">
        <v>9</v>
      </c>
      <c r="H39" s="14" t="s">
        <v>49</v>
      </c>
      <c r="I39" s="71"/>
      <c r="J39" s="75">
        <v>0</v>
      </c>
      <c r="K39" s="76"/>
      <c r="L39" s="69">
        <v>14</v>
      </c>
      <c r="M39" s="29" t="s">
        <v>50</v>
      </c>
      <c r="N39" s="37"/>
      <c r="O39" s="37"/>
      <c r="P39" s="77">
        <f>M49</f>
        <v>20</v>
      </c>
      <c r="Q39" s="78" t="s">
        <v>47</v>
      </c>
      <c r="R39" s="72"/>
      <c r="S39" s="73"/>
    </row>
    <row r="40" spans="1:19" ht="20.25" customHeight="1">
      <c r="A40" s="69">
        <v>3</v>
      </c>
      <c r="B40" s="70" t="s">
        <v>51</v>
      </c>
      <c r="C40" s="17"/>
      <c r="D40" s="71" t="s">
        <v>44</v>
      </c>
      <c r="E40" s="72">
        <f>SUMIF(Rozpocet!O11:O78,32,Rozpocet!I11:I78)</f>
        <v>0</v>
      </c>
      <c r="F40" s="73"/>
      <c r="G40" s="69">
        <v>10</v>
      </c>
      <c r="H40" s="74" t="s">
        <v>52</v>
      </c>
      <c r="I40" s="31"/>
      <c r="J40" s="75">
        <v>0</v>
      </c>
      <c r="K40" s="76"/>
      <c r="L40" s="69">
        <v>15</v>
      </c>
      <c r="M40" s="29" t="s">
        <v>53</v>
      </c>
      <c r="N40" s="37"/>
      <c r="O40" s="37"/>
      <c r="P40" s="77">
        <f>M49</f>
        <v>20</v>
      </c>
      <c r="Q40" s="78" t="s">
        <v>47</v>
      </c>
      <c r="R40" s="72"/>
      <c r="S40" s="73"/>
    </row>
    <row r="41" spans="1:19" ht="20.25" customHeight="1">
      <c r="A41" s="69">
        <v>4</v>
      </c>
      <c r="B41" s="79"/>
      <c r="C41" s="34"/>
      <c r="D41" s="71" t="s">
        <v>48</v>
      </c>
      <c r="E41" s="72">
        <f>SUMIF(Rozpocet!O12:O78,16,Rozpocet!I12:I78)+SUMIF(Rozpocet!O12:O78,128,Rozpocet!I12:I78)</f>
        <v>0</v>
      </c>
      <c r="F41" s="73"/>
      <c r="G41" s="69">
        <v>11</v>
      </c>
      <c r="H41" s="74"/>
      <c r="I41" s="31"/>
      <c r="J41" s="75">
        <v>0</v>
      </c>
      <c r="K41" s="76"/>
      <c r="L41" s="69">
        <v>16</v>
      </c>
      <c r="M41" s="29" t="s">
        <v>54</v>
      </c>
      <c r="N41" s="37"/>
      <c r="O41" s="37"/>
      <c r="P41" s="77">
        <f>M49</f>
        <v>20</v>
      </c>
      <c r="Q41" s="78" t="s">
        <v>47</v>
      </c>
      <c r="R41" s="72">
        <v>0</v>
      </c>
      <c r="S41" s="73"/>
    </row>
    <row r="42" spans="1:19" ht="20.25" customHeight="1">
      <c r="A42" s="69">
        <v>5</v>
      </c>
      <c r="B42" s="70" t="s">
        <v>55</v>
      </c>
      <c r="C42" s="17"/>
      <c r="D42" s="71" t="s">
        <v>44</v>
      </c>
      <c r="E42" s="72">
        <f>SUMIF(Rozpocet!O13:O78,256,Rozpocet!I13:I78)</f>
        <v>0</v>
      </c>
      <c r="F42" s="73"/>
      <c r="G42" s="80"/>
      <c r="H42" s="37"/>
      <c r="I42" s="31"/>
      <c r="J42" s="81"/>
      <c r="K42" s="76"/>
      <c r="L42" s="69">
        <v>17</v>
      </c>
      <c r="M42" s="29" t="s">
        <v>56</v>
      </c>
      <c r="N42" s="37"/>
      <c r="O42" s="37"/>
      <c r="P42" s="77">
        <f>M49</f>
        <v>20</v>
      </c>
      <c r="Q42" s="78" t="s">
        <v>47</v>
      </c>
      <c r="R42" s="72">
        <v>0</v>
      </c>
      <c r="S42" s="73"/>
    </row>
    <row r="43" spans="1:19" ht="20.25" customHeight="1">
      <c r="A43" s="69">
        <v>6</v>
      </c>
      <c r="B43" s="79"/>
      <c r="C43" s="34"/>
      <c r="D43" s="71" t="s">
        <v>48</v>
      </c>
      <c r="E43" s="72">
        <f>SUMIF(Rozpocet!O14:O78,64,Rozpocet!I14:I78)</f>
        <v>0</v>
      </c>
      <c r="F43" s="73"/>
      <c r="G43" s="80"/>
      <c r="H43" s="37"/>
      <c r="I43" s="31"/>
      <c r="J43" s="81"/>
      <c r="K43" s="76"/>
      <c r="L43" s="69">
        <v>18</v>
      </c>
      <c r="M43" s="74" t="s">
        <v>57</v>
      </c>
      <c r="N43" s="37"/>
      <c r="O43" s="37"/>
      <c r="P43" s="37"/>
      <c r="Q43" s="31"/>
      <c r="R43" s="72">
        <f>SUMIF(Rozpocet!O14:O78,1024,Rozpocet!I14:I78)</f>
        <v>0</v>
      </c>
      <c r="S43" s="73"/>
    </row>
    <row r="44" spans="1:19" ht="20.25" customHeight="1">
      <c r="A44" s="69">
        <v>7</v>
      </c>
      <c r="B44" s="82" t="s">
        <v>58</v>
      </c>
      <c r="C44" s="37"/>
      <c r="D44" s="31"/>
      <c r="E44" s="83">
        <f>SUM(E38:E43)</f>
        <v>0</v>
      </c>
      <c r="F44" s="47"/>
      <c r="G44" s="69">
        <v>12</v>
      </c>
      <c r="H44" s="82" t="s">
        <v>59</v>
      </c>
      <c r="I44" s="31"/>
      <c r="J44" s="84">
        <f>SUM(J38:J41)</f>
        <v>0</v>
      </c>
      <c r="K44" s="85"/>
      <c r="L44" s="69">
        <v>19</v>
      </c>
      <c r="M44" s="70" t="s">
        <v>60</v>
      </c>
      <c r="N44" s="27"/>
      <c r="O44" s="27"/>
      <c r="P44" s="27"/>
      <c r="Q44" s="86"/>
      <c r="R44" s="83"/>
      <c r="S44" s="47"/>
    </row>
    <row r="45" spans="1:19" ht="20.25" customHeight="1">
      <c r="A45" s="87">
        <v>20</v>
      </c>
      <c r="B45" s="88" t="s">
        <v>61</v>
      </c>
      <c r="C45" s="89"/>
      <c r="D45" s="90"/>
      <c r="E45" s="91">
        <f>SUMIF(Rozpocet!O14:O78,512,Rozpocet!I14:I78)</f>
        <v>0</v>
      </c>
      <c r="F45" s="43"/>
      <c r="G45" s="87">
        <v>21</v>
      </c>
      <c r="H45" s="88" t="s">
        <v>62</v>
      </c>
      <c r="I45" s="90"/>
      <c r="J45" s="92"/>
      <c r="K45" s="93">
        <f>M49</f>
        <v>20</v>
      </c>
      <c r="L45" s="87">
        <v>22</v>
      </c>
      <c r="M45" s="88" t="s">
        <v>63</v>
      </c>
      <c r="N45" s="89"/>
      <c r="O45" s="89"/>
      <c r="P45" s="89"/>
      <c r="Q45" s="90"/>
      <c r="R45" s="91">
        <f>SUMIF(Rozpocet!O14:O78,"&lt;4",Rozpocet!I14:I78)+SUMIF(Rozpocet!O14:O78,"&gt;1024",Rozpocet!I14:I78)</f>
        <v>0</v>
      </c>
      <c r="S45" s="43"/>
    </row>
    <row r="46" spans="1:19" ht="20.25" customHeight="1">
      <c r="A46" s="94" t="s">
        <v>18</v>
      </c>
      <c r="B46" s="11"/>
      <c r="C46" s="11"/>
      <c r="D46" s="11"/>
      <c r="E46" s="11"/>
      <c r="F46" s="95"/>
      <c r="G46" s="96"/>
      <c r="H46" s="11"/>
      <c r="I46" s="11"/>
      <c r="J46" s="11"/>
      <c r="K46" s="11"/>
      <c r="L46" s="63" t="s">
        <v>64</v>
      </c>
      <c r="M46" s="50"/>
      <c r="N46" s="65" t="s">
        <v>65</v>
      </c>
      <c r="O46" s="49"/>
      <c r="P46" s="49"/>
      <c r="Q46" s="49"/>
      <c r="R46" s="49"/>
      <c r="S46" s="52"/>
    </row>
    <row r="47" spans="1:19" ht="20.25" customHeight="1">
      <c r="A47" s="13"/>
      <c r="B47" s="14"/>
      <c r="C47" s="14"/>
      <c r="D47" s="14"/>
      <c r="E47" s="14"/>
      <c r="F47" s="20"/>
      <c r="G47" s="97"/>
      <c r="H47" s="14"/>
      <c r="I47" s="14"/>
      <c r="J47" s="14"/>
      <c r="K47" s="14"/>
      <c r="L47" s="69">
        <v>23</v>
      </c>
      <c r="M47" s="74" t="s">
        <v>66</v>
      </c>
      <c r="N47" s="37"/>
      <c r="O47" s="37"/>
      <c r="P47" s="37"/>
      <c r="Q47" s="73"/>
      <c r="R47" s="83"/>
      <c r="S47" s="98">
        <f>E44+J44+R44+E45+J45+R45</f>
        <v>0</v>
      </c>
    </row>
    <row r="48" spans="1:19" ht="20.25" customHeight="1">
      <c r="A48" s="99" t="s">
        <v>67</v>
      </c>
      <c r="B48" s="33"/>
      <c r="C48" s="33"/>
      <c r="D48" s="33"/>
      <c r="E48" s="33"/>
      <c r="F48" s="34"/>
      <c r="G48" s="100" t="s">
        <v>68</v>
      </c>
      <c r="H48" s="33"/>
      <c r="I48" s="33"/>
      <c r="J48" s="33"/>
      <c r="K48" s="33"/>
      <c r="L48" s="69">
        <v>24</v>
      </c>
      <c r="M48" s="101">
        <v>14</v>
      </c>
      <c r="N48" s="34" t="s">
        <v>47</v>
      </c>
      <c r="O48" s="102">
        <f>R47-O49</f>
        <v>0</v>
      </c>
      <c r="P48" s="37" t="s">
        <v>69</v>
      </c>
      <c r="Q48" s="31"/>
      <c r="R48" s="103"/>
      <c r="S48" s="104">
        <f>O48*M48/100</f>
        <v>0</v>
      </c>
    </row>
    <row r="49" spans="1:19" ht="20.25" customHeight="1">
      <c r="A49" s="105" t="s">
        <v>17</v>
      </c>
      <c r="B49" s="27"/>
      <c r="C49" s="27"/>
      <c r="D49" s="27"/>
      <c r="E49" s="27"/>
      <c r="F49" s="17"/>
      <c r="G49" s="106"/>
      <c r="H49" s="27"/>
      <c r="I49" s="27"/>
      <c r="J49" s="27"/>
      <c r="K49" s="27"/>
      <c r="L49" s="69">
        <v>25</v>
      </c>
      <c r="M49" s="107">
        <v>20</v>
      </c>
      <c r="N49" s="31" t="s">
        <v>47</v>
      </c>
      <c r="O49" s="102"/>
      <c r="P49" s="37" t="s">
        <v>69</v>
      </c>
      <c r="Q49" s="31"/>
      <c r="R49" s="72"/>
      <c r="S49" s="108">
        <f>O49*M49/100</f>
        <v>0</v>
      </c>
    </row>
    <row r="50" spans="1:19" ht="20.25" customHeight="1">
      <c r="A50" s="13"/>
      <c r="B50" s="14"/>
      <c r="C50" s="14"/>
      <c r="D50" s="14"/>
      <c r="E50" s="14"/>
      <c r="F50" s="20"/>
      <c r="G50" s="97"/>
      <c r="H50" s="14"/>
      <c r="I50" s="14"/>
      <c r="J50" s="14"/>
      <c r="K50" s="14"/>
      <c r="L50" s="87">
        <v>26</v>
      </c>
      <c r="M50" s="109" t="s">
        <v>70</v>
      </c>
      <c r="N50" s="89"/>
      <c r="O50" s="89"/>
      <c r="P50" s="89"/>
      <c r="Q50" s="110"/>
      <c r="R50" s="111"/>
      <c r="S50" s="112"/>
    </row>
    <row r="51" spans="1:19" ht="20.25" customHeight="1">
      <c r="A51" s="99" t="s">
        <v>67</v>
      </c>
      <c r="B51" s="33"/>
      <c r="C51" s="33"/>
      <c r="D51" s="33"/>
      <c r="E51" s="33"/>
      <c r="F51" s="34"/>
      <c r="G51" s="100" t="s">
        <v>68</v>
      </c>
      <c r="H51" s="33"/>
      <c r="I51" s="33"/>
      <c r="J51" s="33"/>
      <c r="K51" s="33"/>
      <c r="L51" s="63" t="s">
        <v>71</v>
      </c>
      <c r="M51" s="50"/>
      <c r="N51" s="65" t="s">
        <v>72</v>
      </c>
      <c r="O51" s="49"/>
      <c r="P51" s="49"/>
      <c r="Q51" s="49"/>
      <c r="R51" s="113"/>
      <c r="S51" s="52"/>
    </row>
    <row r="52" spans="1:19" ht="20.25" customHeight="1">
      <c r="A52" s="105" t="s">
        <v>22</v>
      </c>
      <c r="B52" s="27"/>
      <c r="C52" s="27"/>
      <c r="D52" s="27"/>
      <c r="E52" s="27"/>
      <c r="F52" s="17"/>
      <c r="G52" s="106"/>
      <c r="H52" s="27"/>
      <c r="I52" s="27"/>
      <c r="J52" s="27"/>
      <c r="K52" s="27"/>
      <c r="L52" s="69">
        <v>27</v>
      </c>
      <c r="M52" s="74" t="s">
        <v>73</v>
      </c>
      <c r="N52" s="37"/>
      <c r="O52" s="37"/>
      <c r="P52" s="37"/>
      <c r="Q52" s="31"/>
      <c r="R52" s="72">
        <v>0</v>
      </c>
      <c r="S52" s="73"/>
    </row>
    <row r="53" spans="1:19" ht="20.25" customHeight="1">
      <c r="A53" s="13"/>
      <c r="B53" s="14"/>
      <c r="C53" s="14"/>
      <c r="D53" s="14"/>
      <c r="E53" s="14"/>
      <c r="F53" s="20"/>
      <c r="G53" s="97"/>
      <c r="H53" s="14"/>
      <c r="I53" s="14"/>
      <c r="J53" s="14"/>
      <c r="K53" s="14"/>
      <c r="L53" s="69">
        <v>28</v>
      </c>
      <c r="M53" s="74" t="s">
        <v>74</v>
      </c>
      <c r="N53" s="37"/>
      <c r="O53" s="37"/>
      <c r="P53" s="37"/>
      <c r="Q53" s="31"/>
      <c r="R53" s="72">
        <v>0</v>
      </c>
      <c r="S53" s="73"/>
    </row>
    <row r="54" spans="1:19" ht="20.25" customHeight="1">
      <c r="A54" s="114" t="s">
        <v>67</v>
      </c>
      <c r="B54" s="42"/>
      <c r="C54" s="42"/>
      <c r="D54" s="42"/>
      <c r="E54" s="42"/>
      <c r="F54" s="115"/>
      <c r="G54" s="116" t="s">
        <v>68</v>
      </c>
      <c r="H54" s="42"/>
      <c r="I54" s="42"/>
      <c r="J54" s="42"/>
      <c r="K54" s="42"/>
      <c r="L54" s="87">
        <v>29</v>
      </c>
      <c r="M54" s="88" t="s">
        <v>75</v>
      </c>
      <c r="N54" s="89"/>
      <c r="O54" s="89"/>
      <c r="P54" s="89"/>
      <c r="Q54" s="90"/>
      <c r="R54" s="56">
        <v>0</v>
      </c>
      <c r="S54" s="117"/>
    </row>
  </sheetData>
  <mergeCells count="4">
    <mergeCell ref="E5:J5"/>
    <mergeCell ref="E7:J7"/>
    <mergeCell ref="E9:J9"/>
    <mergeCell ref="P9:R9"/>
  </mergeCells>
  <printOptions verticalCentered="1"/>
  <pageMargins left="0.59055119752883911" right="0.59055119752883911" top="0.90551179647445679" bottom="0.90551179647445679" header="0" footer="0"/>
  <pageSetup paperSize="9" scale="96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showGridLines="0" workbookViewId="0">
      <pane ySplit="13" topLeftCell="A14" activePane="bottomLeft" state="frozenSplit"/>
      <selection pane="bottomLeft" activeCell="B2" sqref="B2"/>
    </sheetView>
  </sheetViews>
  <sheetFormatPr defaultRowHeight="12.75" customHeight="1"/>
  <cols>
    <col min="1" max="1" width="11.7109375" style="2" customWidth="1"/>
    <col min="2" max="2" width="55.7109375" style="2" customWidth="1"/>
    <col min="3" max="3" width="13.5703125" style="2" customWidth="1"/>
    <col min="4" max="4" width="13.7109375" style="2" hidden="1" customWidth="1"/>
    <col min="5" max="5" width="13.85546875" style="2" hidden="1" customWidth="1"/>
    <col min="6" max="16384" width="9.140625" style="2"/>
  </cols>
  <sheetData>
    <row r="1" spans="1:5" ht="18" customHeight="1">
      <c r="A1" s="118" t="s">
        <v>273</v>
      </c>
      <c r="B1" s="119"/>
      <c r="C1" s="119"/>
      <c r="D1" s="119"/>
      <c r="E1" s="119"/>
    </row>
    <row r="2" spans="1:5" ht="12" customHeight="1">
      <c r="A2" s="120" t="s">
        <v>76</v>
      </c>
      <c r="B2" s="121" t="str">
        <f>'Krycí list'!E5</f>
        <v>AZV Kutná Hora</v>
      </c>
      <c r="C2" s="122"/>
      <c r="D2" s="122"/>
      <c r="E2" s="122"/>
    </row>
    <row r="3" spans="1:5" ht="12" customHeight="1">
      <c r="A3" s="120" t="s">
        <v>77</v>
      </c>
      <c r="B3" s="121" t="str">
        <f>'Krycí list'!E7</f>
        <v xml:space="preserve"> </v>
      </c>
      <c r="C3" s="123"/>
      <c r="D3" s="121"/>
      <c r="E3" s="124"/>
    </row>
    <row r="4" spans="1:5" ht="12" customHeight="1">
      <c r="A4" s="120" t="s">
        <v>78</v>
      </c>
      <c r="B4" s="121" t="str">
        <f>'Krycí list'!E9</f>
        <v xml:space="preserve"> </v>
      </c>
      <c r="C4" s="123"/>
      <c r="D4" s="121"/>
      <c r="E4" s="124"/>
    </row>
    <row r="5" spans="1:5" ht="12" customHeight="1">
      <c r="A5" s="121" t="s">
        <v>79</v>
      </c>
      <c r="B5" s="121" t="str">
        <f>'Krycí list'!P5</f>
        <v xml:space="preserve"> </v>
      </c>
      <c r="C5" s="123"/>
      <c r="D5" s="121"/>
      <c r="E5" s="124"/>
    </row>
    <row r="6" spans="1:5" ht="6" customHeight="1">
      <c r="A6" s="121"/>
      <c r="B6" s="121"/>
      <c r="C6" s="123"/>
      <c r="D6" s="121"/>
      <c r="E6" s="124"/>
    </row>
    <row r="7" spans="1:5" ht="12" customHeight="1">
      <c r="A7" s="121" t="s">
        <v>80</v>
      </c>
      <c r="B7" s="121" t="str">
        <f>'Krycí list'!E26</f>
        <v xml:space="preserve"> </v>
      </c>
      <c r="C7" s="123"/>
      <c r="D7" s="121"/>
      <c r="E7" s="124"/>
    </row>
    <row r="8" spans="1:5" ht="12" customHeight="1">
      <c r="A8" s="121" t="s">
        <v>81</v>
      </c>
      <c r="B8" s="121" t="str">
        <f>'Krycí list'!E28</f>
        <v xml:space="preserve"> </v>
      </c>
      <c r="C8" s="123"/>
      <c r="D8" s="121"/>
      <c r="E8" s="124"/>
    </row>
    <row r="9" spans="1:5" ht="12" customHeight="1">
      <c r="A9" s="121" t="s">
        <v>82</v>
      </c>
      <c r="B9" s="121" t="s">
        <v>27</v>
      </c>
      <c r="C9" s="123"/>
      <c r="D9" s="121"/>
      <c r="E9" s="124"/>
    </row>
    <row r="10" spans="1:5" ht="6" customHeight="1">
      <c r="A10" s="119"/>
      <c r="B10" s="119"/>
      <c r="C10" s="119"/>
      <c r="D10" s="119"/>
      <c r="E10" s="119"/>
    </row>
    <row r="11" spans="1:5" ht="12" customHeight="1">
      <c r="A11" s="125" t="s">
        <v>83</v>
      </c>
      <c r="B11" s="126" t="s">
        <v>84</v>
      </c>
      <c r="C11" s="127" t="s">
        <v>85</v>
      </c>
      <c r="D11" s="128" t="s">
        <v>86</v>
      </c>
      <c r="E11" s="127" t="s">
        <v>87</v>
      </c>
    </row>
    <row r="12" spans="1:5" ht="12" customHeight="1">
      <c r="A12" s="129">
        <v>1</v>
      </c>
      <c r="B12" s="130">
        <v>2</v>
      </c>
      <c r="C12" s="131">
        <v>3</v>
      </c>
      <c r="D12" s="132">
        <v>4</v>
      </c>
      <c r="E12" s="131">
        <v>5</v>
      </c>
    </row>
    <row r="13" spans="1:5" ht="3.75" customHeight="1">
      <c r="A13" s="133"/>
      <c r="B13" s="134"/>
      <c r="C13" s="134"/>
      <c r="D13" s="134"/>
      <c r="E13" s="135"/>
    </row>
    <row r="14" spans="1:5" s="136" customFormat="1" ht="12.75" customHeight="1">
      <c r="A14" s="137" t="str">
        <f>Rozpocet!D14</f>
        <v>HSV</v>
      </c>
      <c r="B14" s="138" t="str">
        <f>Rozpocet!E14</f>
        <v xml:space="preserve"> Práce a dodávky HSV</v>
      </c>
      <c r="C14" s="139">
        <f>Rozpocet!I14</f>
        <v>0</v>
      </c>
      <c r="D14" s="140">
        <f>Rozpocet!K14</f>
        <v>28.404827360000006</v>
      </c>
      <c r="E14" s="140">
        <f>Rozpocet!M14</f>
        <v>15.559523</v>
      </c>
    </row>
    <row r="15" spans="1:5" s="136" customFormat="1" ht="12.75" customHeight="1">
      <c r="A15" s="141" t="str">
        <f>Rozpocet!D15</f>
        <v>6</v>
      </c>
      <c r="B15" s="142" t="str">
        <f>Rozpocet!E15</f>
        <v xml:space="preserve"> Úpravy povrchů, podlahy a osazování výplní</v>
      </c>
      <c r="C15" s="143">
        <f>Rozpocet!I15</f>
        <v>0</v>
      </c>
      <c r="D15" s="144">
        <f>Rozpocet!K15</f>
        <v>28.404827360000006</v>
      </c>
      <c r="E15" s="144">
        <f>Rozpocet!M15</f>
        <v>0</v>
      </c>
    </row>
    <row r="16" spans="1:5" s="136" customFormat="1" ht="12.75" customHeight="1">
      <c r="A16" s="141" t="str">
        <f>Rozpocet!D30</f>
        <v>9</v>
      </c>
      <c r="B16" s="142" t="str">
        <f>Rozpocet!E30</f>
        <v xml:space="preserve"> Ostatní konstrukce a práce-bourání</v>
      </c>
      <c r="C16" s="143">
        <f>Rozpocet!I30</f>
        <v>0</v>
      </c>
      <c r="D16" s="144">
        <f>Rozpocet!K30</f>
        <v>0</v>
      </c>
      <c r="E16" s="144">
        <f>Rozpocet!M30</f>
        <v>15.559523</v>
      </c>
    </row>
    <row r="17" spans="1:5" s="136" customFormat="1" ht="12.75" customHeight="1">
      <c r="A17" s="145" t="str">
        <f>Rozpocet!D46</f>
        <v>99</v>
      </c>
      <c r="B17" s="146" t="str">
        <f>Rozpocet!E46</f>
        <v xml:space="preserve"> Přesun hmot</v>
      </c>
      <c r="C17" s="147">
        <f>Rozpocet!I46</f>
        <v>0</v>
      </c>
      <c r="D17" s="148">
        <f>Rozpocet!K46</f>
        <v>0</v>
      </c>
      <c r="E17" s="148">
        <f>Rozpocet!M46</f>
        <v>0</v>
      </c>
    </row>
    <row r="18" spans="1:5" s="136" customFormat="1" ht="12.75" customHeight="1">
      <c r="A18" s="137" t="str">
        <f>Rozpocet!D51</f>
        <v>PSV</v>
      </c>
      <c r="B18" s="138" t="str">
        <f>Rozpocet!E51</f>
        <v xml:space="preserve"> Práce a dodávky PSV</v>
      </c>
      <c r="C18" s="139">
        <f>Rozpocet!I51</f>
        <v>0</v>
      </c>
      <c r="D18" s="140">
        <f>Rozpocet!K51</f>
        <v>0.80739622</v>
      </c>
      <c r="E18" s="140">
        <f>Rozpocet!M51</f>
        <v>1.5860380000000001</v>
      </c>
    </row>
    <row r="19" spans="1:5" s="136" customFormat="1" ht="12.75" customHeight="1">
      <c r="A19" s="141" t="str">
        <f>Rozpocet!D52</f>
        <v>761</v>
      </c>
      <c r="B19" s="142" t="str">
        <f>Rozpocet!E52</f>
        <v xml:space="preserve"> Konstrukce schodiště</v>
      </c>
      <c r="C19" s="143">
        <f>Rozpocet!I52</f>
        <v>0</v>
      </c>
      <c r="D19" s="144">
        <f>Rozpocet!K52</f>
        <v>0</v>
      </c>
      <c r="E19" s="144">
        <f>Rozpocet!M52</f>
        <v>0</v>
      </c>
    </row>
    <row r="20" spans="1:5" s="136" customFormat="1" ht="12.75" customHeight="1">
      <c r="A20" s="141" t="str">
        <f>Rozpocet!D54</f>
        <v>764</v>
      </c>
      <c r="B20" s="142" t="str">
        <f>Rozpocet!E54</f>
        <v xml:space="preserve"> Konstrukce klempířské</v>
      </c>
      <c r="C20" s="143">
        <f>Rozpocet!I54</f>
        <v>0</v>
      </c>
      <c r="D20" s="144">
        <f>Rozpocet!K54</f>
        <v>0.71900400000000009</v>
      </c>
      <c r="E20" s="144">
        <f>Rozpocet!M54</f>
        <v>0.88603799999999999</v>
      </c>
    </row>
    <row r="21" spans="1:5" s="136" customFormat="1" ht="12.75" customHeight="1">
      <c r="A21" s="141" t="str">
        <f>Rozpocet!D62</f>
        <v>766</v>
      </c>
      <c r="B21" s="142" t="str">
        <f>Rozpocet!E62</f>
        <v xml:space="preserve"> Konstrukce truhlářské</v>
      </c>
      <c r="C21" s="143">
        <f>Rozpocet!I62</f>
        <v>0</v>
      </c>
      <c r="D21" s="144">
        <f>Rozpocet!K62</f>
        <v>0</v>
      </c>
      <c r="E21" s="144">
        <f>Rozpocet!M62</f>
        <v>0</v>
      </c>
    </row>
    <row r="22" spans="1:5" s="136" customFormat="1" ht="12.75" customHeight="1">
      <c r="A22" s="141" t="str">
        <f>Rozpocet!D67</f>
        <v>767</v>
      </c>
      <c r="B22" s="142" t="str">
        <f>Rozpocet!E67</f>
        <v xml:space="preserve"> Konstrukce zámečnické</v>
      </c>
      <c r="C22" s="143">
        <f>Rozpocet!I67</f>
        <v>0</v>
      </c>
      <c r="D22" s="144">
        <f>Rozpocet!K67</f>
        <v>7.7006560000000002E-2</v>
      </c>
      <c r="E22" s="144">
        <f>Rozpocet!M67</f>
        <v>0.70000000000000007</v>
      </c>
    </row>
    <row r="23" spans="1:5" s="136" customFormat="1" ht="12.75" customHeight="1">
      <c r="A23" s="141" t="str">
        <f>Rozpocet!D73</f>
        <v>783</v>
      </c>
      <c r="B23" s="142" t="str">
        <f>Rozpocet!E73</f>
        <v xml:space="preserve"> Dokončovací práce</v>
      </c>
      <c r="C23" s="143">
        <f>Rozpocet!I73</f>
        <v>0</v>
      </c>
      <c r="D23" s="144">
        <f>Rozpocet!K73</f>
        <v>1.1385659999999999E-2</v>
      </c>
      <c r="E23" s="144">
        <f>Rozpocet!M73</f>
        <v>0</v>
      </c>
    </row>
    <row r="24" spans="1:5" s="136" customFormat="1" ht="12.75" customHeight="1">
      <c r="A24" s="137" t="str">
        <f>Rozpocet!D75</f>
        <v>M</v>
      </c>
      <c r="B24" s="138" t="str">
        <f>Rozpocet!E75</f>
        <v xml:space="preserve"> Práce a dodávky M</v>
      </c>
      <c r="C24" s="139">
        <f>Rozpocet!I75</f>
        <v>0</v>
      </c>
      <c r="D24" s="140">
        <f>Rozpocet!K75</f>
        <v>0</v>
      </c>
      <c r="E24" s="140">
        <f>Rozpocet!M75</f>
        <v>0</v>
      </c>
    </row>
    <row r="25" spans="1:5" s="136" customFormat="1" ht="12.75" customHeight="1">
      <c r="A25" s="141" t="str">
        <f>Rozpocet!D76</f>
        <v>21-M</v>
      </c>
      <c r="B25" s="142" t="str">
        <f>Rozpocet!E76</f>
        <v xml:space="preserve"> Elektromontáže</v>
      </c>
      <c r="C25" s="143">
        <f>Rozpocet!I76</f>
        <v>0</v>
      </c>
      <c r="D25" s="144">
        <f>Rozpocet!K76</f>
        <v>0</v>
      </c>
      <c r="E25" s="144">
        <f>Rozpocet!M76</f>
        <v>0</v>
      </c>
    </row>
    <row r="26" spans="1:5" s="149" customFormat="1" ht="12.75" customHeight="1">
      <c r="B26" s="150" t="s">
        <v>88</v>
      </c>
      <c r="C26" s="151">
        <f>Rozpocet!I78</f>
        <v>0</v>
      </c>
      <c r="D26" s="152">
        <f>Rozpocet!K78</f>
        <v>29.212223580000007</v>
      </c>
      <c r="E26" s="152">
        <f>Rozpocet!M78</f>
        <v>17.145561000000001</v>
      </c>
    </row>
  </sheetData>
  <printOptions horizontalCentered="1"/>
  <pageMargins left="1.1023621559143066" right="1.1023621559143066" top="0.78740155696868896" bottom="0.78740155696868896" header="0" footer="0"/>
  <pageSetup paperSize="9" scale="97" fitToHeight="99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8"/>
  <sheetViews>
    <sheetView showGridLines="0" tabSelected="1" workbookViewId="0">
      <pane ySplit="13" topLeftCell="A14" activePane="bottomLeft" state="frozenSplit"/>
      <selection pane="bottomLeft" activeCell="E11" sqref="E11"/>
    </sheetView>
  </sheetViews>
  <sheetFormatPr defaultRowHeight="11.25" customHeight="1"/>
  <cols>
    <col min="1" max="1" width="5.5703125" style="2" customWidth="1"/>
    <col min="2" max="2" width="4.42578125" style="2" customWidth="1"/>
    <col min="3" max="3" width="4.7109375" style="2" customWidth="1"/>
    <col min="4" max="4" width="12.7109375" style="2" customWidth="1"/>
    <col min="5" max="5" width="55.5703125" style="2" customWidth="1"/>
    <col min="6" max="6" width="4.7109375" style="2" customWidth="1"/>
    <col min="7" max="7" width="9.85546875" style="2" customWidth="1"/>
    <col min="8" max="8" width="9.7109375" style="2" customWidth="1"/>
    <col min="9" max="9" width="13.5703125" style="2" customWidth="1"/>
    <col min="10" max="10" width="10.5703125" style="2" hidden="1" customWidth="1"/>
    <col min="11" max="11" width="10.85546875" style="2" hidden="1" customWidth="1"/>
    <col min="12" max="12" width="9.7109375" style="2" hidden="1" customWidth="1"/>
    <col min="13" max="13" width="11.5703125" style="2" hidden="1" customWidth="1"/>
    <col min="14" max="14" width="5.28515625" style="2" customWidth="1"/>
    <col min="15" max="15" width="7" style="2" hidden="1" customWidth="1"/>
    <col min="16" max="16" width="7.28515625" style="2" hidden="1" customWidth="1"/>
    <col min="17" max="19" width="9.140625" style="2" hidden="1" customWidth="1"/>
    <col min="20" max="20" width="0" style="2" hidden="1" customWidth="1"/>
    <col min="21" max="16384" width="9.140625" style="2"/>
  </cols>
  <sheetData>
    <row r="1" spans="1:21" ht="18" customHeight="1">
      <c r="A1" s="118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154"/>
      <c r="Q1" s="153"/>
      <c r="R1" s="153"/>
      <c r="S1" s="153"/>
      <c r="T1" s="153"/>
    </row>
    <row r="2" spans="1:21" ht="11.25" customHeight="1">
      <c r="A2" s="120" t="s">
        <v>76</v>
      </c>
      <c r="B2" s="121"/>
      <c r="C2" s="121" t="str">
        <f>'Krycí list'!E5</f>
        <v>AZV Kutná Hora</v>
      </c>
      <c r="D2" s="121"/>
      <c r="E2" s="121"/>
      <c r="F2" s="121"/>
      <c r="G2" s="121"/>
      <c r="H2" s="121"/>
      <c r="I2" s="121"/>
      <c r="J2" s="121"/>
      <c r="K2" s="121"/>
      <c r="L2" s="153"/>
      <c r="M2" s="153"/>
      <c r="N2" s="153"/>
      <c r="O2" s="154"/>
      <c r="P2" s="154"/>
      <c r="Q2" s="153"/>
      <c r="R2" s="153"/>
      <c r="S2" s="153"/>
      <c r="T2" s="153"/>
    </row>
    <row r="3" spans="1:21" ht="11.25" customHeight="1">
      <c r="A3" s="120" t="s">
        <v>77</v>
      </c>
      <c r="B3" s="121"/>
      <c r="C3" s="121" t="str">
        <f>'Krycí list'!E7</f>
        <v xml:space="preserve"> </v>
      </c>
      <c r="D3" s="121"/>
      <c r="E3" s="121"/>
      <c r="F3" s="121"/>
      <c r="G3" s="121"/>
      <c r="H3" s="121"/>
      <c r="I3" s="121"/>
      <c r="J3" s="121"/>
      <c r="K3" s="121"/>
      <c r="L3" s="153"/>
      <c r="M3" s="153"/>
      <c r="N3" s="153"/>
      <c r="O3" s="154"/>
      <c r="P3" s="154"/>
      <c r="Q3" s="153"/>
      <c r="R3" s="153"/>
      <c r="S3" s="153"/>
      <c r="T3" s="153"/>
    </row>
    <row r="4" spans="1:21" ht="11.25" customHeight="1">
      <c r="A4" s="120" t="s">
        <v>78</v>
      </c>
      <c r="B4" s="121"/>
      <c r="C4" s="121" t="str">
        <f>'Krycí list'!E9</f>
        <v xml:space="preserve"> </v>
      </c>
      <c r="D4" s="121"/>
      <c r="E4" s="121"/>
      <c r="F4" s="121"/>
      <c r="G4" s="121"/>
      <c r="H4" s="121"/>
      <c r="I4" s="121"/>
      <c r="J4" s="121"/>
      <c r="K4" s="121"/>
      <c r="L4" s="153"/>
      <c r="M4" s="153"/>
      <c r="N4" s="153"/>
      <c r="O4" s="154"/>
      <c r="P4" s="154"/>
      <c r="Q4" s="153"/>
      <c r="R4" s="153"/>
      <c r="S4" s="153"/>
      <c r="T4" s="153"/>
    </row>
    <row r="5" spans="1:21" ht="11.25" customHeight="1">
      <c r="A5" s="121" t="s">
        <v>89</v>
      </c>
      <c r="B5" s="121"/>
      <c r="C5" s="121" t="str">
        <f>'Krycí list'!P5</f>
        <v xml:space="preserve"> </v>
      </c>
      <c r="D5" s="121"/>
      <c r="E5" s="121"/>
      <c r="F5" s="121"/>
      <c r="G5" s="121"/>
      <c r="H5" s="121"/>
      <c r="I5" s="121"/>
      <c r="J5" s="121"/>
      <c r="K5" s="121"/>
      <c r="L5" s="153"/>
      <c r="M5" s="153"/>
      <c r="N5" s="153"/>
      <c r="O5" s="154"/>
      <c r="P5" s="154"/>
      <c r="Q5" s="153"/>
      <c r="R5" s="153"/>
      <c r="S5" s="153"/>
      <c r="T5" s="153"/>
    </row>
    <row r="6" spans="1:21" ht="6" customHeight="1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53"/>
      <c r="M6" s="153"/>
      <c r="N6" s="153"/>
      <c r="O6" s="154"/>
      <c r="P6" s="154"/>
      <c r="Q6" s="153"/>
      <c r="R6" s="153"/>
      <c r="S6" s="153"/>
      <c r="T6" s="153"/>
    </row>
    <row r="7" spans="1:21" ht="11.25" customHeight="1">
      <c r="A7" s="121" t="s">
        <v>80</v>
      </c>
      <c r="B7" s="121"/>
      <c r="C7" s="121" t="str">
        <f>'Krycí list'!E26</f>
        <v xml:space="preserve"> </v>
      </c>
      <c r="D7" s="121"/>
      <c r="E7" s="121"/>
      <c r="F7" s="121"/>
      <c r="G7" s="121"/>
      <c r="H7" s="121"/>
      <c r="I7" s="121"/>
      <c r="J7" s="121"/>
      <c r="K7" s="121"/>
      <c r="L7" s="153"/>
      <c r="M7" s="153"/>
      <c r="N7" s="153"/>
      <c r="O7" s="154"/>
      <c r="P7" s="154"/>
      <c r="Q7" s="153"/>
      <c r="R7" s="153"/>
      <c r="S7" s="153"/>
      <c r="T7" s="153"/>
    </row>
    <row r="8" spans="1:21" ht="11.25" customHeight="1">
      <c r="A8" s="121" t="s">
        <v>81</v>
      </c>
      <c r="B8" s="121"/>
      <c r="C8" s="121" t="str">
        <f>'Krycí list'!E28</f>
        <v xml:space="preserve"> </v>
      </c>
      <c r="D8" s="121"/>
      <c r="E8" s="121"/>
      <c r="F8" s="121"/>
      <c r="G8" s="121"/>
      <c r="H8" s="121"/>
      <c r="I8" s="121"/>
      <c r="J8" s="121"/>
      <c r="K8" s="121"/>
      <c r="L8" s="153"/>
      <c r="M8" s="153"/>
      <c r="N8" s="153"/>
      <c r="O8" s="154"/>
      <c r="P8" s="154"/>
      <c r="Q8" s="153"/>
      <c r="R8" s="153"/>
      <c r="S8" s="153"/>
      <c r="T8" s="153"/>
    </row>
    <row r="9" spans="1:21" ht="11.25" customHeight="1">
      <c r="A9" s="121" t="s">
        <v>82</v>
      </c>
      <c r="B9" s="121"/>
      <c r="C9" s="121" t="s">
        <v>27</v>
      </c>
      <c r="D9" s="121"/>
      <c r="E9" s="121"/>
      <c r="F9" s="121"/>
      <c r="G9" s="121"/>
      <c r="H9" s="121"/>
      <c r="I9" s="121"/>
      <c r="J9" s="121"/>
      <c r="K9" s="121"/>
      <c r="L9" s="153"/>
      <c r="M9" s="153"/>
      <c r="N9" s="153"/>
      <c r="O9" s="154"/>
      <c r="P9" s="154"/>
      <c r="Q9" s="153"/>
      <c r="R9" s="153"/>
      <c r="S9" s="153"/>
      <c r="T9" s="153"/>
    </row>
    <row r="10" spans="1:21" ht="5.25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4"/>
      <c r="P10" s="154"/>
      <c r="Q10" s="153"/>
      <c r="R10" s="153"/>
      <c r="S10" s="153"/>
      <c r="T10" s="153"/>
    </row>
    <row r="11" spans="1:21" ht="21.75" customHeight="1">
      <c r="A11" s="125" t="s">
        <v>90</v>
      </c>
      <c r="B11" s="126" t="s">
        <v>91</v>
      </c>
      <c r="C11" s="126" t="s">
        <v>92</v>
      </c>
      <c r="D11" s="126" t="s">
        <v>93</v>
      </c>
      <c r="E11" s="126" t="s">
        <v>84</v>
      </c>
      <c r="F11" s="126" t="s">
        <v>94</v>
      </c>
      <c r="G11" s="126" t="s">
        <v>95</v>
      </c>
      <c r="H11" s="126" t="s">
        <v>96</v>
      </c>
      <c r="I11" s="126" t="s">
        <v>85</v>
      </c>
      <c r="J11" s="126" t="s">
        <v>97</v>
      </c>
      <c r="K11" s="126" t="s">
        <v>86</v>
      </c>
      <c r="L11" s="126" t="s">
        <v>98</v>
      </c>
      <c r="M11" s="126" t="s">
        <v>99</v>
      </c>
      <c r="N11" s="126" t="s">
        <v>100</v>
      </c>
      <c r="O11" s="155" t="s">
        <v>101</v>
      </c>
      <c r="P11" s="156" t="s">
        <v>102</v>
      </c>
      <c r="Q11" s="126"/>
      <c r="R11" s="126"/>
      <c r="S11" s="126"/>
      <c r="T11" s="157" t="s">
        <v>103</v>
      </c>
      <c r="U11" s="158"/>
    </row>
    <row r="12" spans="1:21" ht="11.25" customHeight="1">
      <c r="A12" s="129">
        <v>1</v>
      </c>
      <c r="B12" s="130">
        <v>2</v>
      </c>
      <c r="C12" s="130">
        <v>3</v>
      </c>
      <c r="D12" s="130">
        <v>4</v>
      </c>
      <c r="E12" s="130">
        <v>5</v>
      </c>
      <c r="F12" s="130">
        <v>6</v>
      </c>
      <c r="G12" s="130">
        <v>7</v>
      </c>
      <c r="H12" s="130">
        <v>8</v>
      </c>
      <c r="I12" s="130">
        <v>9</v>
      </c>
      <c r="J12" s="130"/>
      <c r="K12" s="130"/>
      <c r="L12" s="130"/>
      <c r="M12" s="130"/>
      <c r="N12" s="130">
        <v>10</v>
      </c>
      <c r="O12" s="159">
        <v>11</v>
      </c>
      <c r="P12" s="160">
        <v>12</v>
      </c>
      <c r="Q12" s="130"/>
      <c r="R12" s="130"/>
      <c r="S12" s="130"/>
      <c r="T12" s="161">
        <v>11</v>
      </c>
      <c r="U12" s="158"/>
    </row>
    <row r="13" spans="1:21" ht="3.75" customHeight="1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P13" s="162"/>
      <c r="Q13" s="153"/>
      <c r="R13" s="153"/>
      <c r="S13" s="153"/>
      <c r="T13" s="153"/>
    </row>
    <row r="14" spans="1:21" s="136" customFormat="1" ht="12.75" customHeight="1">
      <c r="A14" s="163"/>
      <c r="B14" s="164" t="s">
        <v>64</v>
      </c>
      <c r="C14" s="163"/>
      <c r="D14" s="163" t="s">
        <v>43</v>
      </c>
      <c r="E14" s="163" t="s">
        <v>104</v>
      </c>
      <c r="F14" s="163"/>
      <c r="G14" s="163"/>
      <c r="H14" s="163"/>
      <c r="I14" s="165">
        <f>I15+I30</f>
        <v>0</v>
      </c>
      <c r="J14" s="163"/>
      <c r="K14" s="166">
        <f>K15+K30</f>
        <v>28.404827360000006</v>
      </c>
      <c r="L14" s="163"/>
      <c r="M14" s="166">
        <f>M15+M30</f>
        <v>15.559523</v>
      </c>
      <c r="N14" s="163"/>
      <c r="P14" s="138" t="s">
        <v>105</v>
      </c>
    </row>
    <row r="15" spans="1:21" s="136" customFormat="1" ht="12.75" customHeight="1">
      <c r="B15" s="141" t="s">
        <v>64</v>
      </c>
      <c r="D15" s="142" t="s">
        <v>106</v>
      </c>
      <c r="E15" s="142" t="s">
        <v>107</v>
      </c>
      <c r="I15" s="143">
        <f>SUM(I16:I29)</f>
        <v>0</v>
      </c>
      <c r="K15" s="144">
        <f>SUM(K16:K29)</f>
        <v>28.404827360000006</v>
      </c>
      <c r="M15" s="144">
        <f>SUM(M16:M29)</f>
        <v>0</v>
      </c>
      <c r="P15" s="142" t="s">
        <v>108</v>
      </c>
    </row>
    <row r="16" spans="1:21" s="14" customFormat="1" ht="24" customHeight="1">
      <c r="A16" s="167" t="s">
        <v>108</v>
      </c>
      <c r="B16" s="167" t="s">
        <v>109</v>
      </c>
      <c r="C16" s="167" t="s">
        <v>110</v>
      </c>
      <c r="D16" s="168" t="s">
        <v>111</v>
      </c>
      <c r="E16" s="169" t="s">
        <v>112</v>
      </c>
      <c r="F16" s="167" t="s">
        <v>113</v>
      </c>
      <c r="G16" s="170">
        <v>192.517</v>
      </c>
      <c r="H16" s="171"/>
      <c r="I16" s="171">
        <f>ROUND(G16*H16,2)</f>
        <v>0</v>
      </c>
      <c r="J16" s="172">
        <v>1.7000000000000001E-2</v>
      </c>
      <c r="K16" s="170">
        <f>G16*J16</f>
        <v>3.2727889999999999</v>
      </c>
      <c r="L16" s="172">
        <v>0</v>
      </c>
      <c r="M16" s="170">
        <f>G16*L16</f>
        <v>0</v>
      </c>
      <c r="N16" s="173">
        <v>20</v>
      </c>
      <c r="O16" s="174">
        <v>4</v>
      </c>
      <c r="P16" s="14" t="s">
        <v>114</v>
      </c>
    </row>
    <row r="17" spans="1:17" s="14" customFormat="1" ht="13.5" customHeight="1">
      <c r="A17" s="167" t="s">
        <v>114</v>
      </c>
      <c r="B17" s="167" t="s">
        <v>109</v>
      </c>
      <c r="C17" s="167" t="s">
        <v>110</v>
      </c>
      <c r="D17" s="168" t="s">
        <v>115</v>
      </c>
      <c r="E17" s="169" t="s">
        <v>116</v>
      </c>
      <c r="F17" s="167" t="s">
        <v>113</v>
      </c>
      <c r="G17" s="170">
        <v>1749.4670000000001</v>
      </c>
      <c r="H17" s="171"/>
      <c r="I17" s="171">
        <f>ROUND(G17*H17,2)</f>
        <v>0</v>
      </c>
      <c r="J17" s="172">
        <v>8.5000000000000006E-3</v>
      </c>
      <c r="K17" s="170">
        <f>G17*J17</f>
        <v>14.870469500000002</v>
      </c>
      <c r="L17" s="172">
        <v>0</v>
      </c>
      <c r="M17" s="170">
        <f>G17*L17</f>
        <v>0</v>
      </c>
      <c r="N17" s="173">
        <v>20</v>
      </c>
      <c r="O17" s="174">
        <v>4</v>
      </c>
      <c r="P17" s="14" t="s">
        <v>114</v>
      </c>
    </row>
    <row r="18" spans="1:17" s="14" customFormat="1" ht="30" customHeight="1">
      <c r="E18" s="175" t="s">
        <v>117</v>
      </c>
      <c r="P18" s="14" t="s">
        <v>114</v>
      </c>
      <c r="Q18" s="14" t="s">
        <v>118</v>
      </c>
    </row>
    <row r="19" spans="1:17" s="14" customFormat="1" ht="13.5" customHeight="1">
      <c r="A19" s="176" t="s">
        <v>119</v>
      </c>
      <c r="B19" s="176" t="s">
        <v>120</v>
      </c>
      <c r="C19" s="176" t="s">
        <v>121</v>
      </c>
      <c r="D19" s="177" t="s">
        <v>122</v>
      </c>
      <c r="E19" s="178" t="s">
        <v>276</v>
      </c>
      <c r="F19" s="176" t="s">
        <v>113</v>
      </c>
      <c r="G19" s="179">
        <v>1658.1769999999999</v>
      </c>
      <c r="H19" s="180"/>
      <c r="I19" s="180">
        <f t="shared" ref="I19:I29" si="0">ROUND(G19*H19,2)</f>
        <v>0</v>
      </c>
      <c r="J19" s="181">
        <v>2.7200000000000002E-3</v>
      </c>
      <c r="K19" s="179">
        <f t="shared" ref="K19:K29" si="1">G19*J19</f>
        <v>4.5102414399999997</v>
      </c>
      <c r="L19" s="181">
        <v>0</v>
      </c>
      <c r="M19" s="179">
        <f t="shared" ref="M19:M29" si="2">G19*L19</f>
        <v>0</v>
      </c>
      <c r="N19" s="182">
        <v>20</v>
      </c>
      <c r="O19" s="183">
        <v>8</v>
      </c>
      <c r="P19" s="184" t="s">
        <v>114</v>
      </c>
    </row>
    <row r="20" spans="1:17" s="14" customFormat="1" ht="24" customHeight="1">
      <c r="A20" s="176" t="s">
        <v>123</v>
      </c>
      <c r="B20" s="176" t="s">
        <v>120</v>
      </c>
      <c r="C20" s="176" t="s">
        <v>121</v>
      </c>
      <c r="D20" s="177" t="s">
        <v>124</v>
      </c>
      <c r="E20" s="178" t="s">
        <v>277</v>
      </c>
      <c r="F20" s="176" t="s">
        <v>113</v>
      </c>
      <c r="G20" s="179">
        <v>91.29</v>
      </c>
      <c r="H20" s="180"/>
      <c r="I20" s="180">
        <f t="shared" si="0"/>
        <v>0</v>
      </c>
      <c r="J20" s="181">
        <v>3.5000000000000001E-3</v>
      </c>
      <c r="K20" s="179">
        <f t="shared" si="1"/>
        <v>0.31951500000000005</v>
      </c>
      <c r="L20" s="181">
        <v>0</v>
      </c>
      <c r="M20" s="179">
        <f t="shared" si="2"/>
        <v>0</v>
      </c>
      <c r="N20" s="182">
        <v>20</v>
      </c>
      <c r="O20" s="183">
        <v>8</v>
      </c>
      <c r="P20" s="184" t="s">
        <v>114</v>
      </c>
    </row>
    <row r="21" spans="1:17" s="14" customFormat="1" ht="24" customHeight="1">
      <c r="A21" s="167" t="s">
        <v>125</v>
      </c>
      <c r="B21" s="167" t="s">
        <v>109</v>
      </c>
      <c r="C21" s="167" t="s">
        <v>110</v>
      </c>
      <c r="D21" s="168" t="s">
        <v>126</v>
      </c>
      <c r="E21" s="169" t="s">
        <v>127</v>
      </c>
      <c r="F21" s="167" t="s">
        <v>128</v>
      </c>
      <c r="G21" s="170">
        <v>30.88</v>
      </c>
      <c r="H21" s="171"/>
      <c r="I21" s="171">
        <f t="shared" si="0"/>
        <v>0</v>
      </c>
      <c r="J21" s="172">
        <v>1.6999999999999999E-3</v>
      </c>
      <c r="K21" s="170">
        <f t="shared" si="1"/>
        <v>5.2495999999999994E-2</v>
      </c>
      <c r="L21" s="172">
        <v>0</v>
      </c>
      <c r="M21" s="170">
        <f t="shared" si="2"/>
        <v>0</v>
      </c>
      <c r="N21" s="173">
        <v>20</v>
      </c>
      <c r="O21" s="174">
        <v>4</v>
      </c>
      <c r="P21" s="14" t="s">
        <v>114</v>
      </c>
    </row>
    <row r="22" spans="1:17" s="14" customFormat="1" ht="13.5" customHeight="1">
      <c r="A22" s="176" t="s">
        <v>106</v>
      </c>
      <c r="B22" s="176" t="s">
        <v>120</v>
      </c>
      <c r="C22" s="176" t="s">
        <v>121</v>
      </c>
      <c r="D22" s="177" t="s">
        <v>129</v>
      </c>
      <c r="E22" s="178" t="s">
        <v>130</v>
      </c>
      <c r="F22" s="176" t="s">
        <v>113</v>
      </c>
      <c r="G22" s="179">
        <v>9.7650000000000006</v>
      </c>
      <c r="H22" s="180"/>
      <c r="I22" s="180">
        <f t="shared" si="0"/>
        <v>0</v>
      </c>
      <c r="J22" s="181">
        <v>6.8000000000000005E-4</v>
      </c>
      <c r="K22" s="179">
        <f t="shared" si="1"/>
        <v>6.6402000000000006E-3</v>
      </c>
      <c r="L22" s="181">
        <v>0</v>
      </c>
      <c r="M22" s="179">
        <f t="shared" si="2"/>
        <v>0</v>
      </c>
      <c r="N22" s="182">
        <v>20</v>
      </c>
      <c r="O22" s="183">
        <v>8</v>
      </c>
      <c r="P22" s="184" t="s">
        <v>114</v>
      </c>
    </row>
    <row r="23" spans="1:17" s="14" customFormat="1" ht="13.5" customHeight="1">
      <c r="A23" s="167" t="s">
        <v>131</v>
      </c>
      <c r="B23" s="167" t="s">
        <v>109</v>
      </c>
      <c r="C23" s="167" t="s">
        <v>110</v>
      </c>
      <c r="D23" s="168" t="s">
        <v>132</v>
      </c>
      <c r="E23" s="169" t="s">
        <v>133</v>
      </c>
      <c r="F23" s="167" t="s">
        <v>128</v>
      </c>
      <c r="G23" s="170">
        <v>163.15</v>
      </c>
      <c r="H23" s="171"/>
      <c r="I23" s="171">
        <f t="shared" si="0"/>
        <v>0</v>
      </c>
      <c r="J23" s="172">
        <v>6.0000000000000002E-5</v>
      </c>
      <c r="K23" s="170">
        <f t="shared" si="1"/>
        <v>9.7890000000000008E-3</v>
      </c>
      <c r="L23" s="172">
        <v>0</v>
      </c>
      <c r="M23" s="170">
        <f t="shared" si="2"/>
        <v>0</v>
      </c>
      <c r="N23" s="173">
        <v>20</v>
      </c>
      <c r="O23" s="174">
        <v>4</v>
      </c>
      <c r="P23" s="14" t="s">
        <v>114</v>
      </c>
    </row>
    <row r="24" spans="1:17" s="14" customFormat="1" ht="13.5" customHeight="1">
      <c r="A24" s="176" t="s">
        <v>134</v>
      </c>
      <c r="B24" s="176" t="s">
        <v>120</v>
      </c>
      <c r="C24" s="176" t="s">
        <v>121</v>
      </c>
      <c r="D24" s="177" t="s">
        <v>135</v>
      </c>
      <c r="E24" s="178" t="s">
        <v>136</v>
      </c>
      <c r="F24" s="176" t="s">
        <v>128</v>
      </c>
      <c r="G24" s="179">
        <v>171.30799999999999</v>
      </c>
      <c r="H24" s="180"/>
      <c r="I24" s="180">
        <f t="shared" si="0"/>
        <v>0</v>
      </c>
      <c r="J24" s="181">
        <v>5.4000000000000001E-4</v>
      </c>
      <c r="K24" s="179">
        <f t="shared" si="1"/>
        <v>9.2506320000000003E-2</v>
      </c>
      <c r="L24" s="181">
        <v>0</v>
      </c>
      <c r="M24" s="179">
        <f t="shared" si="2"/>
        <v>0</v>
      </c>
      <c r="N24" s="182">
        <v>20</v>
      </c>
      <c r="O24" s="183">
        <v>8</v>
      </c>
      <c r="P24" s="184" t="s">
        <v>114</v>
      </c>
    </row>
    <row r="25" spans="1:17" s="14" customFormat="1" ht="13.5" customHeight="1">
      <c r="A25" s="167" t="s">
        <v>137</v>
      </c>
      <c r="B25" s="167" t="s">
        <v>109</v>
      </c>
      <c r="C25" s="167" t="s">
        <v>110</v>
      </c>
      <c r="D25" s="168" t="s">
        <v>138</v>
      </c>
      <c r="E25" s="169" t="s">
        <v>139</v>
      </c>
      <c r="F25" s="167" t="s">
        <v>128</v>
      </c>
      <c r="G25" s="170">
        <v>1495</v>
      </c>
      <c r="H25" s="171"/>
      <c r="I25" s="171">
        <f t="shared" si="0"/>
        <v>0</v>
      </c>
      <c r="J25" s="172">
        <v>2.5000000000000001E-4</v>
      </c>
      <c r="K25" s="170">
        <f t="shared" si="1"/>
        <v>0.37375000000000003</v>
      </c>
      <c r="L25" s="172">
        <v>0</v>
      </c>
      <c r="M25" s="170">
        <f t="shared" si="2"/>
        <v>0</v>
      </c>
      <c r="N25" s="173">
        <v>20</v>
      </c>
      <c r="O25" s="174">
        <v>4</v>
      </c>
      <c r="P25" s="14" t="s">
        <v>114</v>
      </c>
    </row>
    <row r="26" spans="1:17" s="14" customFormat="1" ht="13.5" customHeight="1">
      <c r="A26" s="176" t="s">
        <v>140</v>
      </c>
      <c r="B26" s="176" t="s">
        <v>120</v>
      </c>
      <c r="C26" s="176" t="s">
        <v>121</v>
      </c>
      <c r="D26" s="177" t="s">
        <v>141</v>
      </c>
      <c r="E26" s="178" t="s">
        <v>142</v>
      </c>
      <c r="F26" s="176" t="s">
        <v>128</v>
      </c>
      <c r="G26" s="179">
        <v>1569.75</v>
      </c>
      <c r="H26" s="180"/>
      <c r="I26" s="180">
        <f t="shared" si="0"/>
        <v>0</v>
      </c>
      <c r="J26" s="181">
        <v>3.0000000000000001E-5</v>
      </c>
      <c r="K26" s="179">
        <f t="shared" si="1"/>
        <v>4.7092500000000002E-2</v>
      </c>
      <c r="L26" s="181">
        <v>0</v>
      </c>
      <c r="M26" s="179">
        <f t="shared" si="2"/>
        <v>0</v>
      </c>
      <c r="N26" s="182">
        <v>20</v>
      </c>
      <c r="O26" s="183">
        <v>8</v>
      </c>
      <c r="P26" s="184" t="s">
        <v>114</v>
      </c>
    </row>
    <row r="27" spans="1:17" s="14" customFormat="1" ht="13.5" customHeight="1">
      <c r="A27" s="167" t="s">
        <v>143</v>
      </c>
      <c r="B27" s="167" t="s">
        <v>109</v>
      </c>
      <c r="C27" s="167" t="s">
        <v>110</v>
      </c>
      <c r="D27" s="168" t="s">
        <v>144</v>
      </c>
      <c r="E27" s="169" t="s">
        <v>145</v>
      </c>
      <c r="F27" s="167" t="s">
        <v>113</v>
      </c>
      <c r="G27" s="170">
        <v>50</v>
      </c>
      <c r="H27" s="171"/>
      <c r="I27" s="171">
        <f t="shared" si="0"/>
        <v>0</v>
      </c>
      <c r="J27" s="172">
        <v>1.146E-2</v>
      </c>
      <c r="K27" s="170">
        <f t="shared" si="1"/>
        <v>0.57299999999999995</v>
      </c>
      <c r="L27" s="172">
        <v>0</v>
      </c>
      <c r="M27" s="170">
        <f t="shared" si="2"/>
        <v>0</v>
      </c>
      <c r="N27" s="173">
        <v>20</v>
      </c>
      <c r="O27" s="174">
        <v>4</v>
      </c>
      <c r="P27" s="14" t="s">
        <v>114</v>
      </c>
    </row>
    <row r="28" spans="1:17" s="14" customFormat="1" ht="13.5" customHeight="1">
      <c r="A28" s="167" t="s">
        <v>5</v>
      </c>
      <c r="B28" s="167" t="s">
        <v>109</v>
      </c>
      <c r="C28" s="167" t="s">
        <v>110</v>
      </c>
      <c r="D28" s="168" t="s">
        <v>280</v>
      </c>
      <c r="E28" s="169" t="s">
        <v>275</v>
      </c>
      <c r="F28" s="167" t="s">
        <v>113</v>
      </c>
      <c r="G28" s="170">
        <v>1781.8910000000001</v>
      </c>
      <c r="H28" s="171"/>
      <c r="I28" s="171">
        <f t="shared" si="0"/>
        <v>0</v>
      </c>
      <c r="J28" s="172">
        <v>1.98E-3</v>
      </c>
      <c r="K28" s="170">
        <f t="shared" si="1"/>
        <v>3.52814418</v>
      </c>
      <c r="L28" s="172">
        <v>0</v>
      </c>
      <c r="M28" s="170">
        <f t="shared" si="2"/>
        <v>0</v>
      </c>
      <c r="N28" s="173">
        <v>20</v>
      </c>
      <c r="O28" s="174">
        <v>4</v>
      </c>
      <c r="P28" s="14" t="s">
        <v>114</v>
      </c>
    </row>
    <row r="29" spans="1:17" s="14" customFormat="1" ht="24" customHeight="1">
      <c r="A29" s="167" t="s">
        <v>146</v>
      </c>
      <c r="B29" s="167" t="s">
        <v>109</v>
      </c>
      <c r="C29" s="167" t="s">
        <v>110</v>
      </c>
      <c r="D29" s="168" t="s">
        <v>279</v>
      </c>
      <c r="E29" s="169" t="s">
        <v>278</v>
      </c>
      <c r="F29" s="167" t="s">
        <v>113</v>
      </c>
      <c r="G29" s="170">
        <v>1781.8910000000001</v>
      </c>
      <c r="H29" s="171"/>
      <c r="I29" s="171">
        <f t="shared" si="0"/>
        <v>0</v>
      </c>
      <c r="J29" s="172">
        <v>4.2000000000000002E-4</v>
      </c>
      <c r="K29" s="170">
        <f t="shared" si="1"/>
        <v>0.74839422000000011</v>
      </c>
      <c r="L29" s="172">
        <v>0</v>
      </c>
      <c r="M29" s="170">
        <f t="shared" si="2"/>
        <v>0</v>
      </c>
      <c r="N29" s="173">
        <v>20</v>
      </c>
      <c r="O29" s="174">
        <v>4</v>
      </c>
      <c r="P29" s="14" t="s">
        <v>114</v>
      </c>
    </row>
    <row r="30" spans="1:17" s="136" customFormat="1" ht="12.75" customHeight="1">
      <c r="B30" s="141" t="s">
        <v>64</v>
      </c>
      <c r="D30" s="142" t="s">
        <v>137</v>
      </c>
      <c r="E30" s="142" t="s">
        <v>147</v>
      </c>
      <c r="I30" s="143">
        <f>I31+SUM(I32:I46)</f>
        <v>0</v>
      </c>
      <c r="K30" s="144">
        <f>K31+SUM(K32:K46)</f>
        <v>0</v>
      </c>
      <c r="M30" s="144">
        <f>M31+SUM(M32:M46)</f>
        <v>15.559523</v>
      </c>
      <c r="P30" s="142" t="s">
        <v>108</v>
      </c>
    </row>
    <row r="31" spans="1:17" s="14" customFormat="1" ht="24" customHeight="1">
      <c r="A31" s="167" t="s">
        <v>148</v>
      </c>
      <c r="B31" s="167" t="s">
        <v>109</v>
      </c>
      <c r="C31" s="167" t="s">
        <v>110</v>
      </c>
      <c r="D31" s="168" t="s">
        <v>149</v>
      </c>
      <c r="E31" s="169" t="s">
        <v>150</v>
      </c>
      <c r="F31" s="167" t="s">
        <v>113</v>
      </c>
      <c r="G31" s="170">
        <v>763.98</v>
      </c>
      <c r="H31" s="171"/>
      <c r="I31" s="171">
        <f>ROUND(G31*H31,2)</f>
        <v>0</v>
      </c>
      <c r="J31" s="172">
        <v>0</v>
      </c>
      <c r="K31" s="170">
        <f>G31*J31</f>
        <v>0</v>
      </c>
      <c r="L31" s="172">
        <v>0</v>
      </c>
      <c r="M31" s="170">
        <f>G31*L31</f>
        <v>0</v>
      </c>
      <c r="N31" s="173">
        <v>20</v>
      </c>
      <c r="O31" s="174">
        <v>4</v>
      </c>
      <c r="P31" s="14" t="s">
        <v>114</v>
      </c>
    </row>
    <row r="32" spans="1:17" s="14" customFormat="1" ht="24" customHeight="1">
      <c r="A32" s="167" t="s">
        <v>151</v>
      </c>
      <c r="B32" s="167" t="s">
        <v>109</v>
      </c>
      <c r="C32" s="167" t="s">
        <v>110</v>
      </c>
      <c r="D32" s="168" t="s">
        <v>152</v>
      </c>
      <c r="E32" s="169" t="s">
        <v>153</v>
      </c>
      <c r="F32" s="167" t="s">
        <v>113</v>
      </c>
      <c r="G32" s="170">
        <v>1671.96</v>
      </c>
      <c r="H32" s="171"/>
      <c r="I32" s="171">
        <f>ROUND(G32*H32,2)</f>
        <v>0</v>
      </c>
      <c r="J32" s="172">
        <v>0</v>
      </c>
      <c r="K32" s="170">
        <f>G32*J32</f>
        <v>0</v>
      </c>
      <c r="L32" s="172">
        <v>0</v>
      </c>
      <c r="M32" s="170">
        <f>G32*L32</f>
        <v>0</v>
      </c>
      <c r="N32" s="173">
        <v>20</v>
      </c>
      <c r="O32" s="174">
        <v>4</v>
      </c>
      <c r="P32" s="14" t="s">
        <v>114</v>
      </c>
    </row>
    <row r="33" spans="1:19" s="14" customFormat="1" ht="24" customHeight="1">
      <c r="A33" s="167" t="s">
        <v>154</v>
      </c>
      <c r="B33" s="167" t="s">
        <v>109</v>
      </c>
      <c r="C33" s="167" t="s">
        <v>110</v>
      </c>
      <c r="D33" s="168" t="s">
        <v>155</v>
      </c>
      <c r="E33" s="169" t="s">
        <v>156</v>
      </c>
      <c r="F33" s="167" t="s">
        <v>113</v>
      </c>
      <c r="G33" s="170">
        <v>45838.8</v>
      </c>
      <c r="H33" s="171"/>
      <c r="I33" s="171">
        <f>ROUND(G33*H33,2)</f>
        <v>0</v>
      </c>
      <c r="J33" s="172">
        <v>0</v>
      </c>
      <c r="K33" s="170">
        <f>G33*J33</f>
        <v>0</v>
      </c>
      <c r="L33" s="172">
        <v>0</v>
      </c>
      <c r="M33" s="170">
        <f>G33*L33</f>
        <v>0</v>
      </c>
      <c r="N33" s="173">
        <v>20</v>
      </c>
      <c r="O33" s="174">
        <v>4</v>
      </c>
      <c r="P33" s="14" t="s">
        <v>114</v>
      </c>
    </row>
    <row r="34" spans="1:19" s="14" customFormat="1" ht="15.75" customHeight="1">
      <c r="D34" s="185"/>
      <c r="E34" s="186" t="s">
        <v>157</v>
      </c>
      <c r="G34" s="187">
        <v>45838.8</v>
      </c>
      <c r="P34" s="185" t="s">
        <v>114</v>
      </c>
      <c r="Q34" s="185" t="s">
        <v>114</v>
      </c>
      <c r="R34" s="185" t="s">
        <v>158</v>
      </c>
      <c r="S34" s="185" t="s">
        <v>108</v>
      </c>
    </row>
    <row r="35" spans="1:19" s="14" customFormat="1" ht="24" customHeight="1">
      <c r="A35" s="167" t="s">
        <v>159</v>
      </c>
      <c r="B35" s="167" t="s">
        <v>109</v>
      </c>
      <c r="C35" s="167" t="s">
        <v>110</v>
      </c>
      <c r="D35" s="168" t="s">
        <v>160</v>
      </c>
      <c r="E35" s="169" t="s">
        <v>161</v>
      </c>
      <c r="F35" s="167" t="s">
        <v>113</v>
      </c>
      <c r="G35" s="170">
        <v>100317.6</v>
      </c>
      <c r="H35" s="171"/>
      <c r="I35" s="171">
        <f>ROUND(G35*H35,2)</f>
        <v>0</v>
      </c>
      <c r="J35" s="172">
        <v>0</v>
      </c>
      <c r="K35" s="170">
        <f>G35*J35</f>
        <v>0</v>
      </c>
      <c r="L35" s="172">
        <v>0</v>
      </c>
      <c r="M35" s="170">
        <f>G35*L35</f>
        <v>0</v>
      </c>
      <c r="N35" s="173">
        <v>20</v>
      </c>
      <c r="O35" s="174">
        <v>4</v>
      </c>
      <c r="P35" s="14" t="s">
        <v>114</v>
      </c>
    </row>
    <row r="36" spans="1:19" s="14" customFormat="1" ht="15.75" customHeight="1">
      <c r="D36" s="185"/>
      <c r="E36" s="186" t="s">
        <v>162</v>
      </c>
      <c r="G36" s="187">
        <v>100317.6</v>
      </c>
      <c r="P36" s="185" t="s">
        <v>114</v>
      </c>
      <c r="Q36" s="185" t="s">
        <v>114</v>
      </c>
      <c r="R36" s="185" t="s">
        <v>158</v>
      </c>
      <c r="S36" s="185" t="s">
        <v>108</v>
      </c>
    </row>
    <row r="37" spans="1:19" s="14" customFormat="1" ht="24" customHeight="1">
      <c r="A37" s="167" t="s">
        <v>163</v>
      </c>
      <c r="B37" s="167" t="s">
        <v>109</v>
      </c>
      <c r="C37" s="167" t="s">
        <v>110</v>
      </c>
      <c r="D37" s="168" t="s">
        <v>164</v>
      </c>
      <c r="E37" s="169" t="s">
        <v>165</v>
      </c>
      <c r="F37" s="167" t="s">
        <v>113</v>
      </c>
      <c r="G37" s="170">
        <v>763.98</v>
      </c>
      <c r="H37" s="171"/>
      <c r="I37" s="171">
        <f t="shared" ref="I37:I45" si="3">ROUND(G37*H37,2)</f>
        <v>0</v>
      </c>
      <c r="J37" s="172">
        <v>0</v>
      </c>
      <c r="K37" s="170">
        <f t="shared" ref="K37:K45" si="4">G37*J37</f>
        <v>0</v>
      </c>
      <c r="L37" s="172">
        <v>0</v>
      </c>
      <c r="M37" s="170">
        <f t="shared" ref="M37:M45" si="5">G37*L37</f>
        <v>0</v>
      </c>
      <c r="N37" s="173">
        <v>20</v>
      </c>
      <c r="O37" s="174">
        <v>4</v>
      </c>
      <c r="P37" s="14" t="s">
        <v>114</v>
      </c>
    </row>
    <row r="38" spans="1:19" s="14" customFormat="1" ht="24" customHeight="1">
      <c r="A38" s="167" t="s">
        <v>166</v>
      </c>
      <c r="B38" s="167" t="s">
        <v>109</v>
      </c>
      <c r="C38" s="167" t="s">
        <v>110</v>
      </c>
      <c r="D38" s="168" t="s">
        <v>167</v>
      </c>
      <c r="E38" s="169" t="s">
        <v>168</v>
      </c>
      <c r="F38" s="167" t="s">
        <v>113</v>
      </c>
      <c r="G38" s="170">
        <v>1671.96</v>
      </c>
      <c r="H38" s="171"/>
      <c r="I38" s="171">
        <f t="shared" si="3"/>
        <v>0</v>
      </c>
      <c r="J38" s="172">
        <v>0</v>
      </c>
      <c r="K38" s="170">
        <f t="shared" si="4"/>
        <v>0</v>
      </c>
      <c r="L38" s="172">
        <v>0</v>
      </c>
      <c r="M38" s="170">
        <f t="shared" si="5"/>
        <v>0</v>
      </c>
      <c r="N38" s="173">
        <v>20</v>
      </c>
      <c r="O38" s="174">
        <v>4</v>
      </c>
      <c r="P38" s="14" t="s">
        <v>114</v>
      </c>
    </row>
    <row r="39" spans="1:19" s="14" customFormat="1" ht="13.5" customHeight="1">
      <c r="A39" s="167" t="s">
        <v>169</v>
      </c>
      <c r="B39" s="167" t="s">
        <v>109</v>
      </c>
      <c r="C39" s="167" t="s">
        <v>110</v>
      </c>
      <c r="D39" s="168" t="s">
        <v>170</v>
      </c>
      <c r="E39" s="169" t="s">
        <v>171</v>
      </c>
      <c r="F39" s="167" t="s">
        <v>113</v>
      </c>
      <c r="G39" s="170">
        <v>185.74299999999999</v>
      </c>
      <c r="H39" s="171"/>
      <c r="I39" s="171">
        <f t="shared" si="3"/>
        <v>0</v>
      </c>
      <c r="J39" s="172">
        <v>0</v>
      </c>
      <c r="K39" s="170">
        <f t="shared" si="4"/>
        <v>0</v>
      </c>
      <c r="L39" s="172">
        <v>8.9999999999999993E-3</v>
      </c>
      <c r="M39" s="170">
        <f t="shared" si="5"/>
        <v>1.6716869999999999</v>
      </c>
      <c r="N39" s="173">
        <v>20</v>
      </c>
      <c r="O39" s="174">
        <v>4</v>
      </c>
      <c r="P39" s="14" t="s">
        <v>114</v>
      </c>
    </row>
    <row r="40" spans="1:19" s="14" customFormat="1" ht="13.5" customHeight="1">
      <c r="A40" s="167" t="s">
        <v>172</v>
      </c>
      <c r="B40" s="167" t="s">
        <v>109</v>
      </c>
      <c r="C40" s="167" t="s">
        <v>110</v>
      </c>
      <c r="D40" s="168" t="s">
        <v>173</v>
      </c>
      <c r="E40" s="169" t="s">
        <v>174</v>
      </c>
      <c r="F40" s="167" t="s">
        <v>113</v>
      </c>
      <c r="G40" s="170">
        <v>34.020000000000003</v>
      </c>
      <c r="H40" s="171"/>
      <c r="I40" s="171">
        <f t="shared" si="3"/>
        <v>0</v>
      </c>
      <c r="J40" s="172">
        <v>0</v>
      </c>
      <c r="K40" s="170">
        <f t="shared" si="4"/>
        <v>0</v>
      </c>
      <c r="L40" s="172">
        <v>4.1000000000000002E-2</v>
      </c>
      <c r="M40" s="170">
        <f t="shared" si="5"/>
        <v>1.3948200000000002</v>
      </c>
      <c r="N40" s="173">
        <v>20</v>
      </c>
      <c r="O40" s="174">
        <v>4</v>
      </c>
      <c r="P40" s="14" t="s">
        <v>114</v>
      </c>
    </row>
    <row r="41" spans="1:19" s="14" customFormat="1" ht="13.5" customHeight="1">
      <c r="A41" s="167" t="s">
        <v>175</v>
      </c>
      <c r="B41" s="167" t="s">
        <v>109</v>
      </c>
      <c r="C41" s="167" t="s">
        <v>110</v>
      </c>
      <c r="D41" s="168" t="s">
        <v>176</v>
      </c>
      <c r="E41" s="169" t="s">
        <v>177</v>
      </c>
      <c r="F41" s="167" t="s">
        <v>113</v>
      </c>
      <c r="G41" s="170">
        <v>1.8</v>
      </c>
      <c r="H41" s="171"/>
      <c r="I41" s="171">
        <f t="shared" si="3"/>
        <v>0</v>
      </c>
      <c r="J41" s="172">
        <v>0</v>
      </c>
      <c r="K41" s="170">
        <f t="shared" si="4"/>
        <v>0</v>
      </c>
      <c r="L41" s="172">
        <v>3.1E-2</v>
      </c>
      <c r="M41" s="170">
        <f t="shared" si="5"/>
        <v>5.5800000000000002E-2</v>
      </c>
      <c r="N41" s="173">
        <v>20</v>
      </c>
      <c r="O41" s="174">
        <v>4</v>
      </c>
      <c r="P41" s="14" t="s">
        <v>114</v>
      </c>
    </row>
    <row r="42" spans="1:19" s="14" customFormat="1" ht="13.5" customHeight="1">
      <c r="A42" s="167" t="s">
        <v>178</v>
      </c>
      <c r="B42" s="167" t="s">
        <v>109</v>
      </c>
      <c r="C42" s="167" t="s">
        <v>110</v>
      </c>
      <c r="D42" s="168" t="s">
        <v>179</v>
      </c>
      <c r="E42" s="169" t="s">
        <v>180</v>
      </c>
      <c r="F42" s="167" t="s">
        <v>113</v>
      </c>
      <c r="G42" s="170">
        <v>393.09399999999999</v>
      </c>
      <c r="H42" s="171"/>
      <c r="I42" s="171">
        <f t="shared" si="3"/>
        <v>0</v>
      </c>
      <c r="J42" s="172">
        <v>0</v>
      </c>
      <c r="K42" s="170">
        <f t="shared" si="4"/>
        <v>0</v>
      </c>
      <c r="L42" s="172">
        <v>2.7E-2</v>
      </c>
      <c r="M42" s="170">
        <f t="shared" si="5"/>
        <v>10.613538</v>
      </c>
      <c r="N42" s="173">
        <v>20</v>
      </c>
      <c r="O42" s="174">
        <v>4</v>
      </c>
      <c r="P42" s="14" t="s">
        <v>114</v>
      </c>
    </row>
    <row r="43" spans="1:19" s="14" customFormat="1" ht="13.5" customHeight="1">
      <c r="A43" s="167" t="s">
        <v>181</v>
      </c>
      <c r="B43" s="167" t="s">
        <v>109</v>
      </c>
      <c r="C43" s="167" t="s">
        <v>110</v>
      </c>
      <c r="D43" s="168" t="s">
        <v>182</v>
      </c>
      <c r="E43" s="169" t="s">
        <v>183</v>
      </c>
      <c r="F43" s="167" t="s">
        <v>113</v>
      </c>
      <c r="G43" s="170">
        <v>39.615000000000002</v>
      </c>
      <c r="H43" s="171"/>
      <c r="I43" s="171">
        <f t="shared" si="3"/>
        <v>0</v>
      </c>
      <c r="J43" s="172">
        <v>0</v>
      </c>
      <c r="K43" s="170">
        <f t="shared" si="4"/>
        <v>0</v>
      </c>
      <c r="L43" s="172">
        <v>2.3E-2</v>
      </c>
      <c r="M43" s="170">
        <f t="shared" si="5"/>
        <v>0.91114499999999998</v>
      </c>
      <c r="N43" s="173">
        <v>20</v>
      </c>
      <c r="O43" s="174">
        <v>4</v>
      </c>
      <c r="P43" s="14" t="s">
        <v>114</v>
      </c>
    </row>
    <row r="44" spans="1:19" s="14" customFormat="1" ht="13.5" customHeight="1">
      <c r="A44" s="167" t="s">
        <v>184</v>
      </c>
      <c r="B44" s="167" t="s">
        <v>109</v>
      </c>
      <c r="C44" s="167" t="s">
        <v>110</v>
      </c>
      <c r="D44" s="168" t="s">
        <v>185</v>
      </c>
      <c r="E44" s="169" t="s">
        <v>186</v>
      </c>
      <c r="F44" s="167" t="s">
        <v>113</v>
      </c>
      <c r="G44" s="170">
        <v>5.516</v>
      </c>
      <c r="H44" s="171"/>
      <c r="I44" s="171">
        <f t="shared" si="3"/>
        <v>0</v>
      </c>
      <c r="J44" s="172">
        <v>0</v>
      </c>
      <c r="K44" s="170">
        <f t="shared" si="4"/>
        <v>0</v>
      </c>
      <c r="L44" s="172">
        <v>8.7999999999999995E-2</v>
      </c>
      <c r="M44" s="170">
        <f t="shared" si="5"/>
        <v>0.48540799999999995</v>
      </c>
      <c r="N44" s="173">
        <v>20</v>
      </c>
      <c r="O44" s="174">
        <v>4</v>
      </c>
      <c r="P44" s="14" t="s">
        <v>114</v>
      </c>
    </row>
    <row r="45" spans="1:19" s="14" customFormat="1" ht="13.5" customHeight="1">
      <c r="A45" s="167" t="s">
        <v>187</v>
      </c>
      <c r="B45" s="167" t="s">
        <v>109</v>
      </c>
      <c r="C45" s="167" t="s">
        <v>110</v>
      </c>
      <c r="D45" s="168" t="s">
        <v>188</v>
      </c>
      <c r="E45" s="169" t="s">
        <v>189</v>
      </c>
      <c r="F45" s="167" t="s">
        <v>113</v>
      </c>
      <c r="G45" s="170">
        <v>6.375</v>
      </c>
      <c r="H45" s="171"/>
      <c r="I45" s="171">
        <f t="shared" si="3"/>
        <v>0</v>
      </c>
      <c r="J45" s="172">
        <v>0</v>
      </c>
      <c r="K45" s="170">
        <f t="shared" si="4"/>
        <v>0</v>
      </c>
      <c r="L45" s="172">
        <v>6.7000000000000004E-2</v>
      </c>
      <c r="M45" s="170">
        <f t="shared" si="5"/>
        <v>0.42712500000000003</v>
      </c>
      <c r="N45" s="173">
        <v>20</v>
      </c>
      <c r="O45" s="174">
        <v>4</v>
      </c>
      <c r="P45" s="14" t="s">
        <v>114</v>
      </c>
    </row>
    <row r="46" spans="1:19" s="136" customFormat="1" ht="12.75" customHeight="1">
      <c r="B46" s="145" t="s">
        <v>64</v>
      </c>
      <c r="D46" s="146" t="s">
        <v>190</v>
      </c>
      <c r="E46" s="146" t="s">
        <v>191</v>
      </c>
      <c r="I46" s="147">
        <f>SUM(I47:I50)</f>
        <v>0</v>
      </c>
      <c r="K46" s="148">
        <f>SUM(K47:K50)</f>
        <v>0</v>
      </c>
      <c r="M46" s="148">
        <f>SUM(M47:M50)</f>
        <v>0</v>
      </c>
      <c r="P46" s="146" t="s">
        <v>114</v>
      </c>
    </row>
    <row r="47" spans="1:19" s="14" customFormat="1" ht="24" customHeight="1">
      <c r="A47" s="167" t="s">
        <v>192</v>
      </c>
      <c r="B47" s="167" t="s">
        <v>109</v>
      </c>
      <c r="C47" s="167" t="s">
        <v>110</v>
      </c>
      <c r="D47" s="168" t="s">
        <v>193</v>
      </c>
      <c r="E47" s="169" t="s">
        <v>194</v>
      </c>
      <c r="F47" s="167" t="s">
        <v>195</v>
      </c>
      <c r="G47" s="170">
        <v>17.146000000000001</v>
      </c>
      <c r="H47" s="171"/>
      <c r="I47" s="171">
        <f>ROUND(G47*H47,2)</f>
        <v>0</v>
      </c>
      <c r="J47" s="172">
        <v>0</v>
      </c>
      <c r="K47" s="170">
        <f>G47*J47</f>
        <v>0</v>
      </c>
      <c r="L47" s="172">
        <v>0</v>
      </c>
      <c r="M47" s="170">
        <f>G47*L47</f>
        <v>0</v>
      </c>
      <c r="N47" s="173">
        <v>20</v>
      </c>
      <c r="O47" s="174">
        <v>4</v>
      </c>
      <c r="P47" s="14" t="s">
        <v>119</v>
      </c>
    </row>
    <row r="48" spans="1:19" s="14" customFormat="1" ht="13.5" customHeight="1">
      <c r="A48" s="167" t="s">
        <v>196</v>
      </c>
      <c r="B48" s="167" t="s">
        <v>109</v>
      </c>
      <c r="C48" s="167" t="s">
        <v>110</v>
      </c>
      <c r="D48" s="168" t="s">
        <v>197</v>
      </c>
      <c r="E48" s="169" t="s">
        <v>198</v>
      </c>
      <c r="F48" s="167" t="s">
        <v>195</v>
      </c>
      <c r="G48" s="170">
        <v>154.31399999999999</v>
      </c>
      <c r="H48" s="171"/>
      <c r="I48" s="171">
        <f>ROUND(G48*H48,2)</f>
        <v>0</v>
      </c>
      <c r="J48" s="172">
        <v>0</v>
      </c>
      <c r="K48" s="170">
        <f>G48*J48</f>
        <v>0</v>
      </c>
      <c r="L48" s="172">
        <v>0</v>
      </c>
      <c r="M48" s="170">
        <f>G48*L48</f>
        <v>0</v>
      </c>
      <c r="N48" s="173">
        <v>20</v>
      </c>
      <c r="O48" s="174">
        <v>4</v>
      </c>
      <c r="P48" s="14" t="s">
        <v>119</v>
      </c>
    </row>
    <row r="49" spans="1:16" s="14" customFormat="1" ht="13.5" customHeight="1">
      <c r="A49" s="167" t="s">
        <v>199</v>
      </c>
      <c r="B49" s="167" t="s">
        <v>109</v>
      </c>
      <c r="C49" s="167" t="s">
        <v>110</v>
      </c>
      <c r="D49" s="168" t="s">
        <v>200</v>
      </c>
      <c r="E49" s="169" t="s">
        <v>201</v>
      </c>
      <c r="F49" s="167" t="s">
        <v>195</v>
      </c>
      <c r="G49" s="170">
        <v>17.146000000000001</v>
      </c>
      <c r="H49" s="171"/>
      <c r="I49" s="171">
        <f>ROUND(G49*H49,2)</f>
        <v>0</v>
      </c>
      <c r="J49" s="172">
        <v>0</v>
      </c>
      <c r="K49" s="170">
        <f>G49*J49</f>
        <v>0</v>
      </c>
      <c r="L49" s="172">
        <v>0</v>
      </c>
      <c r="M49" s="170">
        <f>G49*L49</f>
        <v>0</v>
      </c>
      <c r="N49" s="173">
        <v>20</v>
      </c>
      <c r="O49" s="174">
        <v>4</v>
      </c>
      <c r="P49" s="14" t="s">
        <v>119</v>
      </c>
    </row>
    <row r="50" spans="1:16" s="14" customFormat="1" ht="13.5" customHeight="1">
      <c r="A50" s="167" t="s">
        <v>202</v>
      </c>
      <c r="B50" s="167" t="s">
        <v>109</v>
      </c>
      <c r="C50" s="167" t="s">
        <v>110</v>
      </c>
      <c r="D50" s="168" t="s">
        <v>203</v>
      </c>
      <c r="E50" s="169" t="s">
        <v>204</v>
      </c>
      <c r="F50" s="167" t="s">
        <v>195</v>
      </c>
      <c r="G50" s="170">
        <v>28.405000000000001</v>
      </c>
      <c r="H50" s="171"/>
      <c r="I50" s="171">
        <f>ROUND(G50*H50,2)</f>
        <v>0</v>
      </c>
      <c r="J50" s="172">
        <v>0</v>
      </c>
      <c r="K50" s="170">
        <f>G50*J50</f>
        <v>0</v>
      </c>
      <c r="L50" s="172">
        <v>0</v>
      </c>
      <c r="M50" s="170">
        <f>G50*L50</f>
        <v>0</v>
      </c>
      <c r="N50" s="173">
        <v>20</v>
      </c>
      <c r="O50" s="174">
        <v>4</v>
      </c>
      <c r="P50" s="14" t="s">
        <v>119</v>
      </c>
    </row>
    <row r="51" spans="1:16" s="136" customFormat="1" ht="12.75" customHeight="1">
      <c r="B51" s="137" t="s">
        <v>64</v>
      </c>
      <c r="D51" s="138" t="s">
        <v>51</v>
      </c>
      <c r="E51" s="138" t="s">
        <v>205</v>
      </c>
      <c r="I51" s="139">
        <f>I52+I54+I62+I67+I73</f>
        <v>0</v>
      </c>
      <c r="K51" s="140">
        <f>K52+K54+K62+K67+K73</f>
        <v>0.80739622</v>
      </c>
      <c r="M51" s="140">
        <f>M52+M54+M62+M67+M73</f>
        <v>1.5860380000000001</v>
      </c>
      <c r="P51" s="138" t="s">
        <v>105</v>
      </c>
    </row>
    <row r="52" spans="1:16" s="136" customFormat="1" ht="12.75" customHeight="1">
      <c r="B52" s="141" t="s">
        <v>64</v>
      </c>
      <c r="D52" s="142" t="s">
        <v>206</v>
      </c>
      <c r="E52" s="142" t="s">
        <v>274</v>
      </c>
      <c r="I52" s="143">
        <f>I53</f>
        <v>0</v>
      </c>
      <c r="K52" s="144">
        <f>K53</f>
        <v>0</v>
      </c>
      <c r="M52" s="144">
        <f>M53</f>
        <v>0</v>
      </c>
      <c r="P52" s="142" t="s">
        <v>108</v>
      </c>
    </row>
    <row r="53" spans="1:16" s="14" customFormat="1" ht="13.5" customHeight="1">
      <c r="A53" s="167" t="s">
        <v>207</v>
      </c>
      <c r="B53" s="167" t="s">
        <v>109</v>
      </c>
      <c r="C53" s="167" t="s">
        <v>110</v>
      </c>
      <c r="D53" s="168" t="s">
        <v>208</v>
      </c>
      <c r="E53" s="169" t="s">
        <v>209</v>
      </c>
      <c r="F53" s="167" t="s">
        <v>113</v>
      </c>
      <c r="G53" s="170">
        <v>29.193999999999999</v>
      </c>
      <c r="H53" s="171"/>
      <c r="I53" s="171">
        <f>ROUND(G53*H53,2)</f>
        <v>0</v>
      </c>
      <c r="J53" s="172">
        <v>0</v>
      </c>
      <c r="K53" s="170">
        <f>G53*J53</f>
        <v>0</v>
      </c>
      <c r="L53" s="172">
        <v>0</v>
      </c>
      <c r="M53" s="170">
        <f>G53*L53</f>
        <v>0</v>
      </c>
      <c r="N53" s="173">
        <v>20</v>
      </c>
      <c r="O53" s="174">
        <v>16</v>
      </c>
      <c r="P53" s="14" t="s">
        <v>114</v>
      </c>
    </row>
    <row r="54" spans="1:16" s="136" customFormat="1" ht="12.75" customHeight="1">
      <c r="B54" s="141" t="s">
        <v>64</v>
      </c>
      <c r="D54" s="142" t="s">
        <v>210</v>
      </c>
      <c r="E54" s="142" t="s">
        <v>211</v>
      </c>
      <c r="I54" s="143">
        <f>SUM(I55:I61)</f>
        <v>0</v>
      </c>
      <c r="K54" s="144">
        <f>SUM(K55:K61)</f>
        <v>0.71900400000000009</v>
      </c>
      <c r="M54" s="144">
        <f>SUM(M55:M61)</f>
        <v>0.88603799999999999</v>
      </c>
      <c r="P54" s="142" t="s">
        <v>108</v>
      </c>
    </row>
    <row r="55" spans="1:16" s="14" customFormat="1" ht="13.5" customHeight="1">
      <c r="A55" s="167" t="s">
        <v>212</v>
      </c>
      <c r="B55" s="167" t="s">
        <v>109</v>
      </c>
      <c r="C55" s="167" t="s">
        <v>110</v>
      </c>
      <c r="D55" s="168" t="s">
        <v>213</v>
      </c>
      <c r="E55" s="169" t="s">
        <v>214</v>
      </c>
      <c r="F55" s="167" t="s">
        <v>128</v>
      </c>
      <c r="G55" s="170">
        <v>294.2</v>
      </c>
      <c r="H55" s="171"/>
      <c r="I55" s="171">
        <f t="shared" ref="I55:I61" si="6">ROUND(G55*H55,2)</f>
        <v>0</v>
      </c>
      <c r="J55" s="172">
        <v>0</v>
      </c>
      <c r="K55" s="170">
        <f t="shared" ref="K55:K61" si="7">G55*J55</f>
        <v>0</v>
      </c>
      <c r="L55" s="172">
        <v>1.3500000000000001E-3</v>
      </c>
      <c r="M55" s="170">
        <f t="shared" ref="M55:M61" si="8">G55*L55</f>
        <v>0.39717000000000002</v>
      </c>
      <c r="N55" s="173">
        <v>20</v>
      </c>
      <c r="O55" s="174">
        <v>16</v>
      </c>
      <c r="P55" s="14" t="s">
        <v>114</v>
      </c>
    </row>
    <row r="56" spans="1:16" s="14" customFormat="1" ht="13.5" customHeight="1">
      <c r="A56" s="167" t="s">
        <v>215</v>
      </c>
      <c r="B56" s="167" t="s">
        <v>109</v>
      </c>
      <c r="C56" s="167" t="s">
        <v>110</v>
      </c>
      <c r="D56" s="168" t="s">
        <v>216</v>
      </c>
      <c r="E56" s="169" t="s">
        <v>217</v>
      </c>
      <c r="F56" s="167" t="s">
        <v>128</v>
      </c>
      <c r="G56" s="170">
        <v>42.6</v>
      </c>
      <c r="H56" s="171"/>
      <c r="I56" s="171">
        <f t="shared" si="6"/>
        <v>0</v>
      </c>
      <c r="J56" s="172">
        <v>0</v>
      </c>
      <c r="K56" s="170">
        <f t="shared" si="7"/>
        <v>0</v>
      </c>
      <c r="L56" s="172">
        <v>2.3E-3</v>
      </c>
      <c r="M56" s="170">
        <f t="shared" si="8"/>
        <v>9.7979999999999998E-2</v>
      </c>
      <c r="N56" s="173">
        <v>20</v>
      </c>
      <c r="O56" s="174">
        <v>16</v>
      </c>
      <c r="P56" s="14" t="s">
        <v>114</v>
      </c>
    </row>
    <row r="57" spans="1:16" s="14" customFormat="1" ht="13.5" customHeight="1">
      <c r="A57" s="167" t="s">
        <v>218</v>
      </c>
      <c r="B57" s="167" t="s">
        <v>109</v>
      </c>
      <c r="C57" s="167" t="s">
        <v>110</v>
      </c>
      <c r="D57" s="168" t="s">
        <v>219</v>
      </c>
      <c r="E57" s="169" t="s">
        <v>220</v>
      </c>
      <c r="F57" s="167" t="s">
        <v>128</v>
      </c>
      <c r="G57" s="170">
        <v>109.8</v>
      </c>
      <c r="H57" s="171"/>
      <c r="I57" s="171">
        <f t="shared" si="6"/>
        <v>0</v>
      </c>
      <c r="J57" s="172">
        <v>3.5100000000000001E-3</v>
      </c>
      <c r="K57" s="170">
        <f t="shared" si="7"/>
        <v>0.38539800000000002</v>
      </c>
      <c r="L57" s="172">
        <v>0</v>
      </c>
      <c r="M57" s="170">
        <f t="shared" si="8"/>
        <v>0</v>
      </c>
      <c r="N57" s="173">
        <v>20</v>
      </c>
      <c r="O57" s="174">
        <v>16</v>
      </c>
      <c r="P57" s="14" t="s">
        <v>114</v>
      </c>
    </row>
    <row r="58" spans="1:16" s="14" customFormat="1" ht="13.5" customHeight="1">
      <c r="A58" s="167" t="s">
        <v>221</v>
      </c>
      <c r="B58" s="167" t="s">
        <v>109</v>
      </c>
      <c r="C58" s="167" t="s">
        <v>110</v>
      </c>
      <c r="D58" s="168" t="s">
        <v>222</v>
      </c>
      <c r="E58" s="169" t="s">
        <v>223</v>
      </c>
      <c r="F58" s="167" t="s">
        <v>128</v>
      </c>
      <c r="G58" s="170">
        <v>109.8</v>
      </c>
      <c r="H58" s="171"/>
      <c r="I58" s="171">
        <f t="shared" si="6"/>
        <v>0</v>
      </c>
      <c r="J58" s="172">
        <v>0</v>
      </c>
      <c r="K58" s="170">
        <f t="shared" si="7"/>
        <v>0</v>
      </c>
      <c r="L58" s="172">
        <v>3.5599999999999998E-3</v>
      </c>
      <c r="M58" s="170">
        <f t="shared" si="8"/>
        <v>0.39088799999999996</v>
      </c>
      <c r="N58" s="173">
        <v>20</v>
      </c>
      <c r="O58" s="174">
        <v>16</v>
      </c>
      <c r="P58" s="14" t="s">
        <v>114</v>
      </c>
    </row>
    <row r="59" spans="1:16" s="14" customFormat="1" ht="13.5" customHeight="1">
      <c r="A59" s="167" t="s">
        <v>224</v>
      </c>
      <c r="B59" s="167" t="s">
        <v>109</v>
      </c>
      <c r="C59" s="167" t="s">
        <v>110</v>
      </c>
      <c r="D59" s="168" t="s">
        <v>225</v>
      </c>
      <c r="E59" s="169" t="s">
        <v>226</v>
      </c>
      <c r="F59" s="167" t="s">
        <v>128</v>
      </c>
      <c r="G59" s="170">
        <v>294.2</v>
      </c>
      <c r="H59" s="171"/>
      <c r="I59" s="171">
        <f t="shared" si="6"/>
        <v>0</v>
      </c>
      <c r="J59" s="172">
        <v>8.4000000000000003E-4</v>
      </c>
      <c r="K59" s="170">
        <f t="shared" si="7"/>
        <v>0.24712800000000001</v>
      </c>
      <c r="L59" s="172">
        <v>0</v>
      </c>
      <c r="M59" s="170">
        <f t="shared" si="8"/>
        <v>0</v>
      </c>
      <c r="N59" s="173">
        <v>20</v>
      </c>
      <c r="O59" s="174">
        <v>16</v>
      </c>
      <c r="P59" s="14" t="s">
        <v>114</v>
      </c>
    </row>
    <row r="60" spans="1:16" s="14" customFormat="1" ht="13.5" customHeight="1">
      <c r="A60" s="167" t="s">
        <v>227</v>
      </c>
      <c r="B60" s="167" t="s">
        <v>109</v>
      </c>
      <c r="C60" s="167" t="s">
        <v>110</v>
      </c>
      <c r="D60" s="168" t="s">
        <v>228</v>
      </c>
      <c r="E60" s="169" t="s">
        <v>229</v>
      </c>
      <c r="F60" s="167" t="s">
        <v>128</v>
      </c>
      <c r="G60" s="170">
        <v>42.6</v>
      </c>
      <c r="H60" s="171"/>
      <c r="I60" s="171">
        <f t="shared" si="6"/>
        <v>0</v>
      </c>
      <c r="J60" s="172">
        <v>2.0300000000000001E-3</v>
      </c>
      <c r="K60" s="170">
        <f t="shared" si="7"/>
        <v>8.6478000000000013E-2</v>
      </c>
      <c r="L60" s="172">
        <v>0</v>
      </c>
      <c r="M60" s="170">
        <f t="shared" si="8"/>
        <v>0</v>
      </c>
      <c r="N60" s="173">
        <v>20</v>
      </c>
      <c r="O60" s="174">
        <v>16</v>
      </c>
      <c r="P60" s="14" t="s">
        <v>114</v>
      </c>
    </row>
    <row r="61" spans="1:16" s="14" customFormat="1" ht="13.5" customHeight="1">
      <c r="A61" s="167" t="s">
        <v>230</v>
      </c>
      <c r="B61" s="167" t="s">
        <v>109</v>
      </c>
      <c r="C61" s="167" t="s">
        <v>110</v>
      </c>
      <c r="D61" s="168" t="s">
        <v>231</v>
      </c>
      <c r="E61" s="169" t="s">
        <v>232</v>
      </c>
      <c r="F61" s="167" t="s">
        <v>195</v>
      </c>
      <c r="G61" s="170">
        <v>0.71899999999999997</v>
      </c>
      <c r="H61" s="171"/>
      <c r="I61" s="171">
        <f t="shared" si="6"/>
        <v>0</v>
      </c>
      <c r="J61" s="172">
        <v>0</v>
      </c>
      <c r="K61" s="170">
        <f t="shared" si="7"/>
        <v>0</v>
      </c>
      <c r="L61" s="172">
        <v>0</v>
      </c>
      <c r="M61" s="170">
        <f t="shared" si="8"/>
        <v>0</v>
      </c>
      <c r="N61" s="173">
        <v>20</v>
      </c>
      <c r="O61" s="174">
        <v>16</v>
      </c>
      <c r="P61" s="14" t="s">
        <v>114</v>
      </c>
    </row>
    <row r="62" spans="1:16" s="136" customFormat="1" ht="12.75" customHeight="1">
      <c r="B62" s="141" t="s">
        <v>64</v>
      </c>
      <c r="D62" s="142" t="s">
        <v>233</v>
      </c>
      <c r="E62" s="142" t="s">
        <v>234</v>
      </c>
      <c r="I62" s="143">
        <f>SUM(I63:I66)</f>
        <v>0</v>
      </c>
      <c r="K62" s="144">
        <f>SUM(K63:K66)</f>
        <v>0</v>
      </c>
      <c r="M62" s="144">
        <f>SUM(M63:M66)</f>
        <v>0</v>
      </c>
      <c r="P62" s="142" t="s">
        <v>108</v>
      </c>
    </row>
    <row r="63" spans="1:16" s="14" customFormat="1" ht="13.5" customHeight="1">
      <c r="A63" s="176" t="s">
        <v>235</v>
      </c>
      <c r="B63" s="176" t="s">
        <v>120</v>
      </c>
      <c r="C63" s="176" t="s">
        <v>121</v>
      </c>
      <c r="D63" s="177" t="s">
        <v>283</v>
      </c>
      <c r="E63" s="178" t="s">
        <v>282</v>
      </c>
      <c r="F63" s="176" t="s">
        <v>236</v>
      </c>
      <c r="G63" s="179">
        <v>1</v>
      </c>
      <c r="H63" s="180"/>
      <c r="I63" s="180">
        <f>ROUND(G63*H63,2)</f>
        <v>0</v>
      </c>
      <c r="J63" s="181">
        <v>0</v>
      </c>
      <c r="K63" s="179">
        <f>G63*J63</f>
        <v>0</v>
      </c>
      <c r="L63" s="181">
        <v>0</v>
      </c>
      <c r="M63" s="179">
        <f>G63*L63</f>
        <v>0</v>
      </c>
      <c r="N63" s="182">
        <v>20</v>
      </c>
      <c r="O63" s="183">
        <v>32</v>
      </c>
      <c r="P63" s="184" t="s">
        <v>114</v>
      </c>
    </row>
    <row r="64" spans="1:16" s="14" customFormat="1" ht="13.5" customHeight="1">
      <c r="A64" s="167" t="s">
        <v>237</v>
      </c>
      <c r="B64" s="167" t="s">
        <v>109</v>
      </c>
      <c r="C64" s="167" t="s">
        <v>110</v>
      </c>
      <c r="D64" s="168" t="s">
        <v>284</v>
      </c>
      <c r="E64" s="169" t="s">
        <v>281</v>
      </c>
      <c r="F64" s="167" t="s">
        <v>236</v>
      </c>
      <c r="G64" s="170">
        <v>3</v>
      </c>
      <c r="H64" s="171"/>
      <c r="I64" s="171">
        <f>ROUND(G64*H64,2)</f>
        <v>0</v>
      </c>
      <c r="J64" s="172">
        <v>0</v>
      </c>
      <c r="K64" s="170">
        <f>G64*J64</f>
        <v>0</v>
      </c>
      <c r="L64" s="172">
        <v>0</v>
      </c>
      <c r="M64" s="170">
        <f>G64*L64</f>
        <v>0</v>
      </c>
      <c r="N64" s="173">
        <v>20</v>
      </c>
      <c r="O64" s="174">
        <v>16</v>
      </c>
      <c r="P64" s="14" t="s">
        <v>114</v>
      </c>
    </row>
    <row r="65" spans="1:16" s="14" customFormat="1" ht="13.5" customHeight="1">
      <c r="A65" s="167" t="s">
        <v>238</v>
      </c>
      <c r="B65" s="167" t="s">
        <v>109</v>
      </c>
      <c r="C65" s="167" t="s">
        <v>110</v>
      </c>
      <c r="D65" s="168" t="s">
        <v>239</v>
      </c>
      <c r="E65" s="169" t="s">
        <v>240</v>
      </c>
      <c r="F65" s="167" t="s">
        <v>113</v>
      </c>
      <c r="G65" s="170">
        <v>34.020000000000003</v>
      </c>
      <c r="H65" s="171"/>
      <c r="I65" s="171">
        <f>ROUND(G65*H65,2)</f>
        <v>0</v>
      </c>
      <c r="J65" s="172">
        <v>0</v>
      </c>
      <c r="K65" s="170">
        <f>G65*J65</f>
        <v>0</v>
      </c>
      <c r="L65" s="172">
        <v>0</v>
      </c>
      <c r="M65" s="170">
        <f>G65*L65</f>
        <v>0</v>
      </c>
      <c r="N65" s="173">
        <v>20</v>
      </c>
      <c r="O65" s="174">
        <v>16</v>
      </c>
      <c r="P65" s="14" t="s">
        <v>114</v>
      </c>
    </row>
    <row r="66" spans="1:16" s="14" customFormat="1" ht="13.5" customHeight="1">
      <c r="A66" s="167" t="s">
        <v>241</v>
      </c>
      <c r="B66" s="167" t="s">
        <v>109</v>
      </c>
      <c r="C66" s="167" t="s">
        <v>110</v>
      </c>
      <c r="D66" s="168" t="s">
        <v>242</v>
      </c>
      <c r="E66" s="169" t="s">
        <v>243</v>
      </c>
      <c r="F66" s="167" t="s">
        <v>113</v>
      </c>
      <c r="G66" s="170">
        <v>434.51</v>
      </c>
      <c r="H66" s="171"/>
      <c r="I66" s="171">
        <f>ROUND(G66*H66,2)</f>
        <v>0</v>
      </c>
      <c r="J66" s="172">
        <v>0</v>
      </c>
      <c r="K66" s="170">
        <f>G66*J66</f>
        <v>0</v>
      </c>
      <c r="L66" s="172">
        <v>0</v>
      </c>
      <c r="M66" s="170">
        <f>G66*L66</f>
        <v>0</v>
      </c>
      <c r="N66" s="173">
        <v>20</v>
      </c>
      <c r="O66" s="174">
        <v>16</v>
      </c>
      <c r="P66" s="14" t="s">
        <v>114</v>
      </c>
    </row>
    <row r="67" spans="1:16" s="136" customFormat="1" ht="12.75" customHeight="1">
      <c r="B67" s="141" t="s">
        <v>64</v>
      </c>
      <c r="D67" s="142" t="s">
        <v>244</v>
      </c>
      <c r="E67" s="142" t="s">
        <v>245</v>
      </c>
      <c r="I67" s="143">
        <f>SUM(I68:I72)</f>
        <v>0</v>
      </c>
      <c r="K67" s="144">
        <f>SUM(K68:K72)</f>
        <v>7.7006560000000002E-2</v>
      </c>
      <c r="M67" s="144">
        <f>SUM(M68:M72)</f>
        <v>0.70000000000000007</v>
      </c>
      <c r="P67" s="142" t="s">
        <v>108</v>
      </c>
    </row>
    <row r="68" spans="1:16" s="14" customFormat="1" ht="24" customHeight="1">
      <c r="A68" s="167" t="s">
        <v>246</v>
      </c>
      <c r="B68" s="167" t="s">
        <v>109</v>
      </c>
      <c r="C68" s="167" t="s">
        <v>110</v>
      </c>
      <c r="D68" s="168" t="s">
        <v>247</v>
      </c>
      <c r="E68" s="169" t="s">
        <v>248</v>
      </c>
      <c r="F68" s="167" t="s">
        <v>249</v>
      </c>
      <c r="G68" s="170">
        <v>700</v>
      </c>
      <c r="H68" s="171"/>
      <c r="I68" s="171">
        <f>ROUND(G68*H68,2)</f>
        <v>0</v>
      </c>
      <c r="J68" s="172">
        <v>5.0000000000000002E-5</v>
      </c>
      <c r="K68" s="170">
        <f>G68*J68</f>
        <v>3.5000000000000003E-2</v>
      </c>
      <c r="L68" s="172">
        <v>1E-3</v>
      </c>
      <c r="M68" s="170">
        <f>G68*L68</f>
        <v>0.70000000000000007</v>
      </c>
      <c r="N68" s="173">
        <v>20</v>
      </c>
      <c r="O68" s="174">
        <v>16</v>
      </c>
      <c r="P68" s="14" t="s">
        <v>114</v>
      </c>
    </row>
    <row r="69" spans="1:16" s="14" customFormat="1" ht="13.5" customHeight="1">
      <c r="A69" s="167" t="s">
        <v>250</v>
      </c>
      <c r="B69" s="167" t="s">
        <v>109</v>
      </c>
      <c r="C69" s="167" t="s">
        <v>110</v>
      </c>
      <c r="D69" s="168" t="s">
        <v>251</v>
      </c>
      <c r="E69" s="169" t="s">
        <v>252</v>
      </c>
      <c r="F69" s="167" t="s">
        <v>128</v>
      </c>
      <c r="G69" s="170">
        <v>29.193999999999999</v>
      </c>
      <c r="H69" s="171"/>
      <c r="I69" s="171">
        <f>ROUND(G69*H69,2)</f>
        <v>0</v>
      </c>
      <c r="J69" s="172">
        <v>0</v>
      </c>
      <c r="K69" s="170">
        <f>G69*J69</f>
        <v>0</v>
      </c>
      <c r="L69" s="172">
        <v>0</v>
      </c>
      <c r="M69" s="170">
        <f>G69*L69</f>
        <v>0</v>
      </c>
      <c r="N69" s="173">
        <v>20</v>
      </c>
      <c r="O69" s="174">
        <v>16</v>
      </c>
      <c r="P69" s="14" t="s">
        <v>114</v>
      </c>
    </row>
    <row r="70" spans="1:16" s="14" customFormat="1" ht="13.5" customHeight="1">
      <c r="A70" s="167" t="s">
        <v>253</v>
      </c>
      <c r="B70" s="167" t="s">
        <v>109</v>
      </c>
      <c r="C70" s="167" t="s">
        <v>110</v>
      </c>
      <c r="D70" s="168" t="s">
        <v>254</v>
      </c>
      <c r="E70" s="169" t="s">
        <v>255</v>
      </c>
      <c r="F70" s="167" t="s">
        <v>249</v>
      </c>
      <c r="G70" s="170">
        <v>700</v>
      </c>
      <c r="H70" s="171"/>
      <c r="I70" s="171">
        <f>ROUND(G70*H70,2)</f>
        <v>0</v>
      </c>
      <c r="J70" s="172">
        <v>5.0000000000000002E-5</v>
      </c>
      <c r="K70" s="170">
        <f>G70*J70</f>
        <v>3.5000000000000003E-2</v>
      </c>
      <c r="L70" s="172">
        <v>0</v>
      </c>
      <c r="M70" s="170">
        <f>G70*L70</f>
        <v>0</v>
      </c>
      <c r="N70" s="173">
        <v>20</v>
      </c>
      <c r="O70" s="174">
        <v>16</v>
      </c>
      <c r="P70" s="14" t="s">
        <v>114</v>
      </c>
    </row>
    <row r="71" spans="1:16" s="14" customFormat="1" ht="13.5" customHeight="1">
      <c r="A71" s="167" t="s">
        <v>256</v>
      </c>
      <c r="B71" s="167" t="s">
        <v>109</v>
      </c>
      <c r="C71" s="167" t="s">
        <v>110</v>
      </c>
      <c r="D71" s="168" t="s">
        <v>257</v>
      </c>
      <c r="E71" s="169" t="s">
        <v>258</v>
      </c>
      <c r="F71" s="167" t="s">
        <v>128</v>
      </c>
      <c r="G71" s="170">
        <v>29.193999999999999</v>
      </c>
      <c r="H71" s="171"/>
      <c r="I71" s="171">
        <f>ROUND(G71*H71,2)</f>
        <v>0</v>
      </c>
      <c r="J71" s="172">
        <v>2.4000000000000001E-4</v>
      </c>
      <c r="K71" s="170">
        <f>G71*J71</f>
        <v>7.0065600000000002E-3</v>
      </c>
      <c r="L71" s="172">
        <v>0</v>
      </c>
      <c r="M71" s="170">
        <f>G71*L71</f>
        <v>0</v>
      </c>
      <c r="N71" s="173">
        <v>20</v>
      </c>
      <c r="O71" s="174">
        <v>16</v>
      </c>
      <c r="P71" s="14" t="s">
        <v>114</v>
      </c>
    </row>
    <row r="72" spans="1:16" s="14" customFormat="1" ht="13.5" customHeight="1">
      <c r="A72" s="167" t="s">
        <v>259</v>
      </c>
      <c r="B72" s="167" t="s">
        <v>109</v>
      </c>
      <c r="C72" s="167" t="s">
        <v>110</v>
      </c>
      <c r="D72" s="168" t="s">
        <v>260</v>
      </c>
      <c r="E72" s="169" t="s">
        <v>261</v>
      </c>
      <c r="F72" s="167" t="s">
        <v>195</v>
      </c>
      <c r="G72" s="170">
        <v>7.0000000000000007E-2</v>
      </c>
      <c r="H72" s="171"/>
      <c r="I72" s="171">
        <f>ROUND(G72*H72,2)</f>
        <v>0</v>
      </c>
      <c r="J72" s="172">
        <v>0</v>
      </c>
      <c r="K72" s="170">
        <f>G72*J72</f>
        <v>0</v>
      </c>
      <c r="L72" s="172">
        <v>0</v>
      </c>
      <c r="M72" s="170">
        <f>G72*L72</f>
        <v>0</v>
      </c>
      <c r="N72" s="173">
        <v>20</v>
      </c>
      <c r="O72" s="174">
        <v>16</v>
      </c>
      <c r="P72" s="14" t="s">
        <v>114</v>
      </c>
    </row>
    <row r="73" spans="1:16" s="136" customFormat="1" ht="12.75" customHeight="1">
      <c r="B73" s="141" t="s">
        <v>64</v>
      </c>
      <c r="D73" s="142" t="s">
        <v>262</v>
      </c>
      <c r="E73" s="142" t="s">
        <v>263</v>
      </c>
      <c r="I73" s="143">
        <f>I74</f>
        <v>0</v>
      </c>
      <c r="K73" s="144">
        <f>K74</f>
        <v>1.1385659999999999E-2</v>
      </c>
      <c r="M73" s="144">
        <f>M74</f>
        <v>0</v>
      </c>
      <c r="P73" s="142" t="s">
        <v>108</v>
      </c>
    </row>
    <row r="74" spans="1:16" s="14" customFormat="1" ht="13.5" customHeight="1">
      <c r="A74" s="167" t="s">
        <v>264</v>
      </c>
      <c r="B74" s="167" t="s">
        <v>109</v>
      </c>
      <c r="C74" s="167" t="s">
        <v>110</v>
      </c>
      <c r="D74" s="168" t="s">
        <v>265</v>
      </c>
      <c r="E74" s="169" t="s">
        <v>266</v>
      </c>
      <c r="F74" s="167" t="s">
        <v>113</v>
      </c>
      <c r="G74" s="170">
        <v>29.193999999999999</v>
      </c>
      <c r="H74" s="171"/>
      <c r="I74" s="171">
        <f>ROUND(G74*H74,2)</f>
        <v>0</v>
      </c>
      <c r="J74" s="172">
        <v>3.8999999999999999E-4</v>
      </c>
      <c r="K74" s="170">
        <f>G74*J74</f>
        <v>1.1385659999999999E-2</v>
      </c>
      <c r="L74" s="172">
        <v>0</v>
      </c>
      <c r="M74" s="170">
        <f>G74*L74</f>
        <v>0</v>
      </c>
      <c r="N74" s="173">
        <v>20</v>
      </c>
      <c r="O74" s="174">
        <v>16</v>
      </c>
      <c r="P74" s="14" t="s">
        <v>114</v>
      </c>
    </row>
    <row r="75" spans="1:16" s="136" customFormat="1" ht="12.75" customHeight="1">
      <c r="B75" s="137" t="s">
        <v>64</v>
      </c>
      <c r="D75" s="138" t="s">
        <v>120</v>
      </c>
      <c r="E75" s="138" t="s">
        <v>267</v>
      </c>
      <c r="I75" s="139">
        <f>I76</f>
        <v>0</v>
      </c>
      <c r="K75" s="140">
        <f>K76</f>
        <v>0</v>
      </c>
      <c r="M75" s="140">
        <f>M76</f>
        <v>0</v>
      </c>
      <c r="P75" s="138" t="s">
        <v>105</v>
      </c>
    </row>
    <row r="76" spans="1:16" s="136" customFormat="1" ht="12.75" customHeight="1">
      <c r="B76" s="141" t="s">
        <v>64</v>
      </c>
      <c r="D76" s="142" t="s">
        <v>268</v>
      </c>
      <c r="E76" s="142" t="s">
        <v>269</v>
      </c>
      <c r="I76" s="143">
        <f>I77</f>
        <v>0</v>
      </c>
      <c r="K76" s="144">
        <f>K77</f>
        <v>0</v>
      </c>
      <c r="M76" s="144">
        <f>M77</f>
        <v>0</v>
      </c>
      <c r="P76" s="142" t="s">
        <v>108</v>
      </c>
    </row>
    <row r="77" spans="1:16" s="14" customFormat="1" ht="24" customHeight="1">
      <c r="A77" s="167" t="s">
        <v>270</v>
      </c>
      <c r="B77" s="167" t="s">
        <v>109</v>
      </c>
      <c r="C77" s="167" t="s">
        <v>110</v>
      </c>
      <c r="D77" s="168" t="s">
        <v>271</v>
      </c>
      <c r="E77" s="169" t="s">
        <v>272</v>
      </c>
      <c r="F77" s="167" t="s">
        <v>128</v>
      </c>
      <c r="G77" s="170">
        <v>50</v>
      </c>
      <c r="H77" s="171"/>
      <c r="I77" s="171">
        <f>ROUND(G77*H77,2)</f>
        <v>0</v>
      </c>
      <c r="J77" s="172">
        <v>0</v>
      </c>
      <c r="K77" s="170">
        <f>G77*J77</f>
        <v>0</v>
      </c>
      <c r="L77" s="172">
        <v>0</v>
      </c>
      <c r="M77" s="170">
        <f>G77*L77</f>
        <v>0</v>
      </c>
      <c r="N77" s="173">
        <v>20</v>
      </c>
      <c r="O77" s="174">
        <v>64</v>
      </c>
      <c r="P77" s="14" t="s">
        <v>114</v>
      </c>
    </row>
    <row r="78" spans="1:16" s="149" customFormat="1" ht="12.75" customHeight="1">
      <c r="E78" s="150" t="s">
        <v>88</v>
      </c>
      <c r="I78" s="151">
        <f>I14+I51+I75</f>
        <v>0</v>
      </c>
      <c r="K78" s="152">
        <f>K14+K51+K75</f>
        <v>29.212223580000007</v>
      </c>
      <c r="M78" s="152">
        <f>M14+M51+M75</f>
        <v>17.145561000000001</v>
      </c>
    </row>
  </sheetData>
  <printOptions horizontalCentered="1"/>
  <pageMargins left="0.59055119752883911" right="0.59055119752883911" top="0.59055119752883911" bottom="0.59055119752883911" header="0" footer="0"/>
  <pageSetup paperSize="9" scale="84" fitToHeight="99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 customHeight="1"/>
  <cols>
    <col min="1" max="16384" width="9" style="1"/>
  </cols>
  <sheetData/>
  <pageMargins left="0.69999998807907104" right="0.69999998807907104" top="0.75" bottom="0.75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Rekapitulace</vt:lpstr>
      <vt:lpstr>Rozpocet</vt:lpstr>
      <vt:lpstr>#Figury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Salatek</cp:lastModifiedBy>
  <dcterms:created xsi:type="dcterms:W3CDTF">2012-08-13T07:14:55Z</dcterms:created>
  <dcterms:modified xsi:type="dcterms:W3CDTF">2012-08-13T08:58:00Z</dcterms:modified>
</cp:coreProperties>
</file>