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<sst xmlns="http://schemas.openxmlformats.org/spreadsheetml/2006/main" count="602" uniqueCount="274">
  <si>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</si>
  <si>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</si>
  <si>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</si>
  <si>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</si>
  <si>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</si>
  <si>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</si>
  <si>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</si>
  <si>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</si>
  <si>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</si>
  <si>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</si>
  <si>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</si>
  <si>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</si>
  <si>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</si>
  <si>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</si>
  <si>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</si>
  <si>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</si>
  <si>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</si>
  <si>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</si>
  <si>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</si>
  <si>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</si>
  <si>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</si>
  <si>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</si>
  <si>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</si>
  <si>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</si>
  <si>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</si>
  <si>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</si>
  <si>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</si>
  <si>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</si>
  <si>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</si>
  <si>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</si>
  <si>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</si>
  <si>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</si>
  <si>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</si>
  <si>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</si>
  <si>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</si>
  <si>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</si>
  <si>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</si>
  <si>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</si>
  <si>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Poznámka:</t>
  </si>
  <si>
    <t>Objekt</t>
  </si>
  <si>
    <t>SO01</t>
  </si>
  <si>
    <t>Kód</t>
  </si>
  <si>
    <t>113107630R00</t>
  </si>
  <si>
    <t>113108410R00</t>
  </si>
  <si>
    <t>111</t>
  </si>
  <si>
    <t>111000001VD</t>
  </si>
  <si>
    <t>111000002VD</t>
  </si>
  <si>
    <t>132201211R00</t>
  </si>
  <si>
    <t>132201219R00</t>
  </si>
  <si>
    <t>161101101R00</t>
  </si>
  <si>
    <t>162701105R00</t>
  </si>
  <si>
    <t>162702199R00</t>
  </si>
  <si>
    <t>175101101RT2</t>
  </si>
  <si>
    <t>174101101R00</t>
  </si>
  <si>
    <t>211220102R00</t>
  </si>
  <si>
    <t>673909991020</t>
  </si>
  <si>
    <t>45</t>
  </si>
  <si>
    <t>451573111R00</t>
  </si>
  <si>
    <t>56</t>
  </si>
  <si>
    <t>565141211R00</t>
  </si>
  <si>
    <t>564861111R00</t>
  </si>
  <si>
    <t>567122111R00</t>
  </si>
  <si>
    <t>57</t>
  </si>
  <si>
    <t>573211111R00</t>
  </si>
  <si>
    <t>577132111R00</t>
  </si>
  <si>
    <t>573111111R00</t>
  </si>
  <si>
    <t>89</t>
  </si>
  <si>
    <t>891181111R00</t>
  </si>
  <si>
    <t>42210465</t>
  </si>
  <si>
    <t>892233111R00</t>
  </si>
  <si>
    <t>892241111R00</t>
  </si>
  <si>
    <t>91</t>
  </si>
  <si>
    <t>919735113R00</t>
  </si>
  <si>
    <t>H</t>
  </si>
  <si>
    <t>979087113R00</t>
  </si>
  <si>
    <t>979083117R00</t>
  </si>
  <si>
    <t>979083191R00</t>
  </si>
  <si>
    <t>979990121R00</t>
  </si>
  <si>
    <t>42291200</t>
  </si>
  <si>
    <t>998276101R00</t>
  </si>
  <si>
    <t>VD Poděbrady, oprava vodovodní přípojky od hlavního vodoměru do objektu</t>
  </si>
  <si>
    <t>VD Poděbrady</t>
  </si>
  <si>
    <t>Zkrácený popis</t>
  </si>
  <si>
    <t>Rozměry</t>
  </si>
  <si>
    <t>Přípravné a přidružené práce</t>
  </si>
  <si>
    <t>Odstranění podkladu nad 50 m2,kam.drcené tl.30 cm</t>
  </si>
  <si>
    <t>0,8*65   </t>
  </si>
  <si>
    <t>Odstranění asfaltové vrstvy pl.nad 50 m2, tl.10 cm</t>
  </si>
  <si>
    <t>1,2*65   </t>
  </si>
  <si>
    <t>Přípravné práce</t>
  </si>
  <si>
    <t>Vytyčení  případ.stáv.inž.sítí</t>
  </si>
  <si>
    <t>0,01   </t>
  </si>
  <si>
    <t>Vlastní vytyčení vod.přípojky</t>
  </si>
  <si>
    <t>Hloubené vykopávky</t>
  </si>
  <si>
    <t>Hloubení rýh š.do 200 cm hor.3 do 100 m3</t>
  </si>
  <si>
    <t>0,8*1,2*65   </t>
  </si>
  <si>
    <t>Příplatek za lepivost - hloubení rýh 200cm v hor.3</t>
  </si>
  <si>
    <t>Přemístění výkopku</t>
  </si>
  <si>
    <t>Svislé přemístění výkopku z hor.1-4 do 2,5 m,rýha a jáma</t>
  </si>
  <si>
    <t>Vodorovné přemístění výkopku z hor.1-4 do 10000 m</t>
  </si>
  <si>
    <t>(0,8*0,8*65)-(0,80*0,38*65)   </t>
  </si>
  <si>
    <t>52*0,3   </t>
  </si>
  <si>
    <t>Poplatek za skládku zeminy/recyklaci</t>
  </si>
  <si>
    <t>Konstrukce ze zemin</t>
  </si>
  <si>
    <t>Obsyp potrubí bez prohození sypaniny s dodáním prosívky nebo štěrkopísku</t>
  </si>
  <si>
    <t>(0,80*0,3*65)   </t>
  </si>
  <si>
    <t>Zásyp jam, rýh, šachet se zhutněním</t>
  </si>
  <si>
    <t>0,78*0,8*65   </t>
  </si>
  <si>
    <t>Vyhledávací vodič</t>
  </si>
  <si>
    <t>M+D uzemňovacího vyhledávacího vodiče</t>
  </si>
  <si>
    <t>Fólie výstražná šířka 20 cm modrá síťovina</t>
  </si>
  <si>
    <t>65*1,02   </t>
  </si>
  <si>
    <t>Podkladní a vedlejší konstrukce (kromě vozovek a železničního svršku)</t>
  </si>
  <si>
    <t>Lože pod potrubí ze štěrkopísku do 63 mm</t>
  </si>
  <si>
    <t>0,80*0,1*65   </t>
  </si>
  <si>
    <t>Podkladní vrstvy komunikací a zpevněných ploch</t>
  </si>
  <si>
    <t>Podklad z obal kam.ACP 16+,nad 3 m,tl.6 cm</t>
  </si>
  <si>
    <t>Podklad ze štěrkodrti po zhutnění tloušťky 20 cm</t>
  </si>
  <si>
    <t>Podklad z kameniva zpev.cementem KZC 1 tl.12 cm</t>
  </si>
  <si>
    <t>Kryty štěrkových a živičných pozemních komunikací a zpevněných ploch</t>
  </si>
  <si>
    <t>Postřik živičný spojovací z asfaltu 0,8 kg/m2</t>
  </si>
  <si>
    <t>Beton asfalt. ACO 11+ obrusný, š.nad 3 m, tl. 4 cm</t>
  </si>
  <si>
    <t>Postřik živičný infiltr.+ posyp, asfalt. 0,60kg/m2</t>
  </si>
  <si>
    <t>Ostatní konstrukce a práce na trubním vedení</t>
  </si>
  <si>
    <t>Montáž vodovodních šoupátek ve VŠ DN 40</t>
  </si>
  <si>
    <t>Ventil uzavírací V10-131-606 DN 40</t>
  </si>
  <si>
    <t>2   </t>
  </si>
  <si>
    <t>Desinfekce vodovodního potrubí DN 40</t>
  </si>
  <si>
    <t>Tlaková zkouška vodovodního potrubí DN 40 vč.zabezp.konců</t>
  </si>
  <si>
    <t>65   </t>
  </si>
  <si>
    <t>Doplňující konstrukce a práce na pozemních komunikacích a zpevněných plochách</t>
  </si>
  <si>
    <t>Řezání stávajícího živičného krytu tl. 10 - 15 cm</t>
  </si>
  <si>
    <t>65*2+2   </t>
  </si>
  <si>
    <t>Přesuny sutí</t>
  </si>
  <si>
    <t>Nakládání vybouraných hmot na dopravní prostředky</t>
  </si>
  <si>
    <t>Vodorovné přemístění suti na skládku do 6000 m</t>
  </si>
  <si>
    <t>Příplatek za dalších započatých 1000 m nad 6000 m</t>
  </si>
  <si>
    <t>17,16*5   </t>
  </si>
  <si>
    <t>Poplatek za skládku suti - asfaltové pásy</t>
  </si>
  <si>
    <t>Ostatní materiál</t>
  </si>
  <si>
    <t>Souprava zemní šoupátková Y 1020  DN 40</t>
  </si>
  <si>
    <t>Přesun hmot, trubní vedení plastová, otevř. výkop</t>
  </si>
  <si>
    <t>Doba výstavby:</t>
  </si>
  <si>
    <t>Začátek výstavby:</t>
  </si>
  <si>
    <t>Konec výstavby:</t>
  </si>
  <si>
    <t>Zpracováno dne:</t>
  </si>
  <si>
    <t>MJ</t>
  </si>
  <si>
    <t>m2</t>
  </si>
  <si>
    <t>Soubor</t>
  </si>
  <si>
    <t>m3</t>
  </si>
  <si>
    <t>m</t>
  </si>
  <si>
    <t>kus</t>
  </si>
  <si>
    <t>t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</si>
  <si>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</si>
  <si>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</si>
  <si>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</si>
  <si>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</si>
  <si>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</si>
  <si>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</si>
  <si>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</si>
  <si>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</si>
  <si>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</si>
  <si>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</si>
  <si>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Povodí Labe, s.p.</t>
  </si>
  <si>
    <t> </t>
  </si>
  <si>
    <t>Aleš Jambor</t>
  </si>
  <si>
    <t>Montáž</t>
  </si>
  <si>
    <t>Celkem</t>
  </si>
  <si>
    <t>Hmotnost (t)</t>
  </si>
  <si>
    <t>Jednot.</t>
  </si>
  <si>
    <t>Cenová</t>
  </si>
  <si>
    <t>soustava</t>
  </si>
  <si>
    <t>RTS II / 2017</t>
  </si>
  <si>
    <t>RTS I / 2020</t>
  </si>
  <si>
    <t>RTS I / 2015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</si>
  <si>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</si>
  <si>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</si>
  <si>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</si>
  <si>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</si>
  <si>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</si>
  <si>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</si>
  <si>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</si>
  <si>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</si>
  <si>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</si>
  <si>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</si>
  <si>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</si>
  <si>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111_</t>
  </si>
  <si>
    <t>13_</t>
  </si>
  <si>
    <t>16_</t>
  </si>
  <si>
    <t>17_</t>
  </si>
  <si>
    <t>21_</t>
  </si>
  <si>
    <t>45_</t>
  </si>
  <si>
    <t>56_</t>
  </si>
  <si>
    <t>57_</t>
  </si>
  <si>
    <t>89_</t>
  </si>
  <si>
    <t>91_</t>
  </si>
  <si>
    <t>H_</t>
  </si>
  <si>
    <t>Z99999_</t>
  </si>
  <si>
    <t>1_</t>
  </si>
  <si>
    <t>2_</t>
  </si>
  <si>
    <t>4_</t>
  </si>
  <si>
    <t>5_</t>
  </si>
  <si>
    <t>8_</t>
  </si>
  <si>
    <t>9_</t>
  </si>
  <si>
    <t>Z_</t>
  </si>
  <si>
    <t>SO01_</t>
  </si>
  <si>
    <t>_</t>
  </si>
  <si>
    <t>MAT</t>
  </si>
  <si>
    <t>WORK</t>
  </si>
  <si>
    <t>CELK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</si>
  <si>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</si>
  <si>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</si>
  <si>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</si>
  <si>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</si>
  <si>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</si>
  <si>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</si>
  <si>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</si>
  <si>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</si>
  <si>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</si>
  <si>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</si>
  <si>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</si>
  <si>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</si>
  <si>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</si>
  <si>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</si>
  <si>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</si>
  <si>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</si>
  <si>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</si>
  <si>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</si>
  <si>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</si>
  <si>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</si>
  <si>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</si>
  <si>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</si>
  <si>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</si>
  <si>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</si>
  <si>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</si>
  <si>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</si>
  <si>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</si>
  <si>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</si>
  <si>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</si>
  <si>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</si>
  <si>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</si>
  <si>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</si>
  <si>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</si>
  <si>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</si>
  <si>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</si>
  <si>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</si>
  <si>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</si>
  <si>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</si>
  <si>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</si>
  <si>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</si>
  <si>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</si>
  <si>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</si>
  <si>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</si>
  <si>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</si>
  <si>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</si>
  <si>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</si>
  <si>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</si>
  <si>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</si>
  <si>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</si>
  <si>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87</t>
  </si>
  <si>
    <t>Potrubí z trub plastických, skleněných a čedičových</t>
  </si>
  <si>
    <t>871171121R00</t>
  </si>
  <si>
    <t>Montáž trubek polyetylenových ve výkopu d 40 mm</t>
  </si>
  <si>
    <t>87_</t>
  </si>
  <si>
    <t>286134702</t>
  </si>
  <si>
    <t>Trubka vodovodní PE 100 SDR 11  40x3,7 mm</t>
  </si>
  <si>
    <t>32</t>
  </si>
  <si>
    <t>33</t>
  </si>
  <si>
    <t>3419611519</t>
  </si>
  <si>
    <t>Kabel topný Deviflex 18T-dvoužilový, 44m,820W</t>
  </si>
  <si>
    <t>2837711525</t>
  </si>
  <si>
    <t>Izolace potrubí Mirelon PRO 40x25 mm šedočerná</t>
  </si>
  <si>
    <t>34</t>
  </si>
  <si>
    <t>35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</si>
</sst>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3" fillId="0" borderId="18" xfId="0" applyNumberFormat="1" applyFont="1" applyFill="1" applyBorder="1" applyAlignment="1" applyProtection="1">
      <alignment horizontal="right" vertical="center"/>
      <protection/>
    </xf>
    <xf numFmtId="49" fontId="13" fillId="0" borderId="18" xfId="0" applyNumberFormat="1" applyFont="1" applyFill="1" applyBorder="1" applyAlignment="1" applyProtection="1">
      <alignment horizontal="right" vertical="center"/>
      <protection/>
    </xf>
    <xf numFmtId="4" fontId="13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2" fillId="34" borderId="28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49" fontId="12" fillId="34" borderId="32" xfId="0" applyNumberFormat="1" applyFont="1" applyFill="1" applyBorder="1" applyAlignment="1" applyProtection="1">
      <alignment horizontal="left" vertical="center"/>
      <protection/>
    </xf>
    <xf numFmtId="0" fontId="12" fillId="34" borderId="31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vertical="center"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49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7">
      <selection activeCell="C28" sqref="C2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36"/>
      <c r="B1" s="20"/>
      <c r="C1" s="38" t="s">
        <v>230</v>
      </c>
      <c r="D1" s="39"/>
      <c r="E1" s="39"/>
      <c r="F1" s="39"/>
      <c r="G1" s="39"/>
      <c r="H1" s="39"/>
      <c r="I1" s="39"/>
    </row>
    <row r="2" spans="1:10" ht="12.75">
      <c r="A2" s="40" t="s">
        <v>1</v>
      </c>
      <c r="B2" s="41"/>
      <c r="C2" s="44" t="str">
        <f>'Stavební rozpočet'!D2</f>
        <v>VD Poděbrady, oprava vodovodní přípojky od hlavního vodoměru do objektu</v>
      </c>
      <c r="D2" s="45"/>
      <c r="E2" s="47" t="s">
        <v>156</v>
      </c>
      <c r="F2" s="47" t="str">
        <f>'Stavební rozpočet'!I2</f>
        <v>Povodí Labe, s.p.</v>
      </c>
      <c r="G2" s="41"/>
      <c r="H2" s="47" t="s">
        <v>255</v>
      </c>
      <c r="I2" s="48"/>
      <c r="J2" s="13"/>
    </row>
    <row r="3" spans="1:10" ht="25.5" customHeight="1">
      <c r="A3" s="42"/>
      <c r="B3" s="43"/>
      <c r="C3" s="46"/>
      <c r="D3" s="46"/>
      <c r="E3" s="43"/>
      <c r="F3" s="43"/>
      <c r="G3" s="43"/>
      <c r="H3" s="43"/>
      <c r="I3" s="49"/>
      <c r="J3" s="13"/>
    </row>
    <row r="4" spans="1:10" ht="12.75">
      <c r="A4" s="50" t="s">
        <v>2</v>
      </c>
      <c r="B4" s="43"/>
      <c r="C4" s="51" t="str">
        <f>'Stavební rozpočet'!D4</f>
        <v> </v>
      </c>
      <c r="D4" s="43"/>
      <c r="E4" s="51" t="s">
        <v>157</v>
      </c>
      <c r="F4" s="51" t="str">
        <f>'Stavební rozpočet'!I4</f>
        <v> </v>
      </c>
      <c r="G4" s="43"/>
      <c r="H4" s="51" t="s">
        <v>255</v>
      </c>
      <c r="I4" s="52"/>
      <c r="J4" s="13"/>
    </row>
    <row r="5" spans="1:10" ht="12.75">
      <c r="A5" s="42"/>
      <c r="B5" s="43"/>
      <c r="C5" s="43"/>
      <c r="D5" s="43"/>
      <c r="E5" s="43"/>
      <c r="F5" s="43"/>
      <c r="G5" s="43"/>
      <c r="H5" s="43"/>
      <c r="I5" s="49"/>
      <c r="J5" s="13"/>
    </row>
    <row r="6" spans="1:10" ht="12.75">
      <c r="A6" s="50" t="s">
        <v>3</v>
      </c>
      <c r="B6" s="43"/>
      <c r="C6" s="51" t="str">
        <f>'Stavební rozpočet'!D6</f>
        <v>VD Poděbrady</v>
      </c>
      <c r="D6" s="43"/>
      <c r="E6" s="51" t="s">
        <v>158</v>
      </c>
      <c r="F6" s="51" t="str">
        <f>'Stavební rozpočet'!I6</f>
        <v> </v>
      </c>
      <c r="G6" s="43"/>
      <c r="H6" s="51" t="s">
        <v>255</v>
      </c>
      <c r="I6" s="52"/>
      <c r="J6" s="13"/>
    </row>
    <row r="7" spans="1:10" ht="12.75">
      <c r="A7" s="42"/>
      <c r="B7" s="43"/>
      <c r="C7" s="43"/>
      <c r="D7" s="43"/>
      <c r="E7" s="43"/>
      <c r="F7" s="43"/>
      <c r="G7" s="43"/>
      <c r="H7" s="43"/>
      <c r="I7" s="49"/>
      <c r="J7" s="13"/>
    </row>
    <row r="8" spans="1:10" ht="12.75">
      <c r="A8" s="50" t="s">
        <v>143</v>
      </c>
      <c r="B8" s="43"/>
      <c r="C8" s="51" t="str">
        <f>'Stavební rozpočet'!G4</f>
        <v> </v>
      </c>
      <c r="D8" s="43"/>
      <c r="E8" s="51" t="s">
        <v>144</v>
      </c>
      <c r="F8" s="51" t="str">
        <f>'Stavební rozpočet'!G6</f>
        <v> </v>
      </c>
      <c r="G8" s="43"/>
      <c r="H8" s="53" t="s">
        <v>256</v>
      </c>
      <c r="I8" s="52" t="s">
        <v>37</v>
      </c>
      <c r="J8" s="13"/>
    </row>
    <row r="9" spans="1:10" ht="12.75">
      <c r="A9" s="42"/>
      <c r="B9" s="43"/>
      <c r="C9" s="43"/>
      <c r="D9" s="43"/>
      <c r="E9" s="43"/>
      <c r="F9" s="43"/>
      <c r="G9" s="43"/>
      <c r="H9" s="43"/>
      <c r="I9" s="49"/>
      <c r="J9" s="13"/>
    </row>
    <row r="10" spans="1:10" ht="12.75">
      <c r="A10" s="50" t="s">
        <v>4</v>
      </c>
      <c r="B10" s="43"/>
      <c r="C10" s="51">
        <f>'Stavební rozpočet'!D8</f>
        <v>0</v>
      </c>
      <c r="D10" s="43"/>
      <c r="E10" s="51" t="s">
        <v>159</v>
      </c>
      <c r="F10" s="51" t="str">
        <f>'Stavební rozpočet'!I8</f>
        <v>Aleš Jambor</v>
      </c>
      <c r="G10" s="43"/>
      <c r="H10" s="53" t="s">
        <v>257</v>
      </c>
      <c r="I10" s="56" t="str">
        <f>'Stavební rozpočet'!G8</f>
        <v> </v>
      </c>
      <c r="J10" s="13"/>
    </row>
    <row r="11" spans="1:10" ht="12.75">
      <c r="A11" s="54"/>
      <c r="B11" s="55"/>
      <c r="C11" s="55"/>
      <c r="D11" s="55"/>
      <c r="E11" s="55"/>
      <c r="F11" s="55"/>
      <c r="G11" s="55"/>
      <c r="H11" s="55"/>
      <c r="I11" s="57"/>
      <c r="J11" s="13"/>
    </row>
    <row r="12" spans="1:9" ht="23.25" customHeight="1">
      <c r="A12" s="58" t="s">
        <v>216</v>
      </c>
      <c r="B12" s="59"/>
      <c r="C12" s="59"/>
      <c r="D12" s="59"/>
      <c r="E12" s="59"/>
      <c r="F12" s="59"/>
      <c r="G12" s="59"/>
      <c r="H12" s="59"/>
      <c r="I12" s="59"/>
    </row>
    <row r="13" spans="1:10" ht="26.25" customHeight="1">
      <c r="A13" s="21" t="s">
        <v>217</v>
      </c>
      <c r="B13" s="60" t="s">
        <v>228</v>
      </c>
      <c r="C13" s="61"/>
      <c r="D13" s="21" t="s">
        <v>231</v>
      </c>
      <c r="E13" s="60" t="s">
        <v>240</v>
      </c>
      <c r="F13" s="61"/>
      <c r="G13" s="21" t="s">
        <v>241</v>
      </c>
      <c r="H13" s="60" t="s">
        <v>258</v>
      </c>
      <c r="I13" s="61"/>
      <c r="J13" s="13"/>
    </row>
    <row r="14" spans="1:10" ht="15" customHeight="1">
      <c r="A14" s="22" t="s">
        <v>218</v>
      </c>
      <c r="B14" s="26" t="s">
        <v>229</v>
      </c>
      <c r="C14" s="30">
        <f>SUM('Stavební rozpočet'!AB12:AB83)</f>
        <v>0</v>
      </c>
      <c r="D14" s="62" t="s">
        <v>232</v>
      </c>
      <c r="E14" s="63"/>
      <c r="F14" s="30">
        <v>0</v>
      </c>
      <c r="G14" s="62" t="s">
        <v>242</v>
      </c>
      <c r="H14" s="63"/>
      <c r="I14" s="30">
        <v>0</v>
      </c>
      <c r="J14" s="13"/>
    </row>
    <row r="15" spans="1:10" ht="15" customHeight="1">
      <c r="A15" s="23"/>
      <c r="B15" s="26" t="s">
        <v>166</v>
      </c>
      <c r="C15" s="30">
        <f>SUM('Stavební rozpočet'!AC12:AC83)</f>
        <v>0</v>
      </c>
      <c r="D15" s="62" t="s">
        <v>233</v>
      </c>
      <c r="E15" s="63"/>
      <c r="F15" s="30">
        <v>0</v>
      </c>
      <c r="G15" s="62" t="s">
        <v>243</v>
      </c>
      <c r="H15" s="63"/>
      <c r="I15" s="30">
        <v>0</v>
      </c>
      <c r="J15" s="13"/>
    </row>
    <row r="16" spans="1:10" ht="15" customHeight="1">
      <c r="A16" s="22" t="s">
        <v>219</v>
      </c>
      <c r="B16" s="26" t="s">
        <v>229</v>
      </c>
      <c r="C16" s="30">
        <f>SUM('Stavební rozpočet'!AD12:AD83)</f>
        <v>0</v>
      </c>
      <c r="D16" s="62" t="s">
        <v>234</v>
      </c>
      <c r="E16" s="63"/>
      <c r="F16" s="30">
        <v>0</v>
      </c>
      <c r="G16" s="62" t="s">
        <v>244</v>
      </c>
      <c r="H16" s="63"/>
      <c r="I16" s="30">
        <v>0</v>
      </c>
      <c r="J16" s="13"/>
    </row>
    <row r="17" spans="1:10" ht="15" customHeight="1">
      <c r="A17" s="23"/>
      <c r="B17" s="26" t="s">
        <v>166</v>
      </c>
      <c r="C17" s="30">
        <f>SUM('Stavební rozpočet'!AE12:AE83)</f>
        <v>0</v>
      </c>
      <c r="D17" s="62"/>
      <c r="E17" s="63"/>
      <c r="F17" s="31"/>
      <c r="G17" s="62" t="s">
        <v>245</v>
      </c>
      <c r="H17" s="63"/>
      <c r="I17" s="30">
        <v>0</v>
      </c>
      <c r="J17" s="13"/>
    </row>
    <row r="18" spans="1:10" ht="15" customHeight="1">
      <c r="A18" s="22" t="s">
        <v>220</v>
      </c>
      <c r="B18" s="26" t="s">
        <v>229</v>
      </c>
      <c r="C18" s="30">
        <f>SUM('Stavební rozpočet'!AF12:AF83)</f>
        <v>0</v>
      </c>
      <c r="D18" s="62"/>
      <c r="E18" s="63"/>
      <c r="F18" s="31"/>
      <c r="G18" s="62" t="s">
        <v>246</v>
      </c>
      <c r="H18" s="63"/>
      <c r="I18" s="30">
        <v>0</v>
      </c>
      <c r="J18" s="13"/>
    </row>
    <row r="19" spans="1:10" ht="15" customHeight="1">
      <c r="A19" s="23"/>
      <c r="B19" s="26" t="s">
        <v>166</v>
      </c>
      <c r="C19" s="30">
        <f>SUM('Stavební rozpočet'!AG12:AG83)</f>
        <v>0</v>
      </c>
      <c r="D19" s="62"/>
      <c r="E19" s="63"/>
      <c r="F19" s="31"/>
      <c r="G19" s="62" t="s">
        <v>247</v>
      </c>
      <c r="H19" s="63"/>
      <c r="I19" s="30">
        <v>0</v>
      </c>
      <c r="J19" s="13"/>
    </row>
    <row r="20" spans="1:10" ht="15" customHeight="1">
      <c r="A20" s="64" t="s">
        <v>139</v>
      </c>
      <c r="B20" s="65"/>
      <c r="C20" s="30">
        <f>SUM('Stavební rozpočet'!AH12:AH85)</f>
        <v>0</v>
      </c>
      <c r="D20" s="62"/>
      <c r="E20" s="63"/>
      <c r="F20" s="31"/>
      <c r="G20" s="62"/>
      <c r="H20" s="63"/>
      <c r="I20" s="31"/>
      <c r="J20" s="13"/>
    </row>
    <row r="21" spans="1:10" ht="15" customHeight="1">
      <c r="A21" s="64" t="s">
        <v>221</v>
      </c>
      <c r="B21" s="65"/>
      <c r="C21" s="30">
        <f>SUM('Stavební rozpočet'!Z12:Z83)</f>
        <v>0</v>
      </c>
      <c r="D21" s="62"/>
      <c r="E21" s="63"/>
      <c r="F21" s="31"/>
      <c r="G21" s="62"/>
      <c r="H21" s="63"/>
      <c r="I21" s="31"/>
      <c r="J21" s="13"/>
    </row>
    <row r="22" spans="1:10" ht="16.5" customHeight="1">
      <c r="A22" s="64" t="s">
        <v>222</v>
      </c>
      <c r="B22" s="65"/>
      <c r="C22" s="30">
        <f>ROUND(SUM(C14:C21),1)</f>
        <v>0</v>
      </c>
      <c r="D22" s="64" t="s">
        <v>235</v>
      </c>
      <c r="E22" s="65"/>
      <c r="F22" s="30">
        <f>SUM(F14:F21)</f>
        <v>0</v>
      </c>
      <c r="G22" s="64" t="s">
        <v>248</v>
      </c>
      <c r="H22" s="65"/>
      <c r="I22" s="30">
        <f>SUM(I14:I21)</f>
        <v>0</v>
      </c>
      <c r="J22" s="13"/>
    </row>
    <row r="23" spans="1:10" ht="15" customHeight="1">
      <c r="A23" s="2"/>
      <c r="B23" s="2"/>
      <c r="C23" s="28"/>
      <c r="D23" s="64" t="s">
        <v>236</v>
      </c>
      <c r="E23" s="65"/>
      <c r="F23" s="32">
        <v>0</v>
      </c>
      <c r="G23" s="64" t="s">
        <v>249</v>
      </c>
      <c r="H23" s="65"/>
      <c r="I23" s="30">
        <v>0</v>
      </c>
      <c r="J23" s="13"/>
    </row>
    <row r="24" spans="4:10" ht="15" customHeight="1">
      <c r="D24" s="2"/>
      <c r="E24" s="2"/>
      <c r="F24" s="33"/>
      <c r="G24" s="64" t="s">
        <v>250</v>
      </c>
      <c r="H24" s="65"/>
      <c r="I24" s="30">
        <v>0</v>
      </c>
      <c r="J24" s="13"/>
    </row>
    <row r="25" spans="6:10" ht="15" customHeight="1">
      <c r="F25" s="34"/>
      <c r="G25" s="64" t="s">
        <v>251</v>
      </c>
      <c r="H25" s="65"/>
      <c r="I25" s="30">
        <v>0</v>
      </c>
      <c r="J25" s="13"/>
    </row>
    <row r="26" spans="1:9" ht="12.75">
      <c r="A26" s="20"/>
      <c r="B26" s="20"/>
      <c r="C26" s="20"/>
      <c r="G26" s="2"/>
      <c r="H26" s="2"/>
      <c r="I26" s="2"/>
    </row>
    <row r="27" spans="1:9" ht="15" customHeight="1">
      <c r="A27" s="66" t="s">
        <v>223</v>
      </c>
      <c r="B27" s="67"/>
      <c r="C27" s="35"/>
      <c r="D27" s="29"/>
      <c r="E27" s="20"/>
      <c r="F27" s="20"/>
      <c r="G27" s="20"/>
      <c r="H27" s="20"/>
      <c r="I27" s="20"/>
    </row>
    <row r="28" spans="1:10" ht="15" customHeight="1">
      <c r="A28" s="66" t="s">
        <v>224</v>
      </c>
      <c r="B28" s="67"/>
      <c r="C28" s="35"/>
      <c r="D28" s="66" t="s">
        <v>237</v>
      </c>
      <c r="E28" s="67"/>
      <c r="F28" s="35">
        <f>ROUND(C28*(15/100),2)</f>
        <v>0</v>
      </c>
      <c r="G28" s="66" t="s">
        <v>252</v>
      </c>
      <c r="H28" s="67"/>
      <c r="I28" s="35">
        <f>ROUND(SUM(C27:C29),1)</f>
        <v>0</v>
      </c>
      <c r="J28" s="13"/>
    </row>
    <row r="29" spans="1:10" ht="15" customHeight="1">
      <c r="A29" s="66" t="s">
        <v>225</v>
      </c>
      <c r="B29" s="67"/>
      <c r="C29" s="35"/>
      <c r="D29" s="66" t="s">
        <v>238</v>
      </c>
      <c r="E29" s="67"/>
      <c r="F29" s="35">
        <f>ROUND(C29*(21/100),2)</f>
        <v>0</v>
      </c>
      <c r="G29" s="66" t="s">
        <v>253</v>
      </c>
      <c r="H29" s="67"/>
      <c r="I29" s="35">
        <f>ROUND(SUM(F28:F29)+I28,1)</f>
        <v>0</v>
      </c>
      <c r="J29" s="13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10" ht="14.25" customHeight="1">
      <c r="A31" s="68" t="s">
        <v>226</v>
      </c>
      <c r="B31" s="69"/>
      <c r="C31" s="70"/>
      <c r="D31" s="68" t="s">
        <v>239</v>
      </c>
      <c r="E31" s="69"/>
      <c r="F31" s="70"/>
      <c r="G31" s="68" t="s">
        <v>254</v>
      </c>
      <c r="H31" s="69"/>
      <c r="I31" s="70"/>
      <c r="J31" s="14"/>
    </row>
    <row r="32" spans="1:10" ht="14.25" customHeight="1">
      <c r="A32" s="71"/>
      <c r="B32" s="72"/>
      <c r="C32" s="73"/>
      <c r="D32" s="71"/>
      <c r="E32" s="72"/>
      <c r="F32" s="73"/>
      <c r="G32" s="71"/>
      <c r="H32" s="72"/>
      <c r="I32" s="73"/>
      <c r="J32" s="14"/>
    </row>
    <row r="33" spans="1:10" ht="14.25" customHeight="1">
      <c r="A33" s="71"/>
      <c r="B33" s="72"/>
      <c r="C33" s="73"/>
      <c r="D33" s="71"/>
      <c r="E33" s="72"/>
      <c r="F33" s="73"/>
      <c r="G33" s="71"/>
      <c r="H33" s="72"/>
      <c r="I33" s="73"/>
      <c r="J33" s="14"/>
    </row>
    <row r="34" spans="1:10" ht="14.25" customHeight="1">
      <c r="A34" s="71"/>
      <c r="B34" s="72"/>
      <c r="C34" s="73"/>
      <c r="D34" s="71"/>
      <c r="E34" s="72"/>
      <c r="F34" s="73"/>
      <c r="G34" s="71"/>
      <c r="H34" s="72"/>
      <c r="I34" s="73"/>
      <c r="J34" s="14"/>
    </row>
    <row r="35" spans="1:10" ht="14.25" customHeight="1">
      <c r="A35" s="74" t="s">
        <v>227</v>
      </c>
      <c r="B35" s="75"/>
      <c r="C35" s="76"/>
      <c r="D35" s="74" t="s">
        <v>227</v>
      </c>
      <c r="E35" s="75"/>
      <c r="F35" s="76"/>
      <c r="G35" s="74" t="s">
        <v>227</v>
      </c>
      <c r="H35" s="75"/>
      <c r="I35" s="76"/>
      <c r="J35" s="14"/>
    </row>
    <row r="36" spans="1:9" ht="11.25" customHeight="1">
      <c r="A36" s="25" t="s">
        <v>38</v>
      </c>
      <c r="B36" s="27"/>
      <c r="C36" s="27"/>
      <c r="D36" s="27"/>
      <c r="E36" s="27"/>
      <c r="F36" s="27"/>
      <c r="G36" s="27"/>
      <c r="H36" s="27"/>
      <c r="I36" s="27"/>
    </row>
  </sheetData>
  <sheetProtection/>
  <mergeCells count="82"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32" sqref="C32"/>
    </sheetView>
  </sheetViews>
  <sheetFormatPr defaultColWidth="11.57421875" defaultRowHeight="12.75"/>
  <cols>
    <col min="1" max="2" width="16.57421875" style="0" customWidth="1"/>
    <col min="3" max="3" width="61.0039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7" t="s">
        <v>210</v>
      </c>
      <c r="B1" s="39"/>
      <c r="C1" s="39"/>
      <c r="D1" s="39"/>
      <c r="E1" s="39"/>
      <c r="F1" s="39"/>
      <c r="G1" s="39"/>
    </row>
    <row r="2" spans="1:8" ht="12.75">
      <c r="A2" s="40" t="s">
        <v>1</v>
      </c>
      <c r="B2" s="44" t="str">
        <f>'Stavební rozpočet'!D2</f>
        <v>VD Poděbrady, oprava vodovodní přípojky od hlavního vodoměru do objektu</v>
      </c>
      <c r="C2" s="45"/>
      <c r="D2" s="47" t="s">
        <v>156</v>
      </c>
      <c r="E2" s="47" t="str">
        <f>'Stavební rozpočet'!I2</f>
        <v>Povodí Labe, s.p.</v>
      </c>
      <c r="F2" s="41"/>
      <c r="G2" s="78"/>
      <c r="H2" s="13"/>
    </row>
    <row r="3" spans="1:8" ht="12.75">
      <c r="A3" s="42"/>
      <c r="B3" s="46"/>
      <c r="C3" s="46"/>
      <c r="D3" s="43"/>
      <c r="E3" s="43"/>
      <c r="F3" s="43"/>
      <c r="G3" s="49"/>
      <c r="H3" s="13"/>
    </row>
    <row r="4" spans="1:8" ht="12.75">
      <c r="A4" s="50" t="s">
        <v>2</v>
      </c>
      <c r="B4" s="51" t="str">
        <f>'Stavební rozpočet'!D4</f>
        <v> </v>
      </c>
      <c r="C4" s="43"/>
      <c r="D4" s="51" t="s">
        <v>157</v>
      </c>
      <c r="E4" s="51" t="str">
        <f>'Stavební rozpočet'!I4</f>
        <v> </v>
      </c>
      <c r="F4" s="43"/>
      <c r="G4" s="49"/>
      <c r="H4" s="13"/>
    </row>
    <row r="5" spans="1:8" ht="12.75">
      <c r="A5" s="42"/>
      <c r="B5" s="43"/>
      <c r="C5" s="43"/>
      <c r="D5" s="43"/>
      <c r="E5" s="43"/>
      <c r="F5" s="43"/>
      <c r="G5" s="49"/>
      <c r="H5" s="13"/>
    </row>
    <row r="6" spans="1:8" ht="12.75">
      <c r="A6" s="50" t="s">
        <v>3</v>
      </c>
      <c r="B6" s="51" t="str">
        <f>'Stavební rozpočet'!D6</f>
        <v>VD Poděbrady</v>
      </c>
      <c r="C6" s="43"/>
      <c r="D6" s="51" t="s">
        <v>158</v>
      </c>
      <c r="E6" s="51" t="str">
        <f>'Stavební rozpočet'!I6</f>
        <v> </v>
      </c>
      <c r="F6" s="43"/>
      <c r="G6" s="49"/>
      <c r="H6" s="13"/>
    </row>
    <row r="7" spans="1:8" ht="12.75">
      <c r="A7" s="42"/>
      <c r="B7" s="43"/>
      <c r="C7" s="43"/>
      <c r="D7" s="43"/>
      <c r="E7" s="43"/>
      <c r="F7" s="43"/>
      <c r="G7" s="49"/>
      <c r="H7" s="13"/>
    </row>
    <row r="8" spans="1:8" ht="12.75">
      <c r="A8" s="50" t="s">
        <v>159</v>
      </c>
      <c r="B8" s="51" t="str">
        <f>'Stavební rozpočet'!I8</f>
        <v>Aleš Jambor</v>
      </c>
      <c r="C8" s="43"/>
      <c r="D8" s="53" t="s">
        <v>145</v>
      </c>
      <c r="E8" s="51" t="str">
        <f>'Stavební rozpočet'!G8</f>
        <v> </v>
      </c>
      <c r="F8" s="43"/>
      <c r="G8" s="49"/>
      <c r="H8" s="13"/>
    </row>
    <row r="9" spans="1:8" ht="13.5" thickBot="1">
      <c r="A9" s="79"/>
      <c r="B9" s="80"/>
      <c r="C9" s="80"/>
      <c r="D9" s="80"/>
      <c r="E9" s="80"/>
      <c r="F9" s="80"/>
      <c r="G9" s="81"/>
      <c r="H9" s="13"/>
    </row>
    <row r="10" spans="1:8" ht="12.75">
      <c r="A10" s="87" t="s">
        <v>39</v>
      </c>
      <c r="B10" s="1" t="s">
        <v>41</v>
      </c>
      <c r="C10" s="4" t="s">
        <v>82</v>
      </c>
      <c r="D10" s="5" t="s">
        <v>211</v>
      </c>
      <c r="E10" s="5" t="s">
        <v>212</v>
      </c>
      <c r="F10" s="5" t="s">
        <v>213</v>
      </c>
      <c r="G10" s="8" t="s">
        <v>214</v>
      </c>
      <c r="H10" s="14"/>
    </row>
    <row r="11" spans="1:9" ht="12.75">
      <c r="A11" s="88"/>
      <c r="B11" s="88" t="s">
        <v>17</v>
      </c>
      <c r="C11" s="88" t="s">
        <v>84</v>
      </c>
      <c r="D11" s="89">
        <f>'Stavební rozpočet'!H12</f>
        <v>0</v>
      </c>
      <c r="E11" s="89">
        <f>'Stavební rozpočet'!I12</f>
        <v>0</v>
      </c>
      <c r="F11" s="89">
        <f>'Stavební rozpočet'!J12</f>
        <v>0</v>
      </c>
      <c r="G11" s="89">
        <f>'Stavební rozpočet'!L12</f>
        <v>51.480000000000004</v>
      </c>
      <c r="H11" s="15" t="s">
        <v>215</v>
      </c>
      <c r="I11" s="15">
        <f aca="true" t="shared" si="0" ref="I11:I24">IF(H11="F",0,F11)</f>
        <v>0</v>
      </c>
    </row>
    <row r="12" spans="1:9" ht="12.75">
      <c r="A12" s="88"/>
      <c r="B12" s="88" t="s">
        <v>44</v>
      </c>
      <c r="C12" s="88" t="s">
        <v>89</v>
      </c>
      <c r="D12" s="89">
        <f>'Stavební rozpočet'!H17</f>
        <v>0</v>
      </c>
      <c r="E12" s="89">
        <f>'Stavební rozpočet'!I17</f>
        <v>0</v>
      </c>
      <c r="F12" s="89">
        <f>'Stavební rozpočet'!J17</f>
        <v>0</v>
      </c>
      <c r="G12" s="89">
        <f>'Stavební rozpočet'!L17</f>
        <v>0</v>
      </c>
      <c r="H12" s="15" t="s">
        <v>215</v>
      </c>
      <c r="I12" s="15">
        <f t="shared" si="0"/>
        <v>0</v>
      </c>
    </row>
    <row r="13" spans="1:9" ht="12.75">
      <c r="A13" s="88"/>
      <c r="B13" s="88" t="s">
        <v>19</v>
      </c>
      <c r="C13" s="88" t="s">
        <v>93</v>
      </c>
      <c r="D13" s="89">
        <f>'Stavební rozpočet'!H22</f>
        <v>0</v>
      </c>
      <c r="E13" s="89">
        <f>'Stavební rozpočet'!I22</f>
        <v>0</v>
      </c>
      <c r="F13" s="89">
        <f>'Stavební rozpočet'!J22</f>
        <v>0</v>
      </c>
      <c r="G13" s="89">
        <f>'Stavební rozpočet'!L22</f>
        <v>0</v>
      </c>
      <c r="H13" s="15" t="s">
        <v>215</v>
      </c>
      <c r="I13" s="15">
        <f t="shared" si="0"/>
        <v>0</v>
      </c>
    </row>
    <row r="14" spans="1:9" ht="12.75">
      <c r="A14" s="88"/>
      <c r="B14" s="88" t="s">
        <v>22</v>
      </c>
      <c r="C14" s="88" t="s">
        <v>97</v>
      </c>
      <c r="D14" s="89">
        <f>'Stavební rozpočet'!H27</f>
        <v>0</v>
      </c>
      <c r="E14" s="89">
        <f>'Stavební rozpočet'!I27</f>
        <v>0</v>
      </c>
      <c r="F14" s="89">
        <f>'Stavební rozpočet'!J27</f>
        <v>0</v>
      </c>
      <c r="G14" s="89">
        <f>'Stavební rozpočet'!L27</f>
        <v>0</v>
      </c>
      <c r="H14" s="15" t="s">
        <v>215</v>
      </c>
      <c r="I14" s="15">
        <f t="shared" si="0"/>
        <v>0</v>
      </c>
    </row>
    <row r="15" spans="1:9" ht="12.75">
      <c r="A15" s="88"/>
      <c r="B15" s="88" t="s">
        <v>23</v>
      </c>
      <c r="C15" s="88" t="s">
        <v>103</v>
      </c>
      <c r="D15" s="89">
        <f>'Stavební rozpočet'!H36</f>
        <v>0</v>
      </c>
      <c r="E15" s="89">
        <f>'Stavební rozpočet'!I36</f>
        <v>0</v>
      </c>
      <c r="F15" s="89">
        <f>'Stavební rozpočet'!J36</f>
        <v>0</v>
      </c>
      <c r="G15" s="89">
        <f>'Stavební rozpočet'!L36</f>
        <v>26.52</v>
      </c>
      <c r="H15" s="15" t="s">
        <v>215</v>
      </c>
      <c r="I15" s="15">
        <f t="shared" si="0"/>
        <v>0</v>
      </c>
    </row>
    <row r="16" spans="1:9" ht="12.75">
      <c r="A16" s="88"/>
      <c r="B16" s="88" t="s">
        <v>27</v>
      </c>
      <c r="C16" s="88" t="s">
        <v>108</v>
      </c>
      <c r="D16" s="89">
        <f>'Stavební rozpočet'!H41</f>
        <v>0</v>
      </c>
      <c r="E16" s="89">
        <f>'Stavební rozpočet'!I41</f>
        <v>0</v>
      </c>
      <c r="F16" s="89">
        <f>'Stavební rozpočet'!J41</f>
        <v>0</v>
      </c>
      <c r="G16" s="89">
        <f>'Stavební rozpočet'!L41</f>
        <v>0.003315</v>
      </c>
      <c r="H16" s="15" t="s">
        <v>215</v>
      </c>
      <c r="I16" s="15">
        <f t="shared" si="0"/>
        <v>0</v>
      </c>
    </row>
    <row r="17" spans="1:9" ht="12.75">
      <c r="A17" s="88"/>
      <c r="B17" s="88" t="s">
        <v>56</v>
      </c>
      <c r="C17" s="88" t="s">
        <v>112</v>
      </c>
      <c r="D17" s="89">
        <f>'Stavební rozpočet'!H45</f>
        <v>0</v>
      </c>
      <c r="E17" s="89">
        <f>'Stavební rozpočet'!I45</f>
        <v>0</v>
      </c>
      <c r="F17" s="89">
        <f>'Stavební rozpočet'!J45</f>
        <v>0</v>
      </c>
      <c r="G17" s="89">
        <f>'Stavební rozpočet'!L45</f>
        <v>9.832004000000001</v>
      </c>
      <c r="H17" s="15" t="s">
        <v>215</v>
      </c>
      <c r="I17" s="15">
        <f t="shared" si="0"/>
        <v>0</v>
      </c>
    </row>
    <row r="18" spans="1:9" ht="12.75">
      <c r="A18" s="88"/>
      <c r="B18" s="88" t="s">
        <v>58</v>
      </c>
      <c r="C18" s="88" t="s">
        <v>115</v>
      </c>
      <c r="D18" s="89">
        <f>'Stavební rozpočet'!H48</f>
        <v>0</v>
      </c>
      <c r="E18" s="89">
        <f>'Stavební rozpočet'!I48</f>
        <v>0</v>
      </c>
      <c r="F18" s="89">
        <f>'Stavební rozpočet'!J48</f>
        <v>0</v>
      </c>
      <c r="G18" s="89">
        <f>'Stavební rozpočet'!L48</f>
        <v>51.2148</v>
      </c>
      <c r="H18" s="15" t="s">
        <v>215</v>
      </c>
      <c r="I18" s="15">
        <f t="shared" si="0"/>
        <v>0</v>
      </c>
    </row>
    <row r="19" spans="1:9" ht="12.75">
      <c r="A19" s="88"/>
      <c r="B19" s="88" t="s">
        <v>62</v>
      </c>
      <c r="C19" s="88" t="s">
        <v>119</v>
      </c>
      <c r="D19" s="89">
        <f>'Stavební rozpočet'!H55</f>
        <v>0</v>
      </c>
      <c r="E19" s="89">
        <f>'Stavební rozpočet'!I55</f>
        <v>0</v>
      </c>
      <c r="F19" s="89">
        <f>'Stavební rozpočet'!J55</f>
        <v>0</v>
      </c>
      <c r="G19" s="89">
        <f>'Stavební rozpočet'!L55</f>
        <v>8.5761</v>
      </c>
      <c r="H19" s="15" t="s">
        <v>215</v>
      </c>
      <c r="I19" s="15">
        <f t="shared" si="0"/>
        <v>0</v>
      </c>
    </row>
    <row r="20" spans="1:9" s="37" customFormat="1" ht="12.75">
      <c r="A20" s="88"/>
      <c r="B20" s="88" t="s">
        <v>259</v>
      </c>
      <c r="C20" s="88" t="s">
        <v>260</v>
      </c>
      <c r="D20" s="89">
        <f>'Stavební rozpočet'!H62</f>
        <v>0</v>
      </c>
      <c r="E20" s="89">
        <f>'Stavební rozpočet'!I62</f>
        <v>0</v>
      </c>
      <c r="F20" s="89">
        <f>'Stavební rozpočet'!J62</f>
        <v>0</v>
      </c>
      <c r="G20" s="89">
        <f>'Stavební rozpočet'!L56</f>
        <v>0.04758</v>
      </c>
      <c r="H20" s="15" t="s">
        <v>215</v>
      </c>
      <c r="I20" s="15">
        <f>IF(H20="F",0,F20)</f>
        <v>0</v>
      </c>
    </row>
    <row r="21" spans="1:9" ht="12.75">
      <c r="A21" s="88"/>
      <c r="B21" s="88" t="s">
        <v>66</v>
      </c>
      <c r="C21" s="88" t="s">
        <v>123</v>
      </c>
      <c r="D21" s="89">
        <f>'Stavební rozpočet'!H65</f>
        <v>0</v>
      </c>
      <c r="E21" s="89">
        <f>'Stavební rozpočet'!I65</f>
        <v>0</v>
      </c>
      <c r="F21" s="89">
        <f>'Stavební rozpočet'!J65</f>
        <v>0</v>
      </c>
      <c r="G21" s="89">
        <f>'Stavební rozpočet'!L65</f>
        <v>0.00726</v>
      </c>
      <c r="H21" s="15" t="s">
        <v>215</v>
      </c>
      <c r="I21" s="15">
        <f t="shared" si="0"/>
        <v>0</v>
      </c>
    </row>
    <row r="22" spans="1:9" ht="12.75">
      <c r="A22" s="88"/>
      <c r="B22" s="88" t="s">
        <v>71</v>
      </c>
      <c r="C22" s="88" t="s">
        <v>130</v>
      </c>
      <c r="D22" s="89">
        <f>'Stavební rozpočet'!H72</f>
        <v>0</v>
      </c>
      <c r="E22" s="89">
        <f>'Stavební rozpočet'!I72</f>
        <v>0</v>
      </c>
      <c r="F22" s="89">
        <f>'Stavební rozpočet'!J72</f>
        <v>0</v>
      </c>
      <c r="G22" s="89">
        <f>'Stavební rozpočet'!L72</f>
        <v>0</v>
      </c>
      <c r="H22" s="15" t="s">
        <v>215</v>
      </c>
      <c r="I22" s="15">
        <f t="shared" si="0"/>
        <v>0</v>
      </c>
    </row>
    <row r="23" spans="1:9" ht="12.75">
      <c r="A23" s="88"/>
      <c r="B23" s="88" t="s">
        <v>73</v>
      </c>
      <c r="C23" s="88" t="s">
        <v>133</v>
      </c>
      <c r="D23" s="89">
        <f>'Stavební rozpočet'!H75</f>
        <v>0</v>
      </c>
      <c r="E23" s="89">
        <f>'Stavební rozpočet'!I75</f>
        <v>0</v>
      </c>
      <c r="F23" s="89">
        <f>'Stavební rozpočet'!J75</f>
        <v>0</v>
      </c>
      <c r="G23" s="89">
        <f>'Stavební rozpočet'!L75</f>
        <v>0</v>
      </c>
      <c r="H23" s="15" t="s">
        <v>215</v>
      </c>
      <c r="I23" s="15">
        <f t="shared" si="0"/>
        <v>0</v>
      </c>
    </row>
    <row r="24" spans="1:9" ht="12.75">
      <c r="A24" s="88"/>
      <c r="B24" s="88"/>
      <c r="C24" s="88" t="s">
        <v>139</v>
      </c>
      <c r="D24" s="89">
        <f>'Stavební rozpočet'!H81</f>
        <v>0</v>
      </c>
      <c r="E24" s="89">
        <f>'Stavební rozpočet'!I81</f>
        <v>0</v>
      </c>
      <c r="F24" s="89">
        <f>'Stavební rozpočet'!J81</f>
        <v>0</v>
      </c>
      <c r="G24" s="89">
        <f>'Stavební rozpočet'!L81</f>
        <v>0.0126</v>
      </c>
      <c r="H24" s="15" t="s">
        <v>215</v>
      </c>
      <c r="I24" s="15">
        <f t="shared" si="0"/>
        <v>0</v>
      </c>
    </row>
    <row r="26" spans="5:6" ht="12.75">
      <c r="E26" s="18" t="s">
        <v>162</v>
      </c>
      <c r="F26" s="19">
        <f>ROUND(SUM(I11:I24),1)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2" sqref="G12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3.7109375" style="0" customWidth="1"/>
    <col min="5" max="5" width="6.71093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2" width="11.57421875" style="0" customWidth="1"/>
    <col min="23" max="23" width="5.421875" style="0" customWidth="1"/>
    <col min="24" max="24" width="11.57421875" style="0" hidden="1" customWidth="1"/>
    <col min="25" max="60" width="12.140625" style="0" hidden="1" customWidth="1"/>
    <col min="61" max="61" width="7.00390625" style="0" hidden="1" customWidth="1"/>
    <col min="62" max="62" width="12.140625" style="0" hidden="1" customWidth="1"/>
    <col min="63" max="80" width="0" style="0" hidden="1" customWidth="1"/>
    <col min="81" max="81" width="11.57421875" style="0" customWidth="1"/>
  </cols>
  <sheetData>
    <row r="1" spans="1:13" ht="72.75" customHeight="1">
      <c r="A1" s="77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2.75">
      <c r="A2" s="40" t="s">
        <v>1</v>
      </c>
      <c r="B2" s="41"/>
      <c r="C2" s="41"/>
      <c r="D2" s="44" t="s">
        <v>80</v>
      </c>
      <c r="E2" s="82" t="s">
        <v>142</v>
      </c>
      <c r="F2" s="41"/>
      <c r="G2" s="82" t="s">
        <v>6</v>
      </c>
      <c r="H2" s="47" t="s">
        <v>156</v>
      </c>
      <c r="I2" s="47" t="s">
        <v>163</v>
      </c>
      <c r="J2" s="41"/>
      <c r="K2" s="41"/>
      <c r="L2" s="41"/>
      <c r="M2" s="78"/>
      <c r="N2" s="13"/>
    </row>
    <row r="3" spans="1:14" ht="12.75">
      <c r="A3" s="42"/>
      <c r="B3" s="43"/>
      <c r="C3" s="43"/>
      <c r="D3" s="46"/>
      <c r="E3" s="43"/>
      <c r="F3" s="43"/>
      <c r="G3" s="43"/>
      <c r="H3" s="43"/>
      <c r="I3" s="43"/>
      <c r="J3" s="43"/>
      <c r="K3" s="43"/>
      <c r="L3" s="43"/>
      <c r="M3" s="49"/>
      <c r="N3" s="13"/>
    </row>
    <row r="4" spans="1:14" ht="12.75">
      <c r="A4" s="50" t="s">
        <v>2</v>
      </c>
      <c r="B4" s="43"/>
      <c r="C4" s="43"/>
      <c r="D4" s="51" t="s">
        <v>6</v>
      </c>
      <c r="E4" s="53" t="s">
        <v>143</v>
      </c>
      <c r="F4" s="43"/>
      <c r="G4" s="53" t="s">
        <v>6</v>
      </c>
      <c r="H4" s="51" t="s">
        <v>157</v>
      </c>
      <c r="I4" s="53" t="s">
        <v>164</v>
      </c>
      <c r="J4" s="43"/>
      <c r="K4" s="43"/>
      <c r="L4" s="43"/>
      <c r="M4" s="49"/>
      <c r="N4" s="13"/>
    </row>
    <row r="5" spans="1:14" ht="12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9"/>
      <c r="N5" s="13"/>
    </row>
    <row r="6" spans="1:14" ht="12.75">
      <c r="A6" s="50" t="s">
        <v>3</v>
      </c>
      <c r="B6" s="43"/>
      <c r="C6" s="43"/>
      <c r="D6" s="51" t="s">
        <v>81</v>
      </c>
      <c r="E6" s="53" t="s">
        <v>144</v>
      </c>
      <c r="F6" s="43"/>
      <c r="G6" s="53" t="s">
        <v>6</v>
      </c>
      <c r="H6" s="51" t="s">
        <v>158</v>
      </c>
      <c r="I6" s="53" t="s">
        <v>164</v>
      </c>
      <c r="J6" s="43"/>
      <c r="K6" s="43"/>
      <c r="L6" s="43"/>
      <c r="M6" s="49"/>
      <c r="N6" s="13"/>
    </row>
    <row r="7" spans="1:14" ht="12.7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9"/>
      <c r="N7" s="13"/>
    </row>
    <row r="8" spans="1:14" ht="12.75">
      <c r="A8" s="50" t="s">
        <v>4</v>
      </c>
      <c r="B8" s="43"/>
      <c r="C8" s="43"/>
      <c r="D8" s="51"/>
      <c r="E8" s="53" t="s">
        <v>145</v>
      </c>
      <c r="F8" s="43"/>
      <c r="G8" s="53" t="s">
        <v>6</v>
      </c>
      <c r="H8" s="51" t="s">
        <v>159</v>
      </c>
      <c r="I8" s="51" t="s">
        <v>165</v>
      </c>
      <c r="J8" s="43"/>
      <c r="K8" s="43"/>
      <c r="L8" s="43"/>
      <c r="M8" s="49"/>
      <c r="N8" s="13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13"/>
    </row>
    <row r="10" spans="1:14" ht="12.75">
      <c r="A10" s="1" t="s">
        <v>5</v>
      </c>
      <c r="B10" s="4" t="s">
        <v>39</v>
      </c>
      <c r="C10" s="4" t="s">
        <v>41</v>
      </c>
      <c r="D10" s="4" t="s">
        <v>82</v>
      </c>
      <c r="E10" s="4" t="s">
        <v>146</v>
      </c>
      <c r="F10" s="5" t="s">
        <v>153</v>
      </c>
      <c r="G10" s="8" t="s">
        <v>154</v>
      </c>
      <c r="H10" s="83" t="s">
        <v>160</v>
      </c>
      <c r="I10" s="84"/>
      <c r="J10" s="85"/>
      <c r="K10" s="83" t="s">
        <v>168</v>
      </c>
      <c r="L10" s="85"/>
      <c r="M10" s="10" t="s">
        <v>170</v>
      </c>
      <c r="N10" s="14"/>
    </row>
    <row r="11" spans="1:62" ht="12.75">
      <c r="A11" s="107" t="s">
        <v>6</v>
      </c>
      <c r="B11" s="108" t="s">
        <v>6</v>
      </c>
      <c r="C11" s="108" t="s">
        <v>6</v>
      </c>
      <c r="D11" s="109" t="s">
        <v>83</v>
      </c>
      <c r="E11" s="108" t="s">
        <v>6</v>
      </c>
      <c r="F11" s="108" t="s">
        <v>6</v>
      </c>
      <c r="G11" s="106" t="s">
        <v>155</v>
      </c>
      <c r="H11" s="110" t="s">
        <v>161</v>
      </c>
      <c r="I11" s="111" t="s">
        <v>166</v>
      </c>
      <c r="J11" s="112" t="s">
        <v>167</v>
      </c>
      <c r="K11" s="110" t="s">
        <v>169</v>
      </c>
      <c r="L11" s="112" t="s">
        <v>167</v>
      </c>
      <c r="M11" s="113" t="s">
        <v>171</v>
      </c>
      <c r="N11" s="14"/>
      <c r="Z11" s="9" t="s">
        <v>175</v>
      </c>
      <c r="AA11" s="9" t="s">
        <v>176</v>
      </c>
      <c r="AB11" s="9" t="s">
        <v>177</v>
      </c>
      <c r="AC11" s="9" t="s">
        <v>178</v>
      </c>
      <c r="AD11" s="9" t="s">
        <v>179</v>
      </c>
      <c r="AE11" s="9" t="s">
        <v>180</v>
      </c>
      <c r="AF11" s="9" t="s">
        <v>181</v>
      </c>
      <c r="AG11" s="9" t="s">
        <v>182</v>
      </c>
      <c r="AH11" s="9" t="s">
        <v>183</v>
      </c>
      <c r="BH11" s="9" t="s">
        <v>207</v>
      </c>
      <c r="BI11" s="9" t="s">
        <v>208</v>
      </c>
      <c r="BJ11" s="9" t="s">
        <v>209</v>
      </c>
    </row>
    <row r="12" spans="1:47" ht="12.75">
      <c r="A12" s="99"/>
      <c r="B12" s="100"/>
      <c r="C12" s="100" t="s">
        <v>17</v>
      </c>
      <c r="D12" s="100" t="s">
        <v>84</v>
      </c>
      <c r="E12" s="99" t="s">
        <v>6</v>
      </c>
      <c r="F12" s="99" t="s">
        <v>6</v>
      </c>
      <c r="G12" s="99" t="s">
        <v>6</v>
      </c>
      <c r="H12" s="101">
        <f>SUM(H13:H15)</f>
        <v>0</v>
      </c>
      <c r="I12" s="101">
        <f>SUM(I13:I15)</f>
        <v>0</v>
      </c>
      <c r="J12" s="101">
        <f>SUM(J13:J15)</f>
        <v>0</v>
      </c>
      <c r="K12" s="102"/>
      <c r="L12" s="101">
        <f>SUM(L13:L15)</f>
        <v>51.480000000000004</v>
      </c>
      <c r="M12" s="102"/>
      <c r="AI12" s="9"/>
      <c r="AS12" s="17">
        <f>SUM(AJ13:AJ15)</f>
        <v>0</v>
      </c>
      <c r="AT12" s="17">
        <f>SUM(AK13:AK15)</f>
        <v>0</v>
      </c>
      <c r="AU12" s="17">
        <f>SUM(AL13:AL15)</f>
        <v>0</v>
      </c>
    </row>
    <row r="13" spans="1:62" ht="12.75">
      <c r="A13" s="93" t="s">
        <v>7</v>
      </c>
      <c r="B13" s="93" t="s">
        <v>40</v>
      </c>
      <c r="C13" s="93" t="s">
        <v>42</v>
      </c>
      <c r="D13" s="93" t="s">
        <v>85</v>
      </c>
      <c r="E13" s="93" t="s">
        <v>147</v>
      </c>
      <c r="F13" s="94">
        <v>52</v>
      </c>
      <c r="G13" s="94"/>
      <c r="H13" s="94">
        <f>F13*AO13</f>
        <v>0</v>
      </c>
      <c r="I13" s="94">
        <f>F13*AP13</f>
        <v>0</v>
      </c>
      <c r="J13" s="94">
        <f>F13*G13</f>
        <v>0</v>
      </c>
      <c r="K13" s="94">
        <v>0.66</v>
      </c>
      <c r="L13" s="94">
        <f>F13*K13</f>
        <v>34.32</v>
      </c>
      <c r="M13" s="95" t="s">
        <v>172</v>
      </c>
      <c r="Z13" s="15">
        <f>IF(AQ13="5",BJ13,0)</f>
        <v>0</v>
      </c>
      <c r="AB13" s="15">
        <f>IF(AQ13="1",BH13,0)</f>
        <v>0</v>
      </c>
      <c r="AC13" s="15">
        <f>IF(AQ13="1",BI13,0)</f>
        <v>0</v>
      </c>
      <c r="AD13" s="15">
        <f>IF(AQ13="7",BH13,0)</f>
        <v>0</v>
      </c>
      <c r="AE13" s="15">
        <f>IF(AQ13="7",BI13,0)</f>
        <v>0</v>
      </c>
      <c r="AF13" s="15">
        <f>IF(AQ13="2",BH13,0)</f>
        <v>0</v>
      </c>
      <c r="AG13" s="15">
        <f>IF(AQ13="2",BI13,0)</f>
        <v>0</v>
      </c>
      <c r="AH13" s="15">
        <f>IF(AQ13="0",BJ13,0)</f>
        <v>0</v>
      </c>
      <c r="AI13" s="9" t="s">
        <v>40</v>
      </c>
      <c r="AJ13" s="6">
        <f>IF(AN13=0,J13,0)</f>
        <v>0</v>
      </c>
      <c r="AK13" s="6">
        <f>IF(AN13=15,J13,0)</f>
        <v>0</v>
      </c>
      <c r="AL13" s="6">
        <f>IF(AN13=21,J13,0)</f>
        <v>0</v>
      </c>
      <c r="AN13" s="15">
        <v>21</v>
      </c>
      <c r="AO13" s="15">
        <f>G13*0</f>
        <v>0</v>
      </c>
      <c r="AP13" s="15">
        <f>G13*(1-0)</f>
        <v>0</v>
      </c>
      <c r="AQ13" s="11" t="s">
        <v>7</v>
      </c>
      <c r="AV13" s="15">
        <f>AW13+AX13</f>
        <v>0</v>
      </c>
      <c r="AW13" s="15">
        <f>F13*AO13</f>
        <v>0</v>
      </c>
      <c r="AX13" s="15">
        <f>F13*AP13</f>
        <v>0</v>
      </c>
      <c r="AY13" s="16" t="s">
        <v>185</v>
      </c>
      <c r="AZ13" s="16" t="s">
        <v>198</v>
      </c>
      <c r="BA13" s="9" t="s">
        <v>205</v>
      </c>
      <c r="BC13" s="15">
        <f>AW13+AX13</f>
        <v>0</v>
      </c>
      <c r="BD13" s="15">
        <f>G13/(100-BE13)*100</f>
        <v>0</v>
      </c>
      <c r="BE13" s="15">
        <v>0</v>
      </c>
      <c r="BF13" s="15">
        <f>L13</f>
        <v>34.32</v>
      </c>
      <c r="BH13" s="6">
        <f>F13*AO13</f>
        <v>0</v>
      </c>
      <c r="BI13" s="6">
        <f>F13*AP13</f>
        <v>0</v>
      </c>
      <c r="BJ13" s="6">
        <f>F13*G13</f>
        <v>0</v>
      </c>
    </row>
    <row r="14" spans="1:13" ht="12.75">
      <c r="A14" s="96"/>
      <c r="B14" s="96"/>
      <c r="C14" s="96"/>
      <c r="D14" s="97" t="s">
        <v>86</v>
      </c>
      <c r="E14" s="96"/>
      <c r="F14" s="98">
        <v>52</v>
      </c>
      <c r="G14" s="96"/>
      <c r="H14" s="96"/>
      <c r="I14" s="96"/>
      <c r="J14" s="96"/>
      <c r="K14" s="96"/>
      <c r="L14" s="96"/>
      <c r="M14" s="96"/>
    </row>
    <row r="15" spans="1:62" ht="12.75">
      <c r="A15" s="93" t="s">
        <v>8</v>
      </c>
      <c r="B15" s="93" t="s">
        <v>40</v>
      </c>
      <c r="C15" s="93" t="s">
        <v>43</v>
      </c>
      <c r="D15" s="93" t="s">
        <v>87</v>
      </c>
      <c r="E15" s="93" t="s">
        <v>147</v>
      </c>
      <c r="F15" s="94">
        <v>78</v>
      </c>
      <c r="G15" s="94"/>
      <c r="H15" s="94">
        <f>F15*AO15</f>
        <v>0</v>
      </c>
      <c r="I15" s="94">
        <f>F15*AP15</f>
        <v>0</v>
      </c>
      <c r="J15" s="94">
        <f>F15*G15</f>
        <v>0</v>
      </c>
      <c r="K15" s="94">
        <v>0.22</v>
      </c>
      <c r="L15" s="94">
        <f>F15*K15</f>
        <v>17.16</v>
      </c>
      <c r="M15" s="95" t="s">
        <v>172</v>
      </c>
      <c r="Z15" s="15">
        <f>IF(AQ15="5",BJ15,0)</f>
        <v>0</v>
      </c>
      <c r="AB15" s="15">
        <f>IF(AQ15="1",BH15,0)</f>
        <v>0</v>
      </c>
      <c r="AC15" s="15">
        <f>IF(AQ15="1",BI15,0)</f>
        <v>0</v>
      </c>
      <c r="AD15" s="15">
        <f>IF(AQ15="7",BH15,0)</f>
        <v>0</v>
      </c>
      <c r="AE15" s="15">
        <f>IF(AQ15="7",BI15,0)</f>
        <v>0</v>
      </c>
      <c r="AF15" s="15">
        <f>IF(AQ15="2",BH15,0)</f>
        <v>0</v>
      </c>
      <c r="AG15" s="15">
        <f>IF(AQ15="2",BI15,0)</f>
        <v>0</v>
      </c>
      <c r="AH15" s="15">
        <f>IF(AQ15="0",BJ15,0)</f>
        <v>0</v>
      </c>
      <c r="AI15" s="9" t="s">
        <v>40</v>
      </c>
      <c r="AJ15" s="6">
        <f>IF(AN15=0,J15,0)</f>
        <v>0</v>
      </c>
      <c r="AK15" s="6">
        <f>IF(AN15=15,J15,0)</f>
        <v>0</v>
      </c>
      <c r="AL15" s="6">
        <f>IF(AN15=21,J15,0)</f>
        <v>0</v>
      </c>
      <c r="AN15" s="15">
        <v>21</v>
      </c>
      <c r="AO15" s="15">
        <f>G15*0</f>
        <v>0</v>
      </c>
      <c r="AP15" s="15">
        <f>G15*(1-0)</f>
        <v>0</v>
      </c>
      <c r="AQ15" s="11" t="s">
        <v>7</v>
      </c>
      <c r="AV15" s="15">
        <f>AW15+AX15</f>
        <v>0</v>
      </c>
      <c r="AW15" s="15">
        <f>F15*AO15</f>
        <v>0</v>
      </c>
      <c r="AX15" s="15">
        <f>F15*AP15</f>
        <v>0</v>
      </c>
      <c r="AY15" s="16" t="s">
        <v>185</v>
      </c>
      <c r="AZ15" s="16" t="s">
        <v>198</v>
      </c>
      <c r="BA15" s="9" t="s">
        <v>205</v>
      </c>
      <c r="BC15" s="15">
        <f>AW15+AX15</f>
        <v>0</v>
      </c>
      <c r="BD15" s="15">
        <f>G15/(100-BE15)*100</f>
        <v>0</v>
      </c>
      <c r="BE15" s="15">
        <v>0</v>
      </c>
      <c r="BF15" s="15">
        <f>L15</f>
        <v>17.16</v>
      </c>
      <c r="BH15" s="6">
        <f>F15*AO15</f>
        <v>0</v>
      </c>
      <c r="BI15" s="6">
        <f>F15*AP15</f>
        <v>0</v>
      </c>
      <c r="BJ15" s="6">
        <f>F15*G15</f>
        <v>0</v>
      </c>
    </row>
    <row r="16" spans="1:13" ht="12.75">
      <c r="A16" s="96"/>
      <c r="B16" s="96"/>
      <c r="C16" s="96"/>
      <c r="D16" s="97" t="s">
        <v>88</v>
      </c>
      <c r="E16" s="96"/>
      <c r="F16" s="98">
        <v>78</v>
      </c>
      <c r="G16" s="96"/>
      <c r="H16" s="96"/>
      <c r="I16" s="96"/>
      <c r="J16" s="96"/>
      <c r="K16" s="96"/>
      <c r="L16" s="96"/>
      <c r="M16" s="96"/>
    </row>
    <row r="17" spans="1:47" ht="12.75">
      <c r="A17" s="99"/>
      <c r="B17" s="100"/>
      <c r="C17" s="100" t="s">
        <v>44</v>
      </c>
      <c r="D17" s="100" t="s">
        <v>89</v>
      </c>
      <c r="E17" s="99" t="s">
        <v>6</v>
      </c>
      <c r="F17" s="99" t="s">
        <v>6</v>
      </c>
      <c r="G17" s="99"/>
      <c r="H17" s="101">
        <f>SUM(H18:H20)</f>
        <v>0</v>
      </c>
      <c r="I17" s="101">
        <f>SUM(I18:I20)</f>
        <v>0</v>
      </c>
      <c r="J17" s="101">
        <f>SUM(J18:J20)</f>
        <v>0</v>
      </c>
      <c r="K17" s="102"/>
      <c r="L17" s="101">
        <f>SUM(L18:L20)</f>
        <v>0</v>
      </c>
      <c r="M17" s="102"/>
      <c r="AI17" s="9"/>
      <c r="AS17" s="17">
        <f>SUM(AJ18:AJ20)</f>
        <v>0</v>
      </c>
      <c r="AT17" s="17">
        <f>SUM(AK18:AK20)</f>
        <v>0</v>
      </c>
      <c r="AU17" s="17">
        <f>SUM(AL18:AL20)</f>
        <v>0</v>
      </c>
    </row>
    <row r="18" spans="1:62" ht="12.75">
      <c r="A18" s="93" t="s">
        <v>9</v>
      </c>
      <c r="B18" s="93"/>
      <c r="C18" s="93" t="s">
        <v>45</v>
      </c>
      <c r="D18" s="93" t="s">
        <v>90</v>
      </c>
      <c r="E18" s="93" t="s">
        <v>148</v>
      </c>
      <c r="F18" s="94">
        <v>0.01</v>
      </c>
      <c r="G18" s="94"/>
      <c r="H18" s="94">
        <f>F18*AO18</f>
        <v>0</v>
      </c>
      <c r="I18" s="94">
        <f>F18*AP18</f>
        <v>0</v>
      </c>
      <c r="J18" s="94">
        <f>F18*G18</f>
        <v>0</v>
      </c>
      <c r="K18" s="94">
        <v>0</v>
      </c>
      <c r="L18" s="94">
        <f>F18*K18</f>
        <v>0</v>
      </c>
      <c r="M18" s="95"/>
      <c r="Z18" s="15">
        <f>IF(AQ18="5",BJ18,0)</f>
        <v>0</v>
      </c>
      <c r="AB18" s="15">
        <f>IF(AQ18="1",BH18,0)</f>
        <v>0</v>
      </c>
      <c r="AC18" s="15">
        <f>IF(AQ18="1",BI18,0)</f>
        <v>0</v>
      </c>
      <c r="AD18" s="15">
        <f>IF(AQ18="7",BH18,0)</f>
        <v>0</v>
      </c>
      <c r="AE18" s="15">
        <f>IF(AQ18="7",BI18,0)</f>
        <v>0</v>
      </c>
      <c r="AF18" s="15">
        <f>IF(AQ18="2",BH18,0)</f>
        <v>0</v>
      </c>
      <c r="AG18" s="15">
        <f>IF(AQ18="2",BI18,0)</f>
        <v>0</v>
      </c>
      <c r="AH18" s="15">
        <f>IF(AQ18="0",BJ18,0)</f>
        <v>0</v>
      </c>
      <c r="AI18" s="9"/>
      <c r="AJ18" s="6">
        <f>IF(AN18=0,J18,0)</f>
        <v>0</v>
      </c>
      <c r="AK18" s="6">
        <f>IF(AN18=15,J18,0)</f>
        <v>0</v>
      </c>
      <c r="AL18" s="6">
        <f>IF(AN18=21,J18,0)</f>
        <v>0</v>
      </c>
      <c r="AN18" s="15">
        <v>21</v>
      </c>
      <c r="AO18" s="15">
        <f>G18*0</f>
        <v>0</v>
      </c>
      <c r="AP18" s="15">
        <f>G18*(1-0)</f>
        <v>0</v>
      </c>
      <c r="AQ18" s="11" t="s">
        <v>7</v>
      </c>
      <c r="AV18" s="15">
        <f>AW18+AX18</f>
        <v>0</v>
      </c>
      <c r="AW18" s="15">
        <f>F18*AO18</f>
        <v>0</v>
      </c>
      <c r="AX18" s="15">
        <f>F18*AP18</f>
        <v>0</v>
      </c>
      <c r="AY18" s="16" t="s">
        <v>186</v>
      </c>
      <c r="AZ18" s="16" t="s">
        <v>198</v>
      </c>
      <c r="BA18" s="9" t="s">
        <v>206</v>
      </c>
      <c r="BC18" s="15">
        <f>AW18+AX18</f>
        <v>0</v>
      </c>
      <c r="BD18" s="15">
        <f>G18/(100-BE18)*100</f>
        <v>0</v>
      </c>
      <c r="BE18" s="15">
        <v>0</v>
      </c>
      <c r="BF18" s="15">
        <f>L18</f>
        <v>0</v>
      </c>
      <c r="BH18" s="6">
        <f>F18*AO18</f>
        <v>0</v>
      </c>
      <c r="BI18" s="6">
        <f>F18*AP18</f>
        <v>0</v>
      </c>
      <c r="BJ18" s="6">
        <f>F18*G18</f>
        <v>0</v>
      </c>
    </row>
    <row r="19" spans="1:13" ht="12.75">
      <c r="A19" s="96"/>
      <c r="B19" s="96"/>
      <c r="C19" s="96"/>
      <c r="D19" s="97" t="s">
        <v>91</v>
      </c>
      <c r="E19" s="96"/>
      <c r="F19" s="98">
        <v>0.01</v>
      </c>
      <c r="G19" s="96"/>
      <c r="H19" s="96"/>
      <c r="I19" s="96"/>
      <c r="J19" s="96"/>
      <c r="K19" s="96"/>
      <c r="L19" s="96"/>
      <c r="M19" s="96"/>
    </row>
    <row r="20" spans="1:62" ht="12.75">
      <c r="A20" s="93" t="s">
        <v>10</v>
      </c>
      <c r="B20" s="93"/>
      <c r="C20" s="93" t="s">
        <v>46</v>
      </c>
      <c r="D20" s="93" t="s">
        <v>92</v>
      </c>
      <c r="E20" s="93" t="s">
        <v>148</v>
      </c>
      <c r="F20" s="94">
        <v>0.01</v>
      </c>
      <c r="G20" s="94"/>
      <c r="H20" s="94">
        <f>F20*AO20</f>
        <v>0</v>
      </c>
      <c r="I20" s="94">
        <f>F20*AP20</f>
        <v>0</v>
      </c>
      <c r="J20" s="94">
        <f>F20*G20</f>
        <v>0</v>
      </c>
      <c r="K20" s="94">
        <v>0</v>
      </c>
      <c r="L20" s="94">
        <f>F20*K20</f>
        <v>0</v>
      </c>
      <c r="M20" s="95"/>
      <c r="Z20" s="15">
        <f>IF(AQ20="5",BJ20,0)</f>
        <v>0</v>
      </c>
      <c r="AB20" s="15">
        <f>IF(AQ20="1",BH20,0)</f>
        <v>0</v>
      </c>
      <c r="AC20" s="15">
        <f>IF(AQ20="1",BI20,0)</f>
        <v>0</v>
      </c>
      <c r="AD20" s="15">
        <f>IF(AQ20="7",BH20,0)</f>
        <v>0</v>
      </c>
      <c r="AE20" s="15">
        <f>IF(AQ20="7",BI20,0)</f>
        <v>0</v>
      </c>
      <c r="AF20" s="15">
        <f>IF(AQ20="2",BH20,0)</f>
        <v>0</v>
      </c>
      <c r="AG20" s="15">
        <f>IF(AQ20="2",BI20,0)</f>
        <v>0</v>
      </c>
      <c r="AH20" s="15">
        <f>IF(AQ20="0",BJ20,0)</f>
        <v>0</v>
      </c>
      <c r="AI20" s="9"/>
      <c r="AJ20" s="6">
        <f>IF(AN20=0,J20,0)</f>
        <v>0</v>
      </c>
      <c r="AK20" s="6">
        <f>IF(AN20=15,J20,0)</f>
        <v>0</v>
      </c>
      <c r="AL20" s="6">
        <f>IF(AN20=21,J20,0)</f>
        <v>0</v>
      </c>
      <c r="AN20" s="15">
        <v>21</v>
      </c>
      <c r="AO20" s="15">
        <f>G20*0</f>
        <v>0</v>
      </c>
      <c r="AP20" s="15">
        <f>G20*(1-0)</f>
        <v>0</v>
      </c>
      <c r="AQ20" s="11" t="s">
        <v>7</v>
      </c>
      <c r="AV20" s="15">
        <f>AW20+AX20</f>
        <v>0</v>
      </c>
      <c r="AW20" s="15">
        <f>F20*AO20</f>
        <v>0</v>
      </c>
      <c r="AX20" s="15">
        <f>F20*AP20</f>
        <v>0</v>
      </c>
      <c r="AY20" s="16" t="s">
        <v>186</v>
      </c>
      <c r="AZ20" s="16" t="s">
        <v>198</v>
      </c>
      <c r="BA20" s="9" t="s">
        <v>206</v>
      </c>
      <c r="BC20" s="15">
        <f>AW20+AX20</f>
        <v>0</v>
      </c>
      <c r="BD20" s="15">
        <f>G20/(100-BE20)*100</f>
        <v>0</v>
      </c>
      <c r="BE20" s="15">
        <v>0</v>
      </c>
      <c r="BF20" s="15">
        <f>L20</f>
        <v>0</v>
      </c>
      <c r="BH20" s="6">
        <f>F20*AO20</f>
        <v>0</v>
      </c>
      <c r="BI20" s="6">
        <f>F20*AP20</f>
        <v>0</v>
      </c>
      <c r="BJ20" s="6">
        <f>F20*G20</f>
        <v>0</v>
      </c>
    </row>
    <row r="21" spans="1:13" ht="12.75">
      <c r="A21" s="96"/>
      <c r="B21" s="96"/>
      <c r="C21" s="96"/>
      <c r="D21" s="97" t="s">
        <v>91</v>
      </c>
      <c r="E21" s="96"/>
      <c r="F21" s="98">
        <v>0.01</v>
      </c>
      <c r="G21" s="96"/>
      <c r="H21" s="96"/>
      <c r="I21" s="96"/>
      <c r="J21" s="96"/>
      <c r="K21" s="96"/>
      <c r="L21" s="96"/>
      <c r="M21" s="96"/>
    </row>
    <row r="22" spans="1:47" ht="12.75">
      <c r="A22" s="99"/>
      <c r="B22" s="100"/>
      <c r="C22" s="100" t="s">
        <v>19</v>
      </c>
      <c r="D22" s="100" t="s">
        <v>93</v>
      </c>
      <c r="E22" s="99" t="s">
        <v>6</v>
      </c>
      <c r="F22" s="99" t="s">
        <v>6</v>
      </c>
      <c r="G22" s="99"/>
      <c r="H22" s="101">
        <f>SUM(H23:H25)</f>
        <v>0</v>
      </c>
      <c r="I22" s="101">
        <f>SUM(I23:I25)</f>
        <v>0</v>
      </c>
      <c r="J22" s="101">
        <f>SUM(J23:J25)</f>
        <v>0</v>
      </c>
      <c r="K22" s="102"/>
      <c r="L22" s="101">
        <f>SUM(L23:L25)</f>
        <v>0</v>
      </c>
      <c r="M22" s="102"/>
      <c r="AI22" s="9"/>
      <c r="AS22" s="17">
        <f>SUM(AJ23:AJ25)</f>
        <v>0</v>
      </c>
      <c r="AT22" s="17">
        <f>SUM(AK23:AK25)</f>
        <v>0</v>
      </c>
      <c r="AU22" s="17">
        <f>SUM(AL23:AL25)</f>
        <v>0</v>
      </c>
    </row>
    <row r="23" spans="1:62" ht="12.75">
      <c r="A23" s="93" t="s">
        <v>11</v>
      </c>
      <c r="B23" s="93"/>
      <c r="C23" s="93" t="s">
        <v>47</v>
      </c>
      <c r="D23" s="93" t="s">
        <v>94</v>
      </c>
      <c r="E23" s="93" t="s">
        <v>149</v>
      </c>
      <c r="F23" s="94">
        <v>62.4</v>
      </c>
      <c r="G23" s="94"/>
      <c r="H23" s="94">
        <f>F23*AO23</f>
        <v>0</v>
      </c>
      <c r="I23" s="94">
        <f>F23*AP23</f>
        <v>0</v>
      </c>
      <c r="J23" s="94">
        <f>F23*G23</f>
        <v>0</v>
      </c>
      <c r="K23" s="94">
        <v>0</v>
      </c>
      <c r="L23" s="94">
        <f>F23*K23</f>
        <v>0</v>
      </c>
      <c r="M23" s="95" t="s">
        <v>173</v>
      </c>
      <c r="Z23" s="15">
        <f>IF(AQ23="5",BJ23,0)</f>
        <v>0</v>
      </c>
      <c r="AB23" s="15">
        <f>IF(AQ23="1",BH23,0)</f>
        <v>0</v>
      </c>
      <c r="AC23" s="15">
        <f>IF(AQ23="1",BI23,0)</f>
        <v>0</v>
      </c>
      <c r="AD23" s="15">
        <f>IF(AQ23="7",BH23,0)</f>
        <v>0</v>
      </c>
      <c r="AE23" s="15">
        <f>IF(AQ23="7",BI23,0)</f>
        <v>0</v>
      </c>
      <c r="AF23" s="15">
        <f>IF(AQ23="2",BH23,0)</f>
        <v>0</v>
      </c>
      <c r="AG23" s="15">
        <f>IF(AQ23="2",BI23,0)</f>
        <v>0</v>
      </c>
      <c r="AH23" s="15">
        <f>IF(AQ23="0",BJ23,0)</f>
        <v>0</v>
      </c>
      <c r="AI23" s="9"/>
      <c r="AJ23" s="6">
        <f>IF(AN23=0,J23,0)</f>
        <v>0</v>
      </c>
      <c r="AK23" s="6">
        <f>IF(AN23=15,J23,0)</f>
        <v>0</v>
      </c>
      <c r="AL23" s="6">
        <f>IF(AN23=21,J23,0)</f>
        <v>0</v>
      </c>
      <c r="AN23" s="15">
        <v>21</v>
      </c>
      <c r="AO23" s="15">
        <f>G23*0</f>
        <v>0</v>
      </c>
      <c r="AP23" s="15">
        <f>G23*(1-0)</f>
        <v>0</v>
      </c>
      <c r="AQ23" s="11" t="s">
        <v>7</v>
      </c>
      <c r="AV23" s="15">
        <f>AW23+AX23</f>
        <v>0</v>
      </c>
      <c r="AW23" s="15">
        <f>F23*AO23</f>
        <v>0</v>
      </c>
      <c r="AX23" s="15">
        <f>F23*AP23</f>
        <v>0</v>
      </c>
      <c r="AY23" s="16" t="s">
        <v>187</v>
      </c>
      <c r="AZ23" s="16" t="s">
        <v>198</v>
      </c>
      <c r="BA23" s="9" t="s">
        <v>206</v>
      </c>
      <c r="BC23" s="15">
        <f>AW23+AX23</f>
        <v>0</v>
      </c>
      <c r="BD23" s="15">
        <f>G23/(100-BE23)*100</f>
        <v>0</v>
      </c>
      <c r="BE23" s="15">
        <v>0</v>
      </c>
      <c r="BF23" s="15">
        <f>L23</f>
        <v>0</v>
      </c>
      <c r="BH23" s="6">
        <f>F23*AO23</f>
        <v>0</v>
      </c>
      <c r="BI23" s="6">
        <f>F23*AP23</f>
        <v>0</v>
      </c>
      <c r="BJ23" s="6">
        <f>F23*G23</f>
        <v>0</v>
      </c>
    </row>
    <row r="24" spans="1:13" ht="12.75">
      <c r="A24" s="96"/>
      <c r="B24" s="96"/>
      <c r="C24" s="96"/>
      <c r="D24" s="97" t="s">
        <v>95</v>
      </c>
      <c r="E24" s="96"/>
      <c r="F24" s="98">
        <v>62.4</v>
      </c>
      <c r="G24" s="96"/>
      <c r="H24" s="96"/>
      <c r="I24" s="96"/>
      <c r="J24" s="96"/>
      <c r="K24" s="96"/>
      <c r="L24" s="96"/>
      <c r="M24" s="96"/>
    </row>
    <row r="25" spans="1:62" ht="12.75">
      <c r="A25" s="93" t="s">
        <v>12</v>
      </c>
      <c r="B25" s="93"/>
      <c r="C25" s="93" t="s">
        <v>48</v>
      </c>
      <c r="D25" s="93" t="s">
        <v>96</v>
      </c>
      <c r="E25" s="93" t="s">
        <v>149</v>
      </c>
      <c r="F25" s="94">
        <v>62.4</v>
      </c>
      <c r="G25" s="94"/>
      <c r="H25" s="94">
        <f>F25*AO25</f>
        <v>0</v>
      </c>
      <c r="I25" s="94">
        <f>F25*AP25</f>
        <v>0</v>
      </c>
      <c r="J25" s="94">
        <f>F25*G25</f>
        <v>0</v>
      </c>
      <c r="K25" s="94">
        <v>0</v>
      </c>
      <c r="L25" s="94">
        <f>F25*K25</f>
        <v>0</v>
      </c>
      <c r="M25" s="95" t="s">
        <v>173</v>
      </c>
      <c r="Z25" s="15">
        <f>IF(AQ25="5",BJ25,0)</f>
        <v>0</v>
      </c>
      <c r="AB25" s="15">
        <f>IF(AQ25="1",BH25,0)</f>
        <v>0</v>
      </c>
      <c r="AC25" s="15">
        <f>IF(AQ25="1",BI25,0)</f>
        <v>0</v>
      </c>
      <c r="AD25" s="15">
        <f>IF(AQ25="7",BH25,0)</f>
        <v>0</v>
      </c>
      <c r="AE25" s="15">
        <f>IF(AQ25="7",BI25,0)</f>
        <v>0</v>
      </c>
      <c r="AF25" s="15">
        <f>IF(AQ25="2",BH25,0)</f>
        <v>0</v>
      </c>
      <c r="AG25" s="15">
        <f>IF(AQ25="2",BI25,0)</f>
        <v>0</v>
      </c>
      <c r="AH25" s="15">
        <f>IF(AQ25="0",BJ25,0)</f>
        <v>0</v>
      </c>
      <c r="AI25" s="9"/>
      <c r="AJ25" s="6">
        <f>IF(AN25=0,J25,0)</f>
        <v>0</v>
      </c>
      <c r="AK25" s="6">
        <f>IF(AN25=15,J25,0)</f>
        <v>0</v>
      </c>
      <c r="AL25" s="6">
        <f>IF(AN25=21,J25,0)</f>
        <v>0</v>
      </c>
      <c r="AN25" s="15">
        <v>21</v>
      </c>
      <c r="AO25" s="15">
        <f>G25*0</f>
        <v>0</v>
      </c>
      <c r="AP25" s="15">
        <f>G25*(1-0)</f>
        <v>0</v>
      </c>
      <c r="AQ25" s="11" t="s">
        <v>7</v>
      </c>
      <c r="AV25" s="15">
        <f>AW25+AX25</f>
        <v>0</v>
      </c>
      <c r="AW25" s="15">
        <f>F25*AO25</f>
        <v>0</v>
      </c>
      <c r="AX25" s="15">
        <f>F25*AP25</f>
        <v>0</v>
      </c>
      <c r="AY25" s="16" t="s">
        <v>187</v>
      </c>
      <c r="AZ25" s="16" t="s">
        <v>198</v>
      </c>
      <c r="BA25" s="9" t="s">
        <v>206</v>
      </c>
      <c r="BC25" s="15">
        <f>AW25+AX25</f>
        <v>0</v>
      </c>
      <c r="BD25" s="15">
        <f>G25/(100-BE25)*100</f>
        <v>0</v>
      </c>
      <c r="BE25" s="15">
        <v>0</v>
      </c>
      <c r="BF25" s="15">
        <f>L25</f>
        <v>0</v>
      </c>
      <c r="BH25" s="6">
        <f>F25*AO25</f>
        <v>0</v>
      </c>
      <c r="BI25" s="6">
        <f>F25*AP25</f>
        <v>0</v>
      </c>
      <c r="BJ25" s="6">
        <f>F25*G25</f>
        <v>0</v>
      </c>
    </row>
    <row r="26" spans="1:13" ht="12.75">
      <c r="A26" s="96"/>
      <c r="B26" s="96"/>
      <c r="C26" s="96"/>
      <c r="D26" s="97" t="s">
        <v>95</v>
      </c>
      <c r="E26" s="96"/>
      <c r="F26" s="98">
        <v>62.4</v>
      </c>
      <c r="G26" s="96"/>
      <c r="H26" s="96"/>
      <c r="I26" s="96"/>
      <c r="J26" s="96"/>
      <c r="K26" s="96"/>
      <c r="L26" s="96"/>
      <c r="M26" s="96"/>
    </row>
    <row r="27" spans="1:47" ht="12.75">
      <c r="A27" s="99"/>
      <c r="B27" s="100"/>
      <c r="C27" s="100" t="s">
        <v>22</v>
      </c>
      <c r="D27" s="100" t="s">
        <v>97</v>
      </c>
      <c r="E27" s="99" t="s">
        <v>6</v>
      </c>
      <c r="F27" s="99" t="s">
        <v>6</v>
      </c>
      <c r="G27" s="99"/>
      <c r="H27" s="101">
        <f>SUM(H28:H33)</f>
        <v>0</v>
      </c>
      <c r="I27" s="101">
        <f>SUM(I28:I33)</f>
        <v>0</v>
      </c>
      <c r="J27" s="101">
        <f>SUM(J28:J33)</f>
        <v>0</v>
      </c>
      <c r="K27" s="102"/>
      <c r="L27" s="101">
        <f>SUM(L28:L33)</f>
        <v>0</v>
      </c>
      <c r="M27" s="102"/>
      <c r="AI27" s="9"/>
      <c r="AS27" s="17">
        <f>SUM(AJ28:AJ33)</f>
        <v>0</v>
      </c>
      <c r="AT27" s="17">
        <f>SUM(AK28:AK33)</f>
        <v>0</v>
      </c>
      <c r="AU27" s="17">
        <f>SUM(AL28:AL33)</f>
        <v>0</v>
      </c>
    </row>
    <row r="28" spans="1:62" ht="12.75">
      <c r="A28" s="93" t="s">
        <v>13</v>
      </c>
      <c r="B28" s="93"/>
      <c r="C28" s="93" t="s">
        <v>49</v>
      </c>
      <c r="D28" s="93" t="s">
        <v>98</v>
      </c>
      <c r="E28" s="93" t="s">
        <v>149</v>
      </c>
      <c r="F28" s="94">
        <v>62.4</v>
      </c>
      <c r="G28" s="94"/>
      <c r="H28" s="94">
        <f>F28*AO28</f>
        <v>0</v>
      </c>
      <c r="I28" s="94">
        <f>F28*AP28</f>
        <v>0</v>
      </c>
      <c r="J28" s="94">
        <f>F28*G28</f>
        <v>0</v>
      </c>
      <c r="K28" s="94">
        <v>0</v>
      </c>
      <c r="L28" s="94">
        <f>F28*K28</f>
        <v>0</v>
      </c>
      <c r="M28" s="95" t="s">
        <v>173</v>
      </c>
      <c r="Z28" s="15">
        <f>IF(AQ28="5",BJ28,0)</f>
        <v>0</v>
      </c>
      <c r="AB28" s="15">
        <f>IF(AQ28="1",BH28,0)</f>
        <v>0</v>
      </c>
      <c r="AC28" s="15">
        <f>IF(AQ28="1",BI28,0)</f>
        <v>0</v>
      </c>
      <c r="AD28" s="15">
        <f>IF(AQ28="7",BH28,0)</f>
        <v>0</v>
      </c>
      <c r="AE28" s="15">
        <f>IF(AQ28="7",BI28,0)</f>
        <v>0</v>
      </c>
      <c r="AF28" s="15">
        <f>IF(AQ28="2",BH28,0)</f>
        <v>0</v>
      </c>
      <c r="AG28" s="15">
        <f>IF(AQ28="2",BI28,0)</f>
        <v>0</v>
      </c>
      <c r="AH28" s="15">
        <f>IF(AQ28="0",BJ28,0)</f>
        <v>0</v>
      </c>
      <c r="AI28" s="9"/>
      <c r="AJ28" s="6">
        <f>IF(AN28=0,J28,0)</f>
        <v>0</v>
      </c>
      <c r="AK28" s="6">
        <f>IF(AN28=15,J28,0)</f>
        <v>0</v>
      </c>
      <c r="AL28" s="6">
        <f>IF(AN28=21,J28,0)</f>
        <v>0</v>
      </c>
      <c r="AN28" s="15">
        <v>21</v>
      </c>
      <c r="AO28" s="15">
        <f>G28*0</f>
        <v>0</v>
      </c>
      <c r="AP28" s="15">
        <f>G28*(1-0)</f>
        <v>0</v>
      </c>
      <c r="AQ28" s="11" t="s">
        <v>7</v>
      </c>
      <c r="AV28" s="15">
        <f>AW28+AX28</f>
        <v>0</v>
      </c>
      <c r="AW28" s="15">
        <f>F28*AO28</f>
        <v>0</v>
      </c>
      <c r="AX28" s="15">
        <f>F28*AP28</f>
        <v>0</v>
      </c>
      <c r="AY28" s="16" t="s">
        <v>188</v>
      </c>
      <c r="AZ28" s="16" t="s">
        <v>198</v>
      </c>
      <c r="BA28" s="9" t="s">
        <v>206</v>
      </c>
      <c r="BC28" s="15">
        <f>AW28+AX28</f>
        <v>0</v>
      </c>
      <c r="BD28" s="15">
        <f>G28/(100-BE28)*100</f>
        <v>0</v>
      </c>
      <c r="BE28" s="15">
        <v>0</v>
      </c>
      <c r="BF28" s="15">
        <f>L28</f>
        <v>0</v>
      </c>
      <c r="BH28" s="6">
        <f>F28*AO28</f>
        <v>0</v>
      </c>
      <c r="BI28" s="6">
        <f>F28*AP28</f>
        <v>0</v>
      </c>
      <c r="BJ28" s="6">
        <f>F28*G28</f>
        <v>0</v>
      </c>
    </row>
    <row r="29" spans="1:13" ht="12.75">
      <c r="A29" s="96"/>
      <c r="B29" s="96"/>
      <c r="C29" s="96"/>
      <c r="D29" s="97" t="s">
        <v>95</v>
      </c>
      <c r="E29" s="96"/>
      <c r="F29" s="98">
        <v>62.4</v>
      </c>
      <c r="G29" s="96"/>
      <c r="H29" s="96"/>
      <c r="I29" s="96"/>
      <c r="J29" s="96"/>
      <c r="K29" s="96"/>
      <c r="L29" s="96"/>
      <c r="M29" s="96"/>
    </row>
    <row r="30" spans="1:62" ht="12.75">
      <c r="A30" s="93" t="s">
        <v>14</v>
      </c>
      <c r="B30" s="93"/>
      <c r="C30" s="93" t="s">
        <v>50</v>
      </c>
      <c r="D30" s="93" t="s">
        <v>99</v>
      </c>
      <c r="E30" s="93" t="s">
        <v>149</v>
      </c>
      <c r="F30" s="94">
        <v>37.44</v>
      </c>
      <c r="G30" s="94"/>
      <c r="H30" s="94">
        <f>F30*AO30</f>
        <v>0</v>
      </c>
      <c r="I30" s="94">
        <f>F30*AP30</f>
        <v>0</v>
      </c>
      <c r="J30" s="94">
        <f>F30*G30</f>
        <v>0</v>
      </c>
      <c r="K30" s="94">
        <v>0</v>
      </c>
      <c r="L30" s="94">
        <f>F30*K30</f>
        <v>0</v>
      </c>
      <c r="M30" s="95" t="s">
        <v>173</v>
      </c>
      <c r="Z30" s="15">
        <f>IF(AQ30="5",BJ30,0)</f>
        <v>0</v>
      </c>
      <c r="AB30" s="15">
        <f>IF(AQ30="1",BH30,0)</f>
        <v>0</v>
      </c>
      <c r="AC30" s="15">
        <f>IF(AQ30="1",BI30,0)</f>
        <v>0</v>
      </c>
      <c r="AD30" s="15">
        <f>IF(AQ30="7",BH30,0)</f>
        <v>0</v>
      </c>
      <c r="AE30" s="15">
        <f>IF(AQ30="7",BI30,0)</f>
        <v>0</v>
      </c>
      <c r="AF30" s="15">
        <f>IF(AQ30="2",BH30,0)</f>
        <v>0</v>
      </c>
      <c r="AG30" s="15">
        <f>IF(AQ30="2",BI30,0)</f>
        <v>0</v>
      </c>
      <c r="AH30" s="15">
        <f>IF(AQ30="0",BJ30,0)</f>
        <v>0</v>
      </c>
      <c r="AI30" s="9"/>
      <c r="AJ30" s="6">
        <f>IF(AN30=0,J30,0)</f>
        <v>0</v>
      </c>
      <c r="AK30" s="6">
        <f>IF(AN30=15,J30,0)</f>
        <v>0</v>
      </c>
      <c r="AL30" s="6">
        <f>IF(AN30=21,J30,0)</f>
        <v>0</v>
      </c>
      <c r="AN30" s="15">
        <v>21</v>
      </c>
      <c r="AO30" s="15">
        <f>G30*0</f>
        <v>0</v>
      </c>
      <c r="AP30" s="15">
        <f>G30*(1-0)</f>
        <v>0</v>
      </c>
      <c r="AQ30" s="11" t="s">
        <v>7</v>
      </c>
      <c r="AV30" s="15">
        <f>AW30+AX30</f>
        <v>0</v>
      </c>
      <c r="AW30" s="15">
        <f>F30*AO30</f>
        <v>0</v>
      </c>
      <c r="AX30" s="15">
        <f>F30*AP30</f>
        <v>0</v>
      </c>
      <c r="AY30" s="16" t="s">
        <v>188</v>
      </c>
      <c r="AZ30" s="16" t="s">
        <v>198</v>
      </c>
      <c r="BA30" s="9" t="s">
        <v>206</v>
      </c>
      <c r="BC30" s="15">
        <f>AW30+AX30</f>
        <v>0</v>
      </c>
      <c r="BD30" s="15">
        <f>G30/(100-BE30)*100</f>
        <v>0</v>
      </c>
      <c r="BE30" s="15">
        <v>0</v>
      </c>
      <c r="BF30" s="15">
        <f>L30</f>
        <v>0</v>
      </c>
      <c r="BH30" s="6">
        <f>F30*AO30</f>
        <v>0</v>
      </c>
      <c r="BI30" s="6">
        <f>F30*AP30</f>
        <v>0</v>
      </c>
      <c r="BJ30" s="6">
        <f>F30*G30</f>
        <v>0</v>
      </c>
    </row>
    <row r="31" spans="1:13" ht="12.75">
      <c r="A31" s="96"/>
      <c r="B31" s="96"/>
      <c r="C31" s="96"/>
      <c r="D31" s="97" t="s">
        <v>100</v>
      </c>
      <c r="E31" s="96"/>
      <c r="F31" s="98">
        <v>21.84</v>
      </c>
      <c r="G31" s="96"/>
      <c r="H31" s="96"/>
      <c r="I31" s="96"/>
      <c r="J31" s="96"/>
      <c r="K31" s="96"/>
      <c r="L31" s="96"/>
      <c r="M31" s="96"/>
    </row>
    <row r="32" spans="1:13" ht="12.75">
      <c r="A32" s="96"/>
      <c r="B32" s="96"/>
      <c r="C32" s="96"/>
      <c r="D32" s="97" t="s">
        <v>101</v>
      </c>
      <c r="E32" s="96"/>
      <c r="F32" s="98">
        <v>15.6</v>
      </c>
      <c r="G32" s="96"/>
      <c r="H32" s="96"/>
      <c r="I32" s="96"/>
      <c r="J32" s="96"/>
      <c r="K32" s="96"/>
      <c r="L32" s="96"/>
      <c r="M32" s="96"/>
    </row>
    <row r="33" spans="1:62" ht="12.75">
      <c r="A33" s="93" t="s">
        <v>15</v>
      </c>
      <c r="B33" s="93"/>
      <c r="C33" s="93" t="s">
        <v>51</v>
      </c>
      <c r="D33" s="93" t="s">
        <v>102</v>
      </c>
      <c r="E33" s="93" t="s">
        <v>149</v>
      </c>
      <c r="F33" s="94">
        <v>37.44</v>
      </c>
      <c r="G33" s="94"/>
      <c r="H33" s="94">
        <f>F33*AO33</f>
        <v>0</v>
      </c>
      <c r="I33" s="94">
        <f>F33*AP33</f>
        <v>0</v>
      </c>
      <c r="J33" s="94">
        <f>F33*G33</f>
        <v>0</v>
      </c>
      <c r="K33" s="94">
        <v>0</v>
      </c>
      <c r="L33" s="94">
        <f>F33*K33</f>
        <v>0</v>
      </c>
      <c r="M33" s="95" t="s">
        <v>173</v>
      </c>
      <c r="Z33" s="15">
        <f>IF(AQ33="5",BJ33,0)</f>
        <v>0</v>
      </c>
      <c r="AB33" s="15">
        <f>IF(AQ33="1",BH33,0)</f>
        <v>0</v>
      </c>
      <c r="AC33" s="15">
        <f>IF(AQ33="1",BI33,0)</f>
        <v>0</v>
      </c>
      <c r="AD33" s="15">
        <f>IF(AQ33="7",BH33,0)</f>
        <v>0</v>
      </c>
      <c r="AE33" s="15">
        <f>IF(AQ33="7",BI33,0)</f>
        <v>0</v>
      </c>
      <c r="AF33" s="15">
        <f>IF(AQ33="2",BH33,0)</f>
        <v>0</v>
      </c>
      <c r="AG33" s="15">
        <f>IF(AQ33="2",BI33,0)</f>
        <v>0</v>
      </c>
      <c r="AH33" s="15">
        <f>IF(AQ33="0",BJ33,0)</f>
        <v>0</v>
      </c>
      <c r="AI33" s="9"/>
      <c r="AJ33" s="6">
        <f>IF(AN33=0,J33,0)</f>
        <v>0</v>
      </c>
      <c r="AK33" s="6">
        <f>IF(AN33=15,J33,0)</f>
        <v>0</v>
      </c>
      <c r="AL33" s="6">
        <f>IF(AN33=21,J33,0)</f>
        <v>0</v>
      </c>
      <c r="AN33" s="15">
        <v>21</v>
      </c>
      <c r="AO33" s="15">
        <f>G33*0</f>
        <v>0</v>
      </c>
      <c r="AP33" s="15">
        <f>G33*(1-0)</f>
        <v>0</v>
      </c>
      <c r="AQ33" s="11" t="s">
        <v>7</v>
      </c>
      <c r="AV33" s="15">
        <f>AW33+AX33</f>
        <v>0</v>
      </c>
      <c r="AW33" s="15">
        <f>F33*AO33</f>
        <v>0</v>
      </c>
      <c r="AX33" s="15">
        <f>F33*AP33</f>
        <v>0</v>
      </c>
      <c r="AY33" s="16" t="s">
        <v>188</v>
      </c>
      <c r="AZ33" s="16" t="s">
        <v>198</v>
      </c>
      <c r="BA33" s="9" t="s">
        <v>206</v>
      </c>
      <c r="BC33" s="15">
        <f>AW33+AX33</f>
        <v>0</v>
      </c>
      <c r="BD33" s="15">
        <f>G33/(100-BE33)*100</f>
        <v>0</v>
      </c>
      <c r="BE33" s="15">
        <v>0</v>
      </c>
      <c r="BF33" s="15">
        <f>L33</f>
        <v>0</v>
      </c>
      <c r="BH33" s="6">
        <f>F33*AO33</f>
        <v>0</v>
      </c>
      <c r="BI33" s="6">
        <f>F33*AP33</f>
        <v>0</v>
      </c>
      <c r="BJ33" s="6">
        <f>F33*G33</f>
        <v>0</v>
      </c>
    </row>
    <row r="34" spans="1:13" ht="12.75">
      <c r="A34" s="96"/>
      <c r="B34" s="96"/>
      <c r="C34" s="96"/>
      <c r="D34" s="97" t="s">
        <v>100</v>
      </c>
      <c r="E34" s="96"/>
      <c r="F34" s="98">
        <v>21.84</v>
      </c>
      <c r="G34" s="96"/>
      <c r="H34" s="96"/>
      <c r="I34" s="96"/>
      <c r="J34" s="96"/>
      <c r="K34" s="96"/>
      <c r="L34" s="96"/>
      <c r="M34" s="96"/>
    </row>
    <row r="35" spans="1:13" ht="12.75">
      <c r="A35" s="96"/>
      <c r="B35" s="96"/>
      <c r="C35" s="96"/>
      <c r="D35" s="97" t="s">
        <v>101</v>
      </c>
      <c r="E35" s="96"/>
      <c r="F35" s="98">
        <v>15.6</v>
      </c>
      <c r="G35" s="96"/>
      <c r="H35" s="96"/>
      <c r="I35" s="96"/>
      <c r="J35" s="96"/>
      <c r="K35" s="96"/>
      <c r="L35" s="96"/>
      <c r="M35" s="96"/>
    </row>
    <row r="36" spans="1:47" ht="12.75">
      <c r="A36" s="99"/>
      <c r="B36" s="100"/>
      <c r="C36" s="100" t="s">
        <v>23</v>
      </c>
      <c r="D36" s="100" t="s">
        <v>103</v>
      </c>
      <c r="E36" s="99" t="s">
        <v>6</v>
      </c>
      <c r="F36" s="99" t="s">
        <v>6</v>
      </c>
      <c r="G36" s="99"/>
      <c r="H36" s="101">
        <f>SUM(H37:H39)</f>
        <v>0</v>
      </c>
      <c r="I36" s="101">
        <f>SUM(I37:I39)</f>
        <v>0</v>
      </c>
      <c r="J36" s="101">
        <f>SUM(J37:J39)</f>
        <v>0</v>
      </c>
      <c r="K36" s="102"/>
      <c r="L36" s="101">
        <f>SUM(L37:L39)</f>
        <v>26.52</v>
      </c>
      <c r="M36" s="102"/>
      <c r="AI36" s="9"/>
      <c r="AS36" s="17">
        <f>SUM(AJ37:AJ39)</f>
        <v>0</v>
      </c>
      <c r="AT36" s="17">
        <f>SUM(AK37:AK39)</f>
        <v>0</v>
      </c>
      <c r="AU36" s="17">
        <f>SUM(AL37:AL39)</f>
        <v>0</v>
      </c>
    </row>
    <row r="37" spans="1:62" ht="12.75">
      <c r="A37" s="93" t="s">
        <v>16</v>
      </c>
      <c r="B37" s="93"/>
      <c r="C37" s="93" t="s">
        <v>52</v>
      </c>
      <c r="D37" s="93" t="s">
        <v>104</v>
      </c>
      <c r="E37" s="93" t="s">
        <v>149</v>
      </c>
      <c r="F37" s="94">
        <v>15.6</v>
      </c>
      <c r="G37" s="94"/>
      <c r="H37" s="94">
        <f>F37*AO37</f>
        <v>0</v>
      </c>
      <c r="I37" s="94">
        <f>F37*AP37</f>
        <v>0</v>
      </c>
      <c r="J37" s="94">
        <f>F37*G37</f>
        <v>0</v>
      </c>
      <c r="K37" s="94">
        <v>1.7</v>
      </c>
      <c r="L37" s="94">
        <f>F37*K37</f>
        <v>26.52</v>
      </c>
      <c r="M37" s="95" t="s">
        <v>173</v>
      </c>
      <c r="Z37" s="15">
        <f>IF(AQ37="5",BJ37,0)</f>
        <v>0</v>
      </c>
      <c r="AB37" s="15">
        <f>IF(AQ37="1",BH37,0)</f>
        <v>0</v>
      </c>
      <c r="AC37" s="15">
        <f>IF(AQ37="1",BI37,0)</f>
        <v>0</v>
      </c>
      <c r="AD37" s="15">
        <f>IF(AQ37="7",BH37,0)</f>
        <v>0</v>
      </c>
      <c r="AE37" s="15">
        <f>IF(AQ37="7",BI37,0)</f>
        <v>0</v>
      </c>
      <c r="AF37" s="15">
        <f>IF(AQ37="2",BH37,0)</f>
        <v>0</v>
      </c>
      <c r="AG37" s="15">
        <f>IF(AQ37="2",BI37,0)</f>
        <v>0</v>
      </c>
      <c r="AH37" s="15">
        <f>IF(AQ37="0",BJ37,0)</f>
        <v>0</v>
      </c>
      <c r="AI37" s="9"/>
      <c r="AJ37" s="6">
        <f>IF(AN37=0,J37,0)</f>
        <v>0</v>
      </c>
      <c r="AK37" s="6">
        <f>IF(AN37=15,J37,0)</f>
        <v>0</v>
      </c>
      <c r="AL37" s="6">
        <f>IF(AN37=21,J37,0)</f>
        <v>0</v>
      </c>
      <c r="AN37" s="15">
        <v>21</v>
      </c>
      <c r="AO37" s="15">
        <f>G37*0.482899824253076</f>
        <v>0</v>
      </c>
      <c r="AP37" s="15">
        <f>G37*(1-0.482899824253076)</f>
        <v>0</v>
      </c>
      <c r="AQ37" s="11" t="s">
        <v>7</v>
      </c>
      <c r="AV37" s="15">
        <f>AW37+AX37</f>
        <v>0</v>
      </c>
      <c r="AW37" s="15">
        <f>F37*AO37</f>
        <v>0</v>
      </c>
      <c r="AX37" s="15">
        <f>F37*AP37</f>
        <v>0</v>
      </c>
      <c r="AY37" s="16" t="s">
        <v>189</v>
      </c>
      <c r="AZ37" s="16" t="s">
        <v>198</v>
      </c>
      <c r="BA37" s="9" t="s">
        <v>206</v>
      </c>
      <c r="BC37" s="15">
        <f>AW37+AX37</f>
        <v>0</v>
      </c>
      <c r="BD37" s="15">
        <f>G37/(100-BE37)*100</f>
        <v>0</v>
      </c>
      <c r="BE37" s="15">
        <v>0</v>
      </c>
      <c r="BF37" s="15">
        <f>L37</f>
        <v>26.52</v>
      </c>
      <c r="BH37" s="6">
        <f>F37*AO37</f>
        <v>0</v>
      </c>
      <c r="BI37" s="6">
        <f>F37*AP37</f>
        <v>0</v>
      </c>
      <c r="BJ37" s="6">
        <f>F37*G37</f>
        <v>0</v>
      </c>
    </row>
    <row r="38" spans="1:13" ht="12.75">
      <c r="A38" s="96"/>
      <c r="B38" s="96"/>
      <c r="C38" s="96"/>
      <c r="D38" s="97" t="s">
        <v>105</v>
      </c>
      <c r="E38" s="96"/>
      <c r="F38" s="98">
        <v>15.6</v>
      </c>
      <c r="G38" s="96"/>
      <c r="H38" s="96"/>
      <c r="I38" s="96"/>
      <c r="J38" s="96"/>
      <c r="K38" s="96"/>
      <c r="L38" s="96"/>
      <c r="M38" s="96"/>
    </row>
    <row r="39" spans="1:62" ht="12.75">
      <c r="A39" s="93" t="s">
        <v>17</v>
      </c>
      <c r="B39" s="93"/>
      <c r="C39" s="93" t="s">
        <v>53</v>
      </c>
      <c r="D39" s="93" t="s">
        <v>106</v>
      </c>
      <c r="E39" s="93" t="s">
        <v>149</v>
      </c>
      <c r="F39" s="94">
        <v>40.56</v>
      </c>
      <c r="G39" s="94"/>
      <c r="H39" s="94">
        <f>F39*AO39</f>
        <v>0</v>
      </c>
      <c r="I39" s="94">
        <f>F39*AP39</f>
        <v>0</v>
      </c>
      <c r="J39" s="94">
        <f>F39*G39</f>
        <v>0</v>
      </c>
      <c r="K39" s="94">
        <v>0</v>
      </c>
      <c r="L39" s="94">
        <f>F39*K39</f>
        <v>0</v>
      </c>
      <c r="M39" s="95" t="s">
        <v>173</v>
      </c>
      <c r="Z39" s="15">
        <f>IF(AQ39="5",BJ39,0)</f>
        <v>0</v>
      </c>
      <c r="AB39" s="15">
        <f>IF(AQ39="1",BH39,0)</f>
        <v>0</v>
      </c>
      <c r="AC39" s="15">
        <f>IF(AQ39="1",BI39,0)</f>
        <v>0</v>
      </c>
      <c r="AD39" s="15">
        <f>IF(AQ39="7",BH39,0)</f>
        <v>0</v>
      </c>
      <c r="AE39" s="15">
        <f>IF(AQ39="7",BI39,0)</f>
        <v>0</v>
      </c>
      <c r="AF39" s="15">
        <f>IF(AQ39="2",BH39,0)</f>
        <v>0</v>
      </c>
      <c r="AG39" s="15">
        <f>IF(AQ39="2",BI39,0)</f>
        <v>0</v>
      </c>
      <c r="AH39" s="15">
        <f>IF(AQ39="0",BJ39,0)</f>
        <v>0</v>
      </c>
      <c r="AI39" s="9"/>
      <c r="AJ39" s="6">
        <f>IF(AN39=0,J39,0)</f>
        <v>0</v>
      </c>
      <c r="AK39" s="6">
        <f>IF(AN39=15,J39,0)</f>
        <v>0</v>
      </c>
      <c r="AL39" s="6">
        <f>IF(AN39=21,J39,0)</f>
        <v>0</v>
      </c>
      <c r="AN39" s="15">
        <v>21</v>
      </c>
      <c r="AO39" s="15">
        <f>G39*0</f>
        <v>0</v>
      </c>
      <c r="AP39" s="15">
        <f>G39*(1-0)</f>
        <v>0</v>
      </c>
      <c r="AQ39" s="11" t="s">
        <v>7</v>
      </c>
      <c r="AV39" s="15">
        <f>AW39+AX39</f>
        <v>0</v>
      </c>
      <c r="AW39" s="15">
        <f>F39*AO39</f>
        <v>0</v>
      </c>
      <c r="AX39" s="15">
        <f>F39*AP39</f>
        <v>0</v>
      </c>
      <c r="AY39" s="16" t="s">
        <v>189</v>
      </c>
      <c r="AZ39" s="16" t="s">
        <v>198</v>
      </c>
      <c r="BA39" s="9" t="s">
        <v>206</v>
      </c>
      <c r="BC39" s="15">
        <f>AW39+AX39</f>
        <v>0</v>
      </c>
      <c r="BD39" s="15">
        <f>G39/(100-BE39)*100</f>
        <v>0</v>
      </c>
      <c r="BE39" s="15">
        <v>0</v>
      </c>
      <c r="BF39" s="15">
        <f>L39</f>
        <v>0</v>
      </c>
      <c r="BH39" s="6">
        <f>F39*AO39</f>
        <v>0</v>
      </c>
      <c r="BI39" s="6">
        <f>F39*AP39</f>
        <v>0</v>
      </c>
      <c r="BJ39" s="6">
        <f>F39*G39</f>
        <v>0</v>
      </c>
    </row>
    <row r="40" spans="1:13" ht="12.75">
      <c r="A40" s="96"/>
      <c r="B40" s="96"/>
      <c r="C40" s="96"/>
      <c r="D40" s="97" t="s">
        <v>107</v>
      </c>
      <c r="E40" s="96"/>
      <c r="F40" s="98">
        <v>40.56</v>
      </c>
      <c r="G40" s="96"/>
      <c r="H40" s="96"/>
      <c r="I40" s="96"/>
      <c r="J40" s="96"/>
      <c r="K40" s="96"/>
      <c r="L40" s="96"/>
      <c r="M40" s="96"/>
    </row>
    <row r="41" spans="1:47" ht="12.75">
      <c r="A41" s="99"/>
      <c r="B41" s="100"/>
      <c r="C41" s="100" t="s">
        <v>27</v>
      </c>
      <c r="D41" s="100" t="s">
        <v>108</v>
      </c>
      <c r="E41" s="99" t="s">
        <v>6</v>
      </c>
      <c r="F41" s="99" t="s">
        <v>6</v>
      </c>
      <c r="G41" s="99"/>
      <c r="H41" s="101">
        <f>SUM(H42:H43)</f>
        <v>0</v>
      </c>
      <c r="I41" s="101">
        <f>SUM(I42:I43)</f>
        <v>0</v>
      </c>
      <c r="J41" s="101">
        <f>SUM(J42:J43)</f>
        <v>0</v>
      </c>
      <c r="K41" s="102"/>
      <c r="L41" s="101">
        <f>SUM(L42:L43)</f>
        <v>0.003315</v>
      </c>
      <c r="M41" s="102"/>
      <c r="AI41" s="9"/>
      <c r="AS41" s="17">
        <f>SUM(AJ42:AJ43)</f>
        <v>0</v>
      </c>
      <c r="AT41" s="17">
        <f>SUM(AK42:AK43)</f>
        <v>0</v>
      </c>
      <c r="AU41" s="17">
        <f>SUM(AL42:AL43)</f>
        <v>0</v>
      </c>
    </row>
    <row r="42" spans="1:62" ht="12.75">
      <c r="A42" s="93" t="s">
        <v>18</v>
      </c>
      <c r="B42" s="93"/>
      <c r="C42" s="93" t="s">
        <v>54</v>
      </c>
      <c r="D42" s="93" t="s">
        <v>109</v>
      </c>
      <c r="E42" s="93" t="s">
        <v>150</v>
      </c>
      <c r="F42" s="94">
        <v>70</v>
      </c>
      <c r="G42" s="94"/>
      <c r="H42" s="94">
        <f>F42*AO42</f>
        <v>0</v>
      </c>
      <c r="I42" s="94">
        <f>F42*AP42</f>
        <v>0</v>
      </c>
      <c r="J42" s="94">
        <f>F42*G42</f>
        <v>0</v>
      </c>
      <c r="K42" s="94">
        <v>0</v>
      </c>
      <c r="L42" s="94">
        <f>F42*K42</f>
        <v>0</v>
      </c>
      <c r="M42" s="95" t="s">
        <v>174</v>
      </c>
      <c r="Z42" s="15">
        <f>IF(AQ42="5",BJ42,0)</f>
        <v>0</v>
      </c>
      <c r="AB42" s="15">
        <f>IF(AQ42="1",BH42,0)</f>
        <v>0</v>
      </c>
      <c r="AC42" s="15">
        <f>IF(AQ42="1",BI42,0)</f>
        <v>0</v>
      </c>
      <c r="AD42" s="15">
        <f>IF(AQ42="7",BH42,0)</f>
        <v>0</v>
      </c>
      <c r="AE42" s="15">
        <f>IF(AQ42="7",BI42,0)</f>
        <v>0</v>
      </c>
      <c r="AF42" s="15">
        <f>IF(AQ42="2",BH42,0)</f>
        <v>0</v>
      </c>
      <c r="AG42" s="15">
        <f>IF(AQ42="2",BI42,0)</f>
        <v>0</v>
      </c>
      <c r="AH42" s="15">
        <f>IF(AQ42="0",BJ42,0)</f>
        <v>0</v>
      </c>
      <c r="AI42" s="9"/>
      <c r="AJ42" s="6">
        <f>IF(AN42=0,J42,0)</f>
        <v>0</v>
      </c>
      <c r="AK42" s="6">
        <f>IF(AN42=15,J42,0)</f>
        <v>0</v>
      </c>
      <c r="AL42" s="6">
        <f>IF(AN42=21,J42,0)</f>
        <v>0</v>
      </c>
      <c r="AN42" s="15">
        <v>21</v>
      </c>
      <c r="AO42" s="15">
        <f>G42*0</f>
        <v>0</v>
      </c>
      <c r="AP42" s="15">
        <f>G42*(1-0)</f>
        <v>0</v>
      </c>
      <c r="AQ42" s="11" t="s">
        <v>8</v>
      </c>
      <c r="AV42" s="15">
        <f>AW42+AX42</f>
        <v>0</v>
      </c>
      <c r="AW42" s="15">
        <f>F42*AO42</f>
        <v>0</v>
      </c>
      <c r="AX42" s="15">
        <f>F42*AP42</f>
        <v>0</v>
      </c>
      <c r="AY42" s="16" t="s">
        <v>190</v>
      </c>
      <c r="AZ42" s="16" t="s">
        <v>199</v>
      </c>
      <c r="BA42" s="9" t="s">
        <v>206</v>
      </c>
      <c r="BC42" s="15">
        <f>AW42+AX42</f>
        <v>0</v>
      </c>
      <c r="BD42" s="15">
        <f>G42/(100-BE42)*100</f>
        <v>0</v>
      </c>
      <c r="BE42" s="15">
        <v>0</v>
      </c>
      <c r="BF42" s="15">
        <f>L42</f>
        <v>0</v>
      </c>
      <c r="BH42" s="6">
        <f>F42*AO42</f>
        <v>0</v>
      </c>
      <c r="BI42" s="6">
        <f>F42*AP42</f>
        <v>0</v>
      </c>
      <c r="BJ42" s="6">
        <f>F42*G42</f>
        <v>0</v>
      </c>
    </row>
    <row r="43" spans="1:62" ht="12.75">
      <c r="A43" s="103" t="s">
        <v>19</v>
      </c>
      <c r="B43" s="103"/>
      <c r="C43" s="103" t="s">
        <v>55</v>
      </c>
      <c r="D43" s="103" t="s">
        <v>110</v>
      </c>
      <c r="E43" s="103" t="s">
        <v>150</v>
      </c>
      <c r="F43" s="104">
        <v>66.3</v>
      </c>
      <c r="G43" s="104"/>
      <c r="H43" s="104">
        <f>F43*AO43</f>
        <v>0</v>
      </c>
      <c r="I43" s="104">
        <f>F43*AP43</f>
        <v>0</v>
      </c>
      <c r="J43" s="104">
        <f>F43*G43</f>
        <v>0</v>
      </c>
      <c r="K43" s="104">
        <v>5E-05</v>
      </c>
      <c r="L43" s="104">
        <f>F43*K43</f>
        <v>0.003315</v>
      </c>
      <c r="M43" s="105" t="s">
        <v>173</v>
      </c>
      <c r="Z43" s="15">
        <f>IF(AQ43="5",BJ43,0)</f>
        <v>0</v>
      </c>
      <c r="AB43" s="15">
        <f>IF(AQ43="1",BH43,0)</f>
        <v>0</v>
      </c>
      <c r="AC43" s="15">
        <f>IF(AQ43="1",BI43,0)</f>
        <v>0</v>
      </c>
      <c r="AD43" s="15">
        <f>IF(AQ43="7",BH43,0)</f>
        <v>0</v>
      </c>
      <c r="AE43" s="15">
        <f>IF(AQ43="7",BI43,0)</f>
        <v>0</v>
      </c>
      <c r="AF43" s="15">
        <f>IF(AQ43="2",BH43,0)</f>
        <v>0</v>
      </c>
      <c r="AG43" s="15">
        <f>IF(AQ43="2",BI43,0)</f>
        <v>0</v>
      </c>
      <c r="AH43" s="15">
        <f>IF(AQ43="0",BJ43,0)</f>
        <v>0</v>
      </c>
      <c r="AI43" s="9"/>
      <c r="AJ43" s="7">
        <f>IF(AN43=0,J43,0)</f>
        <v>0</v>
      </c>
      <c r="AK43" s="7">
        <f>IF(AN43=15,J43,0)</f>
        <v>0</v>
      </c>
      <c r="AL43" s="7">
        <f>IF(AN43=21,J43,0)</f>
        <v>0</v>
      </c>
      <c r="AN43" s="15">
        <v>21</v>
      </c>
      <c r="AO43" s="15">
        <f>G43*1</f>
        <v>0</v>
      </c>
      <c r="AP43" s="15">
        <f>G43*(1-1)</f>
        <v>0</v>
      </c>
      <c r="AQ43" s="12" t="s">
        <v>7</v>
      </c>
      <c r="AV43" s="15">
        <f>AW43+AX43</f>
        <v>0</v>
      </c>
      <c r="AW43" s="15">
        <f>F43*AO43</f>
        <v>0</v>
      </c>
      <c r="AX43" s="15">
        <f>F43*AP43</f>
        <v>0</v>
      </c>
      <c r="AY43" s="16" t="s">
        <v>190</v>
      </c>
      <c r="AZ43" s="16" t="s">
        <v>199</v>
      </c>
      <c r="BA43" s="9" t="s">
        <v>206</v>
      </c>
      <c r="BC43" s="15">
        <f>AW43+AX43</f>
        <v>0</v>
      </c>
      <c r="BD43" s="15">
        <f>G43/(100-BE43)*100</f>
        <v>0</v>
      </c>
      <c r="BE43" s="15">
        <v>0</v>
      </c>
      <c r="BF43" s="15">
        <f>L43</f>
        <v>0.003315</v>
      </c>
      <c r="BH43" s="7">
        <f>F43*AO43</f>
        <v>0</v>
      </c>
      <c r="BI43" s="7">
        <f>F43*AP43</f>
        <v>0</v>
      </c>
      <c r="BJ43" s="7">
        <f>F43*G43</f>
        <v>0</v>
      </c>
    </row>
    <row r="44" spans="1:13" ht="12.75">
      <c r="A44" s="96"/>
      <c r="B44" s="96"/>
      <c r="C44" s="96"/>
      <c r="D44" s="97" t="s">
        <v>111</v>
      </c>
      <c r="E44" s="96"/>
      <c r="F44" s="98">
        <v>66.3</v>
      </c>
      <c r="G44" s="96"/>
      <c r="H44" s="96"/>
      <c r="I44" s="96"/>
      <c r="J44" s="96"/>
      <c r="K44" s="96"/>
      <c r="L44" s="96"/>
      <c r="M44" s="96"/>
    </row>
    <row r="45" spans="1:47" ht="12.75">
      <c r="A45" s="99"/>
      <c r="B45" s="100"/>
      <c r="C45" s="100" t="s">
        <v>56</v>
      </c>
      <c r="D45" s="100" t="s">
        <v>112</v>
      </c>
      <c r="E45" s="99" t="s">
        <v>6</v>
      </c>
      <c r="F45" s="99" t="s">
        <v>6</v>
      </c>
      <c r="G45" s="99"/>
      <c r="H45" s="101">
        <f>SUM(H46:H46)</f>
        <v>0</v>
      </c>
      <c r="I45" s="101">
        <f>SUM(I46:I46)</f>
        <v>0</v>
      </c>
      <c r="J45" s="101">
        <f>SUM(J46:J46)</f>
        <v>0</v>
      </c>
      <c r="K45" s="102"/>
      <c r="L45" s="101">
        <f>SUM(L46:L46)</f>
        <v>9.832004000000001</v>
      </c>
      <c r="M45" s="102"/>
      <c r="AI45" s="9"/>
      <c r="AS45" s="17">
        <f>SUM(AJ46:AJ46)</f>
        <v>0</v>
      </c>
      <c r="AT45" s="17">
        <f>SUM(AK46:AK46)</f>
        <v>0</v>
      </c>
      <c r="AU45" s="17">
        <f>SUM(AL46:AL46)</f>
        <v>0</v>
      </c>
    </row>
    <row r="46" spans="1:62" ht="12.75">
      <c r="A46" s="93" t="s">
        <v>20</v>
      </c>
      <c r="B46" s="93"/>
      <c r="C46" s="93" t="s">
        <v>57</v>
      </c>
      <c r="D46" s="93" t="s">
        <v>113</v>
      </c>
      <c r="E46" s="93" t="s">
        <v>149</v>
      </c>
      <c r="F46" s="94">
        <v>5.2</v>
      </c>
      <c r="G46" s="94"/>
      <c r="H46" s="94">
        <f>F46*AO46</f>
        <v>0</v>
      </c>
      <c r="I46" s="94">
        <f>F46*AP46</f>
        <v>0</v>
      </c>
      <c r="J46" s="94">
        <f>F46*G46</f>
        <v>0</v>
      </c>
      <c r="K46" s="94">
        <v>1.89077</v>
      </c>
      <c r="L46" s="94">
        <f>F46*K46</f>
        <v>9.832004000000001</v>
      </c>
      <c r="M46" s="95" t="s">
        <v>173</v>
      </c>
      <c r="Z46" s="15">
        <f>IF(AQ46="5",BJ46,0)</f>
        <v>0</v>
      </c>
      <c r="AB46" s="15">
        <f>IF(AQ46="1",BH46,0)</f>
        <v>0</v>
      </c>
      <c r="AC46" s="15">
        <f>IF(AQ46="1",BI46,0)</f>
        <v>0</v>
      </c>
      <c r="AD46" s="15">
        <f>IF(AQ46="7",BH46,0)</f>
        <v>0</v>
      </c>
      <c r="AE46" s="15">
        <f>IF(AQ46="7",BI46,0)</f>
        <v>0</v>
      </c>
      <c r="AF46" s="15">
        <f>IF(AQ46="2",BH46,0)</f>
        <v>0</v>
      </c>
      <c r="AG46" s="15">
        <f>IF(AQ46="2",BI46,0)</f>
        <v>0</v>
      </c>
      <c r="AH46" s="15">
        <f>IF(AQ46="0",BJ46,0)</f>
        <v>0</v>
      </c>
      <c r="AI46" s="9"/>
      <c r="AJ46" s="6">
        <f>IF(AN46=0,J46,0)</f>
        <v>0</v>
      </c>
      <c r="AK46" s="6">
        <f>IF(AN46=15,J46,0)</f>
        <v>0</v>
      </c>
      <c r="AL46" s="6">
        <f>IF(AN46=21,J46,0)</f>
        <v>0</v>
      </c>
      <c r="AN46" s="15">
        <v>21</v>
      </c>
      <c r="AO46" s="15">
        <f>G46*0.551991390109212</f>
        <v>0</v>
      </c>
      <c r="AP46" s="15">
        <f>G46*(1-0.551991390109212)</f>
        <v>0</v>
      </c>
      <c r="AQ46" s="11" t="s">
        <v>7</v>
      </c>
      <c r="AV46" s="15">
        <f>AW46+AX46</f>
        <v>0</v>
      </c>
      <c r="AW46" s="15">
        <f>F46*AO46</f>
        <v>0</v>
      </c>
      <c r="AX46" s="15">
        <f>F46*AP46</f>
        <v>0</v>
      </c>
      <c r="AY46" s="16" t="s">
        <v>191</v>
      </c>
      <c r="AZ46" s="16" t="s">
        <v>200</v>
      </c>
      <c r="BA46" s="9" t="s">
        <v>206</v>
      </c>
      <c r="BC46" s="15">
        <f>AW46+AX46</f>
        <v>0</v>
      </c>
      <c r="BD46" s="15">
        <f>G46/(100-BE46)*100</f>
        <v>0</v>
      </c>
      <c r="BE46" s="15">
        <v>0</v>
      </c>
      <c r="BF46" s="15">
        <f>L46</f>
        <v>9.832004000000001</v>
      </c>
      <c r="BH46" s="6">
        <f>F46*AO46</f>
        <v>0</v>
      </c>
      <c r="BI46" s="6">
        <f>F46*AP46</f>
        <v>0</v>
      </c>
      <c r="BJ46" s="6">
        <f>F46*G46</f>
        <v>0</v>
      </c>
    </row>
    <row r="47" spans="1:13" ht="12.75">
      <c r="A47" s="96"/>
      <c r="B47" s="96"/>
      <c r="C47" s="96"/>
      <c r="D47" s="97" t="s">
        <v>114</v>
      </c>
      <c r="E47" s="96"/>
      <c r="F47" s="98">
        <v>5.2</v>
      </c>
      <c r="G47" s="96"/>
      <c r="H47" s="96"/>
      <c r="I47" s="96"/>
      <c r="J47" s="96"/>
      <c r="K47" s="96"/>
      <c r="L47" s="96"/>
      <c r="M47" s="96"/>
    </row>
    <row r="48" spans="1:47" ht="12.75">
      <c r="A48" s="99"/>
      <c r="B48" s="100"/>
      <c r="C48" s="100" t="s">
        <v>58</v>
      </c>
      <c r="D48" s="100" t="s">
        <v>115</v>
      </c>
      <c r="E48" s="99" t="s">
        <v>6</v>
      </c>
      <c r="F48" s="99" t="s">
        <v>6</v>
      </c>
      <c r="G48" s="99"/>
      <c r="H48" s="101">
        <f>SUM(H49:H53)</f>
        <v>0</v>
      </c>
      <c r="I48" s="101">
        <f>SUM(I49:I53)</f>
        <v>0</v>
      </c>
      <c r="J48" s="101">
        <f>SUM(J49:J53)</f>
        <v>0</v>
      </c>
      <c r="K48" s="102"/>
      <c r="L48" s="101">
        <f>SUM(L49:L53)</f>
        <v>51.2148</v>
      </c>
      <c r="M48" s="102"/>
      <c r="AI48" s="9"/>
      <c r="AS48" s="17">
        <f>SUM(AJ49:AJ53)</f>
        <v>0</v>
      </c>
      <c r="AT48" s="17">
        <f>SUM(AK49:AK53)</f>
        <v>0</v>
      </c>
      <c r="AU48" s="17">
        <f>SUM(AL49:AL53)</f>
        <v>0</v>
      </c>
    </row>
    <row r="49" spans="1:62" ht="12.75">
      <c r="A49" s="93" t="s">
        <v>21</v>
      </c>
      <c r="B49" s="93" t="s">
        <v>40</v>
      </c>
      <c r="C49" s="93" t="s">
        <v>59</v>
      </c>
      <c r="D49" s="93" t="s">
        <v>116</v>
      </c>
      <c r="E49" s="93" t="s">
        <v>147</v>
      </c>
      <c r="F49" s="94">
        <v>78</v>
      </c>
      <c r="G49" s="94"/>
      <c r="H49" s="94">
        <f>F49*AO49</f>
        <v>0</v>
      </c>
      <c r="I49" s="94">
        <f>F49*AP49</f>
        <v>0</v>
      </c>
      <c r="J49" s="94">
        <f>F49*G49</f>
        <v>0</v>
      </c>
      <c r="K49" s="94">
        <v>0.15826</v>
      </c>
      <c r="L49" s="94">
        <f>F49*K49</f>
        <v>12.344280000000001</v>
      </c>
      <c r="M49" s="95" t="s">
        <v>172</v>
      </c>
      <c r="Z49" s="15">
        <f>IF(AQ49="5",BJ49,0)</f>
        <v>0</v>
      </c>
      <c r="AB49" s="15">
        <f>IF(AQ49="1",BH49,0)</f>
        <v>0</v>
      </c>
      <c r="AC49" s="15">
        <f>IF(AQ49="1",BI49,0)</f>
        <v>0</v>
      </c>
      <c r="AD49" s="15">
        <f>IF(AQ49="7",BH49,0)</f>
        <v>0</v>
      </c>
      <c r="AE49" s="15">
        <f>IF(AQ49="7",BI49,0)</f>
        <v>0</v>
      </c>
      <c r="AF49" s="15">
        <f>IF(AQ49="2",BH49,0)</f>
        <v>0</v>
      </c>
      <c r="AG49" s="15">
        <f>IF(AQ49="2",BI49,0)</f>
        <v>0</v>
      </c>
      <c r="AH49" s="15">
        <f>IF(AQ49="0",BJ49,0)</f>
        <v>0</v>
      </c>
      <c r="AI49" s="9" t="s">
        <v>40</v>
      </c>
      <c r="AJ49" s="6">
        <f>IF(AN49=0,J49,0)</f>
        <v>0</v>
      </c>
      <c r="AK49" s="6">
        <f>IF(AN49=15,J49,0)</f>
        <v>0</v>
      </c>
      <c r="AL49" s="6">
        <f>IF(AN49=21,J49,0)</f>
        <v>0</v>
      </c>
      <c r="AN49" s="15">
        <v>21</v>
      </c>
      <c r="AO49" s="15">
        <f>G49*0.871490593342981</f>
        <v>0</v>
      </c>
      <c r="AP49" s="15">
        <f>G49*(1-0.871490593342981)</f>
        <v>0</v>
      </c>
      <c r="AQ49" s="11" t="s">
        <v>7</v>
      </c>
      <c r="AV49" s="15">
        <f>AW49+AX49</f>
        <v>0</v>
      </c>
      <c r="AW49" s="15">
        <f>F49*AO49</f>
        <v>0</v>
      </c>
      <c r="AX49" s="15">
        <f>F49*AP49</f>
        <v>0</v>
      </c>
      <c r="AY49" s="16" t="s">
        <v>192</v>
      </c>
      <c r="AZ49" s="16" t="s">
        <v>201</v>
      </c>
      <c r="BA49" s="9" t="s">
        <v>205</v>
      </c>
      <c r="BC49" s="15">
        <f>AW49+AX49</f>
        <v>0</v>
      </c>
      <c r="BD49" s="15">
        <f>G49/(100-BE49)*100</f>
        <v>0</v>
      </c>
      <c r="BE49" s="15">
        <v>0</v>
      </c>
      <c r="BF49" s="15">
        <f>L49</f>
        <v>12.344280000000001</v>
      </c>
      <c r="BH49" s="6">
        <f>F49*AO49</f>
        <v>0</v>
      </c>
      <c r="BI49" s="6">
        <f>F49*AP49</f>
        <v>0</v>
      </c>
      <c r="BJ49" s="6">
        <f>F49*G49</f>
        <v>0</v>
      </c>
    </row>
    <row r="50" spans="1:13" ht="12.75">
      <c r="A50" s="96"/>
      <c r="B50" s="96"/>
      <c r="C50" s="96"/>
      <c r="D50" s="97" t="s">
        <v>88</v>
      </c>
      <c r="E50" s="96"/>
      <c r="F50" s="98">
        <v>78</v>
      </c>
      <c r="G50" s="96"/>
      <c r="H50" s="96"/>
      <c r="I50" s="96"/>
      <c r="J50" s="96"/>
      <c r="K50" s="96"/>
      <c r="L50" s="96"/>
      <c r="M50" s="96"/>
    </row>
    <row r="51" spans="1:62" ht="12.75">
      <c r="A51" s="93" t="s">
        <v>22</v>
      </c>
      <c r="B51" s="93" t="s">
        <v>40</v>
      </c>
      <c r="C51" s="93" t="s">
        <v>60</v>
      </c>
      <c r="D51" s="93" t="s">
        <v>117</v>
      </c>
      <c r="E51" s="93" t="s">
        <v>147</v>
      </c>
      <c r="F51" s="94">
        <v>52</v>
      </c>
      <c r="G51" s="94"/>
      <c r="H51" s="94">
        <f>F51*AO51</f>
        <v>0</v>
      </c>
      <c r="I51" s="94">
        <f>F51*AP51</f>
        <v>0</v>
      </c>
      <c r="J51" s="94">
        <f>F51*G51</f>
        <v>0</v>
      </c>
      <c r="K51" s="94">
        <v>0.441</v>
      </c>
      <c r="L51" s="94">
        <f>F51*K51</f>
        <v>22.932</v>
      </c>
      <c r="M51" s="95" t="s">
        <v>172</v>
      </c>
      <c r="Z51" s="15">
        <f>IF(AQ51="5",BJ51,0)</f>
        <v>0</v>
      </c>
      <c r="AB51" s="15">
        <f>IF(AQ51="1",BH51,0)</f>
        <v>0</v>
      </c>
      <c r="AC51" s="15">
        <f>IF(AQ51="1",BI51,0)</f>
        <v>0</v>
      </c>
      <c r="AD51" s="15">
        <f>IF(AQ51="7",BH51,0)</f>
        <v>0</v>
      </c>
      <c r="AE51" s="15">
        <f>IF(AQ51="7",BI51,0)</f>
        <v>0</v>
      </c>
      <c r="AF51" s="15">
        <f>IF(AQ51="2",BH51,0)</f>
        <v>0</v>
      </c>
      <c r="AG51" s="15">
        <f>IF(AQ51="2",BI51,0)</f>
        <v>0</v>
      </c>
      <c r="AH51" s="15">
        <f>IF(AQ51="0",BJ51,0)</f>
        <v>0</v>
      </c>
      <c r="AI51" s="9" t="s">
        <v>40</v>
      </c>
      <c r="AJ51" s="6">
        <f>IF(AN51=0,J51,0)</f>
        <v>0</v>
      </c>
      <c r="AK51" s="6">
        <f>IF(AN51=15,J51,0)</f>
        <v>0</v>
      </c>
      <c r="AL51" s="6">
        <f>IF(AN51=21,J51,0)</f>
        <v>0</v>
      </c>
      <c r="AN51" s="15">
        <v>21</v>
      </c>
      <c r="AO51" s="15">
        <f>G51*0.866939759036145</f>
        <v>0</v>
      </c>
      <c r="AP51" s="15">
        <f>G51*(1-0.866939759036145)</f>
        <v>0</v>
      </c>
      <c r="AQ51" s="11" t="s">
        <v>7</v>
      </c>
      <c r="AV51" s="15">
        <f>AW51+AX51</f>
        <v>0</v>
      </c>
      <c r="AW51" s="15">
        <f>F51*AO51</f>
        <v>0</v>
      </c>
      <c r="AX51" s="15">
        <f>F51*AP51</f>
        <v>0</v>
      </c>
      <c r="AY51" s="16" t="s">
        <v>192</v>
      </c>
      <c r="AZ51" s="16" t="s">
        <v>201</v>
      </c>
      <c r="BA51" s="9" t="s">
        <v>205</v>
      </c>
      <c r="BC51" s="15">
        <f>AW51+AX51</f>
        <v>0</v>
      </c>
      <c r="BD51" s="15">
        <f>G51/(100-BE51)*100</f>
        <v>0</v>
      </c>
      <c r="BE51" s="15">
        <v>0</v>
      </c>
      <c r="BF51" s="15">
        <f>L51</f>
        <v>22.932</v>
      </c>
      <c r="BH51" s="6">
        <f>F51*AO51</f>
        <v>0</v>
      </c>
      <c r="BI51" s="6">
        <f>F51*AP51</f>
        <v>0</v>
      </c>
      <c r="BJ51" s="6">
        <f>F51*G51</f>
        <v>0</v>
      </c>
    </row>
    <row r="52" spans="1:13" ht="12.75">
      <c r="A52" s="96"/>
      <c r="B52" s="96"/>
      <c r="C52" s="96"/>
      <c r="D52" s="97" t="s">
        <v>86</v>
      </c>
      <c r="E52" s="96"/>
      <c r="F52" s="98">
        <v>52</v>
      </c>
      <c r="G52" s="96"/>
      <c r="H52" s="96"/>
      <c r="I52" s="96"/>
      <c r="J52" s="96"/>
      <c r="K52" s="96"/>
      <c r="L52" s="96"/>
      <c r="M52" s="96"/>
    </row>
    <row r="53" spans="1:62" ht="12.75">
      <c r="A53" s="93" t="s">
        <v>23</v>
      </c>
      <c r="B53" s="93" t="s">
        <v>40</v>
      </c>
      <c r="C53" s="93" t="s">
        <v>61</v>
      </c>
      <c r="D53" s="93" t="s">
        <v>118</v>
      </c>
      <c r="E53" s="93" t="s">
        <v>147</v>
      </c>
      <c r="F53" s="94">
        <v>52</v>
      </c>
      <c r="G53" s="94"/>
      <c r="H53" s="94">
        <f>F53*AO53</f>
        <v>0</v>
      </c>
      <c r="I53" s="94">
        <f>F53*AP53</f>
        <v>0</v>
      </c>
      <c r="J53" s="94">
        <f>F53*G53</f>
        <v>0</v>
      </c>
      <c r="K53" s="94">
        <v>0.30651</v>
      </c>
      <c r="L53" s="94">
        <f>F53*K53</f>
        <v>15.93852</v>
      </c>
      <c r="M53" s="95" t="s">
        <v>172</v>
      </c>
      <c r="Z53" s="15">
        <f>IF(AQ53="5",BJ53,0)</f>
        <v>0</v>
      </c>
      <c r="AB53" s="15">
        <f>IF(AQ53="1",BH53,0)</f>
        <v>0</v>
      </c>
      <c r="AC53" s="15">
        <f>IF(AQ53="1",BI53,0)</f>
        <v>0</v>
      </c>
      <c r="AD53" s="15">
        <f>IF(AQ53="7",BH53,0)</f>
        <v>0</v>
      </c>
      <c r="AE53" s="15">
        <f>IF(AQ53="7",BI53,0)</f>
        <v>0</v>
      </c>
      <c r="AF53" s="15">
        <f>IF(AQ53="2",BH53,0)</f>
        <v>0</v>
      </c>
      <c r="AG53" s="15">
        <f>IF(AQ53="2",BI53,0)</f>
        <v>0</v>
      </c>
      <c r="AH53" s="15">
        <f>IF(AQ53="0",BJ53,0)</f>
        <v>0</v>
      </c>
      <c r="AI53" s="9" t="s">
        <v>40</v>
      </c>
      <c r="AJ53" s="6">
        <f>IF(AN53=0,J53,0)</f>
        <v>0</v>
      </c>
      <c r="AK53" s="6">
        <f>IF(AN53=15,J53,0)</f>
        <v>0</v>
      </c>
      <c r="AL53" s="6">
        <f>IF(AN53=21,J53,0)</f>
        <v>0</v>
      </c>
      <c r="AN53" s="15">
        <v>21</v>
      </c>
      <c r="AO53" s="15">
        <f>G53*0.84979020979021</f>
        <v>0</v>
      </c>
      <c r="AP53" s="15">
        <f>G53*(1-0.84979020979021)</f>
        <v>0</v>
      </c>
      <c r="AQ53" s="11" t="s">
        <v>7</v>
      </c>
      <c r="AV53" s="15">
        <f>AW53+AX53</f>
        <v>0</v>
      </c>
      <c r="AW53" s="15">
        <f>F53*AO53</f>
        <v>0</v>
      </c>
      <c r="AX53" s="15">
        <f>F53*AP53</f>
        <v>0</v>
      </c>
      <c r="AY53" s="16" t="s">
        <v>192</v>
      </c>
      <c r="AZ53" s="16" t="s">
        <v>201</v>
      </c>
      <c r="BA53" s="9" t="s">
        <v>205</v>
      </c>
      <c r="BC53" s="15">
        <f>AW53+AX53</f>
        <v>0</v>
      </c>
      <c r="BD53" s="15">
        <f>G53/(100-BE53)*100</f>
        <v>0</v>
      </c>
      <c r="BE53" s="15">
        <v>0</v>
      </c>
      <c r="BF53" s="15">
        <f>L53</f>
        <v>15.93852</v>
      </c>
      <c r="BH53" s="6">
        <f>F53*AO53</f>
        <v>0</v>
      </c>
      <c r="BI53" s="6">
        <f>F53*AP53</f>
        <v>0</v>
      </c>
      <c r="BJ53" s="6">
        <f>F53*G53</f>
        <v>0</v>
      </c>
    </row>
    <row r="54" spans="1:13" ht="12.75">
      <c r="A54" s="96"/>
      <c r="B54" s="96"/>
      <c r="C54" s="96"/>
      <c r="D54" s="97" t="s">
        <v>86</v>
      </c>
      <c r="E54" s="96"/>
      <c r="F54" s="98">
        <v>52</v>
      </c>
      <c r="G54" s="96"/>
      <c r="H54" s="96"/>
      <c r="I54" s="96"/>
      <c r="J54" s="96"/>
      <c r="K54" s="96"/>
      <c r="L54" s="96"/>
      <c r="M54" s="96"/>
    </row>
    <row r="55" spans="1:47" ht="12.75">
      <c r="A55" s="99"/>
      <c r="B55" s="100"/>
      <c r="C55" s="100" t="s">
        <v>62</v>
      </c>
      <c r="D55" s="100" t="s">
        <v>119</v>
      </c>
      <c r="E55" s="99" t="s">
        <v>6</v>
      </c>
      <c r="F55" s="99" t="s">
        <v>6</v>
      </c>
      <c r="G55" s="99"/>
      <c r="H55" s="101">
        <f>SUM(H56:H60)</f>
        <v>0</v>
      </c>
      <c r="I55" s="101">
        <f>SUM(I56:I60)</f>
        <v>0</v>
      </c>
      <c r="J55" s="101">
        <f>SUM(J56:J60)</f>
        <v>0</v>
      </c>
      <c r="K55" s="102"/>
      <c r="L55" s="101">
        <f>SUM(L56:L60)</f>
        <v>8.5761</v>
      </c>
      <c r="M55" s="102"/>
      <c r="AI55" s="9"/>
      <c r="AS55" s="17">
        <f>SUM(AJ56:AJ60)</f>
        <v>0</v>
      </c>
      <c r="AT55" s="17">
        <f>SUM(AK56:AK60)</f>
        <v>0</v>
      </c>
      <c r="AU55" s="17">
        <f>SUM(AL56:AL60)</f>
        <v>0</v>
      </c>
    </row>
    <row r="56" spans="1:62" ht="12.75">
      <c r="A56" s="93" t="s">
        <v>24</v>
      </c>
      <c r="B56" s="93" t="s">
        <v>40</v>
      </c>
      <c r="C56" s="93" t="s">
        <v>63</v>
      </c>
      <c r="D56" s="93" t="s">
        <v>120</v>
      </c>
      <c r="E56" s="93" t="s">
        <v>147</v>
      </c>
      <c r="F56" s="94">
        <v>78</v>
      </c>
      <c r="G56" s="94"/>
      <c r="H56" s="94">
        <f>F56*AO56</f>
        <v>0</v>
      </c>
      <c r="I56" s="94">
        <f>F56*AP56</f>
        <v>0</v>
      </c>
      <c r="J56" s="94">
        <f>F56*G56</f>
        <v>0</v>
      </c>
      <c r="K56" s="94">
        <v>0.00061</v>
      </c>
      <c r="L56" s="94">
        <f>F56*K56</f>
        <v>0.04758</v>
      </c>
      <c r="M56" s="95" t="s">
        <v>172</v>
      </c>
      <c r="Z56" s="15">
        <f>IF(AQ56="5",BJ56,0)</f>
        <v>0</v>
      </c>
      <c r="AB56" s="15">
        <f>IF(AQ56="1",BH56,0)</f>
        <v>0</v>
      </c>
      <c r="AC56" s="15">
        <f>IF(AQ56="1",BI56,0)</f>
        <v>0</v>
      </c>
      <c r="AD56" s="15">
        <f>IF(AQ56="7",BH56,0)</f>
        <v>0</v>
      </c>
      <c r="AE56" s="15">
        <f>IF(AQ56="7",BI56,0)</f>
        <v>0</v>
      </c>
      <c r="AF56" s="15">
        <f>IF(AQ56="2",BH56,0)</f>
        <v>0</v>
      </c>
      <c r="AG56" s="15">
        <f>IF(AQ56="2",BI56,0)</f>
        <v>0</v>
      </c>
      <c r="AH56" s="15">
        <f>IF(AQ56="0",BJ56,0)</f>
        <v>0</v>
      </c>
      <c r="AI56" s="9" t="s">
        <v>40</v>
      </c>
      <c r="AJ56" s="6">
        <f>IF(AN56=0,J56,0)</f>
        <v>0</v>
      </c>
      <c r="AK56" s="6">
        <f>IF(AN56=15,J56,0)</f>
        <v>0</v>
      </c>
      <c r="AL56" s="6">
        <f>IF(AN56=21,J56,0)</f>
        <v>0</v>
      </c>
      <c r="AN56" s="15">
        <v>21</v>
      </c>
      <c r="AO56" s="15">
        <f>G56*0.929139579349905</f>
        <v>0</v>
      </c>
      <c r="AP56" s="15">
        <f>G56*(1-0.929139579349905)</f>
        <v>0</v>
      </c>
      <c r="AQ56" s="11" t="s">
        <v>7</v>
      </c>
      <c r="AV56" s="15">
        <f>AW56+AX56</f>
        <v>0</v>
      </c>
      <c r="AW56" s="15">
        <f>F56*AO56</f>
        <v>0</v>
      </c>
      <c r="AX56" s="15">
        <f>F56*AP56</f>
        <v>0</v>
      </c>
      <c r="AY56" s="16" t="s">
        <v>193</v>
      </c>
      <c r="AZ56" s="16" t="s">
        <v>201</v>
      </c>
      <c r="BA56" s="9" t="s">
        <v>205</v>
      </c>
      <c r="BC56" s="15">
        <f>AW56+AX56</f>
        <v>0</v>
      </c>
      <c r="BD56" s="15">
        <f>G56/(100-BE56)*100</f>
        <v>0</v>
      </c>
      <c r="BE56" s="15">
        <v>0</v>
      </c>
      <c r="BF56" s="15">
        <f>L56</f>
        <v>0.04758</v>
      </c>
      <c r="BH56" s="6">
        <f>F56*AO56</f>
        <v>0</v>
      </c>
      <c r="BI56" s="6">
        <f>F56*AP56</f>
        <v>0</v>
      </c>
      <c r="BJ56" s="6">
        <f>F56*G56</f>
        <v>0</v>
      </c>
    </row>
    <row r="57" spans="1:13" ht="12.75">
      <c r="A57" s="96"/>
      <c r="B57" s="96"/>
      <c r="C57" s="96"/>
      <c r="D57" s="97" t="s">
        <v>88</v>
      </c>
      <c r="E57" s="96"/>
      <c r="F57" s="98">
        <v>78</v>
      </c>
      <c r="G57" s="96"/>
      <c r="H57" s="96"/>
      <c r="I57" s="96"/>
      <c r="J57" s="96"/>
      <c r="K57" s="96"/>
      <c r="L57" s="96"/>
      <c r="M57" s="96"/>
    </row>
    <row r="58" spans="1:62" ht="12.75">
      <c r="A58" s="93" t="s">
        <v>25</v>
      </c>
      <c r="B58" s="93" t="s">
        <v>40</v>
      </c>
      <c r="C58" s="93" t="s">
        <v>64</v>
      </c>
      <c r="D58" s="93" t="s">
        <v>121</v>
      </c>
      <c r="E58" s="93" t="s">
        <v>147</v>
      </c>
      <c r="F58" s="94">
        <v>78</v>
      </c>
      <c r="G58" s="94"/>
      <c r="H58" s="94">
        <f>F58*AO58</f>
        <v>0</v>
      </c>
      <c r="I58" s="94">
        <f>F58*AP58</f>
        <v>0</v>
      </c>
      <c r="J58" s="94">
        <f>F58*G58</f>
        <v>0</v>
      </c>
      <c r="K58" s="94">
        <v>0.10373</v>
      </c>
      <c r="L58" s="94">
        <f>F58*K58</f>
        <v>8.09094</v>
      </c>
      <c r="M58" s="95" t="s">
        <v>172</v>
      </c>
      <c r="Z58" s="15">
        <f>IF(AQ58="5",BJ58,0)</f>
        <v>0</v>
      </c>
      <c r="AB58" s="15">
        <f>IF(AQ58="1",BH58,0)</f>
        <v>0</v>
      </c>
      <c r="AC58" s="15">
        <f>IF(AQ58="1",BI58,0)</f>
        <v>0</v>
      </c>
      <c r="AD58" s="15">
        <f>IF(AQ58="7",BH58,0)</f>
        <v>0</v>
      </c>
      <c r="AE58" s="15">
        <f>IF(AQ58="7",BI58,0)</f>
        <v>0</v>
      </c>
      <c r="AF58" s="15">
        <f>IF(AQ58="2",BH58,0)</f>
        <v>0</v>
      </c>
      <c r="AG58" s="15">
        <f>IF(AQ58="2",BI58,0)</f>
        <v>0</v>
      </c>
      <c r="AH58" s="15">
        <f>IF(AQ58="0",BJ58,0)</f>
        <v>0</v>
      </c>
      <c r="AI58" s="9" t="s">
        <v>40</v>
      </c>
      <c r="AJ58" s="6">
        <f>IF(AN58=0,J58,0)</f>
        <v>0</v>
      </c>
      <c r="AK58" s="6">
        <f>IF(AN58=15,J58,0)</f>
        <v>0</v>
      </c>
      <c r="AL58" s="6">
        <f>IF(AN58=21,J58,0)</f>
        <v>0</v>
      </c>
      <c r="AN58" s="15">
        <v>21</v>
      </c>
      <c r="AO58" s="15">
        <f>G58*0.920272373540856</f>
        <v>0</v>
      </c>
      <c r="AP58" s="15">
        <f>G58*(1-0.920272373540856)</f>
        <v>0</v>
      </c>
      <c r="AQ58" s="11" t="s">
        <v>7</v>
      </c>
      <c r="AV58" s="15">
        <f>AW58+AX58</f>
        <v>0</v>
      </c>
      <c r="AW58" s="15">
        <f>F58*AO58</f>
        <v>0</v>
      </c>
      <c r="AX58" s="15">
        <f>F58*AP58</f>
        <v>0</v>
      </c>
      <c r="AY58" s="16" t="s">
        <v>193</v>
      </c>
      <c r="AZ58" s="16" t="s">
        <v>201</v>
      </c>
      <c r="BA58" s="9" t="s">
        <v>205</v>
      </c>
      <c r="BC58" s="15">
        <f>AW58+AX58</f>
        <v>0</v>
      </c>
      <c r="BD58" s="15">
        <f>G58/(100-BE58)*100</f>
        <v>0</v>
      </c>
      <c r="BE58" s="15">
        <v>0</v>
      </c>
      <c r="BF58" s="15">
        <f>L58</f>
        <v>8.09094</v>
      </c>
      <c r="BH58" s="6">
        <f>F58*AO58</f>
        <v>0</v>
      </c>
      <c r="BI58" s="6">
        <f>F58*AP58</f>
        <v>0</v>
      </c>
      <c r="BJ58" s="6">
        <f>F58*G58</f>
        <v>0</v>
      </c>
    </row>
    <row r="59" spans="1:13" ht="12.75">
      <c r="A59" s="96"/>
      <c r="B59" s="96"/>
      <c r="C59" s="96"/>
      <c r="D59" s="97" t="s">
        <v>88</v>
      </c>
      <c r="E59" s="96"/>
      <c r="F59" s="98">
        <v>78</v>
      </c>
      <c r="G59" s="96"/>
      <c r="H59" s="96"/>
      <c r="I59" s="96"/>
      <c r="J59" s="96"/>
      <c r="K59" s="96"/>
      <c r="L59" s="96"/>
      <c r="M59" s="96"/>
    </row>
    <row r="60" spans="1:62" ht="12.75">
      <c r="A60" s="93" t="s">
        <v>26</v>
      </c>
      <c r="B60" s="93"/>
      <c r="C60" s="93" t="s">
        <v>65</v>
      </c>
      <c r="D60" s="93" t="s">
        <v>122</v>
      </c>
      <c r="E60" s="93" t="s">
        <v>147</v>
      </c>
      <c r="F60" s="94">
        <v>78</v>
      </c>
      <c r="G60" s="94"/>
      <c r="H60" s="94">
        <f>F60*AO60</f>
        <v>0</v>
      </c>
      <c r="I60" s="94">
        <f>F60*AP60</f>
        <v>0</v>
      </c>
      <c r="J60" s="94">
        <f>F60*G60</f>
        <v>0</v>
      </c>
      <c r="K60" s="94">
        <v>0.00561</v>
      </c>
      <c r="L60" s="94">
        <f>F60*K60</f>
        <v>0.43758</v>
      </c>
      <c r="M60" s="95" t="s">
        <v>173</v>
      </c>
      <c r="Z60" s="15">
        <f>IF(AQ60="5",BJ60,0)</f>
        <v>0</v>
      </c>
      <c r="AB60" s="15">
        <f>IF(AQ60="1",BH60,0)</f>
        <v>0</v>
      </c>
      <c r="AC60" s="15">
        <f>IF(AQ60="1",BI60,0)</f>
        <v>0</v>
      </c>
      <c r="AD60" s="15">
        <f>IF(AQ60="7",BH60,0)</f>
        <v>0</v>
      </c>
      <c r="AE60" s="15">
        <f>IF(AQ60="7",BI60,0)</f>
        <v>0</v>
      </c>
      <c r="AF60" s="15">
        <f>IF(AQ60="2",BH60,0)</f>
        <v>0</v>
      </c>
      <c r="AG60" s="15">
        <f>IF(AQ60="2",BI60,0)</f>
        <v>0</v>
      </c>
      <c r="AH60" s="15">
        <f>IF(AQ60="0",BJ60,0)</f>
        <v>0</v>
      </c>
      <c r="AI60" s="9"/>
      <c r="AJ60" s="6">
        <f>IF(AN60=0,J60,0)</f>
        <v>0</v>
      </c>
      <c r="AK60" s="6">
        <f>IF(AN60=15,J60,0)</f>
        <v>0</v>
      </c>
      <c r="AL60" s="6">
        <f>IF(AN60=21,J60,0)</f>
        <v>0</v>
      </c>
      <c r="AN60" s="15">
        <v>21</v>
      </c>
      <c r="AO60" s="15">
        <f>G60*0.866525423728814</f>
        <v>0</v>
      </c>
      <c r="AP60" s="15">
        <f>G60*(1-0.866525423728814)</f>
        <v>0</v>
      </c>
      <c r="AQ60" s="11" t="s">
        <v>7</v>
      </c>
      <c r="AV60" s="15">
        <f>AW60+AX60</f>
        <v>0</v>
      </c>
      <c r="AW60" s="15">
        <f>F60*AO60</f>
        <v>0</v>
      </c>
      <c r="AX60" s="15">
        <f>F60*AP60</f>
        <v>0</v>
      </c>
      <c r="AY60" s="16" t="s">
        <v>193</v>
      </c>
      <c r="AZ60" s="16" t="s">
        <v>201</v>
      </c>
      <c r="BA60" s="9" t="s">
        <v>206</v>
      </c>
      <c r="BC60" s="15">
        <f>AW60+AX60</f>
        <v>0</v>
      </c>
      <c r="BD60" s="15">
        <f>G60/(100-BE60)*100</f>
        <v>0</v>
      </c>
      <c r="BE60" s="15">
        <v>0</v>
      </c>
      <c r="BF60" s="15">
        <f>L60</f>
        <v>0.43758</v>
      </c>
      <c r="BH60" s="6">
        <f>F60*AO60</f>
        <v>0</v>
      </c>
      <c r="BI60" s="6">
        <f>F60*AP60</f>
        <v>0</v>
      </c>
      <c r="BJ60" s="6">
        <f>F60*G60</f>
        <v>0</v>
      </c>
    </row>
    <row r="61" spans="1:13" ht="12.75">
      <c r="A61" s="96"/>
      <c r="B61" s="96"/>
      <c r="C61" s="96"/>
      <c r="D61" s="97" t="s">
        <v>88</v>
      </c>
      <c r="E61" s="96"/>
      <c r="F61" s="98">
        <v>78</v>
      </c>
      <c r="G61" s="96"/>
      <c r="H61" s="96"/>
      <c r="I61" s="96"/>
      <c r="J61" s="96"/>
      <c r="K61" s="96"/>
      <c r="L61" s="96"/>
      <c r="M61" s="96"/>
    </row>
    <row r="62" spans="1:47" ht="12.75">
      <c r="A62" s="99"/>
      <c r="B62" s="100"/>
      <c r="C62" s="100" t="s">
        <v>259</v>
      </c>
      <c r="D62" s="100" t="s">
        <v>260</v>
      </c>
      <c r="E62" s="99" t="s">
        <v>6</v>
      </c>
      <c r="F62" s="99" t="s">
        <v>6</v>
      </c>
      <c r="G62" s="99"/>
      <c r="H62" s="101">
        <f>SUM(H63:H64)</f>
        <v>0</v>
      </c>
      <c r="I62" s="101">
        <f>SUM(I63:I64)</f>
        <v>0</v>
      </c>
      <c r="J62" s="101">
        <f>SUM(J63:J64)</f>
        <v>0</v>
      </c>
      <c r="K62" s="102"/>
      <c r="L62" s="101">
        <f>SUM(L63:L64)</f>
        <v>0.038759999999999996</v>
      </c>
      <c r="M62" s="102"/>
      <c r="AI62" s="9"/>
      <c r="AS62" s="17">
        <f>SUM(AJ63:AJ64)</f>
        <v>0</v>
      </c>
      <c r="AT62" s="17">
        <f>SUM(AK63:AK64)</f>
        <v>0</v>
      </c>
      <c r="AU62" s="17">
        <f>SUM(AL63:AL64)</f>
        <v>0</v>
      </c>
    </row>
    <row r="63" spans="1:62" ht="12.75">
      <c r="A63" s="93" t="s">
        <v>27</v>
      </c>
      <c r="B63" s="93"/>
      <c r="C63" s="93" t="s">
        <v>261</v>
      </c>
      <c r="D63" s="93" t="s">
        <v>262</v>
      </c>
      <c r="E63" s="93" t="s">
        <v>150</v>
      </c>
      <c r="F63" s="94">
        <v>68</v>
      </c>
      <c r="G63" s="94"/>
      <c r="H63" s="94">
        <f>F63*AO63</f>
        <v>0</v>
      </c>
      <c r="I63" s="94">
        <f>F63*AP63</f>
        <v>0</v>
      </c>
      <c r="J63" s="94">
        <f>F63*G63</f>
        <v>0</v>
      </c>
      <c r="K63" s="94">
        <v>0</v>
      </c>
      <c r="L63" s="94">
        <f>F63*K63</f>
        <v>0</v>
      </c>
      <c r="M63" s="95" t="s">
        <v>173</v>
      </c>
      <c r="Z63" s="15">
        <f>IF(AQ63="5",BJ63,0)</f>
        <v>0</v>
      </c>
      <c r="AB63" s="15">
        <f>IF(AQ63="1",BH63,0)</f>
        <v>0</v>
      </c>
      <c r="AC63" s="15">
        <f>IF(AQ63="1",BI63,0)</f>
        <v>0</v>
      </c>
      <c r="AD63" s="15">
        <f>IF(AQ63="7",BH63,0)</f>
        <v>0</v>
      </c>
      <c r="AE63" s="15">
        <f>IF(AQ63="7",BI63,0)</f>
        <v>0</v>
      </c>
      <c r="AF63" s="15">
        <f>IF(AQ63="2",BH63,0)</f>
        <v>0</v>
      </c>
      <c r="AG63" s="15">
        <f>IF(AQ63="2",BI63,0)</f>
        <v>0</v>
      </c>
      <c r="AH63" s="15">
        <f>IF(AQ63="0",BJ63,0)</f>
        <v>0</v>
      </c>
      <c r="AI63" s="9"/>
      <c r="AJ63" s="6">
        <f>IF(AN63=0,J63,0)</f>
        <v>0</v>
      </c>
      <c r="AK63" s="6">
        <f>IF(AN63=15,J63,0)</f>
        <v>0</v>
      </c>
      <c r="AL63" s="6">
        <f>IF(AN63=21,J63,0)</f>
        <v>0</v>
      </c>
      <c r="AN63" s="15">
        <v>21</v>
      </c>
      <c r="AO63" s="15">
        <f>G63*0</f>
        <v>0</v>
      </c>
      <c r="AP63" s="15">
        <f>G63*(1-0)</f>
        <v>0</v>
      </c>
      <c r="AQ63" s="11" t="s">
        <v>7</v>
      </c>
      <c r="AV63" s="15">
        <f>AW63+AX63</f>
        <v>0</v>
      </c>
      <c r="AW63" s="15">
        <f>F63*AO63</f>
        <v>0</v>
      </c>
      <c r="AX63" s="15">
        <f>F63*AP63</f>
        <v>0</v>
      </c>
      <c r="AY63" s="16" t="s">
        <v>263</v>
      </c>
      <c r="AZ63" s="16" t="s">
        <v>202</v>
      </c>
      <c r="BA63" s="9" t="s">
        <v>206</v>
      </c>
      <c r="BC63" s="15">
        <f>AW63+AX63</f>
        <v>0</v>
      </c>
      <c r="BD63" s="15">
        <f>G63/(100-BE63)*100</f>
        <v>0</v>
      </c>
      <c r="BE63" s="15">
        <v>0</v>
      </c>
      <c r="BF63" s="15">
        <f>L63</f>
        <v>0</v>
      </c>
      <c r="BH63" s="6">
        <f>F63*AO63</f>
        <v>0</v>
      </c>
      <c r="BI63" s="6">
        <f>F63*AP63</f>
        <v>0</v>
      </c>
      <c r="BJ63" s="6">
        <f>F63*G63</f>
        <v>0</v>
      </c>
    </row>
    <row r="64" spans="1:62" ht="12.75">
      <c r="A64" s="103" t="s">
        <v>28</v>
      </c>
      <c r="B64" s="103"/>
      <c r="C64" s="103" t="s">
        <v>264</v>
      </c>
      <c r="D64" s="103" t="s">
        <v>265</v>
      </c>
      <c r="E64" s="103" t="s">
        <v>150</v>
      </c>
      <c r="F64" s="104">
        <v>68</v>
      </c>
      <c r="G64" s="104"/>
      <c r="H64" s="104">
        <f>F64*AO64</f>
        <v>0</v>
      </c>
      <c r="I64" s="104">
        <f>F64*AP64</f>
        <v>0</v>
      </c>
      <c r="J64" s="104">
        <f>F64*G64</f>
        <v>0</v>
      </c>
      <c r="K64" s="104">
        <v>0.00057</v>
      </c>
      <c r="L64" s="104">
        <f>F64*K64</f>
        <v>0.038759999999999996</v>
      </c>
      <c r="M64" s="105" t="s">
        <v>173</v>
      </c>
      <c r="Z64" s="15">
        <f>IF(AQ64="5",BJ64,0)</f>
        <v>0</v>
      </c>
      <c r="AB64" s="15">
        <f>IF(AQ64="1",BH64,0)</f>
        <v>0</v>
      </c>
      <c r="AC64" s="15">
        <f>IF(AQ64="1",BI64,0)</f>
        <v>0</v>
      </c>
      <c r="AD64" s="15">
        <f>IF(AQ64="7",BH64,0)</f>
        <v>0</v>
      </c>
      <c r="AE64" s="15">
        <f>IF(AQ64="7",BI64,0)</f>
        <v>0</v>
      </c>
      <c r="AF64" s="15">
        <f>IF(AQ64="2",BH64,0)</f>
        <v>0</v>
      </c>
      <c r="AG64" s="15">
        <f>IF(AQ64="2",BI64,0)</f>
        <v>0</v>
      </c>
      <c r="AH64" s="15">
        <f>IF(AQ64="0",BJ64,0)</f>
        <v>0</v>
      </c>
      <c r="AI64" s="9"/>
      <c r="AJ64" s="7">
        <f>IF(AN64=0,J64,0)</f>
        <v>0</v>
      </c>
      <c r="AK64" s="7">
        <f>IF(AN64=15,J64,0)</f>
        <v>0</v>
      </c>
      <c r="AL64" s="7">
        <f>IF(AN64=21,J64,0)</f>
        <v>0</v>
      </c>
      <c r="AN64" s="15">
        <v>21</v>
      </c>
      <c r="AO64" s="15">
        <f>G64*1</f>
        <v>0</v>
      </c>
      <c r="AP64" s="15">
        <f>G64*(1-1)</f>
        <v>0</v>
      </c>
      <c r="AQ64" s="12" t="s">
        <v>7</v>
      </c>
      <c r="AV64" s="15">
        <f>AW64+AX64</f>
        <v>0</v>
      </c>
      <c r="AW64" s="15">
        <f>F64*AO64</f>
        <v>0</v>
      </c>
      <c r="AX64" s="15">
        <f>F64*AP64</f>
        <v>0</v>
      </c>
      <c r="AY64" s="16" t="s">
        <v>263</v>
      </c>
      <c r="AZ64" s="16" t="s">
        <v>202</v>
      </c>
      <c r="BA64" s="9" t="s">
        <v>206</v>
      </c>
      <c r="BC64" s="15">
        <f>AW64+AX64</f>
        <v>0</v>
      </c>
      <c r="BD64" s="15">
        <f>G64/(100-BE64)*100</f>
        <v>0</v>
      </c>
      <c r="BE64" s="15">
        <v>0</v>
      </c>
      <c r="BF64" s="15">
        <f>L64</f>
        <v>0.038759999999999996</v>
      </c>
      <c r="BH64" s="7">
        <f>F64*AO64</f>
        <v>0</v>
      </c>
      <c r="BI64" s="7">
        <f>F64*AP64</f>
        <v>0</v>
      </c>
      <c r="BJ64" s="7">
        <f>F64*G64</f>
        <v>0</v>
      </c>
    </row>
    <row r="65" spans="1:47" ht="12.75">
      <c r="A65" s="99"/>
      <c r="B65" s="100"/>
      <c r="C65" s="100" t="s">
        <v>66</v>
      </c>
      <c r="D65" s="100" t="s">
        <v>123</v>
      </c>
      <c r="E65" s="99" t="s">
        <v>6</v>
      </c>
      <c r="F65" s="99" t="s">
        <v>6</v>
      </c>
      <c r="G65" s="99"/>
      <c r="H65" s="101">
        <f>SUM(H66:H70)</f>
        <v>0</v>
      </c>
      <c r="I65" s="101">
        <f>SUM(I66:I70)</f>
        <v>0</v>
      </c>
      <c r="J65" s="101">
        <f>SUM(J66:J70)</f>
        <v>0</v>
      </c>
      <c r="K65" s="102"/>
      <c r="L65" s="101">
        <f>SUM(L66:L70)</f>
        <v>0.00726</v>
      </c>
      <c r="M65" s="102"/>
      <c r="AI65" s="9"/>
      <c r="AS65" s="17">
        <f>SUM(AJ66:AJ70)</f>
        <v>0</v>
      </c>
      <c r="AT65" s="17">
        <f>SUM(AK66:AK70)</f>
        <v>0</v>
      </c>
      <c r="AU65" s="17">
        <f>SUM(AL66:AL70)</f>
        <v>0</v>
      </c>
    </row>
    <row r="66" spans="1:62" ht="12.75">
      <c r="A66" s="93" t="s">
        <v>29</v>
      </c>
      <c r="B66" s="93"/>
      <c r="C66" s="93" t="s">
        <v>67</v>
      </c>
      <c r="D66" s="93" t="s">
        <v>124</v>
      </c>
      <c r="E66" s="93" t="s">
        <v>151</v>
      </c>
      <c r="F66" s="94">
        <v>2</v>
      </c>
      <c r="G66" s="94"/>
      <c r="H66" s="94">
        <f>F66*AO66</f>
        <v>0</v>
      </c>
      <c r="I66" s="94">
        <f>F66*AP66</f>
        <v>0</v>
      </c>
      <c r="J66" s="94">
        <f>F66*G66</f>
        <v>0</v>
      </c>
      <c r="K66" s="94">
        <v>0.00023</v>
      </c>
      <c r="L66" s="94">
        <f>F66*K66</f>
        <v>0.00046</v>
      </c>
      <c r="M66" s="95" t="s">
        <v>173</v>
      </c>
      <c r="Z66" s="15">
        <f>IF(AQ66="5",BJ66,0)</f>
        <v>0</v>
      </c>
      <c r="AB66" s="15">
        <f>IF(AQ66="1",BH66,0)</f>
        <v>0</v>
      </c>
      <c r="AC66" s="15">
        <f>IF(AQ66="1",BI66,0)</f>
        <v>0</v>
      </c>
      <c r="AD66" s="15">
        <f>IF(AQ66="7",BH66,0)</f>
        <v>0</v>
      </c>
      <c r="AE66" s="15">
        <f>IF(AQ66="7",BI66,0)</f>
        <v>0</v>
      </c>
      <c r="AF66" s="15">
        <f>IF(AQ66="2",BH66,0)</f>
        <v>0</v>
      </c>
      <c r="AG66" s="15">
        <f>IF(AQ66="2",BI66,0)</f>
        <v>0</v>
      </c>
      <c r="AH66" s="15">
        <f>IF(AQ66="0",BJ66,0)</f>
        <v>0</v>
      </c>
      <c r="AI66" s="9"/>
      <c r="AJ66" s="6">
        <f>IF(AN66=0,J66,0)</f>
        <v>0</v>
      </c>
      <c r="AK66" s="6">
        <f>IF(AN66=15,J66,0)</f>
        <v>0</v>
      </c>
      <c r="AL66" s="6">
        <f>IF(AN66=21,J66,0)</f>
        <v>0</v>
      </c>
      <c r="AN66" s="15">
        <v>21</v>
      </c>
      <c r="AO66" s="15">
        <f>G66*0.102802653399668</f>
        <v>0</v>
      </c>
      <c r="AP66" s="15">
        <f>G66*(1-0.102802653399668)</f>
        <v>0</v>
      </c>
      <c r="AQ66" s="11" t="s">
        <v>7</v>
      </c>
      <c r="AV66" s="15">
        <f>AW66+AX66</f>
        <v>0</v>
      </c>
      <c r="AW66" s="15">
        <f>F66*AO66</f>
        <v>0</v>
      </c>
      <c r="AX66" s="15">
        <f>F66*AP66</f>
        <v>0</v>
      </c>
      <c r="AY66" s="16" t="s">
        <v>194</v>
      </c>
      <c r="AZ66" s="16" t="s">
        <v>202</v>
      </c>
      <c r="BA66" s="9" t="s">
        <v>206</v>
      </c>
      <c r="BC66" s="15">
        <f>AW66+AX66</f>
        <v>0</v>
      </c>
      <c r="BD66" s="15">
        <f>G66/(100-BE66)*100</f>
        <v>0</v>
      </c>
      <c r="BE66" s="15">
        <v>0</v>
      </c>
      <c r="BF66" s="15">
        <f>L66</f>
        <v>0.00046</v>
      </c>
      <c r="BH66" s="6">
        <f>F66*AO66</f>
        <v>0</v>
      </c>
      <c r="BI66" s="6">
        <f>F66*AP66</f>
        <v>0</v>
      </c>
      <c r="BJ66" s="6">
        <f>F66*G66</f>
        <v>0</v>
      </c>
    </row>
    <row r="67" spans="1:62" ht="12.75">
      <c r="A67" s="103" t="s">
        <v>30</v>
      </c>
      <c r="B67" s="103"/>
      <c r="C67" s="103" t="s">
        <v>68</v>
      </c>
      <c r="D67" s="103" t="s">
        <v>125</v>
      </c>
      <c r="E67" s="103" t="s">
        <v>151</v>
      </c>
      <c r="F67" s="104">
        <v>2</v>
      </c>
      <c r="G67" s="104"/>
      <c r="H67" s="104">
        <f>F67*AO67</f>
        <v>0</v>
      </c>
      <c r="I67" s="104">
        <f>F67*AP67</f>
        <v>0</v>
      </c>
      <c r="J67" s="104">
        <f>F67*G67</f>
        <v>0</v>
      </c>
      <c r="K67" s="104">
        <v>0.0034</v>
      </c>
      <c r="L67" s="104">
        <f>F67*K67</f>
        <v>0.0068</v>
      </c>
      <c r="M67" s="105" t="s">
        <v>173</v>
      </c>
      <c r="Z67" s="15">
        <f>IF(AQ67="5",BJ67,0)</f>
        <v>0</v>
      </c>
      <c r="AB67" s="15">
        <f>IF(AQ67="1",BH67,0)</f>
        <v>0</v>
      </c>
      <c r="AC67" s="15">
        <f>IF(AQ67="1",BI67,0)</f>
        <v>0</v>
      </c>
      <c r="AD67" s="15">
        <f>IF(AQ67="7",BH67,0)</f>
        <v>0</v>
      </c>
      <c r="AE67" s="15">
        <f>IF(AQ67="7",BI67,0)</f>
        <v>0</v>
      </c>
      <c r="AF67" s="15">
        <f>IF(AQ67="2",BH67,0)</f>
        <v>0</v>
      </c>
      <c r="AG67" s="15">
        <f>IF(AQ67="2",BI67,0)</f>
        <v>0</v>
      </c>
      <c r="AH67" s="15">
        <f>IF(AQ67="0",BJ67,0)</f>
        <v>0</v>
      </c>
      <c r="AI67" s="9"/>
      <c r="AJ67" s="7">
        <f>IF(AN67=0,J67,0)</f>
        <v>0</v>
      </c>
      <c r="AK67" s="7">
        <f>IF(AN67=15,J67,0)</f>
        <v>0</v>
      </c>
      <c r="AL67" s="7">
        <f>IF(AN67=21,J67,0)</f>
        <v>0</v>
      </c>
      <c r="AN67" s="15">
        <v>21</v>
      </c>
      <c r="AO67" s="15">
        <f>G67*1</f>
        <v>0</v>
      </c>
      <c r="AP67" s="15">
        <f>G67*(1-1)</f>
        <v>0</v>
      </c>
      <c r="AQ67" s="12" t="s">
        <v>7</v>
      </c>
      <c r="AV67" s="15">
        <f>AW67+AX67</f>
        <v>0</v>
      </c>
      <c r="AW67" s="15">
        <f>F67*AO67</f>
        <v>0</v>
      </c>
      <c r="AX67" s="15">
        <f>F67*AP67</f>
        <v>0</v>
      </c>
      <c r="AY67" s="16" t="s">
        <v>194</v>
      </c>
      <c r="AZ67" s="16" t="s">
        <v>202</v>
      </c>
      <c r="BA67" s="9" t="s">
        <v>206</v>
      </c>
      <c r="BC67" s="15">
        <f>AW67+AX67</f>
        <v>0</v>
      </c>
      <c r="BD67" s="15">
        <f>G67/(100-BE67)*100</f>
        <v>0</v>
      </c>
      <c r="BE67" s="15">
        <v>0</v>
      </c>
      <c r="BF67" s="15">
        <f>L67</f>
        <v>0.0068</v>
      </c>
      <c r="BH67" s="7">
        <f>F67*AO67</f>
        <v>0</v>
      </c>
      <c r="BI67" s="7">
        <f>F67*AP67</f>
        <v>0</v>
      </c>
      <c r="BJ67" s="7">
        <f>F67*G67</f>
        <v>0</v>
      </c>
    </row>
    <row r="68" spans="1:13" ht="12.75">
      <c r="A68" s="96"/>
      <c r="B68" s="96"/>
      <c r="C68" s="96"/>
      <c r="D68" s="97" t="s">
        <v>126</v>
      </c>
      <c r="E68" s="96"/>
      <c r="F68" s="98">
        <v>2</v>
      </c>
      <c r="G68" s="96"/>
      <c r="H68" s="96"/>
      <c r="I68" s="96"/>
      <c r="J68" s="96"/>
      <c r="K68" s="96"/>
      <c r="L68" s="96"/>
      <c r="M68" s="96"/>
    </row>
    <row r="69" spans="1:62" ht="12.75">
      <c r="A69" s="93" t="s">
        <v>31</v>
      </c>
      <c r="B69" s="93"/>
      <c r="C69" s="93" t="s">
        <v>69</v>
      </c>
      <c r="D69" s="93" t="s">
        <v>127</v>
      </c>
      <c r="E69" s="93" t="s">
        <v>150</v>
      </c>
      <c r="F69" s="94">
        <v>65</v>
      </c>
      <c r="G69" s="94"/>
      <c r="H69" s="94">
        <f>F69*AO69</f>
        <v>0</v>
      </c>
      <c r="I69" s="94">
        <f>F69*AP69</f>
        <v>0</v>
      </c>
      <c r="J69" s="94">
        <f>F69*G69</f>
        <v>0</v>
      </c>
      <c r="K69" s="94">
        <v>0</v>
      </c>
      <c r="L69" s="94">
        <f>F69*K69</f>
        <v>0</v>
      </c>
      <c r="M69" s="95" t="s">
        <v>173</v>
      </c>
      <c r="Z69" s="15">
        <f>IF(AQ69="5",BJ69,0)</f>
        <v>0</v>
      </c>
      <c r="AB69" s="15">
        <f>IF(AQ69="1",BH69,0)</f>
        <v>0</v>
      </c>
      <c r="AC69" s="15">
        <f>IF(AQ69="1",BI69,0)</f>
        <v>0</v>
      </c>
      <c r="AD69" s="15">
        <f>IF(AQ69="7",BH69,0)</f>
        <v>0</v>
      </c>
      <c r="AE69" s="15">
        <f>IF(AQ69="7",BI69,0)</f>
        <v>0</v>
      </c>
      <c r="AF69" s="15">
        <f>IF(AQ69="2",BH69,0)</f>
        <v>0</v>
      </c>
      <c r="AG69" s="15">
        <f>IF(AQ69="2",BI69,0)</f>
        <v>0</v>
      </c>
      <c r="AH69" s="15">
        <f>IF(AQ69="0",BJ69,0)</f>
        <v>0</v>
      </c>
      <c r="AI69" s="9"/>
      <c r="AJ69" s="6">
        <f>IF(AN69=0,J69,0)</f>
        <v>0</v>
      </c>
      <c r="AK69" s="6">
        <f>IF(AN69=15,J69,0)</f>
        <v>0</v>
      </c>
      <c r="AL69" s="6">
        <f>IF(AN69=21,J69,0)</f>
        <v>0</v>
      </c>
      <c r="AN69" s="15">
        <v>21</v>
      </c>
      <c r="AO69" s="15">
        <f>G69*0.00547945205479452</f>
        <v>0</v>
      </c>
      <c r="AP69" s="15">
        <f>G69*(1-0.00547945205479452)</f>
        <v>0</v>
      </c>
      <c r="AQ69" s="11" t="s">
        <v>7</v>
      </c>
      <c r="AV69" s="15">
        <f>AW69+AX69</f>
        <v>0</v>
      </c>
      <c r="AW69" s="15">
        <f>F69*AO69</f>
        <v>0</v>
      </c>
      <c r="AX69" s="15">
        <f>F69*AP69</f>
        <v>0</v>
      </c>
      <c r="AY69" s="16" t="s">
        <v>194</v>
      </c>
      <c r="AZ69" s="16" t="s">
        <v>202</v>
      </c>
      <c r="BA69" s="9" t="s">
        <v>206</v>
      </c>
      <c r="BC69" s="15">
        <f>AW69+AX69</f>
        <v>0</v>
      </c>
      <c r="BD69" s="15">
        <f>G69/(100-BE69)*100</f>
        <v>0</v>
      </c>
      <c r="BE69" s="15">
        <v>0</v>
      </c>
      <c r="BF69" s="15">
        <f>L69</f>
        <v>0</v>
      </c>
      <c r="BH69" s="6">
        <f>F69*AO69</f>
        <v>0</v>
      </c>
      <c r="BI69" s="6">
        <f>F69*AP69</f>
        <v>0</v>
      </c>
      <c r="BJ69" s="6">
        <f>F69*G69</f>
        <v>0</v>
      </c>
    </row>
    <row r="70" spans="1:62" ht="12.75">
      <c r="A70" s="93" t="s">
        <v>32</v>
      </c>
      <c r="B70" s="93"/>
      <c r="C70" s="93" t="s">
        <v>70</v>
      </c>
      <c r="D70" s="93" t="s">
        <v>128</v>
      </c>
      <c r="E70" s="93" t="s">
        <v>150</v>
      </c>
      <c r="F70" s="94">
        <v>65</v>
      </c>
      <c r="G70" s="94"/>
      <c r="H70" s="94">
        <f>F70*AO70</f>
        <v>0</v>
      </c>
      <c r="I70" s="94">
        <f>F70*AP70</f>
        <v>0</v>
      </c>
      <c r="J70" s="94">
        <f>F70*G70</f>
        <v>0</v>
      </c>
      <c r="K70" s="94">
        <v>0</v>
      </c>
      <c r="L70" s="94">
        <f>F70*K70</f>
        <v>0</v>
      </c>
      <c r="M70" s="95" t="s">
        <v>173</v>
      </c>
      <c r="Z70" s="15">
        <f>IF(AQ70="5",BJ70,0)</f>
        <v>0</v>
      </c>
      <c r="AB70" s="15">
        <f>IF(AQ70="1",BH70,0)</f>
        <v>0</v>
      </c>
      <c r="AC70" s="15">
        <f>IF(AQ70="1",BI70,0)</f>
        <v>0</v>
      </c>
      <c r="AD70" s="15">
        <f>IF(AQ70="7",BH70,0)</f>
        <v>0</v>
      </c>
      <c r="AE70" s="15">
        <f>IF(AQ70="7",BI70,0)</f>
        <v>0</v>
      </c>
      <c r="AF70" s="15">
        <f>IF(AQ70="2",BH70,0)</f>
        <v>0</v>
      </c>
      <c r="AG70" s="15">
        <f>IF(AQ70="2",BI70,0)</f>
        <v>0</v>
      </c>
      <c r="AH70" s="15">
        <f>IF(AQ70="0",BJ70,0)</f>
        <v>0</v>
      </c>
      <c r="AI70" s="9"/>
      <c r="AJ70" s="6">
        <f>IF(AN70=0,J70,0)</f>
        <v>0</v>
      </c>
      <c r="AK70" s="6">
        <f>IF(AN70=15,J70,0)</f>
        <v>0</v>
      </c>
      <c r="AL70" s="6">
        <f>IF(AN70=21,J70,0)</f>
        <v>0</v>
      </c>
      <c r="AN70" s="15">
        <v>21</v>
      </c>
      <c r="AO70" s="15">
        <f>G70*0.0231481481481481</f>
        <v>0</v>
      </c>
      <c r="AP70" s="15">
        <f>G70*(1-0.0231481481481481)</f>
        <v>0</v>
      </c>
      <c r="AQ70" s="11" t="s">
        <v>7</v>
      </c>
      <c r="AV70" s="15">
        <f>AW70+AX70</f>
        <v>0</v>
      </c>
      <c r="AW70" s="15">
        <f>F70*AO70</f>
        <v>0</v>
      </c>
      <c r="AX70" s="15">
        <f>F70*AP70</f>
        <v>0</v>
      </c>
      <c r="AY70" s="16" t="s">
        <v>194</v>
      </c>
      <c r="AZ70" s="16" t="s">
        <v>202</v>
      </c>
      <c r="BA70" s="9" t="s">
        <v>206</v>
      </c>
      <c r="BC70" s="15">
        <f>AW70+AX70</f>
        <v>0</v>
      </c>
      <c r="BD70" s="15">
        <f>G70/(100-BE70)*100</f>
        <v>0</v>
      </c>
      <c r="BE70" s="15">
        <v>0</v>
      </c>
      <c r="BF70" s="15">
        <f>L70</f>
        <v>0</v>
      </c>
      <c r="BH70" s="6">
        <f>F70*AO70</f>
        <v>0</v>
      </c>
      <c r="BI70" s="6">
        <f>F70*AP70</f>
        <v>0</v>
      </c>
      <c r="BJ70" s="6">
        <f>F70*G70</f>
        <v>0</v>
      </c>
    </row>
    <row r="71" spans="1:13" ht="12.75">
      <c r="A71" s="96"/>
      <c r="B71" s="96"/>
      <c r="C71" s="96"/>
      <c r="D71" s="97" t="s">
        <v>129</v>
      </c>
      <c r="E71" s="96"/>
      <c r="F71" s="98">
        <v>65</v>
      </c>
      <c r="G71" s="96"/>
      <c r="H71" s="96"/>
      <c r="I71" s="96"/>
      <c r="J71" s="96"/>
      <c r="K71" s="96"/>
      <c r="L71" s="96"/>
      <c r="M71" s="96"/>
    </row>
    <row r="72" spans="1:47" ht="12.75">
      <c r="A72" s="99"/>
      <c r="B72" s="100"/>
      <c r="C72" s="100" t="s">
        <v>71</v>
      </c>
      <c r="D72" s="100" t="s">
        <v>130</v>
      </c>
      <c r="E72" s="99" t="s">
        <v>6</v>
      </c>
      <c r="F72" s="99" t="s">
        <v>6</v>
      </c>
      <c r="G72" s="99"/>
      <c r="H72" s="101">
        <f>SUM(H73:H73)</f>
        <v>0</v>
      </c>
      <c r="I72" s="101">
        <f>SUM(I73:I73)</f>
        <v>0</v>
      </c>
      <c r="J72" s="101">
        <f>SUM(J73:J73)</f>
        <v>0</v>
      </c>
      <c r="K72" s="102"/>
      <c r="L72" s="101">
        <f>SUM(L73:L73)</f>
        <v>0</v>
      </c>
      <c r="M72" s="102"/>
      <c r="AI72" s="9"/>
      <c r="AS72" s="17">
        <f>SUM(AJ73:AJ73)</f>
        <v>0</v>
      </c>
      <c r="AT72" s="17">
        <f>SUM(AK73:AK73)</f>
        <v>0</v>
      </c>
      <c r="AU72" s="17">
        <f>SUM(AL73:AL73)</f>
        <v>0</v>
      </c>
    </row>
    <row r="73" spans="1:62" ht="12.75">
      <c r="A73" s="93" t="s">
        <v>33</v>
      </c>
      <c r="B73" s="93" t="s">
        <v>40</v>
      </c>
      <c r="C73" s="93" t="s">
        <v>72</v>
      </c>
      <c r="D73" s="93" t="s">
        <v>131</v>
      </c>
      <c r="E73" s="93" t="s">
        <v>150</v>
      </c>
      <c r="F73" s="94">
        <v>132</v>
      </c>
      <c r="G73" s="94"/>
      <c r="H73" s="94">
        <f>F73*AO73</f>
        <v>0</v>
      </c>
      <c r="I73" s="94">
        <f>F73*AP73</f>
        <v>0</v>
      </c>
      <c r="J73" s="94">
        <f>F73*G73</f>
        <v>0</v>
      </c>
      <c r="K73" s="94">
        <v>0</v>
      </c>
      <c r="L73" s="94">
        <f>F73*K73</f>
        <v>0</v>
      </c>
      <c r="M73" s="95" t="s">
        <v>172</v>
      </c>
      <c r="Z73" s="15">
        <f>IF(AQ73="5",BJ73,0)</f>
        <v>0</v>
      </c>
      <c r="AB73" s="15">
        <f>IF(AQ73="1",BH73,0)</f>
        <v>0</v>
      </c>
      <c r="AC73" s="15">
        <f>IF(AQ73="1",BI73,0)</f>
        <v>0</v>
      </c>
      <c r="AD73" s="15">
        <f>IF(AQ73="7",BH73,0)</f>
        <v>0</v>
      </c>
      <c r="AE73" s="15">
        <f>IF(AQ73="7",BI73,0)</f>
        <v>0</v>
      </c>
      <c r="AF73" s="15">
        <f>IF(AQ73="2",BH73,0)</f>
        <v>0</v>
      </c>
      <c r="AG73" s="15">
        <f>IF(AQ73="2",BI73,0)</f>
        <v>0</v>
      </c>
      <c r="AH73" s="15">
        <f>IF(AQ73="0",BJ73,0)</f>
        <v>0</v>
      </c>
      <c r="AI73" s="9" t="s">
        <v>40</v>
      </c>
      <c r="AJ73" s="6">
        <f>IF(AN73=0,J73,0)</f>
        <v>0</v>
      </c>
      <c r="AK73" s="6">
        <f>IF(AN73=15,J73,0)</f>
        <v>0</v>
      </c>
      <c r="AL73" s="6">
        <f>IF(AN73=21,J73,0)</f>
        <v>0</v>
      </c>
      <c r="AN73" s="15">
        <v>21</v>
      </c>
      <c r="AO73" s="15">
        <f>G73*0.607557603686636</f>
        <v>0</v>
      </c>
      <c r="AP73" s="15">
        <f>G73*(1-0.607557603686636)</f>
        <v>0</v>
      </c>
      <c r="AQ73" s="11" t="s">
        <v>7</v>
      </c>
      <c r="AV73" s="15">
        <f>AW73+AX73</f>
        <v>0</v>
      </c>
      <c r="AW73" s="15">
        <f>F73*AO73</f>
        <v>0</v>
      </c>
      <c r="AX73" s="15">
        <f>F73*AP73</f>
        <v>0</v>
      </c>
      <c r="AY73" s="16" t="s">
        <v>195</v>
      </c>
      <c r="AZ73" s="16" t="s">
        <v>203</v>
      </c>
      <c r="BA73" s="9" t="s">
        <v>205</v>
      </c>
      <c r="BC73" s="15">
        <f>AW73+AX73</f>
        <v>0</v>
      </c>
      <c r="BD73" s="15">
        <f>G73/(100-BE73)*100</f>
        <v>0</v>
      </c>
      <c r="BE73" s="15">
        <v>0</v>
      </c>
      <c r="BF73" s="15">
        <f>L73</f>
        <v>0</v>
      </c>
      <c r="BH73" s="6">
        <f>F73*AO73</f>
        <v>0</v>
      </c>
      <c r="BI73" s="6">
        <f>F73*AP73</f>
        <v>0</v>
      </c>
      <c r="BJ73" s="6">
        <f>F73*G73</f>
        <v>0</v>
      </c>
    </row>
    <row r="74" spans="1:13" ht="12.75">
      <c r="A74" s="96"/>
      <c r="B74" s="96"/>
      <c r="C74" s="96"/>
      <c r="D74" s="97" t="s">
        <v>132</v>
      </c>
      <c r="E74" s="96"/>
      <c r="F74" s="98">
        <v>132</v>
      </c>
      <c r="G74" s="96"/>
      <c r="H74" s="96"/>
      <c r="I74" s="96"/>
      <c r="J74" s="96"/>
      <c r="K74" s="96"/>
      <c r="L74" s="96"/>
      <c r="M74" s="96"/>
    </row>
    <row r="75" spans="1:47" ht="12.75">
      <c r="A75" s="99"/>
      <c r="B75" s="100"/>
      <c r="C75" s="100" t="s">
        <v>73</v>
      </c>
      <c r="D75" s="100" t="s">
        <v>133</v>
      </c>
      <c r="E75" s="99" t="s">
        <v>6</v>
      </c>
      <c r="F75" s="99" t="s">
        <v>6</v>
      </c>
      <c r="G75" s="99"/>
      <c r="H75" s="101">
        <f>SUM(H76:H80)</f>
        <v>0</v>
      </c>
      <c r="I75" s="101">
        <f>SUM(I76:I80)</f>
        <v>0</v>
      </c>
      <c r="J75" s="101">
        <f>SUM(J76:J80)</f>
        <v>0</v>
      </c>
      <c r="K75" s="102"/>
      <c r="L75" s="101">
        <f>SUM(L76:L80)</f>
        <v>0</v>
      </c>
      <c r="M75" s="102"/>
      <c r="AI75" s="9"/>
      <c r="AS75" s="17">
        <f>SUM(AJ76:AJ80)</f>
        <v>0</v>
      </c>
      <c r="AT75" s="17">
        <f>SUM(AK76:AK80)</f>
        <v>0</v>
      </c>
      <c r="AU75" s="17">
        <f>SUM(AL76:AL80)</f>
        <v>0</v>
      </c>
    </row>
    <row r="76" spans="1:62" ht="12.75">
      <c r="A76" s="93" t="s">
        <v>34</v>
      </c>
      <c r="B76" s="93" t="s">
        <v>40</v>
      </c>
      <c r="C76" s="93" t="s">
        <v>74</v>
      </c>
      <c r="D76" s="93" t="s">
        <v>134</v>
      </c>
      <c r="E76" s="93" t="s">
        <v>152</v>
      </c>
      <c r="F76" s="94">
        <v>17.16</v>
      </c>
      <c r="G76" s="94"/>
      <c r="H76" s="94">
        <f>F76*AO76</f>
        <v>0</v>
      </c>
      <c r="I76" s="94">
        <f>F76*AP76</f>
        <v>0</v>
      </c>
      <c r="J76" s="94">
        <f>F76*G76</f>
        <v>0</v>
      </c>
      <c r="K76" s="94">
        <v>0</v>
      </c>
      <c r="L76" s="94">
        <f>F76*K76</f>
        <v>0</v>
      </c>
      <c r="M76" s="95" t="s">
        <v>172</v>
      </c>
      <c r="Z76" s="15">
        <f>IF(AQ76="5",BJ76,0)</f>
        <v>0</v>
      </c>
      <c r="AB76" s="15">
        <f>IF(AQ76="1",BH76,0)</f>
        <v>0</v>
      </c>
      <c r="AC76" s="15">
        <f>IF(AQ76="1",BI76,0)</f>
        <v>0</v>
      </c>
      <c r="AD76" s="15">
        <f>IF(AQ76="7",BH76,0)</f>
        <v>0</v>
      </c>
      <c r="AE76" s="15">
        <f>IF(AQ76="7",BI76,0)</f>
        <v>0</v>
      </c>
      <c r="AF76" s="15">
        <f>IF(AQ76="2",BH76,0)</f>
        <v>0</v>
      </c>
      <c r="AG76" s="15">
        <f>IF(AQ76="2",BI76,0)</f>
        <v>0</v>
      </c>
      <c r="AH76" s="15">
        <f>IF(AQ76="0",BJ76,0)</f>
        <v>0</v>
      </c>
      <c r="AI76" s="9" t="s">
        <v>40</v>
      </c>
      <c r="AJ76" s="6">
        <f>IF(AN76=0,J76,0)</f>
        <v>0</v>
      </c>
      <c r="AK76" s="6">
        <f>IF(AN76=15,J76,0)</f>
        <v>0</v>
      </c>
      <c r="AL76" s="6">
        <f>IF(AN76=21,J76,0)</f>
        <v>0</v>
      </c>
      <c r="AN76" s="15">
        <v>21</v>
      </c>
      <c r="AO76" s="15">
        <f>G76*0</f>
        <v>0</v>
      </c>
      <c r="AP76" s="15">
        <f>G76*(1-0)</f>
        <v>0</v>
      </c>
      <c r="AQ76" s="11" t="s">
        <v>11</v>
      </c>
      <c r="AV76" s="15">
        <f>AW76+AX76</f>
        <v>0</v>
      </c>
      <c r="AW76" s="15">
        <f>F76*AO76</f>
        <v>0</v>
      </c>
      <c r="AX76" s="15">
        <f>F76*AP76</f>
        <v>0</v>
      </c>
      <c r="AY76" s="16" t="s">
        <v>196</v>
      </c>
      <c r="AZ76" s="16" t="s">
        <v>203</v>
      </c>
      <c r="BA76" s="9" t="s">
        <v>205</v>
      </c>
      <c r="BC76" s="15">
        <f>AW76+AX76</f>
        <v>0</v>
      </c>
      <c r="BD76" s="15">
        <f>G76/(100-BE76)*100</f>
        <v>0</v>
      </c>
      <c r="BE76" s="15">
        <v>0</v>
      </c>
      <c r="BF76" s="15">
        <f>L76</f>
        <v>0</v>
      </c>
      <c r="BH76" s="6">
        <f>F76*AO76</f>
        <v>0</v>
      </c>
      <c r="BI76" s="6">
        <f>F76*AP76</f>
        <v>0</v>
      </c>
      <c r="BJ76" s="6">
        <f>F76*G76</f>
        <v>0</v>
      </c>
    </row>
    <row r="77" spans="1:62" ht="12.75">
      <c r="A77" s="93" t="s">
        <v>35</v>
      </c>
      <c r="B77" s="93" t="s">
        <v>40</v>
      </c>
      <c r="C77" s="93" t="s">
        <v>75</v>
      </c>
      <c r="D77" s="93" t="s">
        <v>135</v>
      </c>
      <c r="E77" s="93" t="s">
        <v>152</v>
      </c>
      <c r="F77" s="94">
        <v>17.16</v>
      </c>
      <c r="G77" s="94"/>
      <c r="H77" s="94">
        <f>F77*AO77</f>
        <v>0</v>
      </c>
      <c r="I77" s="94">
        <f>F77*AP77</f>
        <v>0</v>
      </c>
      <c r="J77" s="94">
        <f>F77*G77</f>
        <v>0</v>
      </c>
      <c r="K77" s="94">
        <v>0</v>
      </c>
      <c r="L77" s="94">
        <f>F77*K77</f>
        <v>0</v>
      </c>
      <c r="M77" s="95" t="s">
        <v>172</v>
      </c>
      <c r="Z77" s="15">
        <f>IF(AQ77="5",BJ77,0)</f>
        <v>0</v>
      </c>
      <c r="AB77" s="15">
        <f>IF(AQ77="1",BH77,0)</f>
        <v>0</v>
      </c>
      <c r="AC77" s="15">
        <f>IF(AQ77="1",BI77,0)</f>
        <v>0</v>
      </c>
      <c r="AD77" s="15">
        <f>IF(AQ77="7",BH77,0)</f>
        <v>0</v>
      </c>
      <c r="AE77" s="15">
        <f>IF(AQ77="7",BI77,0)</f>
        <v>0</v>
      </c>
      <c r="AF77" s="15">
        <f>IF(AQ77="2",BH77,0)</f>
        <v>0</v>
      </c>
      <c r="AG77" s="15">
        <f>IF(AQ77="2",BI77,0)</f>
        <v>0</v>
      </c>
      <c r="AH77" s="15">
        <f>IF(AQ77="0",BJ77,0)</f>
        <v>0</v>
      </c>
      <c r="AI77" s="9" t="s">
        <v>40</v>
      </c>
      <c r="AJ77" s="6">
        <f>IF(AN77=0,J77,0)</f>
        <v>0</v>
      </c>
      <c r="AK77" s="6">
        <f>IF(AN77=15,J77,0)</f>
        <v>0</v>
      </c>
      <c r="AL77" s="6">
        <f>IF(AN77=21,J77,0)</f>
        <v>0</v>
      </c>
      <c r="AN77" s="15">
        <v>21</v>
      </c>
      <c r="AO77" s="15">
        <f>G77*0.00934985778138968</f>
        <v>0</v>
      </c>
      <c r="AP77" s="15">
        <f>G77*(1-0.00934985778138968)</f>
        <v>0</v>
      </c>
      <c r="AQ77" s="11" t="s">
        <v>11</v>
      </c>
      <c r="AV77" s="15">
        <f>AW77+AX77</f>
        <v>0</v>
      </c>
      <c r="AW77" s="15">
        <f>F77*AO77</f>
        <v>0</v>
      </c>
      <c r="AX77" s="15">
        <f>F77*AP77</f>
        <v>0</v>
      </c>
      <c r="AY77" s="16" t="s">
        <v>196</v>
      </c>
      <c r="AZ77" s="16" t="s">
        <v>203</v>
      </c>
      <c r="BA77" s="9" t="s">
        <v>205</v>
      </c>
      <c r="BC77" s="15">
        <f>AW77+AX77</f>
        <v>0</v>
      </c>
      <c r="BD77" s="15">
        <f>G77/(100-BE77)*100</f>
        <v>0</v>
      </c>
      <c r="BE77" s="15">
        <v>0</v>
      </c>
      <c r="BF77" s="15">
        <f>L77</f>
        <v>0</v>
      </c>
      <c r="BH77" s="6">
        <f>F77*AO77</f>
        <v>0</v>
      </c>
      <c r="BI77" s="6">
        <f>F77*AP77</f>
        <v>0</v>
      </c>
      <c r="BJ77" s="6">
        <f>F77*G77</f>
        <v>0</v>
      </c>
    </row>
    <row r="78" spans="1:62" ht="12.75">
      <c r="A78" s="93" t="s">
        <v>36</v>
      </c>
      <c r="B78" s="93" t="s">
        <v>40</v>
      </c>
      <c r="C78" s="93" t="s">
        <v>76</v>
      </c>
      <c r="D78" s="93" t="s">
        <v>136</v>
      </c>
      <c r="E78" s="93" t="s">
        <v>152</v>
      </c>
      <c r="F78" s="94">
        <v>85.8</v>
      </c>
      <c r="G78" s="94"/>
      <c r="H78" s="94">
        <f>F78*AO78</f>
        <v>0</v>
      </c>
      <c r="I78" s="94">
        <f>F78*AP78</f>
        <v>0</v>
      </c>
      <c r="J78" s="94">
        <f>F78*G78</f>
        <v>0</v>
      </c>
      <c r="K78" s="94">
        <v>0</v>
      </c>
      <c r="L78" s="94">
        <f>F78*K78</f>
        <v>0</v>
      </c>
      <c r="M78" s="95" t="s">
        <v>172</v>
      </c>
      <c r="Z78" s="15">
        <f>IF(AQ78="5",BJ78,0)</f>
        <v>0</v>
      </c>
      <c r="AB78" s="15">
        <f>IF(AQ78="1",BH78,0)</f>
        <v>0</v>
      </c>
      <c r="AC78" s="15">
        <f>IF(AQ78="1",BI78,0)</f>
        <v>0</v>
      </c>
      <c r="AD78" s="15">
        <f>IF(AQ78="7",BH78,0)</f>
        <v>0</v>
      </c>
      <c r="AE78" s="15">
        <f>IF(AQ78="7",BI78,0)</f>
        <v>0</v>
      </c>
      <c r="AF78" s="15">
        <f>IF(AQ78="2",BH78,0)</f>
        <v>0</v>
      </c>
      <c r="AG78" s="15">
        <f>IF(AQ78="2",BI78,0)</f>
        <v>0</v>
      </c>
      <c r="AH78" s="15">
        <f>IF(AQ78="0",BJ78,0)</f>
        <v>0</v>
      </c>
      <c r="AI78" s="9" t="s">
        <v>40</v>
      </c>
      <c r="AJ78" s="6">
        <f>IF(AN78=0,J78,0)</f>
        <v>0</v>
      </c>
      <c r="AK78" s="6">
        <f>IF(AN78=15,J78,0)</f>
        <v>0</v>
      </c>
      <c r="AL78" s="6">
        <f>IF(AN78=21,J78,0)</f>
        <v>0</v>
      </c>
      <c r="AN78" s="15">
        <v>21</v>
      </c>
      <c r="AO78" s="15">
        <f>G78*0</f>
        <v>0</v>
      </c>
      <c r="AP78" s="15">
        <f>G78*(1-0)</f>
        <v>0</v>
      </c>
      <c r="AQ78" s="11" t="s">
        <v>11</v>
      </c>
      <c r="AV78" s="15">
        <f>AW78+AX78</f>
        <v>0</v>
      </c>
      <c r="AW78" s="15">
        <f>F78*AO78</f>
        <v>0</v>
      </c>
      <c r="AX78" s="15">
        <f>F78*AP78</f>
        <v>0</v>
      </c>
      <c r="AY78" s="16" t="s">
        <v>196</v>
      </c>
      <c r="AZ78" s="16" t="s">
        <v>203</v>
      </c>
      <c r="BA78" s="9" t="s">
        <v>205</v>
      </c>
      <c r="BC78" s="15">
        <f>AW78+AX78</f>
        <v>0</v>
      </c>
      <c r="BD78" s="15">
        <f>G78/(100-BE78)*100</f>
        <v>0</v>
      </c>
      <c r="BE78" s="15">
        <v>0</v>
      </c>
      <c r="BF78" s="15">
        <f>L78</f>
        <v>0</v>
      </c>
      <c r="BH78" s="6">
        <f>F78*AO78</f>
        <v>0</v>
      </c>
      <c r="BI78" s="6">
        <f>F78*AP78</f>
        <v>0</v>
      </c>
      <c r="BJ78" s="6">
        <f>F78*G78</f>
        <v>0</v>
      </c>
    </row>
    <row r="79" spans="1:13" ht="12.75">
      <c r="A79" s="96"/>
      <c r="B79" s="96"/>
      <c r="C79" s="96"/>
      <c r="D79" s="97" t="s">
        <v>137</v>
      </c>
      <c r="E79" s="96"/>
      <c r="F79" s="98">
        <v>85.8</v>
      </c>
      <c r="G79" s="96"/>
      <c r="H79" s="96"/>
      <c r="I79" s="96"/>
      <c r="J79" s="96"/>
      <c r="K79" s="96"/>
      <c r="L79" s="96"/>
      <c r="M79" s="96"/>
    </row>
    <row r="80" spans="1:62" ht="12.75">
      <c r="A80" s="93" t="s">
        <v>37</v>
      </c>
      <c r="B80" s="93" t="s">
        <v>40</v>
      </c>
      <c r="C80" s="93" t="s">
        <v>77</v>
      </c>
      <c r="D80" s="93" t="s">
        <v>138</v>
      </c>
      <c r="E80" s="93" t="s">
        <v>152</v>
      </c>
      <c r="F80" s="94">
        <v>17.16</v>
      </c>
      <c r="G80" s="94"/>
      <c r="H80" s="94">
        <f>F80*AO80</f>
        <v>0</v>
      </c>
      <c r="I80" s="94">
        <f>F80*AP80</f>
        <v>0</v>
      </c>
      <c r="J80" s="94">
        <f>F80*G80</f>
        <v>0</v>
      </c>
      <c r="K80" s="94">
        <v>0</v>
      </c>
      <c r="L80" s="94">
        <f>F80*K80</f>
        <v>0</v>
      </c>
      <c r="M80" s="95" t="s">
        <v>172</v>
      </c>
      <c r="Z80" s="15">
        <f>IF(AQ80="5",BJ80,0)</f>
        <v>0</v>
      </c>
      <c r="AB80" s="15">
        <f>IF(AQ80="1",BH80,0)</f>
        <v>0</v>
      </c>
      <c r="AC80" s="15">
        <f>IF(AQ80="1",BI80,0)</f>
        <v>0</v>
      </c>
      <c r="AD80" s="15">
        <f>IF(AQ80="7",BH80,0)</f>
        <v>0</v>
      </c>
      <c r="AE80" s="15">
        <f>IF(AQ80="7",BI80,0)</f>
        <v>0</v>
      </c>
      <c r="AF80" s="15">
        <f>IF(AQ80="2",BH80,0)</f>
        <v>0</v>
      </c>
      <c r="AG80" s="15">
        <f>IF(AQ80="2",BI80,0)</f>
        <v>0</v>
      </c>
      <c r="AH80" s="15">
        <f>IF(AQ80="0",BJ80,0)</f>
        <v>0</v>
      </c>
      <c r="AI80" s="9" t="s">
        <v>40</v>
      </c>
      <c r="AJ80" s="6">
        <f>IF(AN80=0,J80,0)</f>
        <v>0</v>
      </c>
      <c r="AK80" s="6">
        <f>IF(AN80=15,J80,0)</f>
        <v>0</v>
      </c>
      <c r="AL80" s="6">
        <f>IF(AN80=21,J80,0)</f>
        <v>0</v>
      </c>
      <c r="AN80" s="15">
        <v>21</v>
      </c>
      <c r="AO80" s="15">
        <f>G80*0</f>
        <v>0</v>
      </c>
      <c r="AP80" s="15">
        <f>G80*(1-0)</f>
        <v>0</v>
      </c>
      <c r="AQ80" s="11" t="s">
        <v>11</v>
      </c>
      <c r="AV80" s="15">
        <f>AW80+AX80</f>
        <v>0</v>
      </c>
      <c r="AW80" s="15">
        <f>F80*AO80</f>
        <v>0</v>
      </c>
      <c r="AX80" s="15">
        <f>F80*AP80</f>
        <v>0</v>
      </c>
      <c r="AY80" s="16" t="s">
        <v>196</v>
      </c>
      <c r="AZ80" s="16" t="s">
        <v>203</v>
      </c>
      <c r="BA80" s="9" t="s">
        <v>205</v>
      </c>
      <c r="BC80" s="15">
        <f>AW80+AX80</f>
        <v>0</v>
      </c>
      <c r="BD80" s="15">
        <f>G80/(100-BE80)*100</f>
        <v>0</v>
      </c>
      <c r="BE80" s="15">
        <v>0</v>
      </c>
      <c r="BF80" s="15">
        <f>L80</f>
        <v>0</v>
      </c>
      <c r="BH80" s="6">
        <f>F80*AO80</f>
        <v>0</v>
      </c>
      <c r="BI80" s="6">
        <f>F80*AP80</f>
        <v>0</v>
      </c>
      <c r="BJ80" s="6">
        <f>F80*G80</f>
        <v>0</v>
      </c>
    </row>
    <row r="81" spans="1:47" ht="12.75">
      <c r="A81" s="99"/>
      <c r="B81" s="100"/>
      <c r="C81" s="100"/>
      <c r="D81" s="100" t="s">
        <v>139</v>
      </c>
      <c r="E81" s="99" t="s">
        <v>6</v>
      </c>
      <c r="F81" s="99" t="s">
        <v>6</v>
      </c>
      <c r="G81" s="99"/>
      <c r="H81" s="101">
        <f>SUM(H82:H85)</f>
        <v>0</v>
      </c>
      <c r="I81" s="101">
        <f>SUM(I82:I85)</f>
        <v>0</v>
      </c>
      <c r="J81" s="101">
        <f>SUM(J82:J85)</f>
        <v>0</v>
      </c>
      <c r="K81" s="102"/>
      <c r="L81" s="101">
        <f>SUM(L82:L83)</f>
        <v>0.0126</v>
      </c>
      <c r="M81" s="102"/>
      <c r="AI81" s="9"/>
      <c r="AS81" s="17">
        <f>SUM(AJ82:AJ83)</f>
        <v>0</v>
      </c>
      <c r="AT81" s="17">
        <f>SUM(AK82:AK83)</f>
        <v>0</v>
      </c>
      <c r="AU81" s="17">
        <f>SUM(AL82:AL83)</f>
        <v>0</v>
      </c>
    </row>
    <row r="82" spans="1:62" ht="12.75">
      <c r="A82" s="103" t="s">
        <v>266</v>
      </c>
      <c r="B82" s="103"/>
      <c r="C82" s="103" t="s">
        <v>78</v>
      </c>
      <c r="D82" s="103" t="s">
        <v>140</v>
      </c>
      <c r="E82" s="103" t="s">
        <v>151</v>
      </c>
      <c r="F82" s="104">
        <v>2</v>
      </c>
      <c r="G82" s="104"/>
      <c r="H82" s="104">
        <f>F82*AO82</f>
        <v>0</v>
      </c>
      <c r="I82" s="104">
        <f>F82*AP82</f>
        <v>0</v>
      </c>
      <c r="J82" s="104">
        <f>F82*G82</f>
        <v>0</v>
      </c>
      <c r="K82" s="104">
        <v>0.0063</v>
      </c>
      <c r="L82" s="104">
        <f>F82*K82</f>
        <v>0.0126</v>
      </c>
      <c r="M82" s="105" t="s">
        <v>173</v>
      </c>
      <c r="Z82" s="15">
        <f>IF(AQ82="5",BJ82,0)</f>
        <v>0</v>
      </c>
      <c r="AB82" s="15">
        <f>IF(AQ82="1",BH82,0)</f>
        <v>0</v>
      </c>
      <c r="AC82" s="15">
        <f>IF(AQ82="1",BI82,0)</f>
        <v>0</v>
      </c>
      <c r="AD82" s="15">
        <f>IF(AQ82="7",BH82,0)</f>
        <v>0</v>
      </c>
      <c r="AE82" s="15">
        <f>IF(AQ82="7",BI82,0)</f>
        <v>0</v>
      </c>
      <c r="AF82" s="15">
        <f>IF(AQ82="2",BH82,0)</f>
        <v>0</v>
      </c>
      <c r="AG82" s="15">
        <f>IF(AQ82="2",BI82,0)</f>
        <v>0</v>
      </c>
      <c r="AH82" s="15">
        <f>IF(AQ82="0",BJ82,0)</f>
        <v>0</v>
      </c>
      <c r="AI82" s="9"/>
      <c r="AJ82" s="7">
        <f>IF(AN82=0,J82,0)</f>
        <v>0</v>
      </c>
      <c r="AK82" s="7">
        <f>IF(AN82=15,J82,0)</f>
        <v>0</v>
      </c>
      <c r="AL82" s="7">
        <f>IF(AN82=21,J82,0)</f>
        <v>0</v>
      </c>
      <c r="AN82" s="15">
        <v>21</v>
      </c>
      <c r="AO82" s="15">
        <f>G82*1</f>
        <v>0</v>
      </c>
      <c r="AP82" s="15">
        <f>G82*(1-1)</f>
        <v>0</v>
      </c>
      <c r="AQ82" s="12" t="s">
        <v>184</v>
      </c>
      <c r="AV82" s="15">
        <f>AW82+AX82</f>
        <v>0</v>
      </c>
      <c r="AW82" s="15">
        <f>F82*AO82</f>
        <v>0</v>
      </c>
      <c r="AX82" s="15">
        <f>F82*AP82</f>
        <v>0</v>
      </c>
      <c r="AY82" s="16" t="s">
        <v>197</v>
      </c>
      <c r="AZ82" s="16" t="s">
        <v>204</v>
      </c>
      <c r="BA82" s="9" t="s">
        <v>206</v>
      </c>
      <c r="BC82" s="15">
        <f>AW82+AX82</f>
        <v>0</v>
      </c>
      <c r="BD82" s="15">
        <f>G82/(100-BE82)*100</f>
        <v>0</v>
      </c>
      <c r="BE82" s="15">
        <v>0</v>
      </c>
      <c r="BF82" s="15">
        <f>L82</f>
        <v>0.0126</v>
      </c>
      <c r="BH82" s="7">
        <f>F82*AO82</f>
        <v>0</v>
      </c>
      <c r="BI82" s="7">
        <f>F82*AP82</f>
        <v>0</v>
      </c>
      <c r="BJ82" s="7">
        <f>F82*G82</f>
        <v>0</v>
      </c>
    </row>
    <row r="83" spans="1:62" ht="12.75">
      <c r="A83" s="93" t="s">
        <v>267</v>
      </c>
      <c r="B83" s="93"/>
      <c r="C83" s="93" t="s">
        <v>79</v>
      </c>
      <c r="D83" s="93" t="s">
        <v>141</v>
      </c>
      <c r="E83" s="93" t="s">
        <v>152</v>
      </c>
      <c r="F83" s="94">
        <v>36.38</v>
      </c>
      <c r="G83" s="94"/>
      <c r="H83" s="94">
        <f>F83*AO83</f>
        <v>0</v>
      </c>
      <c r="I83" s="94">
        <f>F83*AP83</f>
        <v>0</v>
      </c>
      <c r="J83" s="94">
        <f>F83*G83</f>
        <v>0</v>
      </c>
      <c r="K83" s="94">
        <v>0</v>
      </c>
      <c r="L83" s="94">
        <f>F83*K83</f>
        <v>0</v>
      </c>
      <c r="M83" s="95" t="s">
        <v>173</v>
      </c>
      <c r="Z83" s="15">
        <f>IF(AQ83="5",BJ83,0)</f>
        <v>0</v>
      </c>
      <c r="AB83" s="15">
        <f>IF(AQ83="1",BH83,0)</f>
        <v>0</v>
      </c>
      <c r="AC83" s="15">
        <f>IF(AQ83="1",BI83,0)</f>
        <v>0</v>
      </c>
      <c r="AD83" s="15">
        <f>IF(AQ83="7",BH83,0)</f>
        <v>0</v>
      </c>
      <c r="AE83" s="15">
        <f>IF(AQ83="7",BI83,0)</f>
        <v>0</v>
      </c>
      <c r="AF83" s="15">
        <f>IF(AQ83="2",BH83,0)</f>
        <v>0</v>
      </c>
      <c r="AG83" s="15">
        <f>IF(AQ83="2",BI83,0)</f>
        <v>0</v>
      </c>
      <c r="AH83" s="15">
        <f>IF(AQ83="0",BJ83,0)</f>
        <v>0</v>
      </c>
      <c r="AI83" s="9"/>
      <c r="AJ83" s="6">
        <f>IF(AN83=0,J83,0)</f>
        <v>0</v>
      </c>
      <c r="AK83" s="6">
        <f>IF(AN83=15,J83,0)</f>
        <v>0</v>
      </c>
      <c r="AL83" s="6">
        <f>IF(AN83=21,J83,0)</f>
        <v>0</v>
      </c>
      <c r="AN83" s="15">
        <v>21</v>
      </c>
      <c r="AO83" s="15">
        <f>G83*0</f>
        <v>0</v>
      </c>
      <c r="AP83" s="15">
        <f>G83*(1-0)</f>
        <v>0</v>
      </c>
      <c r="AQ83" s="11" t="s">
        <v>11</v>
      </c>
      <c r="AV83" s="15">
        <f>AW83+AX83</f>
        <v>0</v>
      </c>
      <c r="AW83" s="15">
        <f>F83*AO83</f>
        <v>0</v>
      </c>
      <c r="AX83" s="15">
        <f>F83*AP83</f>
        <v>0</v>
      </c>
      <c r="AY83" s="16" t="s">
        <v>197</v>
      </c>
      <c r="AZ83" s="16" t="s">
        <v>204</v>
      </c>
      <c r="BA83" s="9" t="s">
        <v>206</v>
      </c>
      <c r="BC83" s="15">
        <f>AW83+AX83</f>
        <v>0</v>
      </c>
      <c r="BD83" s="15">
        <f>G83/(100-BE83)*100</f>
        <v>0</v>
      </c>
      <c r="BE83" s="15">
        <v>0</v>
      </c>
      <c r="BF83" s="15">
        <f>L83</f>
        <v>0</v>
      </c>
      <c r="BH83" s="6">
        <f>F83*AO83</f>
        <v>0</v>
      </c>
      <c r="BI83" s="6">
        <f>F83*AP83</f>
        <v>0</v>
      </c>
      <c r="BJ83" s="6">
        <f>F83*G83</f>
        <v>0</v>
      </c>
    </row>
    <row r="84" spans="1:62" s="37" customFormat="1" ht="12.75">
      <c r="A84" s="103" t="s">
        <v>272</v>
      </c>
      <c r="B84" s="103"/>
      <c r="C84" s="103" t="s">
        <v>268</v>
      </c>
      <c r="D84" s="103" t="s">
        <v>269</v>
      </c>
      <c r="E84" s="103" t="s">
        <v>151</v>
      </c>
      <c r="F84" s="104">
        <v>1</v>
      </c>
      <c r="G84" s="104"/>
      <c r="H84" s="104">
        <f>F84*AO84</f>
        <v>0</v>
      </c>
      <c r="I84" s="104">
        <f>F84*AP84</f>
        <v>0</v>
      </c>
      <c r="J84" s="104">
        <f>F84*G84</f>
        <v>0</v>
      </c>
      <c r="K84" s="104">
        <v>0</v>
      </c>
      <c r="L84" s="104">
        <f>F84*K84</f>
        <v>0</v>
      </c>
      <c r="M84" s="105" t="s">
        <v>173</v>
      </c>
      <c r="Z84" s="15">
        <f>IF(AQ84="5",BJ84,0)</f>
        <v>0</v>
      </c>
      <c r="AB84" s="15">
        <f>IF(AQ84="1",BH84,0)</f>
        <v>0</v>
      </c>
      <c r="AC84" s="15">
        <f>IF(AQ84="1",BI84,0)</f>
        <v>0</v>
      </c>
      <c r="AD84" s="15">
        <f>IF(AQ84="7",BH84,0)</f>
        <v>0</v>
      </c>
      <c r="AE84" s="15">
        <f>IF(AQ84="7",BI84,0)</f>
        <v>0</v>
      </c>
      <c r="AF84" s="15">
        <f>IF(AQ84="2",BH84,0)</f>
        <v>0</v>
      </c>
      <c r="AG84" s="15">
        <f>IF(AQ84="2",BI84,0)</f>
        <v>0</v>
      </c>
      <c r="AH84" s="15">
        <f>IF(AQ84="0",BJ84,0)</f>
        <v>0</v>
      </c>
      <c r="AI84" s="9"/>
      <c r="AJ84" s="7">
        <f>IF(AN84=0,J84,0)</f>
        <v>0</v>
      </c>
      <c r="AK84" s="7">
        <f>IF(AN84=15,J84,0)</f>
        <v>0</v>
      </c>
      <c r="AL84" s="15">
        <v>2944.54</v>
      </c>
      <c r="AN84" s="15">
        <v>15</v>
      </c>
      <c r="AO84" s="15">
        <f>G84*1</f>
        <v>0</v>
      </c>
      <c r="AP84" s="15">
        <f>G84*(1-1)</f>
        <v>0</v>
      </c>
      <c r="AQ84" s="12" t="s">
        <v>184</v>
      </c>
      <c r="AV84" s="15">
        <f>AW84+AX84</f>
        <v>0</v>
      </c>
      <c r="AW84" s="15">
        <f>F84*AO84</f>
        <v>0</v>
      </c>
      <c r="AX84" s="15">
        <f>F84*AP84</f>
        <v>0</v>
      </c>
      <c r="AY84" s="16" t="s">
        <v>197</v>
      </c>
      <c r="AZ84" s="16" t="s">
        <v>204</v>
      </c>
      <c r="BA84" s="9" t="s">
        <v>206</v>
      </c>
      <c r="BC84" s="15">
        <f>AW84+AX84</f>
        <v>0</v>
      </c>
      <c r="BD84" s="15">
        <f>G84/(100-BE84)*100</f>
        <v>0</v>
      </c>
      <c r="BE84" s="15">
        <v>0</v>
      </c>
      <c r="BF84" s="15">
        <f>L84</f>
        <v>0</v>
      </c>
      <c r="BH84" s="7">
        <f>F84*AO84</f>
        <v>0</v>
      </c>
      <c r="BI84" s="7">
        <f>F84*AP84</f>
        <v>0</v>
      </c>
      <c r="BJ84" s="7">
        <f>F84*G84</f>
        <v>0</v>
      </c>
    </row>
    <row r="85" spans="1:62" ht="12.75">
      <c r="A85" s="103" t="s">
        <v>273</v>
      </c>
      <c r="B85" s="103"/>
      <c r="C85" s="103" t="s">
        <v>270</v>
      </c>
      <c r="D85" s="103" t="s">
        <v>271</v>
      </c>
      <c r="E85" s="103" t="s">
        <v>150</v>
      </c>
      <c r="F85" s="104">
        <v>15</v>
      </c>
      <c r="G85" s="104"/>
      <c r="H85" s="104">
        <f>F85*AO85</f>
        <v>0</v>
      </c>
      <c r="I85" s="104">
        <f>F85*AP85</f>
        <v>0</v>
      </c>
      <c r="J85" s="104">
        <f>F85*G85</f>
        <v>0</v>
      </c>
      <c r="K85" s="104">
        <v>0.00013</v>
      </c>
      <c r="L85" s="104">
        <f>F85*K85</f>
        <v>0.00195</v>
      </c>
      <c r="M85" s="105" t="s">
        <v>173</v>
      </c>
      <c r="Z85" s="15">
        <f>IF(AQ85="5",BJ85,0)</f>
        <v>0</v>
      </c>
      <c r="AB85" s="15">
        <f>IF(AQ85="1",BH85,0)</f>
        <v>0</v>
      </c>
      <c r="AC85" s="15">
        <f>IF(AQ85="1",BI85,0)</f>
        <v>0</v>
      </c>
      <c r="AD85" s="15">
        <f>IF(AQ85="7",BH85,0)</f>
        <v>0</v>
      </c>
      <c r="AE85" s="15">
        <f>IF(AQ85="7",BI85,0)</f>
        <v>0</v>
      </c>
      <c r="AF85" s="15">
        <f>IF(AQ85="2",BH85,0)</f>
        <v>0</v>
      </c>
      <c r="AG85" s="15">
        <f>IF(AQ85="2",BI85,0)</f>
        <v>0</v>
      </c>
      <c r="AH85" s="15">
        <f>IF(AQ85="0",BJ85,0)</f>
        <v>0</v>
      </c>
      <c r="AI85" s="9"/>
      <c r="AJ85" s="7">
        <f>IF(AN85=0,J85,0)</f>
        <v>0</v>
      </c>
      <c r="AK85" s="7">
        <f>IF(AN85=15,J85,0)</f>
        <v>0</v>
      </c>
      <c r="AL85" s="15">
        <v>1184.55</v>
      </c>
      <c r="AN85" s="15">
        <v>15</v>
      </c>
      <c r="AO85" s="15">
        <f>G85*1</f>
        <v>0</v>
      </c>
      <c r="AP85" s="15">
        <f>G85*(1-1)</f>
        <v>0</v>
      </c>
      <c r="AQ85" s="12" t="s">
        <v>184</v>
      </c>
      <c r="AV85" s="15">
        <f>AW85+AX85</f>
        <v>0</v>
      </c>
      <c r="AW85" s="15">
        <f>F85*AO85</f>
        <v>0</v>
      </c>
      <c r="AX85" s="15">
        <f>F85*AP85</f>
        <v>0</v>
      </c>
      <c r="AY85" s="16" t="s">
        <v>197</v>
      </c>
      <c r="AZ85" s="16" t="s">
        <v>204</v>
      </c>
      <c r="BA85" s="9" t="s">
        <v>206</v>
      </c>
      <c r="BC85" s="15">
        <f>AW85+AX85</f>
        <v>0</v>
      </c>
      <c r="BD85" s="15">
        <f>G85/(100-BE85)*100</f>
        <v>0</v>
      </c>
      <c r="BE85" s="15">
        <v>0</v>
      </c>
      <c r="BF85" s="15">
        <f>L85</f>
        <v>0.00195</v>
      </c>
      <c r="BH85" s="7">
        <f>F85*AO85</f>
        <v>0</v>
      </c>
      <c r="BI85" s="7">
        <f>F85*AP85</f>
        <v>0</v>
      </c>
      <c r="BJ85" s="7">
        <f>F85*G85</f>
        <v>0</v>
      </c>
    </row>
    <row r="86" spans="1:13" ht="13.5" thickBot="1">
      <c r="A86" s="86"/>
      <c r="B86" s="86"/>
      <c r="C86" s="86"/>
      <c r="D86" s="86"/>
      <c r="E86" s="86"/>
      <c r="F86" s="86"/>
      <c r="G86" s="86"/>
      <c r="H86" s="90" t="s">
        <v>162</v>
      </c>
      <c r="I86" s="91"/>
      <c r="J86" s="92">
        <f>ROUND(J12+J17+J22+J27+J36+J41+J45+J48+J55+J62+J65+J72+J75+J81,1)</f>
        <v>0</v>
      </c>
      <c r="K86" s="86"/>
      <c r="L86" s="86"/>
      <c r="M86" s="86"/>
    </row>
    <row r="87" ht="11.25" customHeight="1">
      <c r="A87" s="3" t="s">
        <v>38</v>
      </c>
    </row>
  </sheetData>
  <sheetProtection/>
  <mergeCells count="28">
    <mergeCell ref="H10:J10"/>
    <mergeCell ref="K10:L10"/>
    <mergeCell ref="H86:I86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Ing. Jiří Vogel</cp:lastModifiedBy>
  <dcterms:created xsi:type="dcterms:W3CDTF">2020-09-10T15:43:38Z</dcterms:created>
  <dcterms:modified xsi:type="dcterms:W3CDTF">2020-10-01T09:07:38Z</dcterms:modified>
  <cp:category/>
  <cp:version/>
  <cp:contentType/>
  <cp:contentStatus/>
</cp:coreProperties>
</file>