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295" yWindow="-135" windowWidth="13380" windowHeight="14250"/>
  </bookViews>
  <sheets>
    <sheet name="Rekapitulace stavby" sheetId="1" r:id="rId1"/>
    <sheet name="SO 01 - VD Ludkovice - od..." sheetId="2" r:id="rId2"/>
    <sheet name="SO 02 - VD Ludkovice - př..." sheetId="3" r:id="rId3"/>
    <sheet name="SO 02.1 - Rozdělovací objekt" sheetId="4" r:id="rId4"/>
    <sheet name="SO 02.2 - Spodní výpusť" sheetId="5" r:id="rId5"/>
    <sheet name="SO 03 - Kácení" sheetId="6" r:id="rId6"/>
    <sheet name="VON - Vedlejší a ostatní ..." sheetId="7" r:id="rId7"/>
    <sheet name="Pokyny pro vyplnění" sheetId="8" r:id="rId8"/>
  </sheets>
  <definedNames>
    <definedName name="_xlnm._FilterDatabase" localSheetId="1" hidden="1">'SO 01 - VD Ludkovice - od...'!$C$82:$K$130</definedName>
    <definedName name="_xlnm._FilterDatabase" localSheetId="2" hidden="1">'SO 02 - VD Ludkovice - př...'!$C$86:$K$187</definedName>
    <definedName name="_xlnm._FilterDatabase" localSheetId="3" hidden="1">'SO 02.1 - Rozdělovací objekt'!$C$84:$K$190</definedName>
    <definedName name="_xlnm._FilterDatabase" localSheetId="4" hidden="1">'SO 02.2 - Spodní výpusť'!$C$87:$K$257</definedName>
    <definedName name="_xlnm._FilterDatabase" localSheetId="5" hidden="1">'SO 03 - Kácení'!$C$80:$K$133</definedName>
    <definedName name="_xlnm._FilterDatabase" localSheetId="6" hidden="1">'VON - Vedlejší a ostatní ...'!$C$84:$K$118</definedName>
    <definedName name="_xlnm.Print_Titles" localSheetId="0">'Rekapitulace stavby'!$52:$52</definedName>
    <definedName name="_xlnm.Print_Titles" localSheetId="1">'SO 01 - VD Ludkovice - od...'!$82:$82</definedName>
    <definedName name="_xlnm.Print_Titles" localSheetId="2">'SO 02 - VD Ludkovice - př...'!$86:$86</definedName>
    <definedName name="_xlnm.Print_Titles" localSheetId="3">'SO 02.1 - Rozdělovací objekt'!$84:$84</definedName>
    <definedName name="_xlnm.Print_Titles" localSheetId="4">'SO 02.2 - Spodní výpusť'!$87:$87</definedName>
    <definedName name="_xlnm.Print_Titles" localSheetId="5">'SO 03 - Kácení'!$80:$80</definedName>
    <definedName name="_xlnm.Print_Titles" localSheetId="6">'VON - Vedlejší a ostatní ...'!$84:$84</definedName>
    <definedName name="_xlnm.Print_Area" localSheetId="7">'Pokyny pro vyplnění'!$B$2:$K$71,'Pokyny pro vyplnění'!$B$74:$K$118,'Pokyny pro vyplnění'!$B$121:$K$161,'Pokyny pro vyplnění'!$B$164:$K$218</definedName>
    <definedName name="_xlnm.Print_Area" localSheetId="0">'Rekapitulace stavby'!$D$4:$AO$36,'Rekapitulace stavby'!$C$42:$AQ$61</definedName>
    <definedName name="_xlnm.Print_Area" localSheetId="1">'SO 01 - VD Ludkovice - od...'!$C$4:$J$39,'SO 01 - VD Ludkovice - od...'!$C$45:$J$64,'SO 01 - VD Ludkovice - od...'!$C$70:$K$130</definedName>
    <definedName name="_xlnm.Print_Area" localSheetId="2">'SO 02 - VD Ludkovice - př...'!$C$4:$J$39,'SO 02 - VD Ludkovice - př...'!$C$45:$J$68,'SO 02 - VD Ludkovice - př...'!$C$74:$K$187</definedName>
    <definedName name="_xlnm.Print_Area" localSheetId="3">'SO 02.1 - Rozdělovací objekt'!$C$4:$J$39,'SO 02.1 - Rozdělovací objekt'!$C$45:$J$66,'SO 02.1 - Rozdělovací objekt'!$C$72:$K$190</definedName>
    <definedName name="_xlnm.Print_Area" localSheetId="4">'SO 02.2 - Spodní výpusť'!$C$4:$J$39,'SO 02.2 - Spodní výpusť'!$C$45:$J$69,'SO 02.2 - Spodní výpusť'!$C$75:$K$257</definedName>
    <definedName name="_xlnm.Print_Area" localSheetId="5">'SO 03 - Kácení'!$C$4:$J$39,'SO 03 - Kácení'!$C$45:$J$62,'SO 03 - Kácení'!$C$68:$K$133</definedName>
    <definedName name="_xlnm.Print_Area" localSheetId="6">'VON - Vedlejší a ostatní ...'!$C$4:$J$39,'VON - Vedlejší a ostatní ...'!$C$45:$J$66,'VON - Vedlejší a ostatní ...'!$C$72:$K$118</definedName>
  </definedNames>
  <calcPr calcId="145621"/>
</workbook>
</file>

<file path=xl/calcChain.xml><?xml version="1.0" encoding="utf-8"?>
<calcChain xmlns="http://schemas.openxmlformats.org/spreadsheetml/2006/main">
  <c r="J127" i="2" l="1"/>
  <c r="H92" i="2" l="1"/>
  <c r="J37" i="7" l="1"/>
  <c r="J36" i="7"/>
  <c r="AY60" i="1"/>
  <c r="J35" i="7"/>
  <c r="AX60" i="1"/>
  <c r="BI118" i="7"/>
  <c r="BH118" i="7"/>
  <c r="BG118" i="7"/>
  <c r="BF118" i="7"/>
  <c r="T118" i="7"/>
  <c r="R118" i="7"/>
  <c r="P118" i="7"/>
  <c r="BI116" i="7"/>
  <c r="BH116" i="7"/>
  <c r="BG116" i="7"/>
  <c r="BF116" i="7"/>
  <c r="T116" i="7"/>
  <c r="R116" i="7"/>
  <c r="P116"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7" i="7"/>
  <c r="BH107" i="7"/>
  <c r="BG107" i="7"/>
  <c r="BF107" i="7"/>
  <c r="T107" i="7"/>
  <c r="R107" i="7"/>
  <c r="P107" i="7"/>
  <c r="BI105" i="7"/>
  <c r="BH105" i="7"/>
  <c r="BG105" i="7"/>
  <c r="BF105" i="7"/>
  <c r="T105" i="7"/>
  <c r="R105" i="7"/>
  <c r="P105"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8" i="7"/>
  <c r="BH98" i="7"/>
  <c r="BG98" i="7"/>
  <c r="BF98" i="7"/>
  <c r="T98" i="7"/>
  <c r="R98" i="7"/>
  <c r="P98" i="7"/>
  <c r="BI97" i="7"/>
  <c r="BH97" i="7"/>
  <c r="BG97" i="7"/>
  <c r="BF97" i="7"/>
  <c r="T97" i="7"/>
  <c r="R97" i="7"/>
  <c r="P97" i="7"/>
  <c r="BI96" i="7"/>
  <c r="BH96" i="7"/>
  <c r="BG96" i="7"/>
  <c r="BF96" i="7"/>
  <c r="T96" i="7"/>
  <c r="R96" i="7"/>
  <c r="P96" i="7"/>
  <c r="BI94" i="7"/>
  <c r="BH94" i="7"/>
  <c r="BG94" i="7"/>
  <c r="BF94" i="7"/>
  <c r="T94" i="7"/>
  <c r="R94" i="7"/>
  <c r="P94" i="7"/>
  <c r="BI93" i="7"/>
  <c r="BH93" i="7"/>
  <c r="BG93" i="7"/>
  <c r="BF93" i="7"/>
  <c r="T93" i="7"/>
  <c r="R93" i="7"/>
  <c r="P93" i="7"/>
  <c r="BI92" i="7"/>
  <c r="BH92" i="7"/>
  <c r="BG92" i="7"/>
  <c r="BF92" i="7"/>
  <c r="T92" i="7"/>
  <c r="R92" i="7"/>
  <c r="P92" i="7"/>
  <c r="BI91" i="7"/>
  <c r="BH91" i="7"/>
  <c r="BG91" i="7"/>
  <c r="BF91" i="7"/>
  <c r="T91" i="7"/>
  <c r="R91" i="7"/>
  <c r="P91" i="7"/>
  <c r="BI90" i="7"/>
  <c r="BH90" i="7"/>
  <c r="BG90" i="7"/>
  <c r="BF90" i="7"/>
  <c r="T90" i="7"/>
  <c r="R90" i="7"/>
  <c r="P90" i="7"/>
  <c r="BI89" i="7"/>
  <c r="BH89" i="7"/>
  <c r="BG89" i="7"/>
  <c r="BF89" i="7"/>
  <c r="T89" i="7"/>
  <c r="R89" i="7"/>
  <c r="P89" i="7"/>
  <c r="BI88" i="7"/>
  <c r="BH88" i="7"/>
  <c r="BG88" i="7"/>
  <c r="BF88" i="7"/>
  <c r="T88" i="7"/>
  <c r="R88" i="7"/>
  <c r="P88" i="7"/>
  <c r="J81" i="7"/>
  <c r="F81" i="7"/>
  <c r="F79" i="7"/>
  <c r="E77" i="7"/>
  <c r="J54" i="7"/>
  <c r="F54" i="7"/>
  <c r="F52" i="7"/>
  <c r="E50" i="7"/>
  <c r="J24" i="7"/>
  <c r="E24" i="7"/>
  <c r="J82" i="7" s="1"/>
  <c r="J23" i="7"/>
  <c r="J18" i="7"/>
  <c r="E18" i="7"/>
  <c r="F55" i="7" s="1"/>
  <c r="J17" i="7"/>
  <c r="J12" i="7"/>
  <c r="J79" i="7"/>
  <c r="E7" i="7"/>
  <c r="E48" i="7"/>
  <c r="J37" i="6"/>
  <c r="J36" i="6"/>
  <c r="AY59" i="1" s="1"/>
  <c r="J35" i="6"/>
  <c r="AX59" i="1" s="1"/>
  <c r="BI133" i="6"/>
  <c r="BH133" i="6"/>
  <c r="BG133" i="6"/>
  <c r="BF133" i="6"/>
  <c r="T133" i="6"/>
  <c r="R133" i="6"/>
  <c r="P133" i="6"/>
  <c r="BI127" i="6"/>
  <c r="BH127" i="6"/>
  <c r="BG127" i="6"/>
  <c r="BF127" i="6"/>
  <c r="T127" i="6"/>
  <c r="R127" i="6"/>
  <c r="P127" i="6"/>
  <c r="BI124" i="6"/>
  <c r="BH124" i="6"/>
  <c r="BG124" i="6"/>
  <c r="BF124" i="6"/>
  <c r="T124" i="6"/>
  <c r="R124" i="6"/>
  <c r="P124" i="6"/>
  <c r="BI121" i="6"/>
  <c r="BH121" i="6"/>
  <c r="BG121" i="6"/>
  <c r="BF121" i="6"/>
  <c r="T121" i="6"/>
  <c r="R121" i="6"/>
  <c r="P121" i="6"/>
  <c r="BI118" i="6"/>
  <c r="BH118" i="6"/>
  <c r="BG118" i="6"/>
  <c r="BF118" i="6"/>
  <c r="T118" i="6"/>
  <c r="R118" i="6"/>
  <c r="P118" i="6"/>
  <c r="BI115" i="6"/>
  <c r="BH115" i="6"/>
  <c r="BG115" i="6"/>
  <c r="BF115" i="6"/>
  <c r="T115" i="6"/>
  <c r="R115" i="6"/>
  <c r="P115" i="6"/>
  <c r="BI112" i="6"/>
  <c r="BH112" i="6"/>
  <c r="BG112" i="6"/>
  <c r="BF112" i="6"/>
  <c r="T112" i="6"/>
  <c r="R112" i="6"/>
  <c r="P112" i="6"/>
  <c r="BI109" i="6"/>
  <c r="BH109" i="6"/>
  <c r="BG109" i="6"/>
  <c r="BF109" i="6"/>
  <c r="T109" i="6"/>
  <c r="R109" i="6"/>
  <c r="P109" i="6"/>
  <c r="BI105" i="6"/>
  <c r="BH105" i="6"/>
  <c r="BG105" i="6"/>
  <c r="BF105" i="6"/>
  <c r="T105" i="6"/>
  <c r="R105" i="6"/>
  <c r="P105" i="6"/>
  <c r="BI101" i="6"/>
  <c r="BH101" i="6"/>
  <c r="BG101" i="6"/>
  <c r="BF101" i="6"/>
  <c r="T101" i="6"/>
  <c r="R101" i="6"/>
  <c r="P101" i="6"/>
  <c r="BI97" i="6"/>
  <c r="BH97" i="6"/>
  <c r="BG97" i="6"/>
  <c r="BF97" i="6"/>
  <c r="T97" i="6"/>
  <c r="R97" i="6"/>
  <c r="P97" i="6"/>
  <c r="BI94" i="6"/>
  <c r="BH94" i="6"/>
  <c r="BG94" i="6"/>
  <c r="BF94" i="6"/>
  <c r="T94" i="6"/>
  <c r="R94" i="6"/>
  <c r="P94" i="6"/>
  <c r="BI91" i="6"/>
  <c r="BH91" i="6"/>
  <c r="BG91" i="6"/>
  <c r="BF91" i="6"/>
  <c r="T91" i="6"/>
  <c r="R91" i="6"/>
  <c r="P91" i="6"/>
  <c r="BI88" i="6"/>
  <c r="BH88" i="6"/>
  <c r="BG88" i="6"/>
  <c r="BF88" i="6"/>
  <c r="T88" i="6"/>
  <c r="R88" i="6"/>
  <c r="P88" i="6"/>
  <c r="BI84" i="6"/>
  <c r="BH84" i="6"/>
  <c r="BG84" i="6"/>
  <c r="BF84" i="6"/>
  <c r="T84" i="6"/>
  <c r="R84" i="6"/>
  <c r="P84" i="6"/>
  <c r="J77" i="6"/>
  <c r="F77" i="6"/>
  <c r="F75" i="6"/>
  <c r="E73" i="6"/>
  <c r="J54" i="6"/>
  <c r="F54" i="6"/>
  <c r="F52" i="6"/>
  <c r="E50" i="6"/>
  <c r="J24" i="6"/>
  <c r="E24" i="6"/>
  <c r="J55" i="6" s="1"/>
  <c r="J23" i="6"/>
  <c r="J18" i="6"/>
  <c r="E18" i="6"/>
  <c r="F78" i="6" s="1"/>
  <c r="J17" i="6"/>
  <c r="J12" i="6"/>
  <c r="J75" i="6"/>
  <c r="E7" i="6"/>
  <c r="E71" i="6"/>
  <c r="J37" i="5"/>
  <c r="J36" i="5"/>
  <c r="AY58" i="1" s="1"/>
  <c r="J35" i="5"/>
  <c r="AX58" i="1" s="1"/>
  <c r="BI256" i="5"/>
  <c r="BH256" i="5"/>
  <c r="BG256" i="5"/>
  <c r="BF256" i="5"/>
  <c r="T256" i="5"/>
  <c r="R256" i="5"/>
  <c r="P256" i="5"/>
  <c r="BI255" i="5"/>
  <c r="BH255" i="5"/>
  <c r="BG255" i="5"/>
  <c r="BF255" i="5"/>
  <c r="T255" i="5"/>
  <c r="R255" i="5"/>
  <c r="P255" i="5"/>
  <c r="BI252" i="5"/>
  <c r="BH252" i="5"/>
  <c r="BG252" i="5"/>
  <c r="BF252" i="5"/>
  <c r="T252" i="5"/>
  <c r="R252" i="5"/>
  <c r="P252" i="5"/>
  <c r="BI251" i="5"/>
  <c r="BH251" i="5"/>
  <c r="BG251" i="5"/>
  <c r="BF251" i="5"/>
  <c r="T251" i="5"/>
  <c r="R251" i="5"/>
  <c r="P251" i="5"/>
  <c r="BI249" i="5"/>
  <c r="BH249" i="5"/>
  <c r="BG249" i="5"/>
  <c r="BF249" i="5"/>
  <c r="T249" i="5"/>
  <c r="R249" i="5"/>
  <c r="P249" i="5"/>
  <c r="BI245" i="5"/>
  <c r="BH245" i="5"/>
  <c r="BG245" i="5"/>
  <c r="BF245" i="5"/>
  <c r="T245" i="5"/>
  <c r="T244" i="5"/>
  <c r="R245" i="5"/>
  <c r="R244" i="5"/>
  <c r="P245" i="5"/>
  <c r="P244" i="5"/>
  <c r="BI242" i="5"/>
  <c r="BH242" i="5"/>
  <c r="BG242" i="5"/>
  <c r="BF242" i="5"/>
  <c r="T242" i="5"/>
  <c r="R242" i="5"/>
  <c r="P242" i="5"/>
  <c r="BI239" i="5"/>
  <c r="BH239" i="5"/>
  <c r="BG239" i="5"/>
  <c r="BF239" i="5"/>
  <c r="T239" i="5"/>
  <c r="R239" i="5"/>
  <c r="P239" i="5"/>
  <c r="BI236" i="5"/>
  <c r="BH236" i="5"/>
  <c r="BG236" i="5"/>
  <c r="BF236" i="5"/>
  <c r="T236" i="5"/>
  <c r="R236" i="5"/>
  <c r="P236" i="5"/>
  <c r="BI234" i="5"/>
  <c r="BH234" i="5"/>
  <c r="BG234" i="5"/>
  <c r="BF234" i="5"/>
  <c r="T234" i="5"/>
  <c r="R234" i="5"/>
  <c r="P234" i="5"/>
  <c r="BI231" i="5"/>
  <c r="BH231" i="5"/>
  <c r="BG231" i="5"/>
  <c r="BF231" i="5"/>
  <c r="T231" i="5"/>
  <c r="R231" i="5"/>
  <c r="P231" i="5"/>
  <c r="BI228" i="5"/>
  <c r="BH228" i="5"/>
  <c r="BG228" i="5"/>
  <c r="BF228" i="5"/>
  <c r="T228" i="5"/>
  <c r="R228" i="5"/>
  <c r="P228" i="5"/>
  <c r="BI225" i="5"/>
  <c r="BH225" i="5"/>
  <c r="BG225" i="5"/>
  <c r="BF225" i="5"/>
  <c r="T225" i="5"/>
  <c r="R225" i="5"/>
  <c r="P225" i="5"/>
  <c r="BI222" i="5"/>
  <c r="BH222" i="5"/>
  <c r="BG222" i="5"/>
  <c r="BF222" i="5"/>
  <c r="T222" i="5"/>
  <c r="R222" i="5"/>
  <c r="P222" i="5"/>
  <c r="BI219" i="5"/>
  <c r="BH219" i="5"/>
  <c r="BG219" i="5"/>
  <c r="BF219" i="5"/>
  <c r="T219" i="5"/>
  <c r="R219" i="5"/>
  <c r="P219" i="5"/>
  <c r="BI215" i="5"/>
  <c r="BH215" i="5"/>
  <c r="BG215" i="5"/>
  <c r="BF215" i="5"/>
  <c r="T215" i="5"/>
  <c r="R215" i="5"/>
  <c r="P215" i="5"/>
  <c r="BI211" i="5"/>
  <c r="BH211" i="5"/>
  <c r="BG211" i="5"/>
  <c r="BF211" i="5"/>
  <c r="T211" i="5"/>
  <c r="R211" i="5"/>
  <c r="P211" i="5"/>
  <c r="BI208" i="5"/>
  <c r="BH208" i="5"/>
  <c r="BG208" i="5"/>
  <c r="BF208" i="5"/>
  <c r="T208" i="5"/>
  <c r="R208" i="5"/>
  <c r="P208" i="5"/>
  <c r="BI207" i="5"/>
  <c r="BH207" i="5"/>
  <c r="BG207" i="5"/>
  <c r="BF207" i="5"/>
  <c r="T207" i="5"/>
  <c r="R207" i="5"/>
  <c r="P207" i="5"/>
  <c r="BI204" i="5"/>
  <c r="BH204" i="5"/>
  <c r="BG204" i="5"/>
  <c r="BF204" i="5"/>
  <c r="T204" i="5"/>
  <c r="R204" i="5"/>
  <c r="P204" i="5"/>
  <c r="BI200" i="5"/>
  <c r="BH200" i="5"/>
  <c r="BG200" i="5"/>
  <c r="BF200" i="5"/>
  <c r="T200" i="5"/>
  <c r="R200" i="5"/>
  <c r="P200" i="5"/>
  <c r="BI197" i="5"/>
  <c r="BH197" i="5"/>
  <c r="BG197" i="5"/>
  <c r="BF197" i="5"/>
  <c r="T197" i="5"/>
  <c r="R197" i="5"/>
  <c r="P197" i="5"/>
  <c r="BI194" i="5"/>
  <c r="BH194" i="5"/>
  <c r="BG194" i="5"/>
  <c r="BF194" i="5"/>
  <c r="T194" i="5"/>
  <c r="R194" i="5"/>
  <c r="P194" i="5"/>
  <c r="BI190" i="5"/>
  <c r="BH190" i="5"/>
  <c r="BG190" i="5"/>
  <c r="BF190" i="5"/>
  <c r="T190" i="5"/>
  <c r="R190" i="5"/>
  <c r="P190" i="5"/>
  <c r="BI183" i="5"/>
  <c r="BH183" i="5"/>
  <c r="BG183" i="5"/>
  <c r="BF183" i="5"/>
  <c r="T183" i="5"/>
  <c r="R183" i="5"/>
  <c r="P183" i="5"/>
  <c r="BI179" i="5"/>
  <c r="BH179" i="5"/>
  <c r="BG179" i="5"/>
  <c r="BF179" i="5"/>
  <c r="T179" i="5"/>
  <c r="R179" i="5"/>
  <c r="P179" i="5"/>
  <c r="BI172" i="5"/>
  <c r="BH172" i="5"/>
  <c r="BG172" i="5"/>
  <c r="BF172" i="5"/>
  <c r="T172" i="5"/>
  <c r="R172" i="5"/>
  <c r="P172" i="5"/>
  <c r="BI170" i="5"/>
  <c r="BH170" i="5"/>
  <c r="BG170" i="5"/>
  <c r="BF170" i="5"/>
  <c r="T170" i="5"/>
  <c r="R170" i="5"/>
  <c r="P170" i="5"/>
  <c r="BI156" i="5"/>
  <c r="BH156" i="5"/>
  <c r="BG156" i="5"/>
  <c r="BF156" i="5"/>
  <c r="T156" i="5"/>
  <c r="R156" i="5"/>
  <c r="P156" i="5"/>
  <c r="BI147" i="5"/>
  <c r="BH147" i="5"/>
  <c r="BG147" i="5"/>
  <c r="BF147" i="5"/>
  <c r="T147" i="5"/>
  <c r="R147" i="5"/>
  <c r="P147" i="5"/>
  <c r="BI145" i="5"/>
  <c r="BH145" i="5"/>
  <c r="BG145" i="5"/>
  <c r="BF145" i="5"/>
  <c r="T145" i="5"/>
  <c r="R145" i="5"/>
  <c r="P145" i="5"/>
  <c r="BI142" i="5"/>
  <c r="BH142" i="5"/>
  <c r="BG142" i="5"/>
  <c r="BF142" i="5"/>
  <c r="T142" i="5"/>
  <c r="R142" i="5"/>
  <c r="P142" i="5"/>
  <c r="BI135" i="5"/>
  <c r="BH135" i="5"/>
  <c r="BG135" i="5"/>
  <c r="BF135" i="5"/>
  <c r="T135" i="5"/>
  <c r="R135" i="5"/>
  <c r="P135" i="5"/>
  <c r="BI133" i="5"/>
  <c r="BH133" i="5"/>
  <c r="BG133" i="5"/>
  <c r="BF133" i="5"/>
  <c r="T133" i="5"/>
  <c r="R133" i="5"/>
  <c r="P133" i="5"/>
  <c r="BI130" i="5"/>
  <c r="BH130" i="5"/>
  <c r="BG130" i="5"/>
  <c r="BF130" i="5"/>
  <c r="T130" i="5"/>
  <c r="R130" i="5"/>
  <c r="P130" i="5"/>
  <c r="BI127" i="5"/>
  <c r="BH127" i="5"/>
  <c r="BG127" i="5"/>
  <c r="BF127" i="5"/>
  <c r="T127" i="5"/>
  <c r="R127" i="5"/>
  <c r="P127" i="5"/>
  <c r="BI115" i="5"/>
  <c r="BH115" i="5"/>
  <c r="BG115" i="5"/>
  <c r="BF115" i="5"/>
  <c r="T115" i="5"/>
  <c r="R115" i="5"/>
  <c r="P115" i="5"/>
  <c r="BI112" i="5"/>
  <c r="BH112" i="5"/>
  <c r="BG112" i="5"/>
  <c r="BF112" i="5"/>
  <c r="T112" i="5"/>
  <c r="R112" i="5"/>
  <c r="P112" i="5"/>
  <c r="BI110" i="5"/>
  <c r="BH110" i="5"/>
  <c r="BG110" i="5"/>
  <c r="BF110" i="5"/>
  <c r="T110" i="5"/>
  <c r="R110" i="5"/>
  <c r="P110" i="5"/>
  <c r="BI107" i="5"/>
  <c r="BH107" i="5"/>
  <c r="BG107" i="5"/>
  <c r="BF107" i="5"/>
  <c r="T107" i="5"/>
  <c r="R107" i="5"/>
  <c r="P107" i="5"/>
  <c r="BI104" i="5"/>
  <c r="BH104" i="5"/>
  <c r="BG104" i="5"/>
  <c r="BF104" i="5"/>
  <c r="T104" i="5"/>
  <c r="R104" i="5"/>
  <c r="P104" i="5"/>
  <c r="BI102" i="5"/>
  <c r="BH102" i="5"/>
  <c r="BG102" i="5"/>
  <c r="BF102" i="5"/>
  <c r="T102" i="5"/>
  <c r="R102" i="5"/>
  <c r="P102" i="5"/>
  <c r="BI99" i="5"/>
  <c r="BH99" i="5"/>
  <c r="BG99" i="5"/>
  <c r="BF99" i="5"/>
  <c r="T99" i="5"/>
  <c r="R99" i="5"/>
  <c r="P99" i="5"/>
  <c r="BI94" i="5"/>
  <c r="BH94" i="5"/>
  <c r="BG94" i="5"/>
  <c r="BF94" i="5"/>
  <c r="T94" i="5"/>
  <c r="R94" i="5"/>
  <c r="P94" i="5"/>
  <c r="BI91" i="5"/>
  <c r="BH91" i="5"/>
  <c r="BG91" i="5"/>
  <c r="BF91" i="5"/>
  <c r="T91" i="5"/>
  <c r="R91" i="5"/>
  <c r="P91" i="5"/>
  <c r="J84" i="5"/>
  <c r="F84" i="5"/>
  <c r="F82" i="5"/>
  <c r="E80" i="5"/>
  <c r="J54" i="5"/>
  <c r="F54" i="5"/>
  <c r="F52" i="5"/>
  <c r="E50" i="5"/>
  <c r="J24" i="5"/>
  <c r="E24" i="5"/>
  <c r="J55" i="5" s="1"/>
  <c r="J23" i="5"/>
  <c r="J18" i="5"/>
  <c r="E18" i="5"/>
  <c r="F85" i="5" s="1"/>
  <c r="J17" i="5"/>
  <c r="J12" i="5"/>
  <c r="J82" i="5" s="1"/>
  <c r="E7" i="5"/>
  <c r="E48" i="5" s="1"/>
  <c r="J37" i="4"/>
  <c r="J36" i="4"/>
  <c r="AY57" i="1"/>
  <c r="J35" i="4"/>
  <c r="AX57" i="1"/>
  <c r="BI189" i="4"/>
  <c r="BH189" i="4"/>
  <c r="BG189" i="4"/>
  <c r="BF189" i="4"/>
  <c r="T189" i="4"/>
  <c r="T188" i="4"/>
  <c r="R189" i="4"/>
  <c r="R188" i="4"/>
  <c r="P189" i="4"/>
  <c r="P188" i="4"/>
  <c r="BI184" i="4"/>
  <c r="BH184" i="4"/>
  <c r="BG184" i="4"/>
  <c r="BF184" i="4"/>
  <c r="T184" i="4"/>
  <c r="R184" i="4"/>
  <c r="P184" i="4"/>
  <c r="BI181" i="4"/>
  <c r="BH181" i="4"/>
  <c r="BG181" i="4"/>
  <c r="BF181" i="4"/>
  <c r="T181" i="4"/>
  <c r="R181" i="4"/>
  <c r="P181" i="4"/>
  <c r="BI178" i="4"/>
  <c r="BH178" i="4"/>
  <c r="BG178" i="4"/>
  <c r="BF178" i="4"/>
  <c r="T178" i="4"/>
  <c r="R178" i="4"/>
  <c r="P178" i="4"/>
  <c r="BI176" i="4"/>
  <c r="BH176" i="4"/>
  <c r="BG176" i="4"/>
  <c r="BF176" i="4"/>
  <c r="T176" i="4"/>
  <c r="R176" i="4"/>
  <c r="P176" i="4"/>
  <c r="BI171" i="4"/>
  <c r="BH171" i="4"/>
  <c r="BG171" i="4"/>
  <c r="BF171" i="4"/>
  <c r="T171" i="4"/>
  <c r="R171" i="4"/>
  <c r="P171" i="4"/>
  <c r="BI168" i="4"/>
  <c r="BH168" i="4"/>
  <c r="BG168" i="4"/>
  <c r="BF168" i="4"/>
  <c r="T168" i="4"/>
  <c r="R168" i="4"/>
  <c r="P168" i="4"/>
  <c r="BI165" i="4"/>
  <c r="BH165" i="4"/>
  <c r="BG165" i="4"/>
  <c r="BF165" i="4"/>
  <c r="T165" i="4"/>
  <c r="R165" i="4"/>
  <c r="P165" i="4"/>
  <c r="BI159" i="4"/>
  <c r="BH159" i="4"/>
  <c r="BG159" i="4"/>
  <c r="BF159" i="4"/>
  <c r="T159" i="4"/>
  <c r="R159" i="4"/>
  <c r="P159" i="4"/>
  <c r="BI156" i="4"/>
  <c r="BH156" i="4"/>
  <c r="BG156" i="4"/>
  <c r="BF156" i="4"/>
  <c r="T156" i="4"/>
  <c r="R156" i="4"/>
  <c r="P156" i="4"/>
  <c r="BI153" i="4"/>
  <c r="BH153" i="4"/>
  <c r="BG153" i="4"/>
  <c r="BF153" i="4"/>
  <c r="T153" i="4"/>
  <c r="R153" i="4"/>
  <c r="P153" i="4"/>
  <c r="BI150" i="4"/>
  <c r="BH150" i="4"/>
  <c r="BG150" i="4"/>
  <c r="BF150" i="4"/>
  <c r="T150" i="4"/>
  <c r="R150" i="4"/>
  <c r="P150" i="4"/>
  <c r="BI147" i="4"/>
  <c r="BH147" i="4"/>
  <c r="BG147" i="4"/>
  <c r="BF147" i="4"/>
  <c r="T147" i="4"/>
  <c r="R147" i="4"/>
  <c r="P147" i="4"/>
  <c r="BI143" i="4"/>
  <c r="BH143" i="4"/>
  <c r="BG143" i="4"/>
  <c r="BF143" i="4"/>
  <c r="T143" i="4"/>
  <c r="R143" i="4"/>
  <c r="P143" i="4"/>
  <c r="BI140" i="4"/>
  <c r="BH140" i="4"/>
  <c r="BG140" i="4"/>
  <c r="BF140" i="4"/>
  <c r="T140" i="4"/>
  <c r="R140" i="4"/>
  <c r="P140" i="4"/>
  <c r="BI136" i="4"/>
  <c r="BH136" i="4"/>
  <c r="BG136" i="4"/>
  <c r="BF136" i="4"/>
  <c r="T136" i="4"/>
  <c r="R136" i="4"/>
  <c r="P136" i="4"/>
  <c r="BI133" i="4"/>
  <c r="BH133" i="4"/>
  <c r="BG133" i="4"/>
  <c r="BF133" i="4"/>
  <c r="T133" i="4"/>
  <c r="R133" i="4"/>
  <c r="P133" i="4"/>
  <c r="BI131" i="4"/>
  <c r="BH131" i="4"/>
  <c r="BG131" i="4"/>
  <c r="BF131" i="4"/>
  <c r="T131" i="4"/>
  <c r="R131" i="4"/>
  <c r="P131" i="4"/>
  <c r="BI126" i="4"/>
  <c r="BH126" i="4"/>
  <c r="BG126" i="4"/>
  <c r="BF126" i="4"/>
  <c r="T126" i="4"/>
  <c r="R126" i="4"/>
  <c r="P126" i="4"/>
  <c r="BI122" i="4"/>
  <c r="BH122" i="4"/>
  <c r="BG122" i="4"/>
  <c r="BF122" i="4"/>
  <c r="T122" i="4"/>
  <c r="R122" i="4"/>
  <c r="P122" i="4"/>
  <c r="BI116" i="4"/>
  <c r="BH116" i="4"/>
  <c r="BG116" i="4"/>
  <c r="BF116" i="4"/>
  <c r="T116" i="4"/>
  <c r="R116" i="4"/>
  <c r="P116" i="4"/>
  <c r="BI114" i="4"/>
  <c r="BH114" i="4"/>
  <c r="BG114" i="4"/>
  <c r="BF114" i="4"/>
  <c r="T114" i="4"/>
  <c r="R114" i="4"/>
  <c r="P114" i="4"/>
  <c r="BI111" i="4"/>
  <c r="BH111" i="4"/>
  <c r="BG111" i="4"/>
  <c r="BF111" i="4"/>
  <c r="T111" i="4"/>
  <c r="R111" i="4"/>
  <c r="P111" i="4"/>
  <c r="BI108" i="4"/>
  <c r="BH108" i="4"/>
  <c r="BG108" i="4"/>
  <c r="BF108" i="4"/>
  <c r="T108" i="4"/>
  <c r="R108" i="4"/>
  <c r="P108" i="4"/>
  <c r="BI105" i="4"/>
  <c r="BH105" i="4"/>
  <c r="BG105" i="4"/>
  <c r="BF105" i="4"/>
  <c r="T105" i="4"/>
  <c r="R105" i="4"/>
  <c r="P105" i="4"/>
  <c r="BI102" i="4"/>
  <c r="BH102" i="4"/>
  <c r="BG102" i="4"/>
  <c r="BF102" i="4"/>
  <c r="T102" i="4"/>
  <c r="R102" i="4"/>
  <c r="P102" i="4"/>
  <c r="BI100" i="4"/>
  <c r="BH100" i="4"/>
  <c r="BG100" i="4"/>
  <c r="BF100" i="4"/>
  <c r="T100" i="4"/>
  <c r="R100" i="4"/>
  <c r="P100" i="4"/>
  <c r="BI97" i="4"/>
  <c r="BH97" i="4"/>
  <c r="BG97" i="4"/>
  <c r="BF97" i="4"/>
  <c r="T97" i="4"/>
  <c r="R97" i="4"/>
  <c r="P97" i="4"/>
  <c r="BI94" i="4"/>
  <c r="BH94" i="4"/>
  <c r="BG94" i="4"/>
  <c r="BF94" i="4"/>
  <c r="T94" i="4"/>
  <c r="R94" i="4"/>
  <c r="P94" i="4"/>
  <c r="BI91" i="4"/>
  <c r="BH91" i="4"/>
  <c r="BG91" i="4"/>
  <c r="BF91" i="4"/>
  <c r="T91" i="4"/>
  <c r="R91" i="4"/>
  <c r="P91" i="4"/>
  <c r="BI88" i="4"/>
  <c r="BH88" i="4"/>
  <c r="BG88" i="4"/>
  <c r="BF88" i="4"/>
  <c r="T88" i="4"/>
  <c r="R88" i="4"/>
  <c r="P88" i="4"/>
  <c r="J81" i="4"/>
  <c r="F81" i="4"/>
  <c r="F79" i="4"/>
  <c r="E77" i="4"/>
  <c r="J54" i="4"/>
  <c r="F54" i="4"/>
  <c r="F52" i="4"/>
  <c r="E50" i="4"/>
  <c r="J24" i="4"/>
  <c r="E24" i="4"/>
  <c r="J82" i="4" s="1"/>
  <c r="J23" i="4"/>
  <c r="J18" i="4"/>
  <c r="E18" i="4"/>
  <c r="F55" i="4" s="1"/>
  <c r="J17" i="4"/>
  <c r="J12" i="4"/>
  <c r="J79" i="4"/>
  <c r="E7" i="4"/>
  <c r="E48" i="4"/>
  <c r="J37" i="3"/>
  <c r="J36" i="3"/>
  <c r="AY56" i="1" s="1"/>
  <c r="J35" i="3"/>
  <c r="AX56" i="1" s="1"/>
  <c r="BI186" i="3"/>
  <c r="BH186" i="3"/>
  <c r="BG186" i="3"/>
  <c r="BF186" i="3"/>
  <c r="T186" i="3"/>
  <c r="T185" i="3" s="1"/>
  <c r="R186" i="3"/>
  <c r="R185" i="3" s="1"/>
  <c r="P186" i="3"/>
  <c r="P185" i="3" s="1"/>
  <c r="BI183" i="3"/>
  <c r="BH183" i="3"/>
  <c r="BG183" i="3"/>
  <c r="BF183" i="3"/>
  <c r="T183" i="3"/>
  <c r="R183" i="3"/>
  <c r="P183" i="3"/>
  <c r="BI180" i="3"/>
  <c r="BH180" i="3"/>
  <c r="BG180" i="3"/>
  <c r="BF180" i="3"/>
  <c r="T180" i="3"/>
  <c r="R180" i="3"/>
  <c r="P180" i="3"/>
  <c r="BI177" i="3"/>
  <c r="BH177" i="3"/>
  <c r="BG177" i="3"/>
  <c r="BF177" i="3"/>
  <c r="T177" i="3"/>
  <c r="T176" i="3" s="1"/>
  <c r="R177" i="3"/>
  <c r="R176" i="3" s="1"/>
  <c r="P177" i="3"/>
  <c r="P176" i="3" s="1"/>
  <c r="BI173" i="3"/>
  <c r="BH173" i="3"/>
  <c r="BG173" i="3"/>
  <c r="BF173" i="3"/>
  <c r="T173" i="3"/>
  <c r="R173" i="3"/>
  <c r="P173" i="3"/>
  <c r="BI168" i="3"/>
  <c r="BH168" i="3"/>
  <c r="BG168" i="3"/>
  <c r="BF168" i="3"/>
  <c r="T168" i="3"/>
  <c r="R168" i="3"/>
  <c r="P168" i="3"/>
  <c r="BI165" i="3"/>
  <c r="BH165" i="3"/>
  <c r="BG165" i="3"/>
  <c r="BF165" i="3"/>
  <c r="T165" i="3"/>
  <c r="R165" i="3"/>
  <c r="P165" i="3"/>
  <c r="BI160" i="3"/>
  <c r="BH160" i="3"/>
  <c r="BG160" i="3"/>
  <c r="BF160" i="3"/>
  <c r="T160" i="3"/>
  <c r="R160" i="3"/>
  <c r="P160" i="3"/>
  <c r="BI156" i="3"/>
  <c r="BH156" i="3"/>
  <c r="BG156" i="3"/>
  <c r="BF156" i="3"/>
  <c r="T156" i="3"/>
  <c r="R156" i="3"/>
  <c r="P156" i="3"/>
  <c r="BI153" i="3"/>
  <c r="BH153" i="3"/>
  <c r="BG153" i="3"/>
  <c r="BF153" i="3"/>
  <c r="T153" i="3"/>
  <c r="R153" i="3"/>
  <c r="P153" i="3"/>
  <c r="BI150" i="3"/>
  <c r="BH150" i="3"/>
  <c r="BG150" i="3"/>
  <c r="BF150" i="3"/>
  <c r="T150" i="3"/>
  <c r="R150" i="3"/>
  <c r="P150" i="3"/>
  <c r="BI144" i="3"/>
  <c r="BH144" i="3"/>
  <c r="BG144" i="3"/>
  <c r="BF144" i="3"/>
  <c r="T144" i="3"/>
  <c r="R144" i="3"/>
  <c r="P144" i="3"/>
  <c r="BI142" i="3"/>
  <c r="BH142" i="3"/>
  <c r="BG142" i="3"/>
  <c r="BF142" i="3"/>
  <c r="T142" i="3"/>
  <c r="R142" i="3"/>
  <c r="P142" i="3"/>
  <c r="BI134" i="3"/>
  <c r="BH134" i="3"/>
  <c r="BG134" i="3"/>
  <c r="BF134" i="3"/>
  <c r="T134" i="3"/>
  <c r="R134" i="3"/>
  <c r="P134" i="3"/>
  <c r="BI131" i="3"/>
  <c r="BH131" i="3"/>
  <c r="BG131" i="3"/>
  <c r="BF131" i="3"/>
  <c r="T131" i="3"/>
  <c r="R131" i="3"/>
  <c r="P131" i="3"/>
  <c r="BI128" i="3"/>
  <c r="BH128" i="3"/>
  <c r="BG128" i="3"/>
  <c r="BF128" i="3"/>
  <c r="T128" i="3"/>
  <c r="R128" i="3"/>
  <c r="P128" i="3"/>
  <c r="BI125" i="3"/>
  <c r="BH125" i="3"/>
  <c r="BG125" i="3"/>
  <c r="BF125" i="3"/>
  <c r="T125" i="3"/>
  <c r="R125" i="3"/>
  <c r="P125" i="3"/>
  <c r="BI122" i="3"/>
  <c r="BH122" i="3"/>
  <c r="BG122" i="3"/>
  <c r="BF122" i="3"/>
  <c r="T122" i="3"/>
  <c r="R122" i="3"/>
  <c r="P122" i="3"/>
  <c r="BI119" i="3"/>
  <c r="BH119" i="3"/>
  <c r="BG119" i="3"/>
  <c r="BF119" i="3"/>
  <c r="T119" i="3"/>
  <c r="R119" i="3"/>
  <c r="P119" i="3"/>
  <c r="BI118" i="3"/>
  <c r="BH118" i="3"/>
  <c r="BG118" i="3"/>
  <c r="BF118" i="3"/>
  <c r="T118" i="3"/>
  <c r="R118" i="3"/>
  <c r="P118" i="3"/>
  <c r="BI116" i="3"/>
  <c r="BH116" i="3"/>
  <c r="BG116" i="3"/>
  <c r="BF116" i="3"/>
  <c r="T116" i="3"/>
  <c r="R116" i="3"/>
  <c r="P116" i="3"/>
  <c r="BI114" i="3"/>
  <c r="BH114" i="3"/>
  <c r="BG114" i="3"/>
  <c r="BF114" i="3"/>
  <c r="T114" i="3"/>
  <c r="R114" i="3"/>
  <c r="P114" i="3"/>
  <c r="BI111" i="3"/>
  <c r="BH111" i="3"/>
  <c r="BG111" i="3"/>
  <c r="BF111" i="3"/>
  <c r="T111" i="3"/>
  <c r="R111" i="3"/>
  <c r="P111" i="3"/>
  <c r="BI109" i="3"/>
  <c r="BH109" i="3"/>
  <c r="BG109" i="3"/>
  <c r="BF109" i="3"/>
  <c r="T109" i="3"/>
  <c r="R109" i="3"/>
  <c r="P109" i="3"/>
  <c r="BI106" i="3"/>
  <c r="BH106" i="3"/>
  <c r="BG106" i="3"/>
  <c r="BF106" i="3"/>
  <c r="T106" i="3"/>
  <c r="R106" i="3"/>
  <c r="P106" i="3"/>
  <c r="BI103" i="3"/>
  <c r="BH103" i="3"/>
  <c r="BG103" i="3"/>
  <c r="BF103" i="3"/>
  <c r="T103" i="3"/>
  <c r="R103" i="3"/>
  <c r="P103" i="3"/>
  <c r="BI101" i="3"/>
  <c r="BH101" i="3"/>
  <c r="BG101" i="3"/>
  <c r="BF101" i="3"/>
  <c r="T101" i="3"/>
  <c r="R101" i="3"/>
  <c r="P101" i="3"/>
  <c r="BI98" i="3"/>
  <c r="BH98" i="3"/>
  <c r="BG98" i="3"/>
  <c r="BF98" i="3"/>
  <c r="T98" i="3"/>
  <c r="R98" i="3"/>
  <c r="P98" i="3"/>
  <c r="BI96" i="3"/>
  <c r="BH96" i="3"/>
  <c r="BG96" i="3"/>
  <c r="BF96" i="3"/>
  <c r="T96" i="3"/>
  <c r="R96" i="3"/>
  <c r="P96" i="3"/>
  <c r="BI93" i="3"/>
  <c r="BH93" i="3"/>
  <c r="BG93" i="3"/>
  <c r="BF93" i="3"/>
  <c r="T93" i="3"/>
  <c r="R93" i="3"/>
  <c r="P93" i="3"/>
  <c r="BI90" i="3"/>
  <c r="BH90" i="3"/>
  <c r="BG90" i="3"/>
  <c r="BF90" i="3"/>
  <c r="T90" i="3"/>
  <c r="R90" i="3"/>
  <c r="P90" i="3"/>
  <c r="J83" i="3"/>
  <c r="F83" i="3"/>
  <c r="F81" i="3"/>
  <c r="E79" i="3"/>
  <c r="J54" i="3"/>
  <c r="F54" i="3"/>
  <c r="F52" i="3"/>
  <c r="E50" i="3"/>
  <c r="J24" i="3"/>
  <c r="E24" i="3"/>
  <c r="J55" i="3" s="1"/>
  <c r="J23" i="3"/>
  <c r="J18" i="3"/>
  <c r="E18" i="3"/>
  <c r="F55" i="3" s="1"/>
  <c r="J17" i="3"/>
  <c r="J12" i="3"/>
  <c r="J52" i="3"/>
  <c r="E7" i="3"/>
  <c r="E77" i="3"/>
  <c r="J37" i="2"/>
  <c r="J36" i="2"/>
  <c r="AY55" i="1" s="1"/>
  <c r="J35" i="2"/>
  <c r="AX55" i="1" s="1"/>
  <c r="BI129" i="2"/>
  <c r="BH129" i="2"/>
  <c r="BG129" i="2"/>
  <c r="BF129" i="2"/>
  <c r="T129" i="2"/>
  <c r="T128" i="2" s="1"/>
  <c r="R129" i="2"/>
  <c r="R128" i="2" s="1"/>
  <c r="P129" i="2"/>
  <c r="P128" i="2" s="1"/>
  <c r="BI124" i="2"/>
  <c r="BH124" i="2"/>
  <c r="BG124" i="2"/>
  <c r="BF124" i="2"/>
  <c r="T124" i="2"/>
  <c r="R124" i="2"/>
  <c r="P124" i="2"/>
  <c r="BI121" i="2"/>
  <c r="BH121" i="2"/>
  <c r="BG121" i="2"/>
  <c r="BF121" i="2"/>
  <c r="T121" i="2"/>
  <c r="R121" i="2"/>
  <c r="P121" i="2"/>
  <c r="BI119" i="2"/>
  <c r="BH119" i="2"/>
  <c r="BG119" i="2"/>
  <c r="BF119" i="2"/>
  <c r="T119" i="2"/>
  <c r="R119" i="2"/>
  <c r="P119" i="2"/>
  <c r="BI116" i="2"/>
  <c r="BH116" i="2"/>
  <c r="BG116" i="2"/>
  <c r="BF116" i="2"/>
  <c r="T116" i="2"/>
  <c r="R116" i="2"/>
  <c r="P116" i="2"/>
  <c r="BI113" i="2"/>
  <c r="BH113" i="2"/>
  <c r="BG113" i="2"/>
  <c r="BF113" i="2"/>
  <c r="T113" i="2"/>
  <c r="R113" i="2"/>
  <c r="P113" i="2"/>
  <c r="BI109" i="2"/>
  <c r="BH109" i="2"/>
  <c r="BG109" i="2"/>
  <c r="BF109" i="2"/>
  <c r="T109" i="2"/>
  <c r="R109" i="2"/>
  <c r="P109" i="2"/>
  <c r="BI107" i="2"/>
  <c r="BH107" i="2"/>
  <c r="BG107" i="2"/>
  <c r="BF107" i="2"/>
  <c r="T107" i="2"/>
  <c r="R107" i="2"/>
  <c r="P107" i="2"/>
  <c r="BI104" i="2"/>
  <c r="BH104" i="2"/>
  <c r="BG104" i="2"/>
  <c r="BF104" i="2"/>
  <c r="T104" i="2"/>
  <c r="R104" i="2"/>
  <c r="P104" i="2"/>
  <c r="BI101" i="2"/>
  <c r="BH101" i="2"/>
  <c r="BG101" i="2"/>
  <c r="BF101" i="2"/>
  <c r="T101" i="2"/>
  <c r="R101" i="2"/>
  <c r="P101" i="2"/>
  <c r="BI98" i="2"/>
  <c r="BH98" i="2"/>
  <c r="BG98" i="2"/>
  <c r="BF98" i="2"/>
  <c r="T98" i="2"/>
  <c r="R98" i="2"/>
  <c r="P98" i="2"/>
  <c r="BI95" i="2"/>
  <c r="BH95" i="2"/>
  <c r="BG95" i="2"/>
  <c r="BF95" i="2"/>
  <c r="T95" i="2"/>
  <c r="R95" i="2"/>
  <c r="P95" i="2"/>
  <c r="BI92" i="2"/>
  <c r="BH92" i="2"/>
  <c r="BG92" i="2"/>
  <c r="BF92" i="2"/>
  <c r="T92" i="2"/>
  <c r="R92" i="2"/>
  <c r="P92" i="2"/>
  <c r="BI90" i="2"/>
  <c r="BH90" i="2"/>
  <c r="BG90" i="2"/>
  <c r="BF90" i="2"/>
  <c r="T90" i="2"/>
  <c r="R90" i="2"/>
  <c r="P90" i="2"/>
  <c r="BI86" i="2"/>
  <c r="BH86" i="2"/>
  <c r="BG86" i="2"/>
  <c r="BF86" i="2"/>
  <c r="T86" i="2"/>
  <c r="R86" i="2"/>
  <c r="P86" i="2"/>
  <c r="J79" i="2"/>
  <c r="F79" i="2"/>
  <c r="F77" i="2"/>
  <c r="E75" i="2"/>
  <c r="J54" i="2"/>
  <c r="F54" i="2"/>
  <c r="F52" i="2"/>
  <c r="E50" i="2"/>
  <c r="J24" i="2"/>
  <c r="E24" i="2"/>
  <c r="J55" i="2" s="1"/>
  <c r="J23" i="2"/>
  <c r="J18" i="2"/>
  <c r="E18" i="2"/>
  <c r="F80" i="2" s="1"/>
  <c r="J17" i="2"/>
  <c r="J12" i="2"/>
  <c r="J52" i="2" s="1"/>
  <c r="E7" i="2"/>
  <c r="E73" i="2"/>
  <c r="L50" i="1"/>
  <c r="AM50" i="1"/>
  <c r="AM49" i="1"/>
  <c r="L49" i="1"/>
  <c r="AM47" i="1"/>
  <c r="L47" i="1"/>
  <c r="L45" i="1"/>
  <c r="L44" i="1"/>
  <c r="J100" i="7"/>
  <c r="J121" i="6"/>
  <c r="J219" i="5"/>
  <c r="BK104" i="5"/>
  <c r="BK136" i="4"/>
  <c r="J89" i="7"/>
  <c r="BK255" i="5"/>
  <c r="J197" i="5"/>
  <c r="J119" i="3"/>
  <c r="J107" i="2"/>
  <c r="J255" i="5"/>
  <c r="J133" i="5"/>
  <c r="J171" i="4"/>
  <c r="J102" i="4"/>
  <c r="BK236" i="5"/>
  <c r="BK145" i="5"/>
  <c r="BK189" i="4"/>
  <c r="BK131" i="4"/>
  <c r="J144" i="3"/>
  <c r="J90" i="3"/>
  <c r="BK95" i="2"/>
  <c r="J112" i="6"/>
  <c r="J236" i="5"/>
  <c r="BK142" i="5"/>
  <c r="J159" i="4"/>
  <c r="J165" i="3"/>
  <c r="J92" i="2"/>
  <c r="BK97" i="7"/>
  <c r="J97" i="6"/>
  <c r="BK200" i="5"/>
  <c r="J181" i="4"/>
  <c r="J180" i="3"/>
  <c r="BK93" i="3"/>
  <c r="J86" i="2"/>
  <c r="BK102" i="5"/>
  <c r="J131" i="4"/>
  <c r="BK180" i="3"/>
  <c r="J103" i="3"/>
  <c r="J121" i="2"/>
  <c r="J92" i="7"/>
  <c r="BK94" i="6"/>
  <c r="BK197" i="5"/>
  <c r="J136" i="4"/>
  <c r="BK144" i="3"/>
  <c r="BK121" i="2"/>
  <c r="BK110" i="7"/>
  <c r="J90" i="7"/>
  <c r="J239" i="5"/>
  <c r="J190" i="5"/>
  <c r="J153" i="4"/>
  <c r="J116" i="7"/>
  <c r="J98" i="7"/>
  <c r="BK112" i="6"/>
  <c r="J234" i="5"/>
  <c r="BK186" i="3"/>
  <c r="BK142" i="3"/>
  <c r="BK96" i="3"/>
  <c r="J127" i="6"/>
  <c r="BK249" i="5"/>
  <c r="BK183" i="5"/>
  <c r="BK91" i="5"/>
  <c r="J114" i="4"/>
  <c r="BK92" i="7"/>
  <c r="J211" i="5"/>
  <c r="BK99" i="5"/>
  <c r="J140" i="4"/>
  <c r="BK156" i="3"/>
  <c r="BK128" i="3"/>
  <c r="J116" i="2"/>
  <c r="AS54" i="1"/>
  <c r="J170" i="5"/>
  <c r="BK156" i="4"/>
  <c r="BK131" i="3"/>
  <c r="J101" i="7"/>
  <c r="BK89" i="7"/>
  <c r="J228" i="5"/>
  <c r="BK127" i="5"/>
  <c r="BK116" i="4"/>
  <c r="J168" i="3"/>
  <c r="BK109" i="3"/>
  <c r="BK90" i="7"/>
  <c r="J156" i="5"/>
  <c r="J150" i="4"/>
  <c r="BK108" i="4"/>
  <c r="J116" i="3"/>
  <c r="J110" i="7"/>
  <c r="J118" i="6"/>
  <c r="J242" i="5"/>
  <c r="BK172" i="5"/>
  <c r="J165" i="4"/>
  <c r="BK111" i="3"/>
  <c r="BK90" i="2"/>
  <c r="BK116" i="7"/>
  <c r="BK93" i="7"/>
  <c r="BK231" i="5"/>
  <c r="J110" i="5"/>
  <c r="J116" i="4"/>
  <c r="J96" i="7"/>
  <c r="BK84" i="6"/>
  <c r="BK207" i="5"/>
  <c r="BK168" i="3"/>
  <c r="BK118" i="3"/>
  <c r="J93" i="7"/>
  <c r="BK234" i="5"/>
  <c r="BK194" i="5"/>
  <c r="J178" i="4"/>
  <c r="J94" i="4"/>
  <c r="J251" i="5"/>
  <c r="BK179" i="5"/>
  <c r="BK181" i="4"/>
  <c r="BK100" i="4"/>
  <c r="BK103" i="3"/>
  <c r="BK109" i="6"/>
  <c r="J179" i="5"/>
  <c r="BK94" i="5"/>
  <c r="BK91" i="4"/>
  <c r="BK106" i="3"/>
  <c r="BK103" i="7"/>
  <c r="BK88" i="6"/>
  <c r="J145" i="5"/>
  <c r="BK102" i="4"/>
  <c r="BK134" i="3"/>
  <c r="J129" i="2"/>
  <c r="J128" i="2" s="1"/>
  <c r="BK105" i="7"/>
  <c r="J135" i="5"/>
  <c r="BK140" i="4"/>
  <c r="BK105" i="4"/>
  <c r="J134" i="3"/>
  <c r="BK90" i="3"/>
  <c r="J133" i="6"/>
  <c r="J204" i="5"/>
  <c r="J176" i="4"/>
  <c r="BK165" i="3"/>
  <c r="BK129" i="2"/>
  <c r="J107" i="7"/>
  <c r="BK88" i="7"/>
  <c r="BK170" i="5"/>
  <c r="BK147" i="4"/>
  <c r="J102" i="7"/>
  <c r="BK91" i="6"/>
  <c r="BK173" i="3"/>
  <c r="BK125" i="3"/>
  <c r="BK119" i="2"/>
  <c r="BK115" i="6"/>
  <c r="BK156" i="5"/>
  <c r="J133" i="4"/>
  <c r="J91" i="7"/>
  <c r="BK219" i="5"/>
  <c r="BK112" i="5"/>
  <c r="BK126" i="4"/>
  <c r="J177" i="3"/>
  <c r="BK116" i="3"/>
  <c r="BK113" i="2"/>
  <c r="J88" i="7"/>
  <c r="J84" i="6"/>
  <c r="J107" i="5"/>
  <c r="J108" i="4"/>
  <c r="J90" i="2"/>
  <c r="BK101" i="6"/>
  <c r="J172" i="5"/>
  <c r="BK111" i="4"/>
  <c r="BK114" i="3"/>
  <c r="J95" i="2"/>
  <c r="BK251" i="5"/>
  <c r="BK184" i="4"/>
  <c r="J126" i="4"/>
  <c r="J173" i="3"/>
  <c r="BK113" i="7"/>
  <c r="BK124" i="6"/>
  <c r="J231" i="5"/>
  <c r="BK178" i="4"/>
  <c r="BK98" i="3"/>
  <c r="J112" i="7"/>
  <c r="BK96" i="7"/>
  <c r="BK228" i="5"/>
  <c r="J102" i="5"/>
  <c r="BK112" i="7"/>
  <c r="J94" i="7"/>
  <c r="J101" i="6"/>
  <c r="BK211" i="5"/>
  <c r="BK97" i="4"/>
  <c r="BK153" i="3"/>
  <c r="J109" i="2"/>
  <c r="BK105" i="6"/>
  <c r="J215" i="5"/>
  <c r="BK107" i="5"/>
  <c r="BK143" i="4"/>
  <c r="J252" i="5"/>
  <c r="BK208" i="5"/>
  <c r="J104" i="5"/>
  <c r="J147" i="4"/>
  <c r="J91" i="4"/>
  <c r="J142" i="3"/>
  <c r="J124" i="2"/>
  <c r="BK133" i="6"/>
  <c r="BK245" i="5"/>
  <c r="J207" i="5"/>
  <c r="J91" i="5"/>
  <c r="J122" i="4"/>
  <c r="J114" i="3"/>
  <c r="BK107" i="7"/>
  <c r="BK91" i="7"/>
  <c r="BK147" i="5"/>
  <c r="BK153" i="4"/>
  <c r="BK122" i="3"/>
  <c r="BK116" i="2"/>
  <c r="J103" i="7"/>
  <c r="BK168" i="4"/>
  <c r="BK122" i="4"/>
  <c r="BK177" i="3"/>
  <c r="J93" i="3"/>
  <c r="BK101" i="7"/>
  <c r="J91" i="6"/>
  <c r="J115" i="5"/>
  <c r="BK133" i="4"/>
  <c r="J131" i="3"/>
  <c r="J104" i="2"/>
  <c r="BK98" i="7"/>
  <c r="BK97" i="6"/>
  <c r="BK204" i="5"/>
  <c r="J94" i="5"/>
  <c r="J113" i="7"/>
  <c r="J97" i="7"/>
  <c r="J249" i="5"/>
  <c r="BK94" i="4"/>
  <c r="J156" i="3"/>
  <c r="J109" i="3"/>
  <c r="J88" i="6"/>
  <c r="J112" i="5"/>
  <c r="J118" i="7"/>
  <c r="J225" i="5"/>
  <c r="BK135" i="5"/>
  <c r="BK171" i="4"/>
  <c r="J186" i="3"/>
  <c r="J101" i="3"/>
  <c r="BK86" i="2"/>
  <c r="J222" i="5"/>
  <c r="J189" i="4"/>
  <c r="BK114" i="4"/>
  <c r="J119" i="2"/>
  <c r="BK127" i="6"/>
  <c r="J183" i="5"/>
  <c r="BK165" i="4"/>
  <c r="J150" i="3"/>
  <c r="J96" i="3"/>
  <c r="J127" i="5"/>
  <c r="J111" i="4"/>
  <c r="BK101" i="3"/>
  <c r="BK111" i="7"/>
  <c r="J115" i="6"/>
  <c r="BK133" i="5"/>
  <c r="J105" i="4"/>
  <c r="J125" i="3"/>
  <c r="J113" i="2"/>
  <c r="J112" i="2" s="1"/>
  <c r="BK102" i="7"/>
  <c r="J124" i="6"/>
  <c r="J208" i="5"/>
  <c r="BK150" i="4"/>
  <c r="J111" i="7"/>
  <c r="BK118" i="6"/>
  <c r="BK242" i="5"/>
  <c r="BK190" i="5"/>
  <c r="J160" i="3"/>
  <c r="J111" i="3"/>
  <c r="J101" i="2"/>
  <c r="BK222" i="5"/>
  <c r="J147" i="5"/>
  <c r="BK159" i="4"/>
  <c r="BK118" i="7"/>
  <c r="J245" i="5"/>
  <c r="J200" i="5"/>
  <c r="BK176" i="4"/>
  <c r="J97" i="4"/>
  <c r="BK150" i="3"/>
  <c r="BK104" i="2"/>
  <c r="BK121" i="6"/>
  <c r="BK239" i="5"/>
  <c r="J194" i="5"/>
  <c r="BK110" i="5"/>
  <c r="J143" i="4"/>
  <c r="J98" i="3"/>
  <c r="BK100" i="7"/>
  <c r="BK252" i="5"/>
  <c r="BK115" i="5"/>
  <c r="J100" i="4"/>
  <c r="J106" i="3"/>
  <c r="BK256" i="5"/>
  <c r="J99" i="5"/>
  <c r="BK183" i="3"/>
  <c r="J122" i="3"/>
  <c r="BK107" i="2"/>
  <c r="J109" i="6"/>
  <c r="BK130" i="5"/>
  <c r="BK88" i="4"/>
  <c r="J118" i="3"/>
  <c r="BK92" i="2"/>
  <c r="J98" i="2"/>
  <c r="J94" i="6"/>
  <c r="BK215" i="5"/>
  <c r="J130" i="5"/>
  <c r="J184" i="4"/>
  <c r="BK160" i="3"/>
  <c r="BK109" i="2"/>
  <c r="BK94" i="7"/>
  <c r="BK225" i="5"/>
  <c r="J168" i="4"/>
  <c r="J183" i="3"/>
  <c r="BK119" i="3"/>
  <c r="BK98" i="2"/>
  <c r="J256" i="5"/>
  <c r="J156" i="4"/>
  <c r="J88" i="4"/>
  <c r="J128" i="3"/>
  <c r="BK124" i="2"/>
  <c r="J105" i="7"/>
  <c r="J105" i="6"/>
  <c r="J142" i="5"/>
  <c r="J153" i="3"/>
  <c r="BK101" i="2"/>
  <c r="J85" i="2" l="1"/>
  <c r="J84" i="2" s="1"/>
  <c r="J83" i="2" s="1"/>
  <c r="BK112" i="2"/>
  <c r="T89" i="3"/>
  <c r="J62" i="2"/>
  <c r="R121" i="3"/>
  <c r="T127" i="3"/>
  <c r="BK121" i="4"/>
  <c r="J121" i="4" s="1"/>
  <c r="J62" i="4" s="1"/>
  <c r="P90" i="5"/>
  <c r="R141" i="5"/>
  <c r="P218" i="5"/>
  <c r="R248" i="5"/>
  <c r="R247" i="5" s="1"/>
  <c r="R109" i="7"/>
  <c r="R112" i="2"/>
  <c r="BK127" i="3"/>
  <c r="J127" i="3" s="1"/>
  <c r="J63" i="3" s="1"/>
  <c r="R127" i="3"/>
  <c r="R87" i="4"/>
  <c r="R121" i="4"/>
  <c r="P164" i="4"/>
  <c r="BK90" i="5"/>
  <c r="J90" i="5"/>
  <c r="J61" i="5" s="1"/>
  <c r="BK87" i="7"/>
  <c r="J87" i="7" s="1"/>
  <c r="J61" i="7" s="1"/>
  <c r="P109" i="7"/>
  <c r="BK85" i="2"/>
  <c r="J61" i="2" s="1"/>
  <c r="P112" i="2"/>
  <c r="R89" i="3"/>
  <c r="R149" i="3"/>
  <c r="R179" i="3"/>
  <c r="P87" i="4"/>
  <c r="T139" i="4"/>
  <c r="T90" i="5"/>
  <c r="BK182" i="5"/>
  <c r="J182" i="5" s="1"/>
  <c r="J63" i="5" s="1"/>
  <c r="R218" i="5"/>
  <c r="T83" i="6"/>
  <c r="T82" i="6" s="1"/>
  <c r="T81" i="6" s="1"/>
  <c r="T109" i="7"/>
  <c r="T85" i="2"/>
  <c r="BK121" i="3"/>
  <c r="J121" i="3" s="1"/>
  <c r="J62" i="3" s="1"/>
  <c r="P127" i="3"/>
  <c r="P139" i="4"/>
  <c r="T164" i="4"/>
  <c r="P182" i="5"/>
  <c r="T218" i="5"/>
  <c r="T248" i="5"/>
  <c r="T247" i="5"/>
  <c r="BK115" i="7"/>
  <c r="J115" i="7"/>
  <c r="J65" i="7" s="1"/>
  <c r="R85" i="2"/>
  <c r="R84" i="2" s="1"/>
  <c r="R83" i="2" s="1"/>
  <c r="P89" i="3"/>
  <c r="T121" i="3"/>
  <c r="T149" i="3"/>
  <c r="P179" i="3"/>
  <c r="BK87" i="4"/>
  <c r="J87" i="4" s="1"/>
  <c r="J61" i="4" s="1"/>
  <c r="P121" i="4"/>
  <c r="R139" i="4"/>
  <c r="R182" i="5"/>
  <c r="T203" i="5"/>
  <c r="BK248" i="5"/>
  <c r="J248" i="5" s="1"/>
  <c r="J68" i="5" s="1"/>
  <c r="P87" i="7"/>
  <c r="BK109" i="7"/>
  <c r="J109" i="7" s="1"/>
  <c r="J64" i="7" s="1"/>
  <c r="P149" i="3"/>
  <c r="T179" i="3"/>
  <c r="T87" i="4"/>
  <c r="T121" i="4"/>
  <c r="T86" i="4" s="1"/>
  <c r="T85" i="4" s="1"/>
  <c r="BK164" i="4"/>
  <c r="J164" i="4"/>
  <c r="J64" i="4" s="1"/>
  <c r="R90" i="5"/>
  <c r="P141" i="5"/>
  <c r="BK203" i="5"/>
  <c r="J203" i="5" s="1"/>
  <c r="J64" i="5" s="1"/>
  <c r="R203" i="5"/>
  <c r="R83" i="6"/>
  <c r="R82" i="6" s="1"/>
  <c r="R81" i="6" s="1"/>
  <c r="R115" i="7"/>
  <c r="P85" i="2"/>
  <c r="P84" i="2" s="1"/>
  <c r="P83" i="2" s="1"/>
  <c r="AU55" i="1" s="1"/>
  <c r="T112" i="2"/>
  <c r="BK89" i="3"/>
  <c r="P121" i="3"/>
  <c r="BK149" i="3"/>
  <c r="J149" i="3" s="1"/>
  <c r="J64" i="3" s="1"/>
  <c r="BK179" i="3"/>
  <c r="J179" i="3" s="1"/>
  <c r="J66" i="3" s="1"/>
  <c r="BK141" i="5"/>
  <c r="J141" i="5" s="1"/>
  <c r="J62" i="5" s="1"/>
  <c r="BK218" i="5"/>
  <c r="J218" i="5" s="1"/>
  <c r="J65" i="5" s="1"/>
  <c r="P248" i="5"/>
  <c r="P247" i="5"/>
  <c r="P83" i="6"/>
  <c r="P82" i="6"/>
  <c r="P81" i="6" s="1"/>
  <c r="AU59" i="1" s="1"/>
  <c r="R87" i="7"/>
  <c r="P115" i="7"/>
  <c r="BK139" i="4"/>
  <c r="J139" i="4" s="1"/>
  <c r="J63" i="4" s="1"/>
  <c r="R164" i="4"/>
  <c r="T141" i="5"/>
  <c r="T182" i="5"/>
  <c r="P203" i="5"/>
  <c r="BK83" i="6"/>
  <c r="J83" i="6" s="1"/>
  <c r="J61" i="6" s="1"/>
  <c r="T87" i="7"/>
  <c r="BK99" i="7"/>
  <c r="J99" i="7" s="1"/>
  <c r="J62" i="7" s="1"/>
  <c r="P99" i="7"/>
  <c r="R99" i="7"/>
  <c r="T99" i="7"/>
  <c r="BK104" i="7"/>
  <c r="J104" i="7" s="1"/>
  <c r="J63" i="7" s="1"/>
  <c r="P104" i="7"/>
  <c r="R104" i="7"/>
  <c r="T104" i="7"/>
  <c r="T115" i="7"/>
  <c r="F55" i="2"/>
  <c r="J80" i="2"/>
  <c r="BE86" i="2"/>
  <c r="BE107" i="2"/>
  <c r="E48" i="3"/>
  <c r="J81" i="3"/>
  <c r="BE101" i="3"/>
  <c r="BE103" i="3"/>
  <c r="BE128" i="3"/>
  <c r="BE142" i="3"/>
  <c r="BE156" i="3"/>
  <c r="BE160" i="3"/>
  <c r="BK185" i="3"/>
  <c r="J185" i="3" s="1"/>
  <c r="J67" i="3" s="1"/>
  <c r="J55" i="4"/>
  <c r="BE111" i="4"/>
  <c r="BE136" i="4"/>
  <c r="BE156" i="4"/>
  <c r="BE171" i="4"/>
  <c r="J52" i="5"/>
  <c r="E78" i="5"/>
  <c r="J85" i="5"/>
  <c r="BE99" i="5"/>
  <c r="BE102" i="5"/>
  <c r="BE104" i="5"/>
  <c r="BE107" i="5"/>
  <c r="BE145" i="5"/>
  <c r="BE147" i="5"/>
  <c r="BE208" i="5"/>
  <c r="BE211" i="5"/>
  <c r="BE249" i="5"/>
  <c r="J52" i="6"/>
  <c r="J78" i="6"/>
  <c r="BE101" i="6"/>
  <c r="BE121" i="6"/>
  <c r="BE89" i="7"/>
  <c r="BE90" i="7"/>
  <c r="E48" i="2"/>
  <c r="F84" i="3"/>
  <c r="BE150" i="3"/>
  <c r="BE186" i="3"/>
  <c r="BE100" i="4"/>
  <c r="BE153" i="4"/>
  <c r="BE165" i="4"/>
  <c r="BE115" i="5"/>
  <c r="BE130" i="5"/>
  <c r="BE183" i="5"/>
  <c r="BE190" i="5"/>
  <c r="BE194" i="5"/>
  <c r="BE197" i="5"/>
  <c r="BE215" i="5"/>
  <c r="BE222" i="5"/>
  <c r="BE234" i="5"/>
  <c r="BE236" i="5"/>
  <c r="BE239" i="5"/>
  <c r="BE242" i="5"/>
  <c r="BE252" i="5"/>
  <c r="BE255" i="5"/>
  <c r="BE256" i="5"/>
  <c r="BE88" i="7"/>
  <c r="BE93" i="7"/>
  <c r="BE94" i="7"/>
  <c r="BE97" i="7"/>
  <c r="BE98" i="7"/>
  <c r="BE107" i="7"/>
  <c r="J77" i="2"/>
  <c r="BE104" i="2"/>
  <c r="BE113" i="2"/>
  <c r="J84" i="3"/>
  <c r="BE125" i="3"/>
  <c r="BE131" i="3"/>
  <c r="BE144" i="3"/>
  <c r="BE177" i="3"/>
  <c r="BE183" i="3"/>
  <c r="J52" i="4"/>
  <c r="BE94" i="4"/>
  <c r="BE131" i="4"/>
  <c r="BE159" i="4"/>
  <c r="BE189" i="4"/>
  <c r="BE142" i="5"/>
  <c r="BE179" i="5"/>
  <c r="BE219" i="5"/>
  <c r="BE251" i="5"/>
  <c r="F55" i="6"/>
  <c r="BE84" i="6"/>
  <c r="BE115" i="6"/>
  <c r="BE124" i="6"/>
  <c r="BE133" i="6"/>
  <c r="E75" i="7"/>
  <c r="BE102" i="7"/>
  <c r="BE112" i="7"/>
  <c r="BE113" i="7"/>
  <c r="BE95" i="2"/>
  <c r="BE129" i="2"/>
  <c r="BE90" i="3"/>
  <c r="BE93" i="3"/>
  <c r="BE118" i="3"/>
  <c r="BE119" i="3"/>
  <c r="BE168" i="3"/>
  <c r="BK176" i="3"/>
  <c r="J176" i="3" s="1"/>
  <c r="J65" i="3" s="1"/>
  <c r="E75" i="4"/>
  <c r="BE88" i="4"/>
  <c r="BE147" i="4"/>
  <c r="BE150" i="4"/>
  <c r="BE168" i="4"/>
  <c r="BE176" i="4"/>
  <c r="BE181" i="4"/>
  <c r="F55" i="5"/>
  <c r="BE135" i="5"/>
  <c r="BE228" i="5"/>
  <c r="BE91" i="6"/>
  <c r="BE127" i="6"/>
  <c r="BE92" i="7"/>
  <c r="BE96" i="7"/>
  <c r="BE100" i="7"/>
  <c r="BE118" i="7"/>
  <c r="BE90" i="2"/>
  <c r="BE101" i="2"/>
  <c r="BE109" i="2"/>
  <c r="BE119" i="2"/>
  <c r="BE121" i="2"/>
  <c r="BK128" i="2"/>
  <c r="J63" i="2"/>
  <c r="BE96" i="3"/>
  <c r="BE98" i="3"/>
  <c r="BE106" i="3"/>
  <c r="BE109" i="3"/>
  <c r="BE111" i="3"/>
  <c r="BE114" i="3"/>
  <c r="BE153" i="3"/>
  <c r="BE173" i="3"/>
  <c r="BE180" i="3"/>
  <c r="BE114" i="4"/>
  <c r="BE116" i="4"/>
  <c r="BE143" i="4"/>
  <c r="BE178" i="4"/>
  <c r="BE184" i="4"/>
  <c r="BK188" i="4"/>
  <c r="J188" i="4" s="1"/>
  <c r="J65" i="4" s="1"/>
  <c r="BE94" i="5"/>
  <c r="BE110" i="5"/>
  <c r="BE133" i="5"/>
  <c r="BE156" i="5"/>
  <c r="BE170" i="5"/>
  <c r="BE172" i="5"/>
  <c r="BE231" i="5"/>
  <c r="J55" i="7"/>
  <c r="F82" i="7"/>
  <c r="F82" i="4"/>
  <c r="BE91" i="4"/>
  <c r="BE97" i="4"/>
  <c r="BE126" i="4"/>
  <c r="BE140" i="4"/>
  <c r="BE127" i="5"/>
  <c r="BE200" i="5"/>
  <c r="BE204" i="5"/>
  <c r="BE207" i="5"/>
  <c r="BE245" i="5"/>
  <c r="E48" i="6"/>
  <c r="BE112" i="6"/>
  <c r="BE92" i="2"/>
  <c r="BE98" i="2"/>
  <c r="BE116" i="2"/>
  <c r="BE124" i="2"/>
  <c r="BE116" i="3"/>
  <c r="BE122" i="3"/>
  <c r="BE134" i="3"/>
  <c r="BE165" i="3"/>
  <c r="BE102" i="4"/>
  <c r="BE88" i="6"/>
  <c r="BE97" i="6"/>
  <c r="BE105" i="6"/>
  <c r="BE109" i="6"/>
  <c r="J52" i="7"/>
  <c r="BE91" i="7"/>
  <c r="BE103" i="7"/>
  <c r="BE110" i="7"/>
  <c r="BE105" i="4"/>
  <c r="BE108" i="4"/>
  <c r="BE122" i="4"/>
  <c r="BE133" i="4"/>
  <c r="BE91" i="5"/>
  <c r="BE112" i="5"/>
  <c r="BE225" i="5"/>
  <c r="BK244" i="5"/>
  <c r="J244" i="5" s="1"/>
  <c r="J66" i="5" s="1"/>
  <c r="BE94" i="6"/>
  <c r="BE118" i="6"/>
  <c r="BE101" i="7"/>
  <c r="BE105" i="7"/>
  <c r="BE111" i="7"/>
  <c r="BE116" i="7"/>
  <c r="F36" i="6"/>
  <c r="BC59" i="1"/>
  <c r="F36" i="3"/>
  <c r="BC56" i="1"/>
  <c r="F35" i="3"/>
  <c r="BB56" i="1" s="1"/>
  <c r="F35" i="7"/>
  <c r="BB60" i="1" s="1"/>
  <c r="J34" i="6"/>
  <c r="AW59" i="1" s="1"/>
  <c r="F37" i="3"/>
  <c r="BD56" i="1" s="1"/>
  <c r="J34" i="2"/>
  <c r="AW55" i="1" s="1"/>
  <c r="F34" i="6"/>
  <c r="BA59" i="1" s="1"/>
  <c r="F37" i="6"/>
  <c r="BD59" i="1" s="1"/>
  <c r="J34" i="5"/>
  <c r="AW58" i="1" s="1"/>
  <c r="F37" i="5"/>
  <c r="BD58" i="1" s="1"/>
  <c r="F37" i="4"/>
  <c r="BD57" i="1" s="1"/>
  <c r="F37" i="2"/>
  <c r="BD55" i="1" s="1"/>
  <c r="F34" i="2"/>
  <c r="BA55" i="1" s="1"/>
  <c r="F34" i="4"/>
  <c r="BA57" i="1" s="1"/>
  <c r="F34" i="3"/>
  <c r="BA56" i="1" s="1"/>
  <c r="F36" i="4"/>
  <c r="BC57" i="1" s="1"/>
  <c r="J34" i="4"/>
  <c r="AW57" i="1" s="1"/>
  <c r="F36" i="2"/>
  <c r="BC55" i="1" s="1"/>
  <c r="J34" i="7"/>
  <c r="AW60" i="1" s="1"/>
  <c r="F36" i="7"/>
  <c r="BC60" i="1" s="1"/>
  <c r="F34" i="7"/>
  <c r="BA60" i="1" s="1"/>
  <c r="F35" i="2"/>
  <c r="BB55" i="1" s="1"/>
  <c r="F35" i="5"/>
  <c r="BB58" i="1" s="1"/>
  <c r="J34" i="3"/>
  <c r="AW56" i="1" s="1"/>
  <c r="F36" i="5"/>
  <c r="BC58" i="1" s="1"/>
  <c r="F35" i="4"/>
  <c r="BB57" i="1" s="1"/>
  <c r="F35" i="6"/>
  <c r="BB59" i="1" s="1"/>
  <c r="F37" i="7"/>
  <c r="BD60" i="1" s="1"/>
  <c r="F34" i="5"/>
  <c r="BA58" i="1" s="1"/>
  <c r="T86" i="7" l="1"/>
  <c r="T85" i="7" s="1"/>
  <c r="R88" i="3"/>
  <c r="R87" i="3" s="1"/>
  <c r="T88" i="3"/>
  <c r="T87" i="3" s="1"/>
  <c r="R86" i="7"/>
  <c r="R85" i="7" s="1"/>
  <c r="P89" i="5"/>
  <c r="P88" i="5" s="1"/>
  <c r="AU58" i="1" s="1"/>
  <c r="T89" i="5"/>
  <c r="T88" i="5"/>
  <c r="P86" i="7"/>
  <c r="P85" i="7"/>
  <c r="AU60" i="1" s="1"/>
  <c r="P86" i="4"/>
  <c r="P85" i="4" s="1"/>
  <c r="AU57" i="1" s="1"/>
  <c r="R89" i="5"/>
  <c r="R88" i="5"/>
  <c r="P88" i="3"/>
  <c r="P87" i="3"/>
  <c r="AU56" i="1" s="1"/>
  <c r="T84" i="2"/>
  <c r="T83" i="2" s="1"/>
  <c r="BK88" i="3"/>
  <c r="J88" i="3" s="1"/>
  <c r="J60" i="3" s="1"/>
  <c r="R86" i="4"/>
  <c r="R85" i="4"/>
  <c r="BK84" i="2"/>
  <c r="J60" i="2" s="1"/>
  <c r="J89" i="3"/>
  <c r="J61" i="3" s="1"/>
  <c r="BK86" i="4"/>
  <c r="J86" i="4" s="1"/>
  <c r="J60" i="4" s="1"/>
  <c r="BK86" i="7"/>
  <c r="J86" i="7"/>
  <c r="J60" i="7" s="1"/>
  <c r="BK82" i="6"/>
  <c r="J82" i="6" s="1"/>
  <c r="J60" i="6" s="1"/>
  <c r="BK247" i="5"/>
  <c r="J247" i="5" s="1"/>
  <c r="J67" i="5" s="1"/>
  <c r="BK89" i="5"/>
  <c r="BK88" i="5" s="1"/>
  <c r="J88" i="5" s="1"/>
  <c r="J59" i="5" s="1"/>
  <c r="F33" i="7"/>
  <c r="AZ60" i="1" s="1"/>
  <c r="J33" i="6"/>
  <c r="AV59" i="1" s="1"/>
  <c r="AT59" i="1" s="1"/>
  <c r="BC54" i="1"/>
  <c r="W32" i="1" s="1"/>
  <c r="J33" i="7"/>
  <c r="AV60" i="1"/>
  <c r="AT60" i="1" s="1"/>
  <c r="F33" i="6"/>
  <c r="AZ59" i="1" s="1"/>
  <c r="BA54" i="1"/>
  <c r="W30" i="1" s="1"/>
  <c r="F33" i="4"/>
  <c r="AZ57" i="1" s="1"/>
  <c r="J33" i="2"/>
  <c r="AV55" i="1" s="1"/>
  <c r="AT55" i="1" s="1"/>
  <c r="F33" i="2"/>
  <c r="AZ55" i="1" s="1"/>
  <c r="F33" i="3"/>
  <c r="AZ56" i="1"/>
  <c r="BD54" i="1"/>
  <c r="W33" i="1" s="1"/>
  <c r="BB54" i="1"/>
  <c r="W31" i="1" s="1"/>
  <c r="J33" i="5"/>
  <c r="AV58" i="1" s="1"/>
  <c r="AT58" i="1" s="1"/>
  <c r="J33" i="4"/>
  <c r="AV57" i="1" s="1"/>
  <c r="AT57" i="1" s="1"/>
  <c r="J33" i="3"/>
  <c r="AV56" i="1"/>
  <c r="AT56" i="1"/>
  <c r="F33" i="5"/>
  <c r="AZ58" i="1" s="1"/>
  <c r="BK83" i="2" l="1"/>
  <c r="J30" i="2" s="1"/>
  <c r="AG55" i="1" s="1"/>
  <c r="AN55" i="1" s="1"/>
  <c r="BK87" i="3"/>
  <c r="J87" i="3"/>
  <c r="J59" i="3" s="1"/>
  <c r="BK85" i="7"/>
  <c r="J85" i="7" s="1"/>
  <c r="J59" i="7" s="1"/>
  <c r="J89" i="5"/>
  <c r="J60" i="5" s="1"/>
  <c r="BK81" i="6"/>
  <c r="J81" i="6"/>
  <c r="J59" i="6" s="1"/>
  <c r="BK85" i="4"/>
  <c r="J85" i="4" s="1"/>
  <c r="J59" i="4" s="1"/>
  <c r="AU54" i="1"/>
  <c r="AW54" i="1"/>
  <c r="AK30" i="1" s="1"/>
  <c r="J30" i="5"/>
  <c r="AG58" i="1"/>
  <c r="AN58" i="1" s="1"/>
  <c r="AX54" i="1"/>
  <c r="AZ54" i="1"/>
  <c r="W29" i="1" s="1"/>
  <c r="AY54" i="1"/>
  <c r="J39" i="2" l="1"/>
  <c r="J59" i="2"/>
  <c r="J39" i="5"/>
  <c r="J30" i="7"/>
  <c r="AG60" i="1" s="1"/>
  <c r="AN60" i="1" s="1"/>
  <c r="AV54" i="1"/>
  <c r="AK29" i="1" s="1"/>
  <c r="J30" i="3"/>
  <c r="AG56" i="1"/>
  <c r="AN56" i="1" s="1"/>
  <c r="J30" i="4"/>
  <c r="AG57" i="1" s="1"/>
  <c r="AN57" i="1" s="1"/>
  <c r="J30" i="6"/>
  <c r="AG59" i="1" s="1"/>
  <c r="AN59" i="1" s="1"/>
  <c r="J39" i="7" l="1"/>
  <c r="J39" i="3"/>
  <c r="J39" i="6"/>
  <c r="J39" i="4"/>
  <c r="AG54" i="1"/>
  <c r="AT54" i="1"/>
  <c r="AN54" i="1" l="1"/>
  <c r="AK26" i="1"/>
  <c r="AK35" i="1" s="1"/>
</calcChain>
</file>

<file path=xl/sharedStrings.xml><?xml version="1.0" encoding="utf-8"?>
<sst xmlns="http://schemas.openxmlformats.org/spreadsheetml/2006/main" count="6053" uniqueCount="1016">
  <si>
    <t>Export Komplet</t>
  </si>
  <si>
    <t>VZ</t>
  </si>
  <si>
    <t>2.0</t>
  </si>
  <si>
    <t/>
  </si>
  <si>
    <t>False</t>
  </si>
  <si>
    <t>{9ccdb1f9-af83-4ccc-a13b-582b528d1290}</t>
  </si>
  <si>
    <t>&gt;&gt;  skryté sloupce  &lt;&lt;</t>
  </si>
  <si>
    <t>0,01</t>
  </si>
  <si>
    <t>21</t>
  </si>
  <si>
    <t>15</t>
  </si>
  <si>
    <t>REKAPITULACE STAVBY</t>
  </si>
  <si>
    <t>v ---  níže se nacházejí doplnkové a pomocné údaje k sestavám  --- v</t>
  </si>
  <si>
    <t>0,001</t>
  </si>
  <si>
    <t>Kód:</t>
  </si>
  <si>
    <t>H20-020</t>
  </si>
  <si>
    <t>Stavba:</t>
  </si>
  <si>
    <t>VD Ludkovice - odstranění sedimentů a přednádrž</t>
  </si>
  <si>
    <t>KSO:</t>
  </si>
  <si>
    <t>833 14</t>
  </si>
  <si>
    <t>CC-CZ:</t>
  </si>
  <si>
    <t>Místo:</t>
  </si>
  <si>
    <t>Ludkovice</t>
  </si>
  <si>
    <t>Datum:</t>
  </si>
  <si>
    <t>22. 9. 2020</t>
  </si>
  <si>
    <t>Zadavatel:</t>
  </si>
  <si>
    <t>IČ:</t>
  </si>
  <si>
    <t>70890013</t>
  </si>
  <si>
    <t>Povodí Moravy, státní podnik</t>
  </si>
  <si>
    <t>DIČ:</t>
  </si>
  <si>
    <t>CZ70890013</t>
  </si>
  <si>
    <t>Zhotovitel:</t>
  </si>
  <si>
    <t xml:space="preserve"> </t>
  </si>
  <si>
    <t>Projektant:</t>
  </si>
  <si>
    <t>27221253</t>
  </si>
  <si>
    <t xml:space="preserve">HG Partner, s.r.o. </t>
  </si>
  <si>
    <t>CZ27221253</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</si>
  <si>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</si>
  <si>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</si>
  <si>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</si>
  <si>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</si>
  <si>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</si>
  <si>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</si>
  <si>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</si>
  <si>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</si>
  <si>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</si>
  <si>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</si>
  <si>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</si>
  <si>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</si>
  <si>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</si>
  <si>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</si>
  <si>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</si>
  <si>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</si>
  <si>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</si>
  <si>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</si>
  <si>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</si>
  <si>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</si>
  <si>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</si>
  <si>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</si>
  <si>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</si>
  <si>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</si>
  <si>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</si>
  <si>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</si>
  <si>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</si>
  <si>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</si>
  <si>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</si>
  <si>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</si>
  <si>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</si>
  <si>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</si>
  <si>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</si>
  <si>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</si>
  <si>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</si>
  <si>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</si>
  <si>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</si>
  <si>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</si>
  <si>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</si>
  <si>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</si>
  <si>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</si>
  <si>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</si>
  <si>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</si>
  <si>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</si>
  <si>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VD Ludkovice - odstranění sedimentů a opevnění břehů</t>
  </si>
  <si>
    <t>STA</t>
  </si>
  <si>
    <t>1</t>
  </si>
  <si>
    <t>{a9d2e125-d85c-438c-b0b2-cb1d763ce418}</t>
  </si>
  <si>
    <t>2</t>
  </si>
  <si>
    <t>SO 02</t>
  </si>
  <si>
    <t>VD Ludkovice - přednádrž</t>
  </si>
  <si>
    <t>{5b50e684-5635-48bd-82b7-907b3364e5f1}</t>
  </si>
  <si>
    <t>SO 02.1</t>
  </si>
  <si>
    <t>Rozdělovací objekt</t>
  </si>
  <si>
    <t>{16653aa5-d5ec-47db-9535-9870081a2969}</t>
  </si>
  <si>
    <t>SO 02.2</t>
  </si>
  <si>
    <t>Spodní výpusť</t>
  </si>
  <si>
    <t>{896320ab-4f34-414a-847a-a32f7ae84f86}</t>
  </si>
  <si>
    <t>SO 03</t>
  </si>
  <si>
    <t>Kácení</t>
  </si>
  <si>
    <t>{bb34428a-cb55-46a1-a434-e454c96c3ce5}</t>
  </si>
  <si>
    <t>VON</t>
  </si>
  <si>
    <t>Vedlejší a ostatní náklady</t>
  </si>
  <si>
    <t>{a5b8f78e-2567-48c1-a184-4fd7726116dd}</t>
  </si>
  <si>
    <t>KRYCÍ LIST SOUPISU PRACÍ</t>
  </si>
  <si>
    <t>Objekt:</t>
  </si>
  <si>
    <t>SO 01 - VD Ludkovice - odstranění sedimentů a opevnění břehů</t>
  </si>
  <si>
    <t>REKAPITULACE ČLENĚNÍ SOUPISU PRACÍ</t>
  </si>
  <si>
    <t>Kód dílu - Popis</t>
  </si>
  <si>
    <t>Cena celkem [CZK]</t>
  </si>
  <si>
    <t>-1</t>
  </si>
  <si>
    <t>HSV - Práce a dodávky HSV</t>
  </si>
  <si>
    <t xml:space="preserve">    1 - Zemní práce</t>
  </si>
  <si>
    <t xml:space="preserve">    4 - Vodorovné konstrukce</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</si>
  <si>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</si>
  <si>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</si>
  <si>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</si>
  <si>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</si>
  <si>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</si>
  <si>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</si>
  <si>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</si>
  <si>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</si>
  <si>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</si>
  <si>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</si>
  <si>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</si>
  <si>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</si>
  <si>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</si>
  <si>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</si>
  <si>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</si>
  <si>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</si>
  <si>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</si>
  <si>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</si>
  <si>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</si>
  <si>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122703601</t>
  </si>
  <si>
    <t>Odstranění nánosů z vypuštěných vodních nádrží nebo rybníků s uložením do hromad na vzdálenost do 20 m ve výkopišti při únosnosti dna přes 15 kPa do 40 kPa</t>
  </si>
  <si>
    <t>m3</t>
  </si>
  <si>
    <t>CS ÚRS 2020 02</t>
  </si>
  <si>
    <t>4</t>
  </si>
  <si>
    <t>127625486</t>
  </si>
  <si>
    <t>PSC</t>
  </si>
  <si>
    <t xml:space="preserve">Poznámka k souboru cen:_x000D_
1. Ceny nelze použít:_x000D_
a) pro odstraňování nánosu z nádrží se zpevněnými stěnami a dnem;_x000D_
b) předepisuje-li projekt ponechání části vrstvy nánosu na dně._x000D_
2. V cenách nejsou započteny náklady na provedení a udržování odvodňovacích příkopů; tyto práce, jsou-li projektem předepsány, se oceňují cenami souboru cen 125 70-33 Čištění melioračních kanálů._x000D_
3. Množství měrných jednotek se určí v m3 nánosu v rostlém stavu._x000D_
4. Vodorovné přemístění nánosu přes 20 m těžními stroji, které vyvozují malý specifický tlak na nános se oceňuje cenami souboru cen 162 25-3 . Vodorovné přemístění nánosu z vodních nádrží nebo rybníků._x000D_
</t>
  </si>
  <si>
    <t>P</t>
  </si>
  <si>
    <t>Poznámka k položce:_x000D_
- s přemístěním na hromady k přirozenému vysušení</t>
  </si>
  <si>
    <t>VV</t>
  </si>
  <si>
    <t>67910,24 "F.4 tab vv - Sediment</t>
  </si>
  <si>
    <t>1953750345</t>
  </si>
  <si>
    <t xml:space="preserve">Poznámka k souboru cen:_x000D_
1. Ceny jsou určeny pro vodorovné přemístění nánosů na vzdálenost přes 20 m těžními stroji, které vyvozují tlak na nános do 60 kPa._x000D_
2. Ceny nelze použít pro vodorovné přemístění nánosu na vzdálenost přes 20 m obvyklými dopravními prostředky; toto přemístění se oceňuje cenami souborů cen 162... Vodorovné přemístění výkopku katalogu 800-1 Zemní práce._x000D_
3. Množství jednotek se určí v m3 nánosu v rostlém stavu._x000D_
</t>
  </si>
  <si>
    <t>3</t>
  </si>
  <si>
    <t>1643892157</t>
  </si>
  <si>
    <t>((360-40)/10)*67910,24 "F.4 tab vv - Sediment, odvoz sedimentu z nádrže; (střední délka v nádrži - odpočet 40 m za pol 162253102) x objem</t>
  </si>
  <si>
    <t>174111101</t>
  </si>
  <si>
    <t>Zásyp sypaninou z jakékoliv horniny ručně s uložením výkopku ve vrstvách se zhutněním jam, šachet, rýh nebo kolem objektů v těchto vykopávkách</t>
  </si>
  <si>
    <t>87525071</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</si>
  <si>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t>
  </si>
  <si>
    <t>338,98 "F.4 tab vv - Urovnání terénu po realizaci stavby</t>
  </si>
  <si>
    <t>5</t>
  </si>
  <si>
    <t>181101121</t>
  </si>
  <si>
    <t>Úprava pozemku s rozpojením a přehrnutím včetně urovnání v zemině tř. 1 a 2, s přemístěním na vzdálenost do 20 m</t>
  </si>
  <si>
    <t>-1460833586</t>
  </si>
  <si>
    <t xml:space="preserve">Poznámka k souboru cen:_x000D_
1. V cenách jsou započteny i náklady na urovnání povrchu pozemku s tolerancí +/- 100 mm._x000D_
2. Ceny lze použít i pro:_x000D_
a) zahrnutí úvozových cest a prohlubní na upravovaných pozemcích,_x000D_
b) zřízení zemních teras,_x000D_
c) srovnání mezí výšky přes 500 mm,_x000D_
d) sejmutí ornice z pozemku a její odhrnutí na dočasnou skládku nebo přihrnutí ornice z dočasné skládky na upravený pozemek s jejím rozprostřením._x000D_
3. Objem zeminy se určuje v m3 rostlého stavu._x000D_
</t>
  </si>
  <si>
    <t>6</t>
  </si>
  <si>
    <t>181151331</t>
  </si>
  <si>
    <t>Plošná úprava terénu v zemině tř. 1 až 4 s urovnáním povrchu bez doplnění ornice souvislé plochy přes 500 m2 při nerovnostech terénu přes 150 do 200 mm v rovině nebo na svahu do 1:5</t>
  </si>
  <si>
    <t>m2</t>
  </si>
  <si>
    <t>1817175820</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</si>
  <si>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171 15 ...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</si>
  <si>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79000 "d.2 Podrobná situace, TZ - úprava dna v předepsaných sklonech; plocha dle CAD</t>
  </si>
  <si>
    <t>7</t>
  </si>
  <si>
    <t>181411121</t>
  </si>
  <si>
    <t>Založení trávníku na půdě předem připravené plochy do 1000 m2 výsevem včetně utažení lučního v rovině nebo na svahu do 1:5</t>
  </si>
  <si>
    <t>1073768416</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</si>
  <si>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</si>
  <si>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542,36 "F.4 tab vv - Osetí dosypávaného terénu</t>
  </si>
  <si>
    <t>8</t>
  </si>
  <si>
    <t>M</t>
  </si>
  <si>
    <t>00572100</t>
  </si>
  <si>
    <t>osivo jetelotráva intenzivní víceletá</t>
  </si>
  <si>
    <t>kg</t>
  </si>
  <si>
    <t>1000042152</t>
  </si>
  <si>
    <t>542,36*0,015 'Přepočtené koeficientem množství</t>
  </si>
  <si>
    <t>9</t>
  </si>
  <si>
    <t>R162701</t>
  </si>
  <si>
    <t>Vodorovné přemístění odtěženého sedimentu, vč. naložení, vč. likvidace dle platné legislativy</t>
  </si>
  <si>
    <t>-1572311852</t>
  </si>
  <si>
    <t>Vodorovné konstrukce</t>
  </si>
  <si>
    <t>10</t>
  </si>
  <si>
    <t>457572111</t>
  </si>
  <si>
    <t>Filtrační vrstvy jakékoliv tloušťky a sklonu ze štěrkopísků se zhutněním do 10 pojezdů/m3, frakce od 0-8 do 0-32 mm</t>
  </si>
  <si>
    <t>-1132801978</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</si>
  <si>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</si>
  <si>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469,77 "F.4 tab vv - Filtrační a vyrovnávací vrstva frakce 0-32 mm v tl. 100 mm</t>
  </si>
  <si>
    <t>11</t>
  </si>
  <si>
    <t>457971121</t>
  </si>
  <si>
    <t>Zřízení vrstvy z geotextilie s přesahem bez připevnění k podkladu, s potřebným dočasným zatěžováním včetně zakotvení okraje o sklonu přes 10° do 35°, šířky geotextilie do 3 m</t>
  </si>
  <si>
    <t>266455846</t>
  </si>
  <si>
    <t xml:space="preserve">Poznámka k souboru cen:_x000D_
1. Ceny jsou určeny pro ukládání geotextilií jakéhokoliv druhu a obchodní značky._x000D_
2. Ceny neplatí pro zřízení břehového opevnění perforovanou fólií z umělých hmot. Tyto práce se oceňují cenami souboru cen 469 15-11 Zřízení břehového opevnění perforovanou fólií._x000D_
3. Plocha se stanoví v m2 rozvinuté pohledové plochy, na níž má být uložena geotextilie. Při vícevrstvové konstrukci se takto zjištěná plocha u cen -1111 až 1122 násobí počtem vrstev._x000D_
4. V cenách nejsou započteny náklady na dodávku geotextilií; tyto se oceňují ve specifikaci. Ztratné, které kryje i náklady na nezbytný technologický přesah geotextilií, lze dohodnout u pásů šířky do 3 m ve výši 20 %, u pásů šířky přes 3 do 7,5 m ve výši 8 %._x000D_
</t>
  </si>
  <si>
    <t>4697,70 "F.4 tab vv - Georohož</t>
  </si>
  <si>
    <t>12</t>
  </si>
  <si>
    <t>69321121</t>
  </si>
  <si>
    <t>georohož protierozní</t>
  </si>
  <si>
    <t>666782270</t>
  </si>
  <si>
    <t>4697,7*1,2 'Přepočtené koeficientem množství</t>
  </si>
  <si>
    <t>13</t>
  </si>
  <si>
    <t>463211153</t>
  </si>
  <si>
    <t>Rovnanina z lomového kamene neupraveného pro podélné i příčné objekty objemu přes 3 m3 z kamene tříděného, s urovnáním líce a vyklínováním spár úlomky kamene hmotnost jednotlivých kamenů přes 200 do 500 kg</t>
  </si>
  <si>
    <t>133060696</t>
  </si>
  <si>
    <t xml:space="preserve">Poznámka k souboru cen:_x000D_
1. V cenách -1144, -1145, -1146, -1154, -1155, -1156 a - 1157 jsou započteny i náklady na uložení klestu a na vykopávku hlíny a její přemístění ze vzdálenosti do 20 m._x000D_
</t>
  </si>
  <si>
    <t>939,54 "F.4 tab vv - Kamenná rovnanina</t>
  </si>
  <si>
    <t>14</t>
  </si>
  <si>
    <t>463212191</t>
  </si>
  <si>
    <t>Rovnanina z lomového kamene upraveného, tříděného Příplatek k cenám za vypracování líce</t>
  </si>
  <si>
    <t>-1478682478</t>
  </si>
  <si>
    <t xml:space="preserve">Poznámka k souboru cen:_x000D_
1. Ceny lze použít i pro rovnaniny za opěrami a křídly pro jakýkoliv jejich sklon._x000D_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rovnaniny._x000D_
3. Množství měrných jednotek_x000D_
a) rovnaniny se stanoví v m3 konstrukce rovnaniny,_x000D_
b) příplatků se stanoví v m2 vypracovaných líců._x000D_
</t>
  </si>
  <si>
    <t>1627,08 "F.4 tab vv - Urovnání líce rovnaniny</t>
  </si>
  <si>
    <t>998</t>
  </si>
  <si>
    <t>Přesun hmot</t>
  </si>
  <si>
    <t>998331011</t>
  </si>
  <si>
    <t>Přesun hmot pro nádrže dopravní vzdálenost do 500 m</t>
  </si>
  <si>
    <t>t</t>
  </si>
  <si>
    <t>-1007223251</t>
  </si>
  <si>
    <t xml:space="preserve">Poznámka k souboru cen:_x000D_
1. Ceny jsou určeny pro jakoukoliv konstrukčně-materiálovou charakteristiku._x000D_
</t>
  </si>
  <si>
    <t>SO 02 - VD Ludkovice - přednádrž</t>
  </si>
  <si>
    <t xml:space="preserve">    2 - Zakládání</t>
  </si>
  <si>
    <t xml:space="preserve">    3 - Svislé a kompletní konstrukce</t>
  </si>
  <si>
    <t xml:space="preserve">    5 - Komunikace pozemní</t>
  </si>
  <si>
    <t xml:space="preserve">    9 - Ostatní konstrukce a práce, bourání</t>
  </si>
  <si>
    <t>124253103</t>
  </si>
  <si>
    <t>Vykopávky pro koryta vodotečí strojně v hornině třídy těžitelnosti I skupiny 3 přes 5 000 do 20 000 m3</t>
  </si>
  <si>
    <t>412073807</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</si>
  <si>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vodotečí._x000D_
2. V cenách jsou započteny i náklady na přehození výkopku na vzdálenost do 3 m nebo naložení na dopravní prostředek._x000D_
3. Ceny nelze použít pro:_x000D_
a) vykopávky koryt vodotečí, které jsou dle projektu pod úrovní pracovní hladiny vody; tyto zemní práce se oceňují cenami souboru cen 127 . 5-.1 Vykopávky pod vodou strojně,_x000D_
b) vykopávky koryt vodotečí v prostorách s rozepřeným nebo vzepřeným pažením; tyto zemní práce se oceňují cenami souboru cen 131 . 5-.20. Hloubení zapažených jam a zářezů části A 03 tohoto katalogu. Štětová stěna vzepřená nebo rozepřená se z hlediska ocenění považuje za vzepřené nebo rozepřené pažení,_x000D_
c) vykopávky pod obrysem výkopu pro koryta vodotečí (pro opěrné zdi, patky, apod.); tyto zemní práce se oceňují podle své povahy cenami souboru cen 131 . 5-.20. Hloubení nezapažených jam, 131 . 5-.1. Hloubení zapažených jam, 132 . 5-.1. Hloubení rýh do 800 mm, 132 . 5-.2. Hloubení rýh do 2000 mm, 132 . 5 Hloubená vykopávka pod základy ručně 133 . 5- .10. Hloubení zapažených i nezapažených šachet části A03,_x000D_
d) hloubení zatrubněných nebo zastropených koryt vodotečí; tyto práce se oceňují cenami souboru cen 123 . 5-.1 Vykopávky zářezů se šikmými stěnami pro podzemní vedení._x000D_
</t>
  </si>
  <si>
    <t>7835,41 "F.4 tab vv - Výkop pro SO 02</t>
  </si>
  <si>
    <t>155131311</t>
  </si>
  <si>
    <t>Zřízení protierozního zpevnění svahů geomříží nebo georohoží včetně plošného kotvení ocelovými skobami, ve sklonu do 1:2</t>
  </si>
  <si>
    <t>-1320674523</t>
  </si>
  <si>
    <t xml:space="preserve">Poznámka k souboru cen:_x000D_
1. V cenách jsou započteny i náklady na ukotvení horního okraje geomříže nebo georohože do mělké rýhy ocelovými skobami, na zřízení rýhy i její zasypání, na instalaci geomříže nebo georohože včetně přesahů a na plošné kotvení ocelovými skobami z betonářské oceli._x000D_
2. V cenách nejsou započteny náklady na dodávku geomříží nebo georohoží, která se oceňuje ve specifikaci. Ztratné včetně přesahů a kotvení krajů lze stanovit ve výši 15 až 20 %._x000D_
</t>
  </si>
  <si>
    <t>2288,88 "F.4 tab vv - Georohož pro SO 02</t>
  </si>
  <si>
    <t>-2047265829</t>
  </si>
  <si>
    <t>2288,88*1,2 'Přepočtené koeficientem množství</t>
  </si>
  <si>
    <t>171103201</t>
  </si>
  <si>
    <t>Uložení netříděných sypanin do zemních hrází z hornin třídy těžitelnosti I a II, skupiny 1 až 4 pro jakoukoliv šířku koruny přehradních a jiných vodních nádrží se zhutněním do 100 % PS - koef. C s příměsí jílové hlíny do 20 % objemu</t>
  </si>
  <si>
    <t>1946358078</t>
  </si>
  <si>
    <t xml:space="preserve">Poznámka k souboru cen:_x000D_
1. Ceny nelze použít pro rozšíření návodního nebo vzdušného líce zemních hrází, jehož šířka je menší než 3 m; toto rozšíření se ocení cenou 172 15-3102 Zřízení těsnícího jádra nebo šířky těsnící vrstvy přes 1 do 3 m._x000D_
</t>
  </si>
  <si>
    <t>130,9 "F.4 tab vv - dosypání terénu v SO 02</t>
  </si>
  <si>
    <t>10364100</t>
  </si>
  <si>
    <t>zemina pro terénní úpravy - tříděná</t>
  </si>
  <si>
    <t>-900115710</t>
  </si>
  <si>
    <t>130,9*1,8 'Přepočtené koeficientem množství</t>
  </si>
  <si>
    <t>181351003</t>
  </si>
  <si>
    <t>Rozprostření a urovnání ornice v rovině nebo ve svahu sklonu do 1:5 strojně při souvislé ploše do 100 m2, tl. vrstvy do 200 mm</t>
  </si>
  <si>
    <t>1327505926</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</si>
  <si>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</si>
  <si>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328 "F.4 tab vv - ohumusování tl. 0,1 m</t>
  </si>
  <si>
    <t>380722244</t>
  </si>
  <si>
    <t>-1876640466</t>
  </si>
  <si>
    <t>328*0,015 'Přepočtené koeficientem množství</t>
  </si>
  <si>
    <t>184211312</t>
  </si>
  <si>
    <t>Jamková výsadba sazenic sklon terénu do 1:5 s kopáním jamky 25 x 25 cm ve stupni zabuřenění 0 v zemině 3</t>
  </si>
  <si>
    <t>kus</t>
  </si>
  <si>
    <t>1724851995</t>
  </si>
  <si>
    <t xml:space="preserve">Poznámka k souboru cen:_x000D_
1. V cenách jsou započteny i náklady na donesení sazenic z místa založení ze vzdálenosti do 100 m._x000D_
2. V cenách nejsou započteny náklady na dodání sazenic lesních dřevin, tyto se oceňují ve specifikaci. Ztratné lze stanovit ve výši 7%._x000D_
</t>
  </si>
  <si>
    <t>488*4 "D.2.2 Podrobná situace přednádrže - litorální pásmo zarostlé orobincem a rákosem; plocha x počet sazenic na m2</t>
  </si>
  <si>
    <t>M02650</t>
  </si>
  <si>
    <t>Orobinec úzkolistý /Typha angustifolia/ 50-100cm</t>
  </si>
  <si>
    <t>-1623715905</t>
  </si>
  <si>
    <t>488*4/2 "D.2.2 Podrobná situace přednádrže - litorální pásmo zarostlé orobincem a rákosem; plocha x počet sazenic na m2 / polovina orobinec</t>
  </si>
  <si>
    <t>M02651</t>
  </si>
  <si>
    <t>Rákos obecný /Phragmites australis/ 50-100cm</t>
  </si>
  <si>
    <t>1749444419</t>
  </si>
  <si>
    <t>488*4/2 "D.2.2 Podrobná situace přednádrže - litorální pásmo zarostlé orobincem a rákosem; plocha x počet sazenic na m2 / polovina rákos</t>
  </si>
  <si>
    <t>R1150011</t>
  </si>
  <si>
    <t>Převádění vody pro celé SO 02, včetně dodávky veškerého potřebného materiálu, včetně všech souvisejících zemních prací, včetně případného čerpání vody po celou stavby</t>
  </si>
  <si>
    <t>kpl</t>
  </si>
  <si>
    <t>-2109488491</t>
  </si>
  <si>
    <t>R162702</t>
  </si>
  <si>
    <t>Vodorovné přemístění zeminy, vč. likvidace dle platné legislativy</t>
  </si>
  <si>
    <t>1184851229</t>
  </si>
  <si>
    <t>Zakládání</t>
  </si>
  <si>
    <t>291211111</t>
  </si>
  <si>
    <t>Zřízení zpevněné plochy ze silničních panelů osazených do lože tl. 50 mm z kameniva</t>
  </si>
  <si>
    <t>-324509579</t>
  </si>
  <si>
    <t xml:space="preserve">Poznámka k souboru cen:_x000D_
1. Ceny jsou určeny pro zpevnění plochy při zakládání objektů mechanizmy o hmotnosti přes 20 t._x000D_
2. V ceně jsou započteny i náklady na:_x000D_
a) kamenivo frakce 0 - 32 mm,_x000D_
b) rozprostření podkladu,_x000D_
c) osazení silničních panelů._x000D_
3. V ceně nejsou započteny náklady na dodávku silničních panelů; tato dodávka se oceňuje ve specifikaci s dvojnásobnou obratovostí. Předepíše-li projekt ponechat tento materiál jako trvale zabudovaný i po založení objektu, oceňuje se toto dodání bez obratovosti._x000D_
</t>
  </si>
  <si>
    <t>3*1,5*192 "C.2.2 Koodrinační situace přednádrže, D.4.2 Vzorový říčný řez přednádrže - trvalý sjezd do předándrže; rozměr panelu x počet</t>
  </si>
  <si>
    <t>59381005</t>
  </si>
  <si>
    <t>panel silniční 3,00x1,50x0,215m</t>
  </si>
  <si>
    <t>1875949494</t>
  </si>
  <si>
    <t>192 "C.2.2 Koodrinační situace přednádrže, D.4.2 Vzorový říčný řez přednádrže - trvalý sjezd do přednádrže</t>
  </si>
  <si>
    <t>Svislé a kompletní konstrukce</t>
  </si>
  <si>
    <t>16</t>
  </si>
  <si>
    <t>321321115</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</si>
  <si>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25/30</t>
  </si>
  <si>
    <t>513769290</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</si>
  <si>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</si>
  <si>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10 "F.4 tab vv - Železobetonový pás beton C25/30 XC2 XF3 bezpečnostního přelivu</t>
  </si>
  <si>
    <t>17</t>
  </si>
  <si>
    <t>321321116</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</si>
  <si>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</si>
  <si>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-815136118</t>
  </si>
  <si>
    <t>5,5 "F.4 tab vv - ŽB stabil. pás C30/37 XC4 XF3</t>
  </si>
  <si>
    <t>18</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</si>
  <si>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</si>
  <si>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</si>
  <si>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1689485769</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</si>
  <si>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</si>
  <si>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2*0,6*20,9 "D.8 Bezpečnostní přeliv - bednění boků železobetonového pasu</t>
  </si>
  <si>
    <t>2*0,6*0,8 "D.8 Bezpečnostní přeliv - bednění čel železobetonového pasu</t>
  </si>
  <si>
    <t>Mezisoučet</t>
  </si>
  <si>
    <t>2*(4,5+1,1*0,5) "F.4 tab vv - bednění prvního žb stabil. pásu C30/37; obě strany x plocha čela + plocha boku</t>
  </si>
  <si>
    <t>2*(6,5+1,1*0,5) "F.4 tab vv - bednění druhého žb stabil. pásu C30/37; obě strany x plocha čela + plocha boku</t>
  </si>
  <si>
    <t>Součet</t>
  </si>
  <si>
    <t>19</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</si>
  <si>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</si>
  <si>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</si>
  <si>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-438417398</t>
  </si>
  <si>
    <t>20</t>
  </si>
  <si>
    <t>321366111</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</si>
  <si>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</si>
  <si>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926850005</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</si>
  <si>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</si>
  <si>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10*(40/1000) "D.8 Bezpečnostní přeliv - výztuž železobetonovéh pasu C25/30 XC2 XF3; 40 kg/m3</t>
  </si>
  <si>
    <t>5,5*(40/1000) "F.4 tab vv - výztuž ŽB stabil. pásů C30/37 XC4 XF3; 40 kg/m3</t>
  </si>
  <si>
    <t>451315114</t>
  </si>
  <si>
    <t>Podkladní a výplňové vrstvy z betonu prostého tloušťky do 100 mm, z betonu C 12/15</t>
  </si>
  <si>
    <t>-1466193951</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</si>
  <si>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</si>
  <si>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10,1 "F.4 tab vv - podkladní beton C12/15 X0 tl. 100 mm pro bezpečnostní přeliv</t>
  </si>
  <si>
    <t>22</t>
  </si>
  <si>
    <t>451315124</t>
  </si>
  <si>
    <t>Podkladní a výplňové vrstvy z betonu prostého tloušťky do 150 mm, z betonu C 12/15</t>
  </si>
  <si>
    <t>-1956613529</t>
  </si>
  <si>
    <t>82,7/0,15 "F.4 tab vv - podkladní beton C12/15 X0 tl. 150 mm pro bezpečnostní přeliv</t>
  </si>
  <si>
    <t>23</t>
  </si>
  <si>
    <t>451316111</t>
  </si>
  <si>
    <t>Podklad pod dlažbu z betonu prostého se zvýšenými nároky na prostředí tř. C 25/30 tl. do 100 mm</t>
  </si>
  <si>
    <t>2063216817</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</si>
  <si>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</si>
  <si>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Poznámka k položce:_x000D_
- beton C25/30 XC2 XF3</t>
  </si>
  <si>
    <t>110,3/0,2 "F.4 tab vv - Lože dlažby beton C25/30 XC2 XF3 tl. 150 mm pro bezpečnostní přeliv</t>
  </si>
  <si>
    <t>24</t>
  </si>
  <si>
    <t>-255834507</t>
  </si>
  <si>
    <t>341,43 "F.4 tab vv - Filtrační a vyrovnávací vrstva frakce 0-32 mm v tl. 100 mm pro přednádrž</t>
  </si>
  <si>
    <t>95 "F.4 tab vv - Štěrkopískový podsyp v tl. 150 mm/200 mm pro bezpečnostní přeliv</t>
  </si>
  <si>
    <t>25</t>
  </si>
  <si>
    <t>462512370</t>
  </si>
  <si>
    <t>Zához z lomového kamene neupraveného záhozového s proštěrkováním z terénu, hmotnosti jednotlivých kamenů přes 200 do 500 kg</t>
  </si>
  <si>
    <t>46583931</t>
  </si>
  <si>
    <t xml:space="preserve">Poznámka k souboru cen:_x000D_
1. Ceny lze použít i pro záhozovou patku z lomového kamene._x000D_
2. Ceny neplatí pro zřízení konstrukce balvanitého skluzu; tento se oceňuje cenou 467 51-0111 Balvanitý skluz z lomového kamene._x000D_
3. V cenách jsou započteny i náklady na úpravu jednotlivých velkých kamenů hmotnosti přes 500 kg dodatečným rozpojením na místě uložení._x000D_
4. Množství měrných jednotek_x000D_
a) záhozu se stanoví v m3 konstrukce záhozu,_x000D_
b) příplatků se stanoví v m2 upravovaných ploch záhozu._x000D_
</t>
  </si>
  <si>
    <t>37,3 "F.4 tab vv - Kamenný zához (200-500 kg) pro bezpečnostní přeliv</t>
  </si>
  <si>
    <t>26</t>
  </si>
  <si>
    <t>-105575285</t>
  </si>
  <si>
    <t>677,49 "F.4 tab vv - Kamenná rovnanina pro SO 02</t>
  </si>
  <si>
    <t>61,7 "F.4 tab vv - kamenná rovnanina pro bezpečnostní přeliv v SO 02</t>
  </si>
  <si>
    <t>27</t>
  </si>
  <si>
    <t>465513327</t>
  </si>
  <si>
    <t>Dlažba z lomového kamene lomařsky upraveného na cementovou maltu, s vyspárováním cementovou maltou, tl. kamene 300 mm</t>
  </si>
  <si>
    <t>129123801</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</si>
  <si>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Lože z kameniva._x000D_
3. Plocha se stanoví v m2 rozvinuté lícní plochy dlažby._x000D_
</t>
  </si>
  <si>
    <t>367 "F.4 tab vv - Kamenná dlažba ds 250 mm tl. 300 mm pro bezpečnostní přeliv</t>
  </si>
  <si>
    <t>Komunikace pozemní</t>
  </si>
  <si>
    <t>28</t>
  </si>
  <si>
    <t>564851111</t>
  </si>
  <si>
    <t>Podklad ze štěrkodrti ŠD s rozprostřením a zhutněním, po zhutnění tl. 150 mm</t>
  </si>
  <si>
    <t>1793980564</t>
  </si>
  <si>
    <t>Ostatní konstrukce a práce, bourání</t>
  </si>
  <si>
    <t>29</t>
  </si>
  <si>
    <t>919726122</t>
  </si>
  <si>
    <t>Geotextilie netkaná pro ochranu, separaci nebo filtraci měrná hmotnost přes 200 do 300 g/m2</t>
  </si>
  <si>
    <t>-471579590</t>
  </si>
  <si>
    <t xml:space="preserve">Poznámka k souboru cen:_x000D_
1. V cenách jsou započteny i náklady na položení a dodání geotextilie včetně přesahů._x000D_
</t>
  </si>
  <si>
    <t>30</t>
  </si>
  <si>
    <t>AGR 02.01</t>
  </si>
  <si>
    <t>Kamenné válce s obalem z PE síťoviny (tl. příze 5 mm, velikost ok 45 mm) s pevností v tahu 28,8 kN/m vyplněným těžkými kameny, biologicky neutrální, umístěné do pyramidy výšky 0,8 m</t>
  </si>
  <si>
    <t>m</t>
  </si>
  <si>
    <t>-786766051</t>
  </si>
  <si>
    <t>8,5+12,5+4,5 "C.2.2 Koordinační situace přednádrže</t>
  </si>
  <si>
    <t>31</t>
  </si>
  <si>
    <t>1071014073</t>
  </si>
  <si>
    <t>SO 02.1 - Rozdělovací objekt</t>
  </si>
  <si>
    <t>121151103</t>
  </si>
  <si>
    <t>Sejmutí ornice strojně při souvislé ploše do 100 m2, tl. vrstvy do 200 mm</t>
  </si>
  <si>
    <t>-1817163890</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</si>
  <si>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</si>
  <si>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40,4 "D.6 Rozdělovací objekt - sejmutí/rozhrnutí ornice; plocha dle CAD</t>
  </si>
  <si>
    <t>124253101</t>
  </si>
  <si>
    <t>Vykopávky pro koryta vodotečí strojně v hornině třídy těžitelnosti I skupiny 3 přes 100 do 1 000 m3</t>
  </si>
  <si>
    <t>-447278118</t>
  </si>
  <si>
    <t>122,1 "F.4 tab vv - výkop pro rozdělovací objekt</t>
  </si>
  <si>
    <t>162206111</t>
  </si>
  <si>
    <t>Vodorovné přemístění výkopku bez naložení, avšak se složením zemin schopných zúrodnění, na vzdálenost do 20 m</t>
  </si>
  <si>
    <t>-652257709</t>
  </si>
  <si>
    <t xml:space="preserve">Poznámka k souboru cen:_x000D_
1. V cenách jsou započteny i náklady na:_x000D_
a) shrnutí výkopku ve výkopišti a hrubé rozhrnutí v násypišti,_x000D_
b) udržování sjízdnosti cest uvnitř násypiště i výkopiště, pokud vrcholky nerovností nejsou vyšší než +- 0,5 m,_x000D_
c) příplatky za jízdu v terénu uvnitř výkopiště i násypiště._x000D_
2. V cenách nejsou započteny náklady na příplatky za jízdu v terénu mimo výkopiště a násypiště._x000D_
</t>
  </si>
  <si>
    <t>2*0,1*40,4 "D.6 Rozdělovací objekt - sejmutí/rozhrnutí ornice, odvoz na deponii a zpět; t. 100 mm x plocha dle CAD</t>
  </si>
  <si>
    <t>162251101</t>
  </si>
  <si>
    <t>Vodorovné přemístění výkopku nebo sypaniny po suchu na obvyklém dopravním prostředku, bez naložení výkopku, avšak se složením bez rozhrnutí z horniny třídy těžitelnosti I skupiny 1 až 3 na vzdálenost do 20 m</t>
  </si>
  <si>
    <t>1514446540</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</si>
  <si>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</si>
  <si>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2*36,1 "F.4 tab vv - zpětný zásyp pro rozdělovací objekt, odvoz na deponii a zpět</t>
  </si>
  <si>
    <t>167103101</t>
  </si>
  <si>
    <t>Nakládání neulehlého výkopku z hromad zeminy schopné zúrodnění</t>
  </si>
  <si>
    <t>1987796822</t>
  </si>
  <si>
    <t>0,1*40,4 "D.6 Rozdělovací objekt - sejmutí/rozhrnutí ornice, nakládání na deponii; tl. 100 mm x plocha dle CAD</t>
  </si>
  <si>
    <t>167151101</t>
  </si>
  <si>
    <t>Nakládání, skládání a překládání neulehlého výkopku nebo sypaniny strojně nakládání, množství do 100 m3, z horniny třídy těžitelnosti I, skupiny 1 až 3</t>
  </si>
  <si>
    <t>877896855</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</si>
  <si>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</si>
  <si>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36,1 "F.4 tab vv - zpětný zásyp pro rozdělovací objekt, nakládání na deponii</t>
  </si>
  <si>
    <t>174151101</t>
  </si>
  <si>
    <t>Zásyp sypaninou z jakékoliv horniny strojně s uložením výkopku ve vrstvách se zhutněním jam, šachet, rýh nebo kolem objektů v těchto vykopávkách</t>
  </si>
  <si>
    <t>-449276137</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</si>
  <si>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</si>
  <si>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36,1 "F.4 tab vv - zpětný zásyp pro rozdělovací objekt</t>
  </si>
  <si>
    <t>-861358224</t>
  </si>
  <si>
    <t>42,4 "D.6 Rozdělovací objekt - sejmutí/rozhrnutí ornice; plocha dle CAD</t>
  </si>
  <si>
    <t>-1214877413</t>
  </si>
  <si>
    <t>-1957131674</t>
  </si>
  <si>
    <t>42,4*0,015 'Přepočtené koeficientem množství</t>
  </si>
  <si>
    <t>-400148492</t>
  </si>
  <si>
    <t>-34,22 "F.4 tab vv - zpětný zásyp pro rozdělovací objekt</t>
  </si>
  <si>
    <t>273398068</t>
  </si>
  <si>
    <t>Poznámka k položce:_x000D_
- beton C 30/37 XC4 XF3</t>
  </si>
  <si>
    <t>2,6 "F.4 tab vv - beton C30/37 XC4 XF3</t>
  </si>
  <si>
    <t>1991671980</t>
  </si>
  <si>
    <t>2*((0,5+1+2,5+1+0,5)*0,8+(0,5+(1/2)+(1/2)+0,5)*0,4) "D.6 Rozdělovací objekt - bednění boků prahu za rozdělovacím objektem; obě strany x délka x výška</t>
  </si>
  <si>
    <t>2*1,1*0,5 "D.6 Rozdělovací objekt - bednění čel prahu za rozdělovacím objektem; obě strany x výška x šířka</t>
  </si>
  <si>
    <t>890566486</t>
  </si>
  <si>
    <t>-312354754</t>
  </si>
  <si>
    <t>2,6*(80/1000) "F.4 tab vv - výzutž pro beton C30/37 XC4 XF3, 80 kg/m3</t>
  </si>
  <si>
    <t>R3212133</t>
  </si>
  <si>
    <t>Zdivo nadzákladové z lomového kamene vodních staveb z lomového kamene lomařsky upraveného s vyspárováním, na cementovou maltu MC 30</t>
  </si>
  <si>
    <t>-545902972</t>
  </si>
  <si>
    <t xml:space="preserve">Poznámka k položce:_x000D_
- vyzděné a vyspárované na MC 30 sa kamenivem frakce 0-3 mm, vlastnosti MC budou zlepšeny přidáním reaktivního zušlechťovače malty, dle technické zprávy_x000D_
- spárování bude provedeno 1 cm pod líc kamene_x000D_
- materiál žula tloušťka nejméně 200 mm_x000D_
- spáry budou po zavadnutí před spárováním proškrábnuty na hloubku 50-70 mm a vyčištěny tlakovou vodou o tlaku 200 barů_x000D_
</t>
  </si>
  <si>
    <t>13,17 "F.4 tab vv - zdivo z lom. kamene pro rozdělovací objekt</t>
  </si>
  <si>
    <t>1597432875</t>
  </si>
  <si>
    <t>1,534/0,1 "F.4 tab vv - podkladní beton C12/15 X0 pro rozdělovací objekt</t>
  </si>
  <si>
    <t>1324251709</t>
  </si>
  <si>
    <t>7,79/0,1 "F.4 tab vv - beton C25/30 XC2 XF3 pro rozdělovací objekt</t>
  </si>
  <si>
    <t>-8619808</t>
  </si>
  <si>
    <t>9,746 "F.4 tab vv - štěrkopísek tl. 100 mm pro rozdělovací objekt</t>
  </si>
  <si>
    <t>-1732408326</t>
  </si>
  <si>
    <t>38,67 "F.4 tab vv - kamenný zához pro rozdělovací objekt</t>
  </si>
  <si>
    <t>-1379646273</t>
  </si>
  <si>
    <t>45,27 "F.4 tab vv - kamenná rovnanina pro rozdělovací objekt</t>
  </si>
  <si>
    <t>465513227</t>
  </si>
  <si>
    <t>Dlažba z lomového kamene lomařsky upraveného na cementovou maltu, s vyspárováním cementovou maltou, tl. kamene 250 mm</t>
  </si>
  <si>
    <t>443697309</t>
  </si>
  <si>
    <t>16,59 "D.6 Rozdělovací objekt - kamenná dlažba mez irozdělovacím objektem a prahem za ním; plocha dle cad</t>
  </si>
  <si>
    <t>-480115820</t>
  </si>
  <si>
    <t>(0,5+1,1++2+1,1+0,5)*14,07 "D.6 Rozdělovací objekt - kamenná dlažba koryta objektu; délky v řezu x délka koryta</t>
  </si>
  <si>
    <t>4,05*3,27 "D.6 Rozdělovací objekt - kamenná dlažba dna v místě křížení s korytem potoka; délka v řezu x šířka</t>
  </si>
  <si>
    <t>934956211</t>
  </si>
  <si>
    <t>Přepadová a ochranná zařízení nádrží stavidlové tabule z fošen na drážku spojených svlaky, s ocelovými pásy ukončenými okem, s ochranným nátěrem z borového dřeva, tl. od 50 do 60 mm</t>
  </si>
  <si>
    <t>666897529</t>
  </si>
  <si>
    <t xml:space="preserve">Poznámka k souboru cen:_x000D_
1. Ceny -3111 až -3116 lze použít i pro lávky o několika polích. Každé pole se však z hlediska volby ceny považuje za samostatnou lávku._x000D_
2. V cenách jsou započteny i náklady na nezbytné kování a spojovací prvky._x000D_
3. Množství měrných jednotek:_x000D_
a) u cen -3111 až -3116 se stanoví v m2 plochy obsluhovacích lávek,_x000D_
b) u cen -6111 až -6222 se stanoví v m2 pohledové plochy hradítek a stavidlových tabulí_x000D_
</t>
  </si>
  <si>
    <t>1,05*0,44 "D.6 Rozdělovací objekt - dluže do drážek provizorního hrazení A; šířka x výška</t>
  </si>
  <si>
    <t>934956222</t>
  </si>
  <si>
    <t>Přepadová a ochranná zařízení nádrží stavidlové tabule z fošen na drážku spojených svlaky, s ocelovými pásy ukončenými okem, s ochranným nátěrem z dubového dřeva, tl. 100 mm</t>
  </si>
  <si>
    <t>565135354</t>
  </si>
  <si>
    <t>1,33 "D.6 Rozdělovací objekt - dluže do drážek provizorního hrazení B; plocha dle CAD</t>
  </si>
  <si>
    <t>953943112</t>
  </si>
  <si>
    <t>Osazování drobných kovových předmětů výrobků ostatních jinde neuvedených do vynechaných či vysekaných kapes zdiva, se zajištěním polohy se zalitím maltou cementovou, hmotnosti přes 1 do 5 kg/kus</t>
  </si>
  <si>
    <t>1498425943</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</si>
  <si>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</si>
  <si>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2 "D.6 Rozdělovací objekt - boční drážky provizorního hrazení A</t>
  </si>
  <si>
    <t>2 "D.6 Rozdělovací objekt - spodní drážky provizorního hrazení A</t>
  </si>
  <si>
    <t>M1301102</t>
  </si>
  <si>
    <t>profil U 80x45x6,0/8,0  nerez (1.4301), včetně kotevních trnů z pásoviny 20x3 délky 50 mm</t>
  </si>
  <si>
    <t>1733471950</t>
  </si>
  <si>
    <t>4*0,4 "D.6 Rozdělovací objekt - boční drážky provizorního hrazení A</t>
  </si>
  <si>
    <t>953943113</t>
  </si>
  <si>
    <t>Osazování drobných kovových předmětů výrobků ostatních jinde neuvedených do vynechaných či vysekaných kapes zdiva, se zajištěním polohy se zalitím maltou cementovou, hmotnosti přes 5 do 15 kg/kus</t>
  </si>
  <si>
    <t>1052437059</t>
  </si>
  <si>
    <t>2 "D.6 Rozdělovací objekt - boční drážky provizorního hrazení B</t>
  </si>
  <si>
    <t>953943114</t>
  </si>
  <si>
    <t>Osazování drobných kovových předmětů výrobků ostatních jinde neuvedených do vynechaných či vysekaných kapes zdiva, se zajištěním polohy se zalitím maltou cementovou, hmotnosti přes 15 do 30 kg/kus</t>
  </si>
  <si>
    <t>-279905197</t>
  </si>
  <si>
    <t>1 "D.6 Rozdělovací objekt - spodní drážky provizorního hrazení B</t>
  </si>
  <si>
    <t>M1301091</t>
  </si>
  <si>
    <t>profil U 120x55x7,0/9,0  nerez (1.4301), včetně kotevních trnů z pásoviny 20x3 délky 50 mm</t>
  </si>
  <si>
    <t>1960597913</t>
  </si>
  <si>
    <t>2,65 "D.6 Rozdělovací objekt - spodní drážka provizorního hrazení B</t>
  </si>
  <si>
    <t>2*1,03 "D.6 Rozdělovací objekt - boční drážky provizorního hrazení B</t>
  </si>
  <si>
    <t>-1570150476</t>
  </si>
  <si>
    <t>SO 02.2 - Spodní výpusť</t>
  </si>
  <si>
    <t xml:space="preserve">    8 - Trubní vedení</t>
  </si>
  <si>
    <t>PSV - Práce a dodávky PSV</t>
  </si>
  <si>
    <t xml:space="preserve">    767 - Konstrukce zámečnické</t>
  </si>
  <si>
    <t>1308446060</t>
  </si>
  <si>
    <t>68,88 "D.7 Spodní výpusť - sejmutí/rozhrnutí ornice při překopu pro osazení potrubí DN 500; plocha dle CAD</t>
  </si>
  <si>
    <t>692530231</t>
  </si>
  <si>
    <t>61,92*2,6 "D.7 Spodní výpusť - výkop pro uložení potrubí DN 500; plocha v podélném řezu</t>
  </si>
  <si>
    <t>2*2,75*2,95*1,95 "D.7  Spodní výpusť - výkop pro protiprůsakové žebro; obě strany x výška x šířka x délka</t>
  </si>
  <si>
    <t>153191121</t>
  </si>
  <si>
    <t>Těsnění hradicích stěn nepropustnou hrázkou ze zhutněné sypaniny při stěně nebo nepropustnou výplní ze zhutněné sypaniny mezi stěnami zřízení</t>
  </si>
  <si>
    <t>-562681554</t>
  </si>
  <si>
    <t xml:space="preserve">Poznámka k souboru cen:_x000D_
1. Dodání sypaniny se oceňuje ve specifikaci._x000D_
2. V cenách -1121 a -1131 jsou započteny i náklady na potřebné přemístění sypaniny až do vzdálenosti 40 m._x000D_
3. Množství měrných jednotek se určuje v m3 zřizovaného těsnění, míru hutnění předepíše projekt._x000D_
4. Cenu lze použít pro jakoukoliv míru zhutnění._x000D_
</t>
  </si>
  <si>
    <t>2,33*0,16*0,83 "D.7 Spodní výpusť - výplň mezi dluže požeráku; výška x tloušťka x šířka</t>
  </si>
  <si>
    <t>58125110</t>
  </si>
  <si>
    <t>jíl surový kusový</t>
  </si>
  <si>
    <t>313951878</t>
  </si>
  <si>
    <t>0,309*1,8 'Přepočtené koeficientem množství</t>
  </si>
  <si>
    <t>162206113</t>
  </si>
  <si>
    <t>Vodorovné přemístění výkopku bez naložení, avšak se složením zemin schopných zúrodnění, na vzdálenost přes 50 do 100 m</t>
  </si>
  <si>
    <t>1519191031</t>
  </si>
  <si>
    <t>2*68,88*0,1 "D.7 Spodní výpusť - sejmutí/rozhrnutí ornice v tl. 100 mm při překopu pro osazení potrubí DN 500, odvoz na deponii a zpět; plocha dle CAD</t>
  </si>
  <si>
    <t>162351103</t>
  </si>
  <si>
    <t>Vodorovné přemístění výkopku nebo sypaniny po suchu na obvyklém dopravním prostředku, bez naložení výkopku, avšak se složením bez rozhrnutí z horniny třídy těžitelnosti I skupiny 1 až 3 na vzdálenost přes 50 do 500 m</t>
  </si>
  <si>
    <t>1990100853</t>
  </si>
  <si>
    <t>2*142,109 "zpětný zásyp, výměra dle pol. 174151101, odvoz na deponii a zpět</t>
  </si>
  <si>
    <t>1987563168</t>
  </si>
  <si>
    <t>68,88*0,1 "D.7 Spodní výpusť - sejmutí/rozhrnutí ornice v tl. 100 mm při překopu pro osazení potrubí DN 500, nakládání na deponii; plocha dle CAD</t>
  </si>
  <si>
    <t>167151111</t>
  </si>
  <si>
    <t>Nakládání, skládání a překládání neulehlého výkopku nebo sypaniny strojně nakládání, množství přes 100 m3, z hornin třídy těžitelnosti I, skupiny 1 až 3</t>
  </si>
  <si>
    <t>1317914153</t>
  </si>
  <si>
    <t>142,109 "zpětný zásyp, výměra dle pol. 174151101, nalkádání na deponii</t>
  </si>
  <si>
    <t>-578566960</t>
  </si>
  <si>
    <t>-12,61 "odpočet žb konstrukcí za pol. 321321116</t>
  </si>
  <si>
    <t>-35,729*0,1 "odpočet podkladního betonu za pol. 451315114</t>
  </si>
  <si>
    <t>-10,4 "odpočet záhozu za pol. 462512370</t>
  </si>
  <si>
    <t>-1,313 "odpočet dlažby za pol. 4655113327</t>
  </si>
  <si>
    <t>-18,87*(pi*0,25*0,25) "odpočet potrubí za pol. 871420410</t>
  </si>
  <si>
    <t xml:space="preserve">-18,921 "odpočet obetonování potrubí za pol. 899623181 </t>
  </si>
  <si>
    <t>-1407992809</t>
  </si>
  <si>
    <t>-274847985</t>
  </si>
  <si>
    <t>-1634805553</t>
  </si>
  <si>
    <t>68,88*0,015 'Přepočtené koeficientem množství</t>
  </si>
  <si>
    <t>-275714064</t>
  </si>
  <si>
    <t>-142,109 "zpětný zásyp, výměra dle pol. 174151101</t>
  </si>
  <si>
    <t>320101113</t>
  </si>
  <si>
    <t>Osazení betonových a železobetonových prefabrikátů hmotnosti jednotlivě přes 5 000 do 7 000 kg</t>
  </si>
  <si>
    <t>-53865770</t>
  </si>
  <si>
    <t xml:space="preserve">Poznámka k souboru cen:_x000D_
1. Ceny neplatí pro :_x000D_
a) osazení patky pro dlažbu z prefabrikátů, tyto se oceňují cenami souboru cen 461 10-11 Osazení patky pro dlažbu z betonových nebo železobetonových prefabrikátů,_x000D_
b) zához a záhozovou patku z betonových bloků i tyto se oceňují cenami souboru cen 462 92- . . Zřízení záhozu z betonových bloků,_x000D_
c) dlažbu z betonových desek a tvárnic sklonu do 1:1 o hmotnosti prvku do 1500 kg; tyto se oceňují cenami souboru cen 465 92- . . Kladení dlažby z betonových desek a a tvárnic,_x000D_
d) osazení prefabrikátů předpínaných v konstrukci; tyto se oceňují individuálně._x000D_
2. V cenách jsou započteny i náklady na:_x000D_
a) kotevní prvky,_x000D_
b) odstranění transportní výztuže._x000D_
3. V cenách nejsou započteny náklady na:_x000D_
a) podkladní betony; tyto se oceňují cenami souboru cen 451 31-51 Podkladní nebo vyrovnávací vrstva z betonu prostého,_x000D_
b) výplňový beton otvorů (mimo spár), tento se oceňuje cenami souboru cen 936 45-71 Zálivka kotevních šroubů, ocelových konstrukcí, různých dutin apod.,_x000D_
c) dodávku prefabrikátů; tyto se oceňují ve specifikaci._x000D_
4. Objem se stanoví v m3 hmoty prefabrikátů jednotlivých hmotnostních stupňů._x000D_
</t>
  </si>
  <si>
    <t>2,93*1,4*1,23 "D.7 Spodní výpusť - otevřený prefabrikovaný požerák; výška x délka x šířka</t>
  </si>
  <si>
    <t>M04.01</t>
  </si>
  <si>
    <t>železobetonový otevřený třídlužový požerák, půdorysný rozměr 1,40x1,23 m délky 2,33 m, z betonu C 30/37 XC4, XF3, s výpustným potrubím DN 500, včetně ocelového pozinkovaného poklopu a žebříku, včetně česlí na vtoku s roztečí česlic 90 mm</t>
  </si>
  <si>
    <t>-277611884</t>
  </si>
  <si>
    <t>1 "D.7 Spodní výpusť - otevřený prefabrikovaný požerák</t>
  </si>
  <si>
    <t>1846054744</t>
  </si>
  <si>
    <t>2*(1,5*0,6+(1,5*0,8)/2)*0,2 "D.7 Spodní výpusť - žb nátoková křídla; počet x plocha v podélném řezu x tloušťka</t>
  </si>
  <si>
    <t>0,6*1,4*1,23 "D.7 Spodní výpusť - základ požeráku; výška x šířka x délka</t>
  </si>
  <si>
    <t>2,28*((0,95+0,5)/2)*((5+4,5)/2) "D.7 Spodní výpusť - spodní část protiprůsakového žb žebra; výška x prům. šířka x prům. délka</t>
  </si>
  <si>
    <t>4,5*((0,5*0,5)-(0,2-0,2)) "D.7 Spodní výpusť -  horní část protiprůsakového žb žebra; délka x plocha v řezu - odpočet za schod pro lávku</t>
  </si>
  <si>
    <t>2,5*0,5*1,6 "D.7 Spodní výpusť -  žb výtokový práh; šířka x tloušťka x výška</t>
  </si>
  <si>
    <t>-965128923</t>
  </si>
  <si>
    <t>2*2*(1,5*0,6+(1,5*0,8)/2) "D.7 Spodní výpusť - bednění boků žb nátokových křídel; počet x obě strany x plocha v podélném řezu</t>
  </si>
  <si>
    <t>2*0,8*0,2 "D.7 Spodní výpusť - bednění čel žb nátokových křídel; počet x obě strany x plocha v podélném řezu</t>
  </si>
  <si>
    <t>0,6*2*(1,4+1,23) "D.7 Spodní výpusť - bednění základu požeráku; výška x 2x (šířka + délka)</t>
  </si>
  <si>
    <t>2*2,28*((5+4,5)/2) "D.7 Spodní výpusť - bednění  boků spodní čásit protiprůsakového žb žebra; obě strany x výška x prům. délka</t>
  </si>
  <si>
    <t>4,5*(0,5+0,5) "D.7 Spodní výpusť -  bednění boků horní části protiprůsakového žb žebra; délka x výška na obou stranách</t>
  </si>
  <si>
    <t>2*2,28*((0,95+0,5)/2) "D.7 Spodní výpusť - bednění  čel spodní čásit protiprůsakového žb žebra; obě strany x výška x prům. šířka</t>
  </si>
  <si>
    <t>2*((0,5*0,5)-(0,2*0,2)) "D.7 Spodní výpusť -  bednění čel horní části protiprůsakového žb žebra; obě strany x výška x šířka</t>
  </si>
  <si>
    <t>2*2,5*1,6+2*0,5*1,6 "D.7 Spodní výpusť - bednění  žb výtokového prahu; oba boky x šířka x výška + obě čela x tloušťka x výška</t>
  </si>
  <si>
    <t>1112150497</t>
  </si>
  <si>
    <t>1783971639</t>
  </si>
  <si>
    <t>2*(1,5*0,6+(1,5*0,8)/2)*0,2*(80/1000) "D.7 Spodní výpusť - výztuž žb nátokových křídel; počet x plocha v podélném řezu x tloušťka x 80 kg/m3</t>
  </si>
  <si>
    <t>2,5*0,5*1,6*(80/1000) "D.7 Spodní výpusť -  výztuž žb výtokového prahu; šířka x tloušťka x výška x 80 kg/m3</t>
  </si>
  <si>
    <t>2,28*((0,95+0,5)/2)*((5+4,5)/2)*(80/1000) "D.7 Spodní výpusť - výztuž spodní části protipr. žb žebra; výška x prům. šířka x prům. délka x 80 kg/m3</t>
  </si>
  <si>
    <t>4,5*((0,5*0,5)-(0,2-0,2))*(80/1000)"D.7 Spodní výpusť -  výztuž horní části protipr. žebra; délka x pl. v řezu - odpočet za schod pro lávku x 80 kg/m3</t>
  </si>
  <si>
    <t>321368211</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</si>
  <si>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tažených drátů jakéhokoliv druhu oceli jakéhokoliv průměru a roztečí</t>
  </si>
  <si>
    <t>-1634252965</t>
  </si>
  <si>
    <t xml:space="preserve">2*8*(47,4/1000) "D.7 Spodní výpusť - výztuž obetonování potrubí KARI síť 100x100x8; nahoře a dole x počet na délku x hmotnost </t>
  </si>
  <si>
    <t>1017874030</t>
  </si>
  <si>
    <t>0,8*2,7 "D.7 Spodní výpusť - podkladní beton pod výtokový práh; šířka x délka</t>
  </si>
  <si>
    <t>18,37*1,4 "D.7 Spodní výpusť - podkladní beton pod obetonování potrubí; délka x šířka</t>
  </si>
  <si>
    <t>1,7*1,53 "D.7 Spodní výpusť - podkladní beton pod základu požeráku; délka x šířka</t>
  </si>
  <si>
    <t>2*2,1*1,25 "D.7 Spodní výpusť - podkladní beton pod protiprůsakové žebro; počet x délka x šířka</t>
  </si>
  <si>
    <t>-1722340884</t>
  </si>
  <si>
    <t>1,275*1,5 "D.7 Spodní výpusť - lože pod kamennou dlažbu a nátkovoá křídla před nátokem do požeráku; prům. šířka x délka</t>
  </si>
  <si>
    <t>-79546801</t>
  </si>
  <si>
    <t>10,4 "F.4 tab vv - Kamenný zához (200-500 kg) za výtokem ze spodní výpusti</t>
  </si>
  <si>
    <t>465513127</t>
  </si>
  <si>
    <t>Dlažba z lomového kamene lomařsky upraveného na cementovou maltu, s vyspárováním cementovou maltou, tl. kamene 200 mm</t>
  </si>
  <si>
    <t>880496282</t>
  </si>
  <si>
    <t xml:space="preserve">0,62*0,83 "D.7 Spodní výpusť - dlažba ve dně požeráku; délka x šířka </t>
  </si>
  <si>
    <t>1304904743</t>
  </si>
  <si>
    <t>0,875*1,5 "D.7 Spodní výpusť - kamenná dlažba před nátokem do požeráku; prům. šířka x délka</t>
  </si>
  <si>
    <t>Trubní vedení</t>
  </si>
  <si>
    <t>871420410</t>
  </si>
  <si>
    <t>Montáž kanalizačního potrubí z plastů z polypropylenu PP korugovaného nebo žebrovaného SN 10 DN 500</t>
  </si>
  <si>
    <t>-1236491468</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</si>
  <si>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</si>
  <si>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18,87 "D.7 Spodní výpusť -potrubí PE DN500 SN 8</t>
  </si>
  <si>
    <t>M186170</t>
  </si>
  <si>
    <t>trubka kanalizační PE korugovaná DN 500x6000mm SN8</t>
  </si>
  <si>
    <t>283730950</t>
  </si>
  <si>
    <t>899623181</t>
  </si>
  <si>
    <t>Obetonování potrubí nebo zdiva stok betonem prostým v otevřeném výkopu, beton tř. C 30/37</t>
  </si>
  <si>
    <t>-825639887</t>
  </si>
  <si>
    <t xml:space="preserve">Poznámka k souboru cen:_x000D_
1. Obetonování zdiva stok ve štole se oceňuje cenami souboru cen 359 31-02 Výplň za rubem cihelného zdiva stok části A 03 tohoto katalogu._x000D_
</t>
  </si>
  <si>
    <t>1,03*18,37 "D.7 Spodní výpusť - obetonování potrubí DN500; plocha v řezu x délka</t>
  </si>
  <si>
    <t>899643111</t>
  </si>
  <si>
    <t>Bednění pro obetonování potrubí v otevřeném výkopu</t>
  </si>
  <si>
    <t>-1464392127</t>
  </si>
  <si>
    <t>2*1,2*18,37 "D.7 Spodní výpusť - bednění boků obetonování potrubí; obě strany x výška x délka</t>
  </si>
  <si>
    <t>2*1,2*1,1 "D.7 Spodní výpusť - bednění čel obetonování potrubí; obě strany x výška x prům. šířka</t>
  </si>
  <si>
    <t>R8792301</t>
  </si>
  <si>
    <t>Zajištění potrubí DN 500 v poloze před obetonováním pro zabránění vyplavání při betonáži, zatížením nebo ukotvením poocí pásové oceli</t>
  </si>
  <si>
    <t>495178580</t>
  </si>
  <si>
    <t xml:space="preserve">Poznámka k souboru cen:_x000D_
1. Ceny jsou určeny pro polypropylenové, polyetylenové a PVC potrubí._x000D_
</t>
  </si>
  <si>
    <t>931992121</t>
  </si>
  <si>
    <t>Výplň dilatačních spár z polystyrenu extrudovaného, tloušťky 20 mm</t>
  </si>
  <si>
    <t>703001418</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</si>
  <si>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</si>
  <si>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2*1,03 "D.7 Spodní výpusť - výplň dilatačních spár 2 a 3; počet x plocha v řezu</t>
  </si>
  <si>
    <t>32</t>
  </si>
  <si>
    <t>931994106</t>
  </si>
  <si>
    <t>Těsnění spáry betonové konstrukce pásy, profily, tmely těsnicím pásem vnitřním, spáry dilatační</t>
  </si>
  <si>
    <t>-712669591</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</si>
  <si>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</si>
  <si>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2*3,5 "D.7 Spodní výpusť - těsnění dilatační spáry 2 a 3; počet spár x obvod</t>
  </si>
  <si>
    <t>33</t>
  </si>
  <si>
    <t>934956123</t>
  </si>
  <si>
    <t>Přepadová a ochranná zařízení nádrží dřevěná hradítka (dluže požeráku) š.150 mm, bez nátěru, s potřebným kováním z dubového dřeva, tl. 40 mm</t>
  </si>
  <si>
    <t>-324352742</t>
  </si>
  <si>
    <t xml:space="preserve">2*2,33+1,95 "D.7 Spodní výpusť - dluže požeráku; 2x výška požeráku + kratší výška nátokových dluží </t>
  </si>
  <si>
    <t>34</t>
  </si>
  <si>
    <t>953334112</t>
  </si>
  <si>
    <t>Bobtnavý pásek do pracovních spar betonových konstrukcí bentonitový, rozměru 15 x 10 mm</t>
  </si>
  <si>
    <t>1976766046</t>
  </si>
  <si>
    <t xml:space="preserve">Poznámka k souboru cen:_x000D_
1. V cenách jsou započteny i náklady na očištění pracovní spáry, nanesení lepícího tmelu, u bentonitových pásků překrytí pásky upevňovací mřížkou a ukotvení hřeby do betonu._x000D_
</t>
  </si>
  <si>
    <t>95,2 "F.4 tab vv - bentonitový těsnící pásek</t>
  </si>
  <si>
    <t>35</t>
  </si>
  <si>
    <t>953961214</t>
  </si>
  <si>
    <t>Kotvy chemické s vyvrtáním otvoru do betonu, železobetonu nebo tvrdého kamene chemická patrona, velikost M 16, hloubka 125 mm</t>
  </si>
  <si>
    <t>1158464675</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</si>
  <si>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</si>
  <si>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4 "D.7 Spodní výpusť - ukotvení hlavních nosníků lávky na obou stranách</t>
  </si>
  <si>
    <t>36</t>
  </si>
  <si>
    <t>953965131</t>
  </si>
  <si>
    <t>Kotvy chemické s vyvrtáním otvoru kotevní šrouby pro chemické kotvy, velikost M 16, délka 190 mm</t>
  </si>
  <si>
    <t>35235545</t>
  </si>
  <si>
    <t>37</t>
  </si>
  <si>
    <t>941111111</t>
  </si>
  <si>
    <t>Montáž lešení řadového trubkového lehkého pracovního s podlahami s provozním zatížením tř. 3 do 200 kg/m2 šířky tř. W06 od 0,6 do 0,9 m, výšky do 10 m</t>
  </si>
  <si>
    <t>-296923789</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</si>
  <si>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</si>
  <si>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2,93*(5+0,95+1,95+2,6+1,23+2,6+1,95+0,95) "D.7 Spodní výpusť - lešení okolo protiprůsakového žebra a požeráku; výška x opsaný obvod</t>
  </si>
  <si>
    <t>38</t>
  </si>
  <si>
    <t>R9411112</t>
  </si>
  <si>
    <t>Příplatek k lešení řadovému trubkovému lehkému s podlahami š 0,9 m v 10 m za použití po celou dobu stavby</t>
  </si>
  <si>
    <t>-1200939760</t>
  </si>
  <si>
    <t>39</t>
  </si>
  <si>
    <t>941111811</t>
  </si>
  <si>
    <t>Demontáž lešení řadového trubkového lehkého pracovního s podlahami s provozním zatížením tř. 3 do 200 kg/m2 šířky tř. W06 od 0,6 do 0,9 m, výšky do 10 m</t>
  </si>
  <si>
    <t>51979382</t>
  </si>
  <si>
    <t xml:space="preserve">Poznámka k souboru cen:_x000D_
1. Demontáž lešení řadového trubkového lehkého výšky přes 25 m se oceňuje individuálně._x000D_
</t>
  </si>
  <si>
    <t>40</t>
  </si>
  <si>
    <t>-1031249162</t>
  </si>
  <si>
    <t>PSV</t>
  </si>
  <si>
    <t>Práce a dodávky PSV</t>
  </si>
  <si>
    <t>767</t>
  </si>
  <si>
    <t>Konstrukce zámečnické</t>
  </si>
  <si>
    <t>41</t>
  </si>
  <si>
    <t>767591002</t>
  </si>
  <si>
    <t>Montáž výrobků z kompozitů podlah nebo podest z pochůzných litých roštů hmotnosti přes 15 do 30 kg/m2</t>
  </si>
  <si>
    <t>355643020</t>
  </si>
  <si>
    <t>1*1,4 "D.7 Spodní výpusť - pororoštová podlaha lávky; šířka x délka</t>
  </si>
  <si>
    <t>42</t>
  </si>
  <si>
    <t>M553470</t>
  </si>
  <si>
    <t>rošt podlahový svařovaný žárově zinkovaný velikost 30/3-34/38</t>
  </si>
  <si>
    <t>988377246</t>
  </si>
  <si>
    <t>43</t>
  </si>
  <si>
    <t>767995114</t>
  </si>
  <si>
    <t>Montáž ostatních atypických zámečnických konstrukcí hmotnosti přes 20 do 50 kg</t>
  </si>
  <si>
    <t>-310694403</t>
  </si>
  <si>
    <t xml:space="preserve">Poznámka k souboru cen:_x000D_
1. Určení cen se řídí hmotností jednotlivě montovaného dílu konstrukce._x000D_
</t>
  </si>
  <si>
    <t>489,61 "D.7 Spodní výpusť - ocelová lávka, včetně zábradlí a spojovacího materiálu</t>
  </si>
  <si>
    <t>44</t>
  </si>
  <si>
    <t>M01.3</t>
  </si>
  <si>
    <t>ocelová konstrukce lávky - ocel S 235 s žárovým zinkováním ponorem tl. 70 µm</t>
  </si>
  <si>
    <t>-1796343785</t>
  </si>
  <si>
    <t>45</t>
  </si>
  <si>
    <t>998767101</t>
  </si>
  <si>
    <t>Přesun hmot pro zámečnické konstrukce stanovený z hmotnosti přesunovaného materiálu vodorovná dopravní vzdálenost do 50 m v objektech výšky do 6 m</t>
  </si>
  <si>
    <t>-1491929269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</si>
  <si>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</si>
  <si>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SO 03 - Kácení</t>
  </si>
  <si>
    <t>111251101</t>
  </si>
  <si>
    <t>Odstranění křovin a stromů s odstraněním kořenů strojně průměru kmene do 100 mm v rovině nebo ve svahu sklonu terénu do 1:5, při celkové ploše do 100 m2</t>
  </si>
  <si>
    <t>-1714557698</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</si>
  <si>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</si>
  <si>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Poznámka k položce:_x000D_
- včetně likvidace dle platné legislativy</t>
  </si>
  <si>
    <t xml:space="preserve">27,5 "C.4.3 Inventarizace dřevin - mýcení křoví </t>
  </si>
  <si>
    <t>112101101</t>
  </si>
  <si>
    <t>Odstranění stromů s odřezáním kmene a s odvětvením listnatých, průměru kmene přes 100 do 300 mm</t>
  </si>
  <si>
    <t>-2113040283</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</si>
  <si>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</si>
  <si>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227 "C.4.3 Inventarizace dřevin - kácení stromů do průměru 30 cm</t>
  </si>
  <si>
    <t>112101102</t>
  </si>
  <si>
    <t>Odstranění stromů s odřezáním kmene a s odvětvením listnatých, průměru kmene přes 300 do 500 mm</t>
  </si>
  <si>
    <t>2083509464</t>
  </si>
  <si>
    <t>40 "C.4.3 Inventarizace dřevin - kácení stromů průměru 30-50 cm</t>
  </si>
  <si>
    <t>112101103</t>
  </si>
  <si>
    <t>Odstranění stromů s odřezáním kmene a s odvětvením listnatých, průměru kmene přes 500 do 700 mm</t>
  </si>
  <si>
    <t>-1594147583</t>
  </si>
  <si>
    <t>1"C.4.3 Inventarizace dřevin - kácení stromů průměru 50-70 cm</t>
  </si>
  <si>
    <t>162201411</t>
  </si>
  <si>
    <t>Vodorovné přemístění větví, kmenů nebo pařezů s naložením, složením a dopravou do 1000 m kmenů stromů listnatých, průměru přes 100 do 300 mm</t>
  </si>
  <si>
    <t>1934418943</t>
  </si>
  <si>
    <t xml:space="preserve">Poznámka k souboru cen:_x000D_
1. Průměr kmene i pařezu se měří v místě řezu._x000D_
2. Měrná jednotka kus je 1 strom._x000D_
</t>
  </si>
  <si>
    <t>Poznámka k položce:_x000D_
- odvoz na deponii investora</t>
  </si>
  <si>
    <t>162201412</t>
  </si>
  <si>
    <t>Vodorovné přemístění větví, kmenů nebo pařezů s naložením, složením a dopravou do 1000 m kmenů stromů listnatých, průměru přes 300 do 500 mm</t>
  </si>
  <si>
    <t>-1586617046</t>
  </si>
  <si>
    <t>162201413</t>
  </si>
  <si>
    <t>Vodorovné přemístění větví, kmenů nebo pařezů s naložením, složením a dopravou do 1000 m kmenů stromů listnatých, průměru přes 500 do 700 mm</t>
  </si>
  <si>
    <t>-1716243208</t>
  </si>
  <si>
    <t>162301951</t>
  </si>
  <si>
    <t>Vodorovné přemístění větví, kmenů nebo pařezů s naložením, složením a dopravou Příplatek k cenám za každých dalších i započatých 1000 m přes 1000 m kmenů stromů listnatých, o průměru přes 100 do 300 mm</t>
  </si>
  <si>
    <t>1044218719</t>
  </si>
  <si>
    <t>35*227 "C.4.3 Inventarizace dřevin - kácení stromů do průměru 30 cm</t>
  </si>
  <si>
    <t>162301952</t>
  </si>
  <si>
    <t>Vodorovné přemístění větví, kmenů nebo pařezů s naložením, složením a dopravou Příplatek k cenám za každých dalších i započatých 1000 m přes 1000 m kmenů stromů listnatých, o průměru přes 300 do 500 mm</t>
  </si>
  <si>
    <t>2137831486</t>
  </si>
  <si>
    <t>35*40 "C.4.3 Inventarizace dřevin - kácení stromů průměru 30-50 cm</t>
  </si>
  <si>
    <t>162301953</t>
  </si>
  <si>
    <t>Vodorovné přemístění větví, kmenů nebo pařezů s naložením, složením a dopravou Příplatek k cenám za každých dalších i započatých 1000 m přes 1000 m kmenů stromů listnatých, o průměru přes 500 do 700 mm</t>
  </si>
  <si>
    <t>811913669</t>
  </si>
  <si>
    <t>35*1"C.4.3 Inventarizace dřevin - kácení stromů průměru 50-70 cm</t>
  </si>
  <si>
    <t>174251201</t>
  </si>
  <si>
    <t>Zásyp jam po pařezech strojně výkopkem z horniny získané při dobývání pařezů s hrubým urovnáním povrchu zasypávky průměru pařezu přes 100 do 300 mm</t>
  </si>
  <si>
    <t>1625831736</t>
  </si>
  <si>
    <t xml:space="preserve">Poznámka k souboru cen:_x000D_
1. Zásyp jam po pařezech průměru do 300 mm se neoceňuje v případě, že se současně provádí sejmutí ornice._x000D_
2. Nestačí-li pro zasypání jámy po pařezu výkopek získaný při dobývání pařezu a je-li projektem předepsáno, oceňuje se doplnění jámy do úrovně okolního terénu cenou 174 Zásyp sypaninou jam, šachet, rýh nebo kolem objektů ručně._x000D_
3. Průměr pařezu se měří v místě řezu kmene na základě dvojího na sebe kolmého měření a následného zprůměrování naměřených hodnot._x000D_
</t>
  </si>
  <si>
    <t>187 "C.4.3 Inventarizace dřevin - kácení stromů do průměru 30 cm</t>
  </si>
  <si>
    <t>174251202</t>
  </si>
  <si>
    <t>Zásyp jam po pařezech strojně výkopkem z horniny získané při dobývání pařezů s hrubým urovnáním povrchu zasypávky průměru pařezu přes 300 do 500 mm</t>
  </si>
  <si>
    <t>2014487677</t>
  </si>
  <si>
    <t>48 "C.4.3 Inventarizace dřevin - kácení stromů průměru 30-50 cm</t>
  </si>
  <si>
    <t>174251203</t>
  </si>
  <si>
    <t>Zásyp jam po pařezech strojně výkopkem z horniny získané při dobývání pařezů s hrubým urovnáním povrchu zasypávky průměru pařezu přes 500 do 700 mm</t>
  </si>
  <si>
    <t>-1355027161</t>
  </si>
  <si>
    <t>2036700270</t>
  </si>
  <si>
    <t>187*1 "C.4.3 Inventarizace dřevin - kácení stromů do průměru 30 cm</t>
  </si>
  <si>
    <t>37*1,5 "C.4.3 Inventarizace dřevin - kácení stromů do průměru 40 cm</t>
  </si>
  <si>
    <t>11*1,8 "C.4.3 Inventarizace dřevin - kácení stromů do průměru 50 cm</t>
  </si>
  <si>
    <t>1*2 "C.4.3 Inventarizace dřevin - kácení stromů do průměru 60 cm</t>
  </si>
  <si>
    <t>R16230152</t>
  </si>
  <si>
    <t>Vodorovné přemístění odstraněných pařezů a větví do místa uložení, vč. likvidace dle platné legislativy</t>
  </si>
  <si>
    <t>-1775253362</t>
  </si>
  <si>
    <t>VON - Vedlejší a ostatní náklady</t>
  </si>
  <si>
    <t>VRN - Vedlejší rozpočtové náklady</t>
  </si>
  <si>
    <t xml:space="preserve">    09 - Ostatní náklady</t>
  </si>
  <si>
    <t xml:space="preserve">    A 02 - Projektová dokumentace - ostatní náklady</t>
  </si>
  <si>
    <t xml:space="preserve">    A 03 - Geodetické práce a vytýčení - ostatní náklady</t>
  </si>
  <si>
    <t xml:space="preserve">    A 01 - Vedlejší a ostatní rozpočtové náklady</t>
  </si>
  <si>
    <t xml:space="preserve">    VRN4 - Inženýrská činnost</t>
  </si>
  <si>
    <t>VRN</t>
  </si>
  <si>
    <t>Vedlejší rozpočtové náklady</t>
  </si>
  <si>
    <t>09</t>
  </si>
  <si>
    <t>Ostatní náklady</t>
  </si>
  <si>
    <t>R 037</t>
  </si>
  <si>
    <t>Zajištění písemných souhlasných vyjádření všech dotčených vlastníků a případných uživatelů všech pozemků dotčených stavbou s jejich konečnou úpravou po dokončení prací</t>
  </si>
  <si>
    <t>soubor</t>
  </si>
  <si>
    <t>1024</t>
  </si>
  <si>
    <t>2122536488</t>
  </si>
  <si>
    <t>R 092</t>
  </si>
  <si>
    <t>Zajištění souhlasů se zvláštním užíváním komunikací</t>
  </si>
  <si>
    <t>168187796</t>
  </si>
  <si>
    <t>R 0931</t>
  </si>
  <si>
    <t>Provedení pasportizace stávajících nemovitostí (vč. pozemků) a jejich příslušenství, zajištění fotodokumentace stávajícího stavu přístupových cest</t>
  </si>
  <si>
    <t>3923031</t>
  </si>
  <si>
    <t>R 094</t>
  </si>
  <si>
    <t>Zajištění vytýčení veškerých podzemních zařízení</t>
  </si>
  <si>
    <t>1911368674</t>
  </si>
  <si>
    <t>R 095</t>
  </si>
  <si>
    <t>Zajištění šetření o podzemních sítích vč. zajištění nových vyjádření v případě, že před realizací pozbyly platnosti</t>
  </si>
  <si>
    <t>-1234765540</t>
  </si>
  <si>
    <t xml:space="preserve">R 0993 </t>
  </si>
  <si>
    <t xml:space="preserve">- zajištění dopravně inženýrských opatření_x000D_
- zajištění zřízení a likvidace dopravního značení včetně případné světelné signalizace_x000D_
- zajištění vydání dopravně inženýrského rozhodnutí_x000D_
</t>
  </si>
  <si>
    <t>1726350644</t>
  </si>
  <si>
    <t>R 0994</t>
  </si>
  <si>
    <t xml:space="preserve">Zajištění veškerých předepsaných rozborů, atestů, zkoušek a revizí dle příslušných norem a dalších předpisů a nařízení platných v ČR, kterými bude prokázáno dosažení předepsané kvality a parametrů dokončeného díla </t>
  </si>
  <si>
    <t>-615785009</t>
  </si>
  <si>
    <t>Poznámka k položce:_x000D_
- aktuální rozbor sedimentů, jeden rozbor na každých vytěžených 20 000 m3_x000D_
- zkoušky pevnosti a mrazuvzdornosti pro beton C 25/30 a C 30/37</t>
  </si>
  <si>
    <t>R 0996</t>
  </si>
  <si>
    <t>Zajištění výroby a instalace informačních tabulí ke stavbě</t>
  </si>
  <si>
    <t>1492622716</t>
  </si>
  <si>
    <t>R 0997</t>
  </si>
  <si>
    <t>Zajištění kontrolního a zkušebního plánu stavby a technologických předpisů z hlediska BOZP</t>
  </si>
  <si>
    <t>1252012963</t>
  </si>
  <si>
    <t>R 09991</t>
  </si>
  <si>
    <t>Zajištění fotodokumentace veškerých konstrukcí, které budou v průběhu výstavby skryty nebo zakryty</t>
  </si>
  <si>
    <t>1775446816</t>
  </si>
  <si>
    <t>A 02</t>
  </si>
  <si>
    <t>Projektová dokumentace - ostatní náklady</t>
  </si>
  <si>
    <t>R 0210</t>
  </si>
  <si>
    <t>Vypracování Plánu opatření - zpracování havarijního plánu dle §39 odst. 2. písm. a) zákona č. 254/2001 Sb včetně zajištění schválení příslušnými orgány správy a Povodím Moravy, státní podnik</t>
  </si>
  <si>
    <t>-1134663391</t>
  </si>
  <si>
    <t>R 0221</t>
  </si>
  <si>
    <t>Zpracování Povodňového plánu dle §71 zákona č. 254/2001 Sb. včetně zajištění schválení příslušnými orgány správy a Povodím Moravy, státní podnik</t>
  </si>
  <si>
    <t>352535575</t>
  </si>
  <si>
    <t>R023</t>
  </si>
  <si>
    <t>Vypracování projektu skutečného provedení díla v souladu s vyhláškou č. 499/2006 Sb. o dokumentaci staveb</t>
  </si>
  <si>
    <t>1084523100</t>
  </si>
  <si>
    <t>R026</t>
  </si>
  <si>
    <t>Zpracování realizační dokumentace zhotovitele, dílenských výkresů, technologických předpisů</t>
  </si>
  <si>
    <t>295869864</t>
  </si>
  <si>
    <t>A 03</t>
  </si>
  <si>
    <t>Geodetické práce a vytýčení - ostatní náklady</t>
  </si>
  <si>
    <t>R 031</t>
  </si>
  <si>
    <t>Vypracování geodetického zaměření skutečného stavu</t>
  </si>
  <si>
    <t>-1607189027</t>
  </si>
  <si>
    <t>Poznámka k položce:_x000D_
- včetně geodetického zaměření terénu dna po odtěžení nádrže</t>
  </si>
  <si>
    <t>R 35</t>
  </si>
  <si>
    <t>Zajištění veškerých geodetických prací souvisejících s realizací díla, včetně vytyčení obvodu staveniště</t>
  </si>
  <si>
    <t>1143897138</t>
  </si>
  <si>
    <t>Poznámka k položce:_x000D_
- včetně geodetického zaměření terénu dna po vypuštění nádrže</t>
  </si>
  <si>
    <t>A 01</t>
  </si>
  <si>
    <t>Vedlejší a ostatní rozpočtové náklady</t>
  </si>
  <si>
    <t>032103001</t>
  </si>
  <si>
    <t xml:space="preserve">PP: _x000D_
- 1x havarijní souprava OIL 240 (obsah soupravy: nádoba 240l, Algasorb 30kgm, 50 x rohož, _x000D_
5x nohavice, 5x polštář, 200x utěrka NT, 1x lopatka a smeták, 5x PE pytel, 5x výstražná nálepka, 2x rukavice _x000D_
Havarijní souprava UNV 60: _x000D_
-1x sud 120 litrů, 20x rohož, 8x nohavice, 10kg OI-Ex "82", 5x utěrka, 2x polštář, 1x rukavice, _x000D_
1x brýle, 2x PE pytel, 2x výstr. nálepka, absorpční schopnost 150 litrů _x000D_
Norná stěna EKNS 220 H (4ks, rozměr 0,13 x 3 m) nebo enviromentální typ PEpytle 120 l - 10ks_x000D_
ruční nářadí (sekyra, pila, krumpáč, lopata, palice)_x000D_
zásoba řeziva (prkna, latě, trámy) - jednotky kusů _x000D_
lahve pro odběr vzorků (prachovnice se širokým hrdlem o objemu 1,25 l) - 5ks _x000D_
</t>
  </si>
  <si>
    <t>-1678742628</t>
  </si>
  <si>
    <t>R 03000</t>
  </si>
  <si>
    <t>-580200720</t>
  </si>
  <si>
    <t>R0112</t>
  </si>
  <si>
    <t>Zajištění obnovy příjezdových komunikací dotčených stavbou, v případě jejich porušení stavební dopravou, čištění vozidel stavby při vjezdu na veřejné komunikace</t>
  </si>
  <si>
    <t>-473587925</t>
  </si>
  <si>
    <t>R29121101</t>
  </si>
  <si>
    <t>Zřízení a odstranění zpevněných ploch na ZS a přístupech k toku, včetně zpevnění přístupových komunikací a splnění podmínek práce v ochranných pásem inženýrských sítí, včetně uvedení všech dotčených pozemků do původního stavu (ohumusování a osetí), včetně případných oprav komunikace při jejím poškození zhotovitelem</t>
  </si>
  <si>
    <t>1184638681</t>
  </si>
  <si>
    <t xml:space="preserve">Poznámka k položce:_x000D_
- včetně případného nezbytného mýcení keřů a náletů z důvodu přístupu </t>
  </si>
  <si>
    <t>VRN4</t>
  </si>
  <si>
    <t>Inženýrská činnost</t>
  </si>
  <si>
    <t>R0429030.1</t>
  </si>
  <si>
    <t>Biologický dozor po celou dobu stavby</t>
  </si>
  <si>
    <t>-237502929</t>
  </si>
  <si>
    <t>Poznámka k položce:_x000D_
- včetně zoologického posouzení stromů</t>
  </si>
  <si>
    <t>R0429031.1</t>
  </si>
  <si>
    <t>Záchranný transfer chráněných druhů živočichů na začátku stavby</t>
  </si>
  <si>
    <t>-1187233681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</si>
  <si>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</si>
  <si>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</si>
  <si>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</si>
  <si>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</si>
  <si>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</si>
  <si>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</si>
  <si>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</si>
  <si>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</si>
  <si>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</si>
  <si>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</si>
  <si>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</si>
  <si>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</si>
  <si>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</si>
  <si>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</si>
  <si>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</si>
  <si>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</si>
  <si>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</si>
  <si>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</si>
  <si>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</si>
  <si>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</si>
  <si>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</si>
  <si>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</si>
  <si>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</si>
  <si>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</si>
  <si>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</si>
  <si>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</si>
  <si>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</si>
  <si>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</si>
  <si>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</si>
  <si>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</si>
  <si>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</si>
  <si>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</si>
  <si>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</si>
  <si>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</si>
  <si>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</si>
  <si>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</si>
  <si>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</si>
  <si>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</si>
  <si>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</si>
  <si>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</si>
  <si>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</si>
  <si>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</si>
  <si>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</si>
  <si>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</si>
  <si>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</si>
  <si>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</si>
  <si>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</si>
  <si>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</si>
  <si>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</si>
  <si>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</si>
  <si>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</si>
  <si>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</si>
  <si>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</si>
  <si>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</si>
  <si>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</si>
  <si>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</si>
  <si>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</si>
  <si>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</si>
  <si>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</si>
  <si>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</si>
  <si>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</si>
  <si>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</si>
  <si>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</si>
  <si>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</si>
  <si>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</si>
  <si>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</si>
  <si>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</si>
  <si>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</si>
  <si>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</si>
  <si>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</si>
  <si>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</si>
  <si>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</si>
  <si>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</si>
  <si>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</si>
  <si>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</si>
  <si>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</si>
  <si>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</si>
  <si>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</si>
  <si>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</si>
  <si>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</si>
  <si>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</si>
  <si>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</si>
  <si>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</si>
  <si>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</si>
  <si>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</si>
  <si>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</si>
  <si>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</si>
  <si>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</si>
  <si>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</si>
  <si>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</si>
  <si>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</si>
  <si>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</si>
  <si>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</si>
  <si>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</si>
  <si>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</si>
  <si>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</si>
  <si>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</si>
  <si>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</si>
  <si>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</si>
  <si>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</si>
  <si>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</si>
  <si>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</si>
  <si>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</si>
  <si>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</si>
  <si>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</si>
  <si>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</si>
  <si>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</si>
  <si>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</si>
  <si>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</si>
  <si>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</si>
  <si>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</si>
  <si>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</si>
  <si>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</si>
  <si>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</si>
  <si>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</si>
  <si>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</si>
  <si>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</si>
  <si>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</si>
  <si>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</si>
  <si>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</si>
  <si>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</si>
  <si>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</si>
  <si>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</si>
  <si>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</si>
  <si>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</si>
  <si>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</si>
  <si>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</si>
  <si>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</si>
  <si>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</si>
  <si>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</si>
  <si>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</si>
  <si>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</si>
  <si>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</si>
  <si>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</si>
  <si>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</si>
  <si>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</si>
  <si>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</si>
  <si>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</si>
  <si>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</si>
  <si>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</si>
  <si>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</si>
  <si>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</si>
  <si>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</si>
  <si>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</si>
  <si>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</si>
  <si>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</si>
  <si>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</si>
  <si>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</si>
  <si>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</si>
  <si>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</si>
  <si>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</si>
  <si>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</si>
  <si>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</si>
  <si>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</si>
  <si>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</si>
  <si>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</si>
  <si>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</si>
  <si>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</si>
  <si>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</si>
  <si>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</si>
  <si>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</si>
  <si>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</si>
  <si>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</si>
  <si>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</si>
  <si>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</si>
  <si>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</si>
  <si>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</si>
  <si>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</si>
  <si>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</si>
  <si>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</si>
  <si>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</si>
  <si>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</si>
  <si>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</si>
  <si>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</si>
  <si>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</si>
  <si>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</si>
  <si>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</si>
  <si>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</si>
  <si>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</si>
  <si>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</si>
  <si>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</si>
  <si>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</si>
  <si>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</si>
  <si>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Vodorovné přemístění do 50 m výkopku/sypaniny z horniny tř. 1 až 4</t>
  </si>
  <si>
    <t>Vodorovné přemístění do 500 m výkopku/sypaniny z horniny tř. 1 až 4</t>
  </si>
  <si>
    <t>162201102</t>
  </si>
  <si>
    <t>162301101</t>
  </si>
  <si>
    <t>Zajištění likvidace vytěženého sedimentu dle platné legislativy
Položka obsahuje:
- vodorovné přemístění,
- složení, urovnání a rozhrnutí,
- poplatek za uložení,
- dle zvoleného způsobu likvidace za dodržení podmínek dle platné legislativy.</t>
  </si>
  <si>
    <t xml:space="preserve"> - zajištění místnosti pro TDI v ZS vč. jejího vybavení_x000D_
- zajištění ohlášení všech staveb zařízení staveniště dle §104 odst. (2) zákona č. 183/2006 Sb._x000D_
- zajištění oplocení prostoru ZS, jeho napojení na inž. sítě_x000D_
- zajištění následné likvidace všech objektů ZS včetně připojení na inž. sítě_x000D_
- zajištění zřízení a odstranění dočasných komunikací, sjezdů a nájezdů po realizaci stavby_x000D_
- zřízení čistících zón před výjezdem z obvodu staveniště_x000D_
- provedení takových opatření, aby plochy obvodu staveniště nebyly znečištěny ropnými látkami a jinými podobnými produkty_x000D_
- provedení takových opatření, aby nebyly překročeny limity prašnosti a hlučnosti pané obecně závaznou vyhláškou_x000D_
- zajištění péče o nepředané objekty a konstrukce stavby, jejich ošetřování a zimní opatření_x000D_
- zajištění ochrany veškeré zeleně v prostoru staveniště a v jeho bezprostřední blízkosti proti poškození během realizace stavby</t>
  </si>
  <si>
    <t>R400001</t>
  </si>
  <si>
    <t xml:space="preserve">D+M Příjezd z dřevěných matrací - délka trasy 500 m s vyhýbkami a točnou vč. materiálu, dovozu, instalace a odstranění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</si>
</sst>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amily val="1"/>
      <charset val="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8"/>
      <name val="Arial CE"/>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charset val="238"/>
    </font>
    <font>
      <u/>
      <sz val="11"/>
      <color theme="10"/>
      <name val="Calibri"/>
      <family val="2"/>
      <charset val="238"/>
      <scheme val="minor"/>
    </font>
    <font>
      <i/>
      <sz val="8"/>
      <name val="Arial CE"/>
      <charset val="238"/>
    </font>
    <font>
      <sz val="8"/>
      <name val="Arial CE"/>
      <family val="2"/>
    </font>
    <font>
      <sz val="8"/>
      <name val="Arial CE"/>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44" fillId="0" borderId="0" applyNumberFormat="0" applyFill="0" applyBorder="0" applyAlignment="0" applyProtection="0"/>
    <xf numFmtId="0" fontId="46" fillId="0" borderId="1"/>
    <xf numFmtId="0" fontId="46" fillId="0" borderId="1"/>
  </cellStyleXfs>
  <cellXfs count="33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5"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4" borderId="8" xfId="0" applyFont="1" applyFill="1" applyBorder="1" applyAlignment="1">
      <alignment vertical="center"/>
    </xf>
    <xf numFmtId="0" fontId="19" fillId="4" borderId="9" xfId="0" applyFont="1" applyFill="1" applyBorder="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5"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6"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5"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6" xfId="0" applyNumberFormat="1" applyFont="1" applyBorder="1" applyAlignment="1">
      <alignment vertical="center"/>
    </xf>
    <xf numFmtId="0" fontId="5" fillId="0" borderId="0" xfId="0" applyFont="1" applyAlignment="1">
      <alignment horizontal="left" vertical="center"/>
    </xf>
    <xf numFmtId="4" fontId="26" fillId="0" borderId="20" xfId="0" applyNumberFormat="1" applyFont="1" applyBorder="1" applyAlignment="1">
      <alignment vertical="center"/>
    </xf>
    <xf numFmtId="4" fontId="26" fillId="0" borderId="21" xfId="0" applyNumberFormat="1" applyFont="1" applyBorder="1" applyAlignment="1">
      <alignment vertical="center"/>
    </xf>
    <xf numFmtId="166" fontId="26" fillId="0" borderId="21" xfId="0" applyNumberFormat="1" applyFont="1" applyBorder="1" applyAlignment="1">
      <alignment vertical="center"/>
    </xf>
    <xf numFmtId="4" fontId="26" fillId="0" borderId="22" xfId="0" applyNumberFormat="1" applyFont="1" applyBorder="1" applyAlignment="1">
      <alignment vertical="center"/>
    </xf>
    <xf numFmtId="0" fontId="0" fillId="0" borderId="0" xfId="0" applyProtection="1"/>
    <xf numFmtId="0" fontId="27"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5"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9" fillId="4" borderId="0" xfId="0" applyFont="1" applyFill="1" applyAlignment="1">
      <alignment horizontal="left" vertical="center"/>
    </xf>
    <xf numFmtId="0" fontId="19" fillId="4" borderId="0" xfId="0" applyFont="1" applyFill="1" applyAlignment="1">
      <alignment horizontal="right" vertical="center"/>
    </xf>
    <xf numFmtId="0" fontId="28"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0" fillId="0" borderId="4" xfId="0" applyBorder="1" applyAlignment="1">
      <alignment horizontal="center" vertical="center" wrapText="1"/>
    </xf>
    <xf numFmtId="4" fontId="21" fillId="0" borderId="0" xfId="0" applyNumberFormat="1" applyFont="1" applyAlignment="1"/>
    <xf numFmtId="166" fontId="29" fillId="0" borderId="13" xfId="0" applyNumberFormat="1" applyFont="1" applyBorder="1" applyAlignment="1"/>
    <xf numFmtId="166" fontId="29" fillId="0" borderId="14" xfId="0" applyNumberFormat="1" applyFont="1" applyBorder="1" applyAlignment="1"/>
    <xf numFmtId="4" fontId="30"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19" fillId="0" borderId="23" xfId="0" applyFont="1" applyBorder="1" applyAlignment="1" applyProtection="1">
      <alignment horizontal="center" vertical="center"/>
      <protection locked="0"/>
    </xf>
    <xf numFmtId="49" fontId="19" fillId="0" borderId="23" xfId="0" applyNumberFormat="1" applyFont="1" applyBorder="1" applyAlignment="1" applyProtection="1">
      <alignment horizontal="left" vertical="center" wrapText="1"/>
      <protection locked="0"/>
    </xf>
    <xf numFmtId="0" fontId="19" fillId="0" borderId="23" xfId="0" applyFont="1" applyBorder="1" applyAlignment="1" applyProtection="1">
      <alignment horizontal="left" vertical="center" wrapText="1"/>
      <protection locked="0"/>
    </xf>
    <xf numFmtId="0" fontId="19" fillId="0" borderId="23" xfId="0" applyFont="1" applyBorder="1" applyAlignment="1" applyProtection="1">
      <alignment horizontal="center" vertical="center" wrapText="1"/>
      <protection locked="0"/>
    </xf>
    <xf numFmtId="167" fontId="19" fillId="0" borderId="23" xfId="0" applyNumberFormat="1" applyFont="1" applyBorder="1" applyAlignment="1" applyProtection="1">
      <alignment vertical="center"/>
      <protection locked="0"/>
    </xf>
    <xf numFmtId="4" fontId="19" fillId="0" borderId="23" xfId="0" applyNumberFormat="1" applyFont="1" applyBorder="1" applyAlignment="1" applyProtection="1">
      <alignment vertical="center"/>
      <protection locked="0"/>
    </xf>
    <xf numFmtId="0" fontId="20" fillId="0" borderId="15" xfId="0" applyFont="1" applyBorder="1" applyAlignment="1">
      <alignment horizontal="left" vertical="center"/>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6"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vertical="center" wrapText="1"/>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33" fillId="0" borderId="23" xfId="0" applyFont="1" applyBorder="1" applyAlignment="1" applyProtection="1">
      <alignment horizontal="center" vertical="center"/>
      <protection locked="0"/>
    </xf>
    <xf numFmtId="49" fontId="33" fillId="0" borderId="23" xfId="0" applyNumberFormat="1" applyFont="1" applyBorder="1" applyAlignment="1" applyProtection="1">
      <alignment horizontal="left" vertical="center" wrapText="1"/>
      <protection locked="0"/>
    </xf>
    <xf numFmtId="0" fontId="33" fillId="0" borderId="23" xfId="0" applyFont="1" applyBorder="1" applyAlignment="1" applyProtection="1">
      <alignment horizontal="left" vertical="center" wrapText="1"/>
      <protection locked="0"/>
    </xf>
    <xf numFmtId="0" fontId="33" fillId="0" borderId="23" xfId="0" applyFont="1" applyBorder="1" applyAlignment="1" applyProtection="1">
      <alignment horizontal="center" vertical="center" wrapText="1"/>
      <protection locked="0"/>
    </xf>
    <xf numFmtId="167" fontId="33" fillId="0" borderId="23" xfId="0" applyNumberFormat="1" applyFont="1" applyBorder="1" applyAlignment="1" applyProtection="1">
      <alignment vertical="center"/>
      <protection locked="0"/>
    </xf>
    <xf numFmtId="4" fontId="33" fillId="0" borderId="23" xfId="0" applyNumberFormat="1" applyFont="1" applyBorder="1" applyAlignment="1" applyProtection="1">
      <alignment vertical="center"/>
      <protection locked="0"/>
    </xf>
    <xf numFmtId="0" fontId="34" fillId="0" borderId="4" xfId="0" applyFont="1" applyBorder="1" applyAlignment="1">
      <alignment vertical="center"/>
    </xf>
    <xf numFmtId="0" fontId="33" fillId="0" borderId="15" xfId="0" applyFont="1" applyBorder="1" applyAlignment="1">
      <alignment horizontal="left" vertical="center"/>
    </xf>
    <xf numFmtId="0" fontId="33" fillId="0" borderId="0" xfId="0" applyFont="1" applyBorder="1" applyAlignment="1">
      <alignment horizontal="center"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20" fillId="0" borderId="20" xfId="0" applyFont="1" applyBorder="1" applyAlignment="1">
      <alignment horizontal="left" vertical="center"/>
    </xf>
    <xf numFmtId="0" fontId="20" fillId="0" borderId="21" xfId="0" applyFont="1" applyBorder="1" applyAlignment="1">
      <alignment horizontal="center" vertical="center"/>
    </xf>
    <xf numFmtId="166" fontId="20" fillId="0" borderId="21" xfId="0" applyNumberFormat="1" applyFont="1" applyBorder="1" applyAlignment="1">
      <alignment vertical="center"/>
    </xf>
    <xf numFmtId="166" fontId="20" fillId="0" borderId="22" xfId="0" applyNumberFormat="1" applyFont="1" applyBorder="1" applyAlignment="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9"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40"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1"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43" fillId="0" borderId="1" xfId="0" applyFont="1" applyBorder="1" applyAlignment="1">
      <alignment horizontal="left" vertical="center"/>
    </xf>
    <xf numFmtId="0" fontId="38" fillId="0" borderId="1" xfId="0" applyFont="1" applyBorder="1" applyAlignment="1">
      <alignment horizontal="center" vertical="center"/>
    </xf>
    <xf numFmtId="0" fontId="38" fillId="0" borderId="0" xfId="0" applyFont="1" applyAlignment="1">
      <alignment horizontal="left" vertical="center"/>
    </xf>
    <xf numFmtId="0" fontId="39"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40"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5"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1" xfId="0" applyFont="1" applyBorder="1" applyAlignment="1">
      <alignment horizontal="left" vertical="center"/>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center" vertical="center"/>
    </xf>
    <xf numFmtId="0" fontId="41" fillId="0" borderId="0" xfId="0" applyFont="1" applyAlignment="1">
      <alignment vertical="center"/>
    </xf>
    <xf numFmtId="0" fontId="37" fillId="0" borderId="1" xfId="0" applyFont="1" applyBorder="1" applyAlignment="1">
      <alignment vertical="center"/>
    </xf>
    <xf numFmtId="0" fontId="41" fillId="0" borderId="29" xfId="0" applyFont="1" applyBorder="1" applyAlignment="1">
      <alignment vertical="center"/>
    </xf>
    <xf numFmtId="0" fontId="37" fillId="0" borderId="29" xfId="0" applyFont="1" applyBorder="1" applyAlignment="1">
      <alignment vertical="center"/>
    </xf>
    <xf numFmtId="0" fontId="38" fillId="0" borderId="1" xfId="0" applyFont="1"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1"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xf numFmtId="0" fontId="9" fillId="0" borderId="1" xfId="0" applyFont="1" applyBorder="1" applyAlignment="1">
      <alignment vertical="center"/>
    </xf>
    <xf numFmtId="4" fontId="8" fillId="0" borderId="0" xfId="0" applyNumberFormat="1" applyFont="1" applyAlignment="1"/>
    <xf numFmtId="0" fontId="19" fillId="0" borderId="23" xfId="0" applyFont="1" applyFill="1" applyBorder="1" applyAlignment="1" applyProtection="1">
      <alignment horizontal="center" vertical="center"/>
      <protection locked="0"/>
    </xf>
    <xf numFmtId="49" fontId="19" fillId="0" borderId="23" xfId="0" applyNumberFormat="1" applyFont="1" applyFill="1" applyBorder="1" applyAlignment="1" applyProtection="1">
      <alignment horizontal="left" vertical="center" wrapText="1"/>
      <protection locked="0"/>
    </xf>
    <xf numFmtId="0" fontId="19" fillId="0" borderId="23" xfId="0" applyFont="1" applyFill="1" applyBorder="1" applyAlignment="1" applyProtection="1">
      <alignment horizontal="left" vertical="center" wrapText="1"/>
      <protection locked="0"/>
    </xf>
    <xf numFmtId="0" fontId="19" fillId="0" borderId="23" xfId="0" applyFont="1" applyFill="1" applyBorder="1" applyAlignment="1" applyProtection="1">
      <alignment horizontal="center" vertical="center" wrapText="1"/>
      <protection locked="0"/>
    </xf>
    <xf numFmtId="167" fontId="19" fillId="0" borderId="23" xfId="0" applyNumberFormat="1" applyFont="1" applyFill="1" applyBorder="1" applyAlignment="1" applyProtection="1">
      <alignment vertical="center"/>
      <protection locked="0"/>
    </xf>
    <xf numFmtId="4" fontId="19" fillId="0" borderId="23" xfId="0" applyNumberFormat="1" applyFont="1" applyFill="1" applyBorder="1" applyAlignment="1" applyProtection="1">
      <alignment vertical="center"/>
      <protection locked="0"/>
    </xf>
    <xf numFmtId="0" fontId="0" fillId="0" borderId="0" xfId="0" applyFont="1" applyFill="1" applyAlignment="1">
      <alignment vertical="center"/>
    </xf>
    <xf numFmtId="0" fontId="31" fillId="0" borderId="0" xfId="0" applyFont="1" applyFill="1" applyAlignment="1">
      <alignment horizontal="left" vertical="center"/>
    </xf>
    <xf numFmtId="0" fontId="32" fillId="0" borderId="0" xfId="0" applyFont="1" applyFill="1" applyAlignment="1">
      <alignment vertical="center" wrapText="1"/>
    </xf>
    <xf numFmtId="0" fontId="9" fillId="0" borderId="0" xfId="0" applyFont="1" applyFill="1" applyAlignment="1">
      <alignment vertical="center"/>
    </xf>
    <xf numFmtId="0" fontId="9" fillId="0" borderId="0" xfId="0" applyFont="1" applyFill="1" applyAlignment="1">
      <alignment horizontal="left" vertical="center"/>
    </xf>
    <xf numFmtId="0" fontId="9" fillId="0" borderId="0" xfId="0" applyFont="1" applyFill="1" applyAlignment="1">
      <alignment horizontal="left" vertical="center" wrapText="1"/>
    </xf>
    <xf numFmtId="167" fontId="9" fillId="0" borderId="0" xfId="0" applyNumberFormat="1" applyFont="1" applyFill="1" applyAlignment="1">
      <alignment vertical="center"/>
    </xf>
    <xf numFmtId="49" fontId="19" fillId="0" borderId="23" xfId="0" applyNumberFormat="1" applyFont="1" applyFill="1" applyBorder="1" applyAlignment="1" applyProtection="1">
      <alignment horizontal="left" vertical="center" wrapText="1"/>
    </xf>
    <xf numFmtId="0" fontId="19" fillId="0" borderId="23" xfId="2" applyFont="1" applyFill="1" applyBorder="1" applyAlignment="1" applyProtection="1">
      <alignment horizontal="left" vertical="center" wrapText="1"/>
    </xf>
    <xf numFmtId="0" fontId="19" fillId="0" borderId="23" xfId="3" applyFont="1" applyFill="1" applyBorder="1" applyAlignment="1" applyProtection="1">
      <alignment horizontal="left" vertical="center" wrapText="1"/>
    </xf>
    <xf numFmtId="0" fontId="47" fillId="0" borderId="0" xfId="0" applyFont="1" applyAlignment="1">
      <alignment vertical="center"/>
    </xf>
    <xf numFmtId="0" fontId="13"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6" fillId="0" borderId="0" xfId="0" applyNumberFormat="1" applyFont="1" applyAlignment="1">
      <alignment vertical="center"/>
    </xf>
    <xf numFmtId="4" fontId="4" fillId="3" borderId="8" xfId="0" applyNumberFormat="1" applyFont="1" applyFill="1" applyBorder="1" applyAlignment="1">
      <alignment vertical="center"/>
    </xf>
    <xf numFmtId="0" fontId="0" fillId="3" borderId="8" xfId="0" applyFont="1" applyFill="1" applyBorder="1" applyAlignment="1">
      <alignment vertical="center"/>
    </xf>
    <xf numFmtId="0" fontId="0" fillId="3" borderId="9" xfId="0" applyFont="1" applyFill="1" applyBorder="1" applyAlignment="1">
      <alignment vertical="center"/>
    </xf>
    <xf numFmtId="0" fontId="4" fillId="3" borderId="8" xfId="0" applyFont="1" applyFill="1" applyBorder="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5"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0" fontId="19" fillId="4" borderId="7" xfId="0" applyFont="1" applyFill="1" applyBorder="1" applyAlignment="1">
      <alignment horizontal="center" vertical="center"/>
    </xf>
    <xf numFmtId="0" fontId="19" fillId="4" borderId="8" xfId="0" applyFont="1" applyFill="1" applyBorder="1" applyAlignment="1">
      <alignment horizontal="left" vertical="center"/>
    </xf>
    <xf numFmtId="0" fontId="19" fillId="4" borderId="8" xfId="0" applyFont="1" applyFill="1" applyBorder="1" applyAlignment="1">
      <alignment horizontal="center" vertical="center"/>
    </xf>
    <xf numFmtId="0" fontId="19" fillId="4" borderId="8" xfId="0" applyFont="1" applyFill="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8" fillId="0" borderId="1" xfId="0" applyFont="1" applyBorder="1" applyAlignment="1">
      <alignment horizontal="left" vertical="center" wrapText="1"/>
    </xf>
    <xf numFmtId="0" fontId="36" fillId="0" borderId="1" xfId="0" applyFont="1" applyBorder="1" applyAlignment="1">
      <alignment horizontal="center" vertical="center" wrapText="1"/>
    </xf>
    <xf numFmtId="0" fontId="37" fillId="0" borderId="29" xfId="0" applyFont="1" applyBorder="1" applyAlignment="1">
      <alignment horizontal="left" wrapText="1"/>
    </xf>
    <xf numFmtId="0" fontId="36" fillId="0" borderId="1" xfId="0" applyFont="1" applyBorder="1" applyAlignment="1">
      <alignment horizontal="center" vertical="center"/>
    </xf>
    <xf numFmtId="49" fontId="38" fillId="0" borderId="1" xfId="0" applyNumberFormat="1"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left" vertical="center"/>
    </xf>
    <xf numFmtId="0" fontId="37" fillId="0" borderId="29" xfId="0" applyFont="1" applyBorder="1" applyAlignment="1">
      <alignment horizontal="left"/>
    </xf>
  </cellXfs>
  <cellStyles count="4">
    <cellStyle name="Hypertextový odkaz" xfId="1" builtinId="8"/>
    <cellStyle name="Normální" xfId="0" builtinId="0" customBuiltin="1"/>
    <cellStyle name="Normální 3" xfId="2"/>
    <cellStyle name="Normální 4" xfId="3"/>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2"/>
  <sheetViews>
    <sheetView showGridLines="0" tabSelected="1" workbookViewId="0"/>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7" t="s">
        <v>0</v>
      </c>
      <c r="AZ1" s="17" t="s">
        <v>1</v>
      </c>
      <c r="BA1" s="17" t="s">
        <v>2</v>
      </c>
      <c r="BB1" s="17" t="s">
        <v>3</v>
      </c>
      <c r="BT1" s="17" t="s">
        <v>4</v>
      </c>
      <c r="BU1" s="17" t="s">
        <v>4</v>
      </c>
      <c r="BV1" s="17" t="s">
        <v>5</v>
      </c>
    </row>
    <row r="2" spans="1:74" s="1" customFormat="1" ht="36.950000000000003" customHeight="1" x14ac:dyDescent="0.2">
      <c r="AR2" s="290" t="s">
        <v>6</v>
      </c>
      <c r="AS2" s="291"/>
      <c r="AT2" s="291"/>
      <c r="AU2" s="291"/>
      <c r="AV2" s="291"/>
      <c r="AW2" s="291"/>
      <c r="AX2" s="291"/>
      <c r="AY2" s="291"/>
      <c r="AZ2" s="291"/>
      <c r="BA2" s="291"/>
      <c r="BB2" s="291"/>
      <c r="BC2" s="291"/>
      <c r="BD2" s="291"/>
      <c r="BE2" s="291"/>
      <c r="BS2" s="18" t="s">
        <v>7</v>
      </c>
      <c r="BT2" s="18" t="s">
        <v>8</v>
      </c>
    </row>
    <row r="3" spans="1:74" s="1" customFormat="1" ht="6.95" customHeight="1" x14ac:dyDescent="0.2">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s="1" customFormat="1" ht="24.95" customHeight="1" x14ac:dyDescent="0.2">
      <c r="B4" s="21"/>
      <c r="D4" s="22" t="s">
        <v>10</v>
      </c>
      <c r="AR4" s="21"/>
      <c r="AS4" s="23" t="s">
        <v>11</v>
      </c>
      <c r="BS4" s="18" t="s">
        <v>12</v>
      </c>
    </row>
    <row r="5" spans="1:74" s="1" customFormat="1" ht="12" customHeight="1" x14ac:dyDescent="0.2">
      <c r="B5" s="21"/>
      <c r="D5" s="24" t="s">
        <v>13</v>
      </c>
      <c r="K5" s="299" t="s">
        <v>14</v>
      </c>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R5" s="21"/>
      <c r="BS5" s="18" t="s">
        <v>7</v>
      </c>
    </row>
    <row r="6" spans="1:74" s="1" customFormat="1" ht="36.950000000000003" customHeight="1" x14ac:dyDescent="0.2">
      <c r="B6" s="21"/>
      <c r="D6" s="26" t="s">
        <v>15</v>
      </c>
      <c r="K6" s="300" t="s">
        <v>16</v>
      </c>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c r="AR6" s="21"/>
      <c r="BS6" s="18" t="s">
        <v>7</v>
      </c>
    </row>
    <row r="7" spans="1:74" s="1" customFormat="1" ht="12" customHeight="1" x14ac:dyDescent="0.2">
      <c r="B7" s="21"/>
      <c r="D7" s="27" t="s">
        <v>17</v>
      </c>
      <c r="K7" s="25" t="s">
        <v>18</v>
      </c>
      <c r="AK7" s="27" t="s">
        <v>19</v>
      </c>
      <c r="AN7" s="25" t="s">
        <v>3</v>
      </c>
      <c r="AR7" s="21"/>
      <c r="BS7" s="18" t="s">
        <v>7</v>
      </c>
    </row>
    <row r="8" spans="1:74" s="1" customFormat="1" ht="12" customHeight="1" x14ac:dyDescent="0.2">
      <c r="B8" s="21"/>
      <c r="D8" s="27" t="s">
        <v>20</v>
      </c>
      <c r="K8" s="25" t="s">
        <v>21</v>
      </c>
      <c r="AK8" s="27" t="s">
        <v>22</v>
      </c>
      <c r="AN8" s="25" t="s">
        <v>23</v>
      </c>
      <c r="AR8" s="21"/>
      <c r="BS8" s="18" t="s">
        <v>7</v>
      </c>
    </row>
    <row r="9" spans="1:74" s="1" customFormat="1" ht="14.45" customHeight="1" x14ac:dyDescent="0.2">
      <c r="B9" s="21"/>
      <c r="AR9" s="21"/>
      <c r="BS9" s="18" t="s">
        <v>7</v>
      </c>
    </row>
    <row r="10" spans="1:74" s="1" customFormat="1" ht="12" customHeight="1" x14ac:dyDescent="0.2">
      <c r="B10" s="21"/>
      <c r="D10" s="27" t="s">
        <v>24</v>
      </c>
      <c r="AK10" s="27" t="s">
        <v>25</v>
      </c>
      <c r="AN10" s="25" t="s">
        <v>26</v>
      </c>
      <c r="AR10" s="21"/>
      <c r="BS10" s="18" t="s">
        <v>7</v>
      </c>
    </row>
    <row r="11" spans="1:74" s="1" customFormat="1" ht="18.399999999999999" customHeight="1" x14ac:dyDescent="0.2">
      <c r="B11" s="21"/>
      <c r="E11" s="25" t="s">
        <v>27</v>
      </c>
      <c r="AK11" s="27" t="s">
        <v>28</v>
      </c>
      <c r="AN11" s="25" t="s">
        <v>29</v>
      </c>
      <c r="AR11" s="21"/>
      <c r="BS11" s="18" t="s">
        <v>7</v>
      </c>
    </row>
    <row r="12" spans="1:74" s="1" customFormat="1" ht="6.95" customHeight="1" x14ac:dyDescent="0.2">
      <c r="B12" s="21"/>
      <c r="AR12" s="21"/>
      <c r="BS12" s="18" t="s">
        <v>7</v>
      </c>
    </row>
    <row r="13" spans="1:74" s="1" customFormat="1" ht="12" customHeight="1" x14ac:dyDescent="0.2">
      <c r="B13" s="21"/>
      <c r="D13" s="27" t="s">
        <v>30</v>
      </c>
      <c r="AK13" s="27" t="s">
        <v>25</v>
      </c>
      <c r="AN13" s="25" t="s">
        <v>3</v>
      </c>
      <c r="AR13" s="21"/>
      <c r="BS13" s="18" t="s">
        <v>7</v>
      </c>
    </row>
    <row r="14" spans="1:74" ht="12.75" x14ac:dyDescent="0.2">
      <c r="B14" s="21"/>
      <c r="E14" s="25" t="s">
        <v>31</v>
      </c>
      <c r="AK14" s="27" t="s">
        <v>28</v>
      </c>
      <c r="AN14" s="25" t="s">
        <v>3</v>
      </c>
      <c r="AR14" s="21"/>
      <c r="BS14" s="18" t="s">
        <v>7</v>
      </c>
    </row>
    <row r="15" spans="1:74" s="1" customFormat="1" ht="6.95" customHeight="1" x14ac:dyDescent="0.2">
      <c r="B15" s="21"/>
      <c r="AR15" s="21"/>
      <c r="BS15" s="18" t="s">
        <v>4</v>
      </c>
    </row>
    <row r="16" spans="1:74" s="1" customFormat="1" ht="12" customHeight="1" x14ac:dyDescent="0.2">
      <c r="B16" s="21"/>
      <c r="D16" s="27" t="s">
        <v>32</v>
      </c>
      <c r="AK16" s="27" t="s">
        <v>25</v>
      </c>
      <c r="AN16" s="25" t="s">
        <v>33</v>
      </c>
      <c r="AR16" s="21"/>
      <c r="BS16" s="18" t="s">
        <v>4</v>
      </c>
    </row>
    <row r="17" spans="1:71" s="1" customFormat="1" ht="18.399999999999999" customHeight="1" x14ac:dyDescent="0.2">
      <c r="B17" s="21"/>
      <c r="E17" s="25" t="s">
        <v>34</v>
      </c>
      <c r="AK17" s="27" t="s">
        <v>28</v>
      </c>
      <c r="AN17" s="25" t="s">
        <v>35</v>
      </c>
      <c r="AR17" s="21"/>
      <c r="BS17" s="18" t="s">
        <v>36</v>
      </c>
    </row>
    <row r="18" spans="1:71" s="1" customFormat="1" ht="6.95" customHeight="1" x14ac:dyDescent="0.2">
      <c r="B18" s="21"/>
      <c r="AR18" s="21"/>
      <c r="BS18" s="18" t="s">
        <v>7</v>
      </c>
    </row>
    <row r="19" spans="1:71" s="1" customFormat="1" ht="12" customHeight="1" x14ac:dyDescent="0.2">
      <c r="B19" s="21"/>
      <c r="D19" s="27" t="s">
        <v>37</v>
      </c>
      <c r="AK19" s="27" t="s">
        <v>25</v>
      </c>
      <c r="AN19" s="25" t="s">
        <v>3</v>
      </c>
      <c r="AR19" s="21"/>
      <c r="BS19" s="18" t="s">
        <v>7</v>
      </c>
    </row>
    <row r="20" spans="1:71" s="1" customFormat="1" ht="18.399999999999999" customHeight="1" x14ac:dyDescent="0.2">
      <c r="B20" s="21"/>
      <c r="E20" s="25" t="s">
        <v>31</v>
      </c>
      <c r="AK20" s="27" t="s">
        <v>28</v>
      </c>
      <c r="AN20" s="25" t="s">
        <v>3</v>
      </c>
      <c r="AR20" s="21"/>
      <c r="BS20" s="18" t="s">
        <v>4</v>
      </c>
    </row>
    <row r="21" spans="1:71" s="1" customFormat="1" ht="6.95" customHeight="1" x14ac:dyDescent="0.2">
      <c r="B21" s="21"/>
      <c r="AR21" s="21"/>
    </row>
    <row r="22" spans="1:71" s="1" customFormat="1" ht="12" customHeight="1" x14ac:dyDescent="0.2">
      <c r="B22" s="21"/>
      <c r="D22" s="27" t="s">
        <v>38</v>
      </c>
      <c r="AR22" s="21"/>
    </row>
    <row r="23" spans="1:71" s="1" customFormat="1" ht="47.25" customHeight="1" x14ac:dyDescent="0.2">
      <c r="B23" s="21"/>
      <c r="E23" s="301" t="s">
        <v>39</v>
      </c>
      <c r="F23" s="301"/>
      <c r="G23" s="301"/>
      <c r="H23" s="301"/>
      <c r="I23" s="301"/>
      <c r="J23" s="301"/>
      <c r="K23" s="301"/>
      <c r="L23" s="301"/>
      <c r="M23" s="301"/>
      <c r="N23" s="301"/>
      <c r="O23" s="301"/>
      <c r="P23" s="301"/>
      <c r="Q23" s="301"/>
      <c r="R23" s="301"/>
      <c r="S23" s="301"/>
      <c r="T23" s="301"/>
      <c r="U23" s="301"/>
      <c r="V23" s="301"/>
      <c r="W23" s="301"/>
      <c r="X23" s="301"/>
      <c r="Y23" s="301"/>
      <c r="Z23" s="301"/>
      <c r="AA23" s="301"/>
      <c r="AB23" s="301"/>
      <c r="AC23" s="301"/>
      <c r="AD23" s="301"/>
      <c r="AE23" s="301"/>
      <c r="AF23" s="301"/>
      <c r="AG23" s="301"/>
      <c r="AH23" s="301"/>
      <c r="AI23" s="301"/>
      <c r="AJ23" s="301"/>
      <c r="AK23" s="301"/>
      <c r="AL23" s="301"/>
      <c r="AM23" s="301"/>
      <c r="AN23" s="301"/>
      <c r="AR23" s="21"/>
    </row>
    <row r="24" spans="1:71" s="1" customFormat="1" ht="6.95" customHeight="1" x14ac:dyDescent="0.2">
      <c r="B24" s="21"/>
      <c r="AR24" s="21"/>
    </row>
    <row r="25" spans="1:71" s="1" customFormat="1" ht="6.95" customHeight="1" x14ac:dyDescent="0.2">
      <c r="B25" s="21"/>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21"/>
    </row>
    <row r="26" spans="1:71" s="2" customFormat="1" ht="25.9" customHeight="1" x14ac:dyDescent="0.2">
      <c r="A26" s="30"/>
      <c r="B26" s="31"/>
      <c r="C26" s="30"/>
      <c r="D26" s="32" t="s">
        <v>40</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02">
        <f>ROUND(AG54,2)</f>
        <v>0</v>
      </c>
      <c r="AL26" s="303"/>
      <c r="AM26" s="303"/>
      <c r="AN26" s="303"/>
      <c r="AO26" s="303"/>
      <c r="AP26" s="30"/>
      <c r="AQ26" s="30"/>
      <c r="AR26" s="31"/>
      <c r="BE26" s="30"/>
    </row>
    <row r="27" spans="1:71" s="2" customFormat="1" ht="6.95" customHeight="1" x14ac:dyDescent="0.2">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30"/>
    </row>
    <row r="28" spans="1:71" s="2" customFormat="1" ht="12.75" x14ac:dyDescent="0.2">
      <c r="A28" s="30"/>
      <c r="B28" s="31"/>
      <c r="C28" s="30"/>
      <c r="D28" s="30"/>
      <c r="E28" s="30"/>
      <c r="F28" s="30"/>
      <c r="G28" s="30"/>
      <c r="H28" s="30"/>
      <c r="I28" s="30"/>
      <c r="J28" s="30"/>
      <c r="K28" s="30"/>
      <c r="L28" s="304" t="s">
        <v>41</v>
      </c>
      <c r="M28" s="304"/>
      <c r="N28" s="304"/>
      <c r="O28" s="304"/>
      <c r="P28" s="304"/>
      <c r="Q28" s="30"/>
      <c r="R28" s="30"/>
      <c r="S28" s="30"/>
      <c r="T28" s="30"/>
      <c r="U28" s="30"/>
      <c r="V28" s="30"/>
      <c r="W28" s="304" t="s">
        <v>42</v>
      </c>
      <c r="X28" s="304"/>
      <c r="Y28" s="304"/>
      <c r="Z28" s="304"/>
      <c r="AA28" s="304"/>
      <c r="AB28" s="304"/>
      <c r="AC28" s="304"/>
      <c r="AD28" s="304"/>
      <c r="AE28" s="304"/>
      <c r="AF28" s="30"/>
      <c r="AG28" s="30"/>
      <c r="AH28" s="30"/>
      <c r="AI28" s="30"/>
      <c r="AJ28" s="30"/>
      <c r="AK28" s="304" t="s">
        <v>43</v>
      </c>
      <c r="AL28" s="304"/>
      <c r="AM28" s="304"/>
      <c r="AN28" s="304"/>
      <c r="AO28" s="304"/>
      <c r="AP28" s="30"/>
      <c r="AQ28" s="30"/>
      <c r="AR28" s="31"/>
      <c r="BE28" s="30"/>
    </row>
    <row r="29" spans="1:71" s="3" customFormat="1" ht="14.45" customHeight="1" x14ac:dyDescent="0.2">
      <c r="B29" s="35"/>
      <c r="D29" s="27" t="s">
        <v>44</v>
      </c>
      <c r="F29" s="27" t="s">
        <v>45</v>
      </c>
      <c r="L29" s="292">
        <v>0.21</v>
      </c>
      <c r="M29" s="293"/>
      <c r="N29" s="293"/>
      <c r="O29" s="293"/>
      <c r="P29" s="293"/>
      <c r="W29" s="294">
        <f>ROUND(AZ54, 2)</f>
        <v>0</v>
      </c>
      <c r="X29" s="293"/>
      <c r="Y29" s="293"/>
      <c r="Z29" s="293"/>
      <c r="AA29" s="293"/>
      <c r="AB29" s="293"/>
      <c r="AC29" s="293"/>
      <c r="AD29" s="293"/>
      <c r="AE29" s="293"/>
      <c r="AK29" s="294">
        <f>ROUND(AV54, 2)</f>
        <v>0</v>
      </c>
      <c r="AL29" s="293"/>
      <c r="AM29" s="293"/>
      <c r="AN29" s="293"/>
      <c r="AO29" s="293"/>
      <c r="AR29" s="35"/>
    </row>
    <row r="30" spans="1:71" s="3" customFormat="1" ht="14.45" customHeight="1" x14ac:dyDescent="0.2">
      <c r="B30" s="35"/>
      <c r="F30" s="27" t="s">
        <v>46</v>
      </c>
      <c r="L30" s="292">
        <v>0.15</v>
      </c>
      <c r="M30" s="293"/>
      <c r="N30" s="293"/>
      <c r="O30" s="293"/>
      <c r="P30" s="293"/>
      <c r="W30" s="294">
        <f>ROUND(BA54, 2)</f>
        <v>0</v>
      </c>
      <c r="X30" s="293"/>
      <c r="Y30" s="293"/>
      <c r="Z30" s="293"/>
      <c r="AA30" s="293"/>
      <c r="AB30" s="293"/>
      <c r="AC30" s="293"/>
      <c r="AD30" s="293"/>
      <c r="AE30" s="293"/>
      <c r="AK30" s="294">
        <f>ROUND(AW54, 2)</f>
        <v>0</v>
      </c>
      <c r="AL30" s="293"/>
      <c r="AM30" s="293"/>
      <c r="AN30" s="293"/>
      <c r="AO30" s="293"/>
      <c r="AR30" s="35"/>
    </row>
    <row r="31" spans="1:71" s="3" customFormat="1" ht="14.45" hidden="1" customHeight="1" x14ac:dyDescent="0.2">
      <c r="B31" s="35"/>
      <c r="F31" s="27" t="s">
        <v>47</v>
      </c>
      <c r="L31" s="292">
        <v>0.21</v>
      </c>
      <c r="M31" s="293"/>
      <c r="N31" s="293"/>
      <c r="O31" s="293"/>
      <c r="P31" s="293"/>
      <c r="W31" s="294">
        <f>ROUND(BB54, 2)</f>
        <v>0</v>
      </c>
      <c r="X31" s="293"/>
      <c r="Y31" s="293"/>
      <c r="Z31" s="293"/>
      <c r="AA31" s="293"/>
      <c r="AB31" s="293"/>
      <c r="AC31" s="293"/>
      <c r="AD31" s="293"/>
      <c r="AE31" s="293"/>
      <c r="AK31" s="294">
        <v>0</v>
      </c>
      <c r="AL31" s="293"/>
      <c r="AM31" s="293"/>
      <c r="AN31" s="293"/>
      <c r="AO31" s="293"/>
      <c r="AR31" s="35"/>
    </row>
    <row r="32" spans="1:71" s="3" customFormat="1" ht="14.45" hidden="1" customHeight="1" x14ac:dyDescent="0.2">
      <c r="B32" s="35"/>
      <c r="F32" s="27" t="s">
        <v>48</v>
      </c>
      <c r="L32" s="292">
        <v>0.15</v>
      </c>
      <c r="M32" s="293"/>
      <c r="N32" s="293"/>
      <c r="O32" s="293"/>
      <c r="P32" s="293"/>
      <c r="W32" s="294">
        <f>ROUND(BC54, 2)</f>
        <v>0</v>
      </c>
      <c r="X32" s="293"/>
      <c r="Y32" s="293"/>
      <c r="Z32" s="293"/>
      <c r="AA32" s="293"/>
      <c r="AB32" s="293"/>
      <c r="AC32" s="293"/>
      <c r="AD32" s="293"/>
      <c r="AE32" s="293"/>
      <c r="AK32" s="294">
        <v>0</v>
      </c>
      <c r="AL32" s="293"/>
      <c r="AM32" s="293"/>
      <c r="AN32" s="293"/>
      <c r="AO32" s="293"/>
      <c r="AR32" s="35"/>
    </row>
    <row r="33" spans="1:57" s="3" customFormat="1" ht="14.45" hidden="1" customHeight="1" x14ac:dyDescent="0.2">
      <c r="B33" s="35"/>
      <c r="F33" s="27" t="s">
        <v>49</v>
      </c>
      <c r="L33" s="292">
        <v>0</v>
      </c>
      <c r="M33" s="293"/>
      <c r="N33" s="293"/>
      <c r="O33" s="293"/>
      <c r="P33" s="293"/>
      <c r="W33" s="294">
        <f>ROUND(BD54, 2)</f>
        <v>0</v>
      </c>
      <c r="X33" s="293"/>
      <c r="Y33" s="293"/>
      <c r="Z33" s="293"/>
      <c r="AA33" s="293"/>
      <c r="AB33" s="293"/>
      <c r="AC33" s="293"/>
      <c r="AD33" s="293"/>
      <c r="AE33" s="293"/>
      <c r="AK33" s="294">
        <v>0</v>
      </c>
      <c r="AL33" s="293"/>
      <c r="AM33" s="293"/>
      <c r="AN33" s="293"/>
      <c r="AO33" s="293"/>
      <c r="AR33" s="35"/>
    </row>
    <row r="34" spans="1:57" s="2" customFormat="1" ht="6.95" customHeight="1" x14ac:dyDescent="0.2">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30"/>
    </row>
    <row r="35" spans="1:57" s="2" customFormat="1" ht="25.9" customHeight="1" x14ac:dyDescent="0.2">
      <c r="A35" s="30"/>
      <c r="B35" s="31"/>
      <c r="C35" s="36"/>
      <c r="D35" s="37" t="s">
        <v>50</v>
      </c>
      <c r="E35" s="38"/>
      <c r="F35" s="38"/>
      <c r="G35" s="38"/>
      <c r="H35" s="38"/>
      <c r="I35" s="38"/>
      <c r="J35" s="38"/>
      <c r="K35" s="38"/>
      <c r="L35" s="38"/>
      <c r="M35" s="38"/>
      <c r="N35" s="38"/>
      <c r="O35" s="38"/>
      <c r="P35" s="38"/>
      <c r="Q35" s="38"/>
      <c r="R35" s="38"/>
      <c r="S35" s="38"/>
      <c r="T35" s="39" t="s">
        <v>51</v>
      </c>
      <c r="U35" s="38"/>
      <c r="V35" s="38"/>
      <c r="W35" s="38"/>
      <c r="X35" s="298" t="s">
        <v>52</v>
      </c>
      <c r="Y35" s="296"/>
      <c r="Z35" s="296"/>
      <c r="AA35" s="296"/>
      <c r="AB35" s="296"/>
      <c r="AC35" s="38"/>
      <c r="AD35" s="38"/>
      <c r="AE35" s="38"/>
      <c r="AF35" s="38"/>
      <c r="AG35" s="38"/>
      <c r="AH35" s="38"/>
      <c r="AI35" s="38"/>
      <c r="AJ35" s="38"/>
      <c r="AK35" s="295">
        <f>SUM(AK26:AK33)</f>
        <v>0</v>
      </c>
      <c r="AL35" s="296"/>
      <c r="AM35" s="296"/>
      <c r="AN35" s="296"/>
      <c r="AO35" s="297"/>
      <c r="AP35" s="36"/>
      <c r="AQ35" s="36"/>
      <c r="AR35" s="31"/>
      <c r="BE35" s="30"/>
    </row>
    <row r="36" spans="1:57" s="2" customFormat="1" ht="6.95" customHeight="1" x14ac:dyDescent="0.2">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6.95" customHeight="1" x14ac:dyDescent="0.2">
      <c r="A37" s="30"/>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1"/>
      <c r="BE37" s="30"/>
    </row>
    <row r="41" spans="1:57" s="2" customFormat="1" ht="6.95" customHeight="1" x14ac:dyDescent="0.2">
      <c r="A41" s="30"/>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1"/>
      <c r="BE41" s="30"/>
    </row>
    <row r="42" spans="1:57" s="2" customFormat="1" ht="24.95" customHeight="1" x14ac:dyDescent="0.2">
      <c r="A42" s="30"/>
      <c r="B42" s="31"/>
      <c r="C42" s="22" t="s">
        <v>53</v>
      </c>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1"/>
      <c r="BE42" s="30"/>
    </row>
    <row r="43" spans="1:57" s="2" customFormat="1" ht="6.95" customHeight="1" x14ac:dyDescent="0.2">
      <c r="A43" s="30"/>
      <c r="B43" s="31"/>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1"/>
      <c r="BE43" s="30"/>
    </row>
    <row r="44" spans="1:57" s="4" customFormat="1" ht="12" customHeight="1" x14ac:dyDescent="0.2">
      <c r="B44" s="44"/>
      <c r="C44" s="27" t="s">
        <v>13</v>
      </c>
      <c r="L44" s="4" t="str">
        <f>K5</f>
        <v>H20-020</v>
      </c>
      <c r="AR44" s="44"/>
    </row>
    <row r="45" spans="1:57" s="5" customFormat="1" ht="36.950000000000003" customHeight="1" x14ac:dyDescent="0.2">
      <c r="B45" s="45"/>
      <c r="C45" s="46" t="s">
        <v>15</v>
      </c>
      <c r="L45" s="314" t="str">
        <f>K6</f>
        <v>VD Ludkovice - odstranění sedimentů a přednádrž</v>
      </c>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5"/>
      <c r="AL45" s="315"/>
      <c r="AM45" s="315"/>
      <c r="AN45" s="315"/>
      <c r="AO45" s="315"/>
      <c r="AR45" s="45"/>
    </row>
    <row r="46" spans="1:57" s="2" customFormat="1" ht="6.95" customHeight="1" x14ac:dyDescent="0.2">
      <c r="A46" s="30"/>
      <c r="B46" s="3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1"/>
      <c r="BE46" s="30"/>
    </row>
    <row r="47" spans="1:57" s="2" customFormat="1" ht="12" customHeight="1" x14ac:dyDescent="0.2">
      <c r="A47" s="30"/>
      <c r="B47" s="31"/>
      <c r="C47" s="27" t="s">
        <v>20</v>
      </c>
      <c r="D47" s="30"/>
      <c r="E47" s="30"/>
      <c r="F47" s="30"/>
      <c r="G47" s="30"/>
      <c r="H47" s="30"/>
      <c r="I47" s="30"/>
      <c r="J47" s="30"/>
      <c r="K47" s="30"/>
      <c r="L47" s="47" t="str">
        <f>IF(K8="","",K8)</f>
        <v>Ludkovice</v>
      </c>
      <c r="M47" s="30"/>
      <c r="N47" s="30"/>
      <c r="O47" s="30"/>
      <c r="P47" s="30"/>
      <c r="Q47" s="30"/>
      <c r="R47" s="30"/>
      <c r="S47" s="30"/>
      <c r="T47" s="30"/>
      <c r="U47" s="30"/>
      <c r="V47" s="30"/>
      <c r="W47" s="30"/>
      <c r="X47" s="30"/>
      <c r="Y47" s="30"/>
      <c r="Z47" s="30"/>
      <c r="AA47" s="30"/>
      <c r="AB47" s="30"/>
      <c r="AC47" s="30"/>
      <c r="AD47" s="30"/>
      <c r="AE47" s="30"/>
      <c r="AF47" s="30"/>
      <c r="AG47" s="30"/>
      <c r="AH47" s="30"/>
      <c r="AI47" s="27" t="s">
        <v>22</v>
      </c>
      <c r="AJ47" s="30"/>
      <c r="AK47" s="30"/>
      <c r="AL47" s="30"/>
      <c r="AM47" s="316" t="str">
        <f>IF(AN8= "","",AN8)</f>
        <v>22. 9. 2020</v>
      </c>
      <c r="AN47" s="316"/>
      <c r="AO47" s="30"/>
      <c r="AP47" s="30"/>
      <c r="AQ47" s="30"/>
      <c r="AR47" s="31"/>
      <c r="BE47" s="30"/>
    </row>
    <row r="48" spans="1:57" s="2" customFormat="1" ht="6.95" customHeight="1" x14ac:dyDescent="0.2">
      <c r="A48" s="30"/>
      <c r="B48" s="31"/>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1"/>
      <c r="BE48" s="30"/>
    </row>
    <row r="49" spans="1:91" s="2" customFormat="1" ht="15.2" customHeight="1" x14ac:dyDescent="0.2">
      <c r="A49" s="30"/>
      <c r="B49" s="31"/>
      <c r="C49" s="27" t="s">
        <v>24</v>
      </c>
      <c r="D49" s="30"/>
      <c r="E49" s="30"/>
      <c r="F49" s="30"/>
      <c r="G49" s="30"/>
      <c r="H49" s="30"/>
      <c r="I49" s="30"/>
      <c r="J49" s="30"/>
      <c r="K49" s="30"/>
      <c r="L49" s="4" t="str">
        <f>IF(E11= "","",E11)</f>
        <v>Povodí Moravy, státní podnik</v>
      </c>
      <c r="M49" s="30"/>
      <c r="N49" s="30"/>
      <c r="O49" s="30"/>
      <c r="P49" s="30"/>
      <c r="Q49" s="30"/>
      <c r="R49" s="30"/>
      <c r="S49" s="30"/>
      <c r="T49" s="30"/>
      <c r="U49" s="30"/>
      <c r="V49" s="30"/>
      <c r="W49" s="30"/>
      <c r="X49" s="30"/>
      <c r="Y49" s="30"/>
      <c r="Z49" s="30"/>
      <c r="AA49" s="30"/>
      <c r="AB49" s="30"/>
      <c r="AC49" s="30"/>
      <c r="AD49" s="30"/>
      <c r="AE49" s="30"/>
      <c r="AF49" s="30"/>
      <c r="AG49" s="30"/>
      <c r="AH49" s="30"/>
      <c r="AI49" s="27" t="s">
        <v>32</v>
      </c>
      <c r="AJ49" s="30"/>
      <c r="AK49" s="30"/>
      <c r="AL49" s="30"/>
      <c r="AM49" s="317" t="str">
        <f>IF(E17="","",E17)</f>
        <v xml:space="preserve">HG Partner, s.r.o. </v>
      </c>
      <c r="AN49" s="318"/>
      <c r="AO49" s="318"/>
      <c r="AP49" s="318"/>
      <c r="AQ49" s="30"/>
      <c r="AR49" s="31"/>
      <c r="AS49" s="319" t="s">
        <v>54</v>
      </c>
      <c r="AT49" s="320"/>
      <c r="AU49" s="49"/>
      <c r="AV49" s="49"/>
      <c r="AW49" s="49"/>
      <c r="AX49" s="49"/>
      <c r="AY49" s="49"/>
      <c r="AZ49" s="49"/>
      <c r="BA49" s="49"/>
      <c r="BB49" s="49"/>
      <c r="BC49" s="49"/>
      <c r="BD49" s="50"/>
      <c r="BE49" s="30"/>
    </row>
    <row r="50" spans="1:91" s="2" customFormat="1" ht="15.2" customHeight="1" x14ac:dyDescent="0.2">
      <c r="A50" s="30"/>
      <c r="B50" s="31"/>
      <c r="C50" s="27" t="s">
        <v>30</v>
      </c>
      <c r="D50" s="30"/>
      <c r="E50" s="30"/>
      <c r="F50" s="30"/>
      <c r="G50" s="30"/>
      <c r="H50" s="30"/>
      <c r="I50" s="30"/>
      <c r="J50" s="30"/>
      <c r="K50" s="30"/>
      <c r="L50" s="4" t="str">
        <f>IF(E14="","",E14)</f>
        <v xml:space="preserve"> </v>
      </c>
      <c r="M50" s="30"/>
      <c r="N50" s="30"/>
      <c r="O50" s="30"/>
      <c r="P50" s="30"/>
      <c r="Q50" s="30"/>
      <c r="R50" s="30"/>
      <c r="S50" s="30"/>
      <c r="T50" s="30"/>
      <c r="U50" s="30"/>
      <c r="V50" s="30"/>
      <c r="W50" s="30"/>
      <c r="X50" s="30"/>
      <c r="Y50" s="30"/>
      <c r="Z50" s="30"/>
      <c r="AA50" s="30"/>
      <c r="AB50" s="30"/>
      <c r="AC50" s="30"/>
      <c r="AD50" s="30"/>
      <c r="AE50" s="30"/>
      <c r="AF50" s="30"/>
      <c r="AG50" s="30"/>
      <c r="AH50" s="30"/>
      <c r="AI50" s="27" t="s">
        <v>37</v>
      </c>
      <c r="AJ50" s="30"/>
      <c r="AK50" s="30"/>
      <c r="AL50" s="30"/>
      <c r="AM50" s="317" t="str">
        <f>IF(E20="","",E20)</f>
        <v xml:space="preserve"> </v>
      </c>
      <c r="AN50" s="318"/>
      <c r="AO50" s="318"/>
      <c r="AP50" s="318"/>
      <c r="AQ50" s="30"/>
      <c r="AR50" s="31"/>
      <c r="AS50" s="321"/>
      <c r="AT50" s="322"/>
      <c r="AU50" s="51"/>
      <c r="AV50" s="51"/>
      <c r="AW50" s="51"/>
      <c r="AX50" s="51"/>
      <c r="AY50" s="51"/>
      <c r="AZ50" s="51"/>
      <c r="BA50" s="51"/>
      <c r="BB50" s="51"/>
      <c r="BC50" s="51"/>
      <c r="BD50" s="52"/>
      <c r="BE50" s="30"/>
    </row>
    <row r="51" spans="1:91" s="2" customFormat="1" ht="10.9" customHeight="1" x14ac:dyDescent="0.2">
      <c r="A51" s="30"/>
      <c r="B51" s="31"/>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1"/>
      <c r="AS51" s="321"/>
      <c r="AT51" s="322"/>
      <c r="AU51" s="51"/>
      <c r="AV51" s="51"/>
      <c r="AW51" s="51"/>
      <c r="AX51" s="51"/>
      <c r="AY51" s="51"/>
      <c r="AZ51" s="51"/>
      <c r="BA51" s="51"/>
      <c r="BB51" s="51"/>
      <c r="BC51" s="51"/>
      <c r="BD51" s="52"/>
      <c r="BE51" s="30"/>
    </row>
    <row r="52" spans="1:91" s="2" customFormat="1" ht="29.25" customHeight="1" x14ac:dyDescent="0.2">
      <c r="A52" s="30"/>
      <c r="B52" s="31"/>
      <c r="C52" s="310" t="s">
        <v>55</v>
      </c>
      <c r="D52" s="311"/>
      <c r="E52" s="311"/>
      <c r="F52" s="311"/>
      <c r="G52" s="311"/>
      <c r="H52" s="53"/>
      <c r="I52" s="312" t="s">
        <v>56</v>
      </c>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3" t="s">
        <v>57</v>
      </c>
      <c r="AH52" s="311"/>
      <c r="AI52" s="311"/>
      <c r="AJ52" s="311"/>
      <c r="AK52" s="311"/>
      <c r="AL52" s="311"/>
      <c r="AM52" s="311"/>
      <c r="AN52" s="312" t="s">
        <v>58</v>
      </c>
      <c r="AO52" s="311"/>
      <c r="AP52" s="311"/>
      <c r="AQ52" s="54" t="s">
        <v>59</v>
      </c>
      <c r="AR52" s="31"/>
      <c r="AS52" s="55" t="s">
        <v>60</v>
      </c>
      <c r="AT52" s="56" t="s">
        <v>61</v>
      </c>
      <c r="AU52" s="56" t="s">
        <v>62</v>
      </c>
      <c r="AV52" s="56" t="s">
        <v>63</v>
      </c>
      <c r="AW52" s="56" t="s">
        <v>64</v>
      </c>
      <c r="AX52" s="56" t="s">
        <v>65</v>
      </c>
      <c r="AY52" s="56" t="s">
        <v>66</v>
      </c>
      <c r="AZ52" s="56" t="s">
        <v>67</v>
      </c>
      <c r="BA52" s="56" t="s">
        <v>68</v>
      </c>
      <c r="BB52" s="56" t="s">
        <v>69</v>
      </c>
      <c r="BC52" s="56" t="s">
        <v>70</v>
      </c>
      <c r="BD52" s="57" t="s">
        <v>71</v>
      </c>
      <c r="BE52" s="30"/>
    </row>
    <row r="53" spans="1:91" s="2" customFormat="1" ht="10.9" customHeight="1" x14ac:dyDescent="0.2">
      <c r="A53" s="30"/>
      <c r="B53" s="31"/>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1"/>
      <c r="AS53" s="58"/>
      <c r="AT53" s="59"/>
      <c r="AU53" s="59"/>
      <c r="AV53" s="59"/>
      <c r="AW53" s="59"/>
      <c r="AX53" s="59"/>
      <c r="AY53" s="59"/>
      <c r="AZ53" s="59"/>
      <c r="BA53" s="59"/>
      <c r="BB53" s="59"/>
      <c r="BC53" s="59"/>
      <c r="BD53" s="60"/>
      <c r="BE53" s="30"/>
    </row>
    <row r="54" spans="1:91" s="6" customFormat="1" ht="32.450000000000003" customHeight="1" x14ac:dyDescent="0.2">
      <c r="B54" s="61"/>
      <c r="C54" s="62" t="s">
        <v>72</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308">
        <f>ROUND(SUM(AG55:AG60),2)</f>
        <v>0</v>
      </c>
      <c r="AH54" s="308"/>
      <c r="AI54" s="308"/>
      <c r="AJ54" s="308"/>
      <c r="AK54" s="308"/>
      <c r="AL54" s="308"/>
      <c r="AM54" s="308"/>
      <c r="AN54" s="309">
        <f t="shared" ref="AN54:AN60" si="0">SUM(AG54,AT54)</f>
        <v>0</v>
      </c>
      <c r="AO54" s="309"/>
      <c r="AP54" s="309"/>
      <c r="AQ54" s="65" t="s">
        <v>3</v>
      </c>
      <c r="AR54" s="61"/>
      <c r="AS54" s="66">
        <f>ROUND(SUM(AS55:AS60),2)</f>
        <v>0</v>
      </c>
      <c r="AT54" s="67">
        <f t="shared" ref="AT54:AT60" si="1">ROUND(SUM(AV54:AW54),2)</f>
        <v>0</v>
      </c>
      <c r="AU54" s="68">
        <f>ROUND(SUM(AU55:AU60),5)</f>
        <v>73240.397410000005</v>
      </c>
      <c r="AV54" s="67">
        <f>ROUND(AZ54*L29,2)</f>
        <v>0</v>
      </c>
      <c r="AW54" s="67">
        <f>ROUND(BA54*L30,2)</f>
        <v>0</v>
      </c>
      <c r="AX54" s="67">
        <f>ROUND(BB54*L29,2)</f>
        <v>0</v>
      </c>
      <c r="AY54" s="67">
        <f>ROUND(BC54*L30,2)</f>
        <v>0</v>
      </c>
      <c r="AZ54" s="67">
        <f>ROUND(SUM(AZ55:AZ60),2)</f>
        <v>0</v>
      </c>
      <c r="BA54" s="67">
        <f>ROUND(SUM(BA55:BA60),2)</f>
        <v>0</v>
      </c>
      <c r="BB54" s="67">
        <f>ROUND(SUM(BB55:BB60),2)</f>
        <v>0</v>
      </c>
      <c r="BC54" s="67">
        <f>ROUND(SUM(BC55:BC60),2)</f>
        <v>0</v>
      </c>
      <c r="BD54" s="69">
        <f>ROUND(SUM(BD55:BD60),2)</f>
        <v>0</v>
      </c>
      <c r="BS54" s="70" t="s">
        <v>73</v>
      </c>
      <c r="BT54" s="70" t="s">
        <v>74</v>
      </c>
      <c r="BU54" s="71" t="s">
        <v>75</v>
      </c>
      <c r="BV54" s="70" t="s">
        <v>76</v>
      </c>
      <c r="BW54" s="70" t="s">
        <v>5</v>
      </c>
      <c r="BX54" s="70" t="s">
        <v>77</v>
      </c>
      <c r="CL54" s="70" t="s">
        <v>18</v>
      </c>
    </row>
    <row r="55" spans="1:91" s="7" customFormat="1" ht="24.75" customHeight="1" x14ac:dyDescent="0.2">
      <c r="A55" s="72" t="s">
        <v>78</v>
      </c>
      <c r="B55" s="73"/>
      <c r="C55" s="74"/>
      <c r="D55" s="307" t="s">
        <v>79</v>
      </c>
      <c r="E55" s="307"/>
      <c r="F55" s="307"/>
      <c r="G55" s="307"/>
      <c r="H55" s="307"/>
      <c r="I55" s="75"/>
      <c r="J55" s="307" t="s">
        <v>80</v>
      </c>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5">
        <f>'SO 01 - VD Ludkovice - od...'!J30</f>
        <v>0</v>
      </c>
      <c r="AH55" s="306"/>
      <c r="AI55" s="306"/>
      <c r="AJ55" s="306"/>
      <c r="AK55" s="306"/>
      <c r="AL55" s="306"/>
      <c r="AM55" s="306"/>
      <c r="AN55" s="305">
        <f t="shared" si="0"/>
        <v>0</v>
      </c>
      <c r="AO55" s="306"/>
      <c r="AP55" s="306"/>
      <c r="AQ55" s="76" t="s">
        <v>81</v>
      </c>
      <c r="AR55" s="73"/>
      <c r="AS55" s="77">
        <v>0</v>
      </c>
      <c r="AT55" s="78">
        <f t="shared" si="1"/>
        <v>0</v>
      </c>
      <c r="AU55" s="79">
        <f>'SO 01 - VD Ludkovice - od...'!P83</f>
        <v>63901.060524000008</v>
      </c>
      <c r="AV55" s="78">
        <f>'SO 01 - VD Ludkovice - od...'!J33</f>
        <v>0</v>
      </c>
      <c r="AW55" s="78">
        <f>'SO 01 - VD Ludkovice - od...'!J34</f>
        <v>0</v>
      </c>
      <c r="AX55" s="78">
        <f>'SO 01 - VD Ludkovice - od...'!J35</f>
        <v>0</v>
      </c>
      <c r="AY55" s="78">
        <f>'SO 01 - VD Ludkovice - od...'!J36</f>
        <v>0</v>
      </c>
      <c r="AZ55" s="78">
        <f>'SO 01 - VD Ludkovice - od...'!F33</f>
        <v>0</v>
      </c>
      <c r="BA55" s="78">
        <f>'SO 01 - VD Ludkovice - od...'!F34</f>
        <v>0</v>
      </c>
      <c r="BB55" s="78">
        <f>'SO 01 - VD Ludkovice - od...'!F35</f>
        <v>0</v>
      </c>
      <c r="BC55" s="78">
        <f>'SO 01 - VD Ludkovice - od...'!F36</f>
        <v>0</v>
      </c>
      <c r="BD55" s="80">
        <f>'SO 01 - VD Ludkovice - od...'!F37</f>
        <v>0</v>
      </c>
      <c r="BT55" s="81" t="s">
        <v>82</v>
      </c>
      <c r="BV55" s="81" t="s">
        <v>76</v>
      </c>
      <c r="BW55" s="81" t="s">
        <v>83</v>
      </c>
      <c r="BX55" s="81" t="s">
        <v>5</v>
      </c>
      <c r="CL55" s="81" t="s">
        <v>18</v>
      </c>
      <c r="CM55" s="81" t="s">
        <v>84</v>
      </c>
    </row>
    <row r="56" spans="1:91" s="7" customFormat="1" ht="16.5" customHeight="1" x14ac:dyDescent="0.2">
      <c r="A56" s="72" t="s">
        <v>78</v>
      </c>
      <c r="B56" s="73"/>
      <c r="C56" s="74"/>
      <c r="D56" s="307" t="s">
        <v>85</v>
      </c>
      <c r="E56" s="307"/>
      <c r="F56" s="307"/>
      <c r="G56" s="307"/>
      <c r="H56" s="307"/>
      <c r="I56" s="75"/>
      <c r="J56" s="307" t="s">
        <v>86</v>
      </c>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5">
        <f>'SO 02 - VD Ludkovice - př...'!J30</f>
        <v>0</v>
      </c>
      <c r="AH56" s="306"/>
      <c r="AI56" s="306"/>
      <c r="AJ56" s="306"/>
      <c r="AK56" s="306"/>
      <c r="AL56" s="306"/>
      <c r="AM56" s="306"/>
      <c r="AN56" s="305">
        <f t="shared" si="0"/>
        <v>0</v>
      </c>
      <c r="AO56" s="306"/>
      <c r="AP56" s="306"/>
      <c r="AQ56" s="76" t="s">
        <v>81</v>
      </c>
      <c r="AR56" s="73"/>
      <c r="AS56" s="77">
        <v>0</v>
      </c>
      <c r="AT56" s="78">
        <f t="shared" si="1"/>
        <v>0</v>
      </c>
      <c r="AU56" s="79">
        <f>'SO 02 - VD Ludkovice - př...'!P87</f>
        <v>7551.5440909999988</v>
      </c>
      <c r="AV56" s="78">
        <f>'SO 02 - VD Ludkovice - př...'!J33</f>
        <v>0</v>
      </c>
      <c r="AW56" s="78">
        <f>'SO 02 - VD Ludkovice - př...'!J34</f>
        <v>0</v>
      </c>
      <c r="AX56" s="78">
        <f>'SO 02 - VD Ludkovice - př...'!J35</f>
        <v>0</v>
      </c>
      <c r="AY56" s="78">
        <f>'SO 02 - VD Ludkovice - př...'!J36</f>
        <v>0</v>
      </c>
      <c r="AZ56" s="78">
        <f>'SO 02 - VD Ludkovice - př...'!F33</f>
        <v>0</v>
      </c>
      <c r="BA56" s="78">
        <f>'SO 02 - VD Ludkovice - př...'!F34</f>
        <v>0</v>
      </c>
      <c r="BB56" s="78">
        <f>'SO 02 - VD Ludkovice - př...'!F35</f>
        <v>0</v>
      </c>
      <c r="BC56" s="78">
        <f>'SO 02 - VD Ludkovice - př...'!F36</f>
        <v>0</v>
      </c>
      <c r="BD56" s="80">
        <f>'SO 02 - VD Ludkovice - př...'!F37</f>
        <v>0</v>
      </c>
      <c r="BT56" s="81" t="s">
        <v>82</v>
      </c>
      <c r="BV56" s="81" t="s">
        <v>76</v>
      </c>
      <c r="BW56" s="81" t="s">
        <v>87</v>
      </c>
      <c r="BX56" s="81" t="s">
        <v>5</v>
      </c>
      <c r="CL56" s="81" t="s">
        <v>18</v>
      </c>
      <c r="CM56" s="81" t="s">
        <v>84</v>
      </c>
    </row>
    <row r="57" spans="1:91" s="7" customFormat="1" ht="24.75" customHeight="1" x14ac:dyDescent="0.2">
      <c r="A57" s="72" t="s">
        <v>78</v>
      </c>
      <c r="B57" s="73"/>
      <c r="C57" s="74"/>
      <c r="D57" s="307" t="s">
        <v>88</v>
      </c>
      <c r="E57" s="307"/>
      <c r="F57" s="307"/>
      <c r="G57" s="307"/>
      <c r="H57" s="307"/>
      <c r="I57" s="75"/>
      <c r="J57" s="307" t="s">
        <v>89</v>
      </c>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305">
        <f>'SO 02.1 - Rozdělovací objekt'!J30</f>
        <v>0</v>
      </c>
      <c r="AH57" s="306"/>
      <c r="AI57" s="306"/>
      <c r="AJ57" s="306"/>
      <c r="AK57" s="306"/>
      <c r="AL57" s="306"/>
      <c r="AM57" s="306"/>
      <c r="AN57" s="305">
        <f t="shared" si="0"/>
        <v>0</v>
      </c>
      <c r="AO57" s="306"/>
      <c r="AP57" s="306"/>
      <c r="AQ57" s="76" t="s">
        <v>81</v>
      </c>
      <c r="AR57" s="73"/>
      <c r="AS57" s="77">
        <v>0</v>
      </c>
      <c r="AT57" s="78">
        <f t="shared" si="1"/>
        <v>0</v>
      </c>
      <c r="AU57" s="79">
        <f>'SO 02.1 - Rozdělovací objekt'!P85</f>
        <v>751.65220899999997</v>
      </c>
      <c r="AV57" s="78">
        <f>'SO 02.1 - Rozdělovací objekt'!J33</f>
        <v>0</v>
      </c>
      <c r="AW57" s="78">
        <f>'SO 02.1 - Rozdělovací objekt'!J34</f>
        <v>0</v>
      </c>
      <c r="AX57" s="78">
        <f>'SO 02.1 - Rozdělovací objekt'!J35</f>
        <v>0</v>
      </c>
      <c r="AY57" s="78">
        <f>'SO 02.1 - Rozdělovací objekt'!J36</f>
        <v>0</v>
      </c>
      <c r="AZ57" s="78">
        <f>'SO 02.1 - Rozdělovací objekt'!F33</f>
        <v>0</v>
      </c>
      <c r="BA57" s="78">
        <f>'SO 02.1 - Rozdělovací objekt'!F34</f>
        <v>0</v>
      </c>
      <c r="BB57" s="78">
        <f>'SO 02.1 - Rozdělovací objekt'!F35</f>
        <v>0</v>
      </c>
      <c r="BC57" s="78">
        <f>'SO 02.1 - Rozdělovací objekt'!F36</f>
        <v>0</v>
      </c>
      <c r="BD57" s="80">
        <f>'SO 02.1 - Rozdělovací objekt'!F37</f>
        <v>0</v>
      </c>
      <c r="BT57" s="81" t="s">
        <v>82</v>
      </c>
      <c r="BV57" s="81" t="s">
        <v>76</v>
      </c>
      <c r="BW57" s="81" t="s">
        <v>90</v>
      </c>
      <c r="BX57" s="81" t="s">
        <v>5</v>
      </c>
      <c r="CL57" s="81" t="s">
        <v>18</v>
      </c>
      <c r="CM57" s="81" t="s">
        <v>84</v>
      </c>
    </row>
    <row r="58" spans="1:91" s="7" customFormat="1" ht="24.75" customHeight="1" x14ac:dyDescent="0.2">
      <c r="A58" s="72" t="s">
        <v>78</v>
      </c>
      <c r="B58" s="73"/>
      <c r="C58" s="74"/>
      <c r="D58" s="307" t="s">
        <v>91</v>
      </c>
      <c r="E58" s="307"/>
      <c r="F58" s="307"/>
      <c r="G58" s="307"/>
      <c r="H58" s="307"/>
      <c r="I58" s="75"/>
      <c r="J58" s="307" t="s">
        <v>92</v>
      </c>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5">
        <f>'SO 02.2 - Spodní výpusť'!J30</f>
        <v>0</v>
      </c>
      <c r="AH58" s="306"/>
      <c r="AI58" s="306"/>
      <c r="AJ58" s="306"/>
      <c r="AK58" s="306"/>
      <c r="AL58" s="306"/>
      <c r="AM58" s="306"/>
      <c r="AN58" s="305">
        <f t="shared" si="0"/>
        <v>0</v>
      </c>
      <c r="AO58" s="306"/>
      <c r="AP58" s="306"/>
      <c r="AQ58" s="76" t="s">
        <v>81</v>
      </c>
      <c r="AR58" s="73"/>
      <c r="AS58" s="77">
        <v>0</v>
      </c>
      <c r="AT58" s="78">
        <f t="shared" si="1"/>
        <v>0</v>
      </c>
      <c r="AU58" s="79">
        <f>'SO 02.2 - Spodní výpusť'!P88</f>
        <v>586.21358499999997</v>
      </c>
      <c r="AV58" s="78">
        <f>'SO 02.2 - Spodní výpusť'!J33</f>
        <v>0</v>
      </c>
      <c r="AW58" s="78">
        <f>'SO 02.2 - Spodní výpusť'!J34</f>
        <v>0</v>
      </c>
      <c r="AX58" s="78">
        <f>'SO 02.2 - Spodní výpusť'!J35</f>
        <v>0</v>
      </c>
      <c r="AY58" s="78">
        <f>'SO 02.2 - Spodní výpusť'!J36</f>
        <v>0</v>
      </c>
      <c r="AZ58" s="78">
        <f>'SO 02.2 - Spodní výpusť'!F33</f>
        <v>0</v>
      </c>
      <c r="BA58" s="78">
        <f>'SO 02.2 - Spodní výpusť'!F34</f>
        <v>0</v>
      </c>
      <c r="BB58" s="78">
        <f>'SO 02.2 - Spodní výpusť'!F35</f>
        <v>0</v>
      </c>
      <c r="BC58" s="78">
        <f>'SO 02.2 - Spodní výpusť'!F36</f>
        <v>0</v>
      </c>
      <c r="BD58" s="80">
        <f>'SO 02.2 - Spodní výpusť'!F37</f>
        <v>0</v>
      </c>
      <c r="BT58" s="81" t="s">
        <v>82</v>
      </c>
      <c r="BV58" s="81" t="s">
        <v>76</v>
      </c>
      <c r="BW58" s="81" t="s">
        <v>93</v>
      </c>
      <c r="BX58" s="81" t="s">
        <v>5</v>
      </c>
      <c r="CL58" s="81" t="s">
        <v>18</v>
      </c>
      <c r="CM58" s="81" t="s">
        <v>84</v>
      </c>
    </row>
    <row r="59" spans="1:91" s="7" customFormat="1" ht="16.5" customHeight="1" x14ac:dyDescent="0.2">
      <c r="A59" s="72" t="s">
        <v>78</v>
      </c>
      <c r="B59" s="73"/>
      <c r="C59" s="74"/>
      <c r="D59" s="307" t="s">
        <v>94</v>
      </c>
      <c r="E59" s="307"/>
      <c r="F59" s="307"/>
      <c r="G59" s="307"/>
      <c r="H59" s="307"/>
      <c r="I59" s="75"/>
      <c r="J59" s="307" t="s">
        <v>95</v>
      </c>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5">
        <f>'SO 03 - Kácení'!J30</f>
        <v>0</v>
      </c>
      <c r="AH59" s="306"/>
      <c r="AI59" s="306"/>
      <c r="AJ59" s="306"/>
      <c r="AK59" s="306"/>
      <c r="AL59" s="306"/>
      <c r="AM59" s="306"/>
      <c r="AN59" s="305">
        <f t="shared" si="0"/>
        <v>0</v>
      </c>
      <c r="AO59" s="306"/>
      <c r="AP59" s="306"/>
      <c r="AQ59" s="76" t="s">
        <v>81</v>
      </c>
      <c r="AR59" s="73"/>
      <c r="AS59" s="77">
        <v>0</v>
      </c>
      <c r="AT59" s="78">
        <f t="shared" si="1"/>
        <v>0</v>
      </c>
      <c r="AU59" s="79">
        <f>'SO 03 - Kácení'!P81</f>
        <v>449.92700000000008</v>
      </c>
      <c r="AV59" s="78">
        <f>'SO 03 - Kácení'!J33</f>
        <v>0</v>
      </c>
      <c r="AW59" s="78">
        <f>'SO 03 - Kácení'!J34</f>
        <v>0</v>
      </c>
      <c r="AX59" s="78">
        <f>'SO 03 - Kácení'!J35</f>
        <v>0</v>
      </c>
      <c r="AY59" s="78">
        <f>'SO 03 - Kácení'!J36</f>
        <v>0</v>
      </c>
      <c r="AZ59" s="78">
        <f>'SO 03 - Kácení'!F33</f>
        <v>0</v>
      </c>
      <c r="BA59" s="78">
        <f>'SO 03 - Kácení'!F34</f>
        <v>0</v>
      </c>
      <c r="BB59" s="78">
        <f>'SO 03 - Kácení'!F35</f>
        <v>0</v>
      </c>
      <c r="BC59" s="78">
        <f>'SO 03 - Kácení'!F36</f>
        <v>0</v>
      </c>
      <c r="BD59" s="80">
        <f>'SO 03 - Kácení'!F37</f>
        <v>0</v>
      </c>
      <c r="BT59" s="81" t="s">
        <v>82</v>
      </c>
      <c r="BV59" s="81" t="s">
        <v>76</v>
      </c>
      <c r="BW59" s="81" t="s">
        <v>96</v>
      </c>
      <c r="BX59" s="81" t="s">
        <v>5</v>
      </c>
      <c r="CL59" s="81" t="s">
        <v>18</v>
      </c>
      <c r="CM59" s="81" t="s">
        <v>84</v>
      </c>
    </row>
    <row r="60" spans="1:91" s="7" customFormat="1" ht="16.5" customHeight="1" x14ac:dyDescent="0.2">
      <c r="A60" s="72" t="s">
        <v>78</v>
      </c>
      <c r="B60" s="73"/>
      <c r="C60" s="74"/>
      <c r="D60" s="307" t="s">
        <v>97</v>
      </c>
      <c r="E60" s="307"/>
      <c r="F60" s="307"/>
      <c r="G60" s="307"/>
      <c r="H60" s="307"/>
      <c r="I60" s="75"/>
      <c r="J60" s="307" t="s">
        <v>98</v>
      </c>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5">
        <f>'VON - Vedlejší a ostatní ...'!J30</f>
        <v>0</v>
      </c>
      <c r="AH60" s="306"/>
      <c r="AI60" s="306"/>
      <c r="AJ60" s="306"/>
      <c r="AK60" s="306"/>
      <c r="AL60" s="306"/>
      <c r="AM60" s="306"/>
      <c r="AN60" s="305">
        <f t="shared" si="0"/>
        <v>0</v>
      </c>
      <c r="AO60" s="306"/>
      <c r="AP60" s="306"/>
      <c r="AQ60" s="76" t="s">
        <v>81</v>
      </c>
      <c r="AR60" s="73"/>
      <c r="AS60" s="82">
        <v>0</v>
      </c>
      <c r="AT60" s="83">
        <f t="shared" si="1"/>
        <v>0</v>
      </c>
      <c r="AU60" s="84">
        <f>'VON - Vedlejší a ostatní ...'!P85</f>
        <v>0</v>
      </c>
      <c r="AV60" s="83">
        <f>'VON - Vedlejší a ostatní ...'!J33</f>
        <v>0</v>
      </c>
      <c r="AW60" s="83">
        <f>'VON - Vedlejší a ostatní ...'!J34</f>
        <v>0</v>
      </c>
      <c r="AX60" s="83">
        <f>'VON - Vedlejší a ostatní ...'!J35</f>
        <v>0</v>
      </c>
      <c r="AY60" s="83">
        <f>'VON - Vedlejší a ostatní ...'!J36</f>
        <v>0</v>
      </c>
      <c r="AZ60" s="83">
        <f>'VON - Vedlejší a ostatní ...'!F33</f>
        <v>0</v>
      </c>
      <c r="BA60" s="83">
        <f>'VON - Vedlejší a ostatní ...'!F34</f>
        <v>0</v>
      </c>
      <c r="BB60" s="83">
        <f>'VON - Vedlejší a ostatní ...'!F35</f>
        <v>0</v>
      </c>
      <c r="BC60" s="83">
        <f>'VON - Vedlejší a ostatní ...'!F36</f>
        <v>0</v>
      </c>
      <c r="BD60" s="85">
        <f>'VON - Vedlejší a ostatní ...'!F37</f>
        <v>0</v>
      </c>
      <c r="BT60" s="81" t="s">
        <v>82</v>
      </c>
      <c r="BV60" s="81" t="s">
        <v>76</v>
      </c>
      <c r="BW60" s="81" t="s">
        <v>99</v>
      </c>
      <c r="BX60" s="81" t="s">
        <v>5</v>
      </c>
      <c r="CL60" s="81" t="s">
        <v>18</v>
      </c>
      <c r="CM60" s="81" t="s">
        <v>84</v>
      </c>
    </row>
    <row r="61" spans="1:91" s="2" customFormat="1" ht="30" customHeight="1" x14ac:dyDescent="0.2">
      <c r="A61" s="30"/>
      <c r="B61" s="31"/>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1"/>
      <c r="AS61" s="30"/>
      <c r="AT61" s="30"/>
      <c r="AU61" s="30"/>
      <c r="AV61" s="30"/>
      <c r="AW61" s="30"/>
      <c r="AX61" s="30"/>
      <c r="AY61" s="30"/>
      <c r="AZ61" s="30"/>
      <c r="BA61" s="30"/>
      <c r="BB61" s="30"/>
      <c r="BC61" s="30"/>
      <c r="BD61" s="30"/>
      <c r="BE61" s="30"/>
    </row>
    <row r="62" spans="1:91" s="2" customFormat="1" ht="6.95" customHeight="1" x14ac:dyDescent="0.2">
      <c r="A62" s="30"/>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31"/>
      <c r="AS62" s="30"/>
      <c r="AT62" s="30"/>
      <c r="AU62" s="30"/>
      <c r="AV62" s="30"/>
      <c r="AW62" s="30"/>
      <c r="AX62" s="30"/>
      <c r="AY62" s="30"/>
      <c r="AZ62" s="30"/>
      <c r="BA62" s="30"/>
      <c r="BB62" s="30"/>
      <c r="BC62" s="30"/>
      <c r="BD62" s="30"/>
      <c r="BE62" s="30"/>
    </row>
  </sheetData>
  <mergeCells count="60">
    <mergeCell ref="L45:AO45"/>
    <mergeCell ref="AM47:AN47"/>
    <mergeCell ref="AM49:AP49"/>
    <mergeCell ref="AS49:AT51"/>
    <mergeCell ref="AM50:AP50"/>
    <mergeCell ref="C52:G52"/>
    <mergeCell ref="AN52:AP52"/>
    <mergeCell ref="AG52:AM52"/>
    <mergeCell ref="I52:AF52"/>
    <mergeCell ref="AN55:AP55"/>
    <mergeCell ref="D55:H55"/>
    <mergeCell ref="AG55:AM55"/>
    <mergeCell ref="J55:AF55"/>
    <mergeCell ref="AN56:AP56"/>
    <mergeCell ref="AG56:AM56"/>
    <mergeCell ref="J57:AF57"/>
    <mergeCell ref="AG57:AM57"/>
    <mergeCell ref="D57:H57"/>
    <mergeCell ref="AN57:AP57"/>
    <mergeCell ref="AN60:AP60"/>
    <mergeCell ref="AG60:AM60"/>
    <mergeCell ref="D60:H60"/>
    <mergeCell ref="J60:AF60"/>
    <mergeCell ref="AG54:AM54"/>
    <mergeCell ref="AN54:AP54"/>
    <mergeCell ref="AN58:AP58"/>
    <mergeCell ref="AG58:AM58"/>
    <mergeCell ref="J58:AF58"/>
    <mergeCell ref="D58:H58"/>
    <mergeCell ref="AN59:AP59"/>
    <mergeCell ref="AG59:AM59"/>
    <mergeCell ref="D59:H59"/>
    <mergeCell ref="J59:AF59"/>
    <mergeCell ref="J56:AF56"/>
    <mergeCell ref="D56:H56"/>
    <mergeCell ref="L30:P30"/>
    <mergeCell ref="W30:AE30"/>
    <mergeCell ref="K5:AO5"/>
    <mergeCell ref="K6:AO6"/>
    <mergeCell ref="E23:AN23"/>
    <mergeCell ref="AK26:AO26"/>
    <mergeCell ref="L28:P28"/>
    <mergeCell ref="W28:AE28"/>
    <mergeCell ref="AK28:AO28"/>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s>
  <hyperlinks>
    <hyperlink ref="A55" location="'SO 01 - VD Ludkovice - od...'!C2" display="/"/>
    <hyperlink ref="A56" location="'SO 02 - VD Ludkovice - př...'!C2" display="/"/>
    <hyperlink ref="A57" location="'SO 02.1 - Rozdělovací objekt'!C2" display="/"/>
    <hyperlink ref="A58" location="'SO 02.2 - Spodní výpusť'!C2" display="/"/>
    <hyperlink ref="A59" location="'SO 03 - Kácení'!C2" display="/"/>
    <hyperlink ref="A60"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1"/>
  <sheetViews>
    <sheetView showGridLines="0" topLeftCell="A65" workbookViewId="0">
      <selection activeCell="I90" sqref="I90"/>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5" style="1" bestFit="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6"/>
    </row>
    <row r="2" spans="1:46" s="1" customFormat="1" ht="36.950000000000003" customHeight="1" x14ac:dyDescent="0.2">
      <c r="L2" s="290" t="s">
        <v>6</v>
      </c>
      <c r="M2" s="291"/>
      <c r="N2" s="291"/>
      <c r="O2" s="291"/>
      <c r="P2" s="291"/>
      <c r="Q2" s="291"/>
      <c r="R2" s="291"/>
      <c r="S2" s="291"/>
      <c r="T2" s="291"/>
      <c r="U2" s="291"/>
      <c r="V2" s="291"/>
      <c r="AT2" s="18" t="s">
        <v>83</v>
      </c>
    </row>
    <row r="3" spans="1:46" s="1" customFormat="1" ht="6.95" customHeight="1" x14ac:dyDescent="0.2">
      <c r="B3" s="19"/>
      <c r="C3" s="20"/>
      <c r="D3" s="20"/>
      <c r="E3" s="20"/>
      <c r="F3" s="20"/>
      <c r="G3" s="20"/>
      <c r="H3" s="20"/>
      <c r="I3" s="20"/>
      <c r="J3" s="20"/>
      <c r="K3" s="20"/>
      <c r="L3" s="21"/>
      <c r="AT3" s="18" t="s">
        <v>84</v>
      </c>
    </row>
    <row r="4" spans="1:46" s="1" customFormat="1" ht="24.95" customHeight="1" x14ac:dyDescent="0.2">
      <c r="B4" s="21"/>
      <c r="D4" s="22" t="s">
        <v>100</v>
      </c>
      <c r="L4" s="21"/>
      <c r="M4" s="87" t="s">
        <v>11</v>
      </c>
      <c r="AT4" s="18" t="s">
        <v>4</v>
      </c>
    </row>
    <row r="5" spans="1:46" s="1" customFormat="1" ht="6.95" customHeight="1" x14ac:dyDescent="0.2">
      <c r="B5" s="21"/>
      <c r="L5" s="21"/>
    </row>
    <row r="6" spans="1:46" s="1" customFormat="1" ht="12" customHeight="1" x14ac:dyDescent="0.2">
      <c r="B6" s="21"/>
      <c r="D6" s="27" t="s">
        <v>15</v>
      </c>
      <c r="L6" s="21"/>
    </row>
    <row r="7" spans="1:46" s="1" customFormat="1" ht="16.5" customHeight="1" x14ac:dyDescent="0.2">
      <c r="B7" s="21"/>
      <c r="E7" s="324" t="str">
        <f>'Rekapitulace stavby'!K6</f>
        <v>VD Ludkovice - odstranění sedimentů a přednádrž</v>
      </c>
      <c r="F7" s="325"/>
      <c r="G7" s="325"/>
      <c r="H7" s="325"/>
      <c r="L7" s="21"/>
    </row>
    <row r="8" spans="1:46" s="2" customFormat="1" ht="12" customHeight="1" x14ac:dyDescent="0.2">
      <c r="A8" s="30"/>
      <c r="B8" s="31"/>
      <c r="C8" s="30"/>
      <c r="D8" s="27" t="s">
        <v>101</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314" t="s">
        <v>102</v>
      </c>
      <c r="F9" s="323"/>
      <c r="G9" s="323"/>
      <c r="H9" s="323"/>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18</v>
      </c>
      <c r="G11" s="30"/>
      <c r="H11" s="30"/>
      <c r="I11" s="27" t="s">
        <v>19</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20</v>
      </c>
      <c r="E12" s="30"/>
      <c r="F12" s="25" t="s">
        <v>21</v>
      </c>
      <c r="G12" s="30"/>
      <c r="H12" s="30"/>
      <c r="I12" s="27" t="s">
        <v>22</v>
      </c>
      <c r="J12" s="48" t="str">
        <f>'Rekapitulace stavby'!AN8</f>
        <v>22. 9. 2020</v>
      </c>
      <c r="K12" s="30"/>
      <c r="L12" s="88"/>
      <c r="S12" s="30"/>
      <c r="T12" s="30"/>
      <c r="U12" s="30"/>
      <c r="V12" s="30"/>
      <c r="W12" s="30"/>
      <c r="X12" s="30"/>
      <c r="Y12" s="30"/>
      <c r="Z12" s="30"/>
      <c r="AA12" s="30"/>
      <c r="AB12" s="30"/>
      <c r="AC12" s="30"/>
      <c r="AD12" s="30"/>
      <c r="AE12" s="30"/>
    </row>
    <row r="13" spans="1:46" s="2" customFormat="1" ht="10.9"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24</v>
      </c>
      <c r="E14" s="30"/>
      <c r="F14" s="30"/>
      <c r="G14" s="30"/>
      <c r="H14" s="30"/>
      <c r="I14" s="27" t="s">
        <v>25</v>
      </c>
      <c r="J14" s="25" t="s">
        <v>26</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
        <v>27</v>
      </c>
      <c r="F15" s="30"/>
      <c r="G15" s="30"/>
      <c r="H15" s="30"/>
      <c r="I15" s="27" t="s">
        <v>28</v>
      </c>
      <c r="J15" s="25" t="s">
        <v>29</v>
      </c>
      <c r="K15" s="30"/>
      <c r="L15" s="88"/>
      <c r="S15" s="30"/>
      <c r="T15" s="30"/>
      <c r="U15" s="30"/>
      <c r="V15" s="30"/>
      <c r="W15" s="30"/>
      <c r="X15" s="30"/>
      <c r="Y15" s="30"/>
      <c r="Z15" s="30"/>
      <c r="AA15" s="30"/>
      <c r="AB15" s="30"/>
      <c r="AC15" s="30"/>
      <c r="AD15" s="30"/>
      <c r="AE15" s="30"/>
    </row>
    <row r="16" spans="1:46" s="2" customFormat="1" ht="6.95"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30</v>
      </c>
      <c r="E17" s="30"/>
      <c r="F17" s="30"/>
      <c r="G17" s="30"/>
      <c r="H17" s="30"/>
      <c r="I17" s="27" t="s">
        <v>25</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299" t="str">
        <f>'Rekapitulace stavby'!E14</f>
        <v xml:space="preserve"> </v>
      </c>
      <c r="F18" s="299"/>
      <c r="G18" s="299"/>
      <c r="H18" s="299"/>
      <c r="I18" s="27" t="s">
        <v>28</v>
      </c>
      <c r="J18" s="25" t="str">
        <f>'Rekapitulace stavby'!AN14</f>
        <v/>
      </c>
      <c r="K18" s="30"/>
      <c r="L18" s="88"/>
      <c r="S18" s="30"/>
      <c r="T18" s="30"/>
      <c r="U18" s="30"/>
      <c r="V18" s="30"/>
      <c r="W18" s="30"/>
      <c r="X18" s="30"/>
      <c r="Y18" s="30"/>
      <c r="Z18" s="30"/>
      <c r="AA18" s="30"/>
      <c r="AB18" s="30"/>
      <c r="AC18" s="30"/>
      <c r="AD18" s="30"/>
      <c r="AE18" s="30"/>
    </row>
    <row r="19" spans="1:31" s="2" customFormat="1" ht="6.95"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32</v>
      </c>
      <c r="E20" s="30"/>
      <c r="F20" s="30"/>
      <c r="G20" s="30"/>
      <c r="H20" s="30"/>
      <c r="I20" s="27" t="s">
        <v>25</v>
      </c>
      <c r="J20" s="25" t="s">
        <v>33</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
        <v>34</v>
      </c>
      <c r="F21" s="30"/>
      <c r="G21" s="30"/>
      <c r="H21" s="30"/>
      <c r="I21" s="27" t="s">
        <v>28</v>
      </c>
      <c r="J21" s="25" t="s">
        <v>35</v>
      </c>
      <c r="K21" s="30"/>
      <c r="L21" s="88"/>
      <c r="S21" s="30"/>
      <c r="T21" s="30"/>
      <c r="U21" s="30"/>
      <c r="V21" s="30"/>
      <c r="W21" s="30"/>
      <c r="X21" s="30"/>
      <c r="Y21" s="30"/>
      <c r="Z21" s="30"/>
      <c r="AA21" s="30"/>
      <c r="AB21" s="30"/>
      <c r="AC21" s="30"/>
      <c r="AD21" s="30"/>
      <c r="AE21" s="30"/>
    </row>
    <row r="22" spans="1:31" s="2" customFormat="1" ht="6.95"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37</v>
      </c>
      <c r="E23" s="30"/>
      <c r="F23" s="30"/>
      <c r="G23" s="30"/>
      <c r="H23" s="30"/>
      <c r="I23" s="27" t="s">
        <v>25</v>
      </c>
      <c r="J23" s="25" t="str">
        <f>IF('Rekapitulace stavby'!AN19="","",'Rekapitulace stavby'!AN19)</f>
        <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 xml:space="preserve"> </v>
      </c>
      <c r="F24" s="30"/>
      <c r="G24" s="30"/>
      <c r="H24" s="30"/>
      <c r="I24" s="27" t="s">
        <v>28</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5"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38</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01" t="s">
        <v>3</v>
      </c>
      <c r="F27" s="301"/>
      <c r="G27" s="301"/>
      <c r="H27" s="301"/>
      <c r="I27" s="89"/>
      <c r="J27" s="89"/>
      <c r="K27" s="89"/>
      <c r="L27" s="91"/>
      <c r="S27" s="89"/>
      <c r="T27" s="89"/>
      <c r="U27" s="89"/>
      <c r="V27" s="89"/>
      <c r="W27" s="89"/>
      <c r="X27" s="89"/>
      <c r="Y27" s="89"/>
      <c r="Z27" s="89"/>
      <c r="AA27" s="89"/>
      <c r="AB27" s="89"/>
      <c r="AC27" s="89"/>
      <c r="AD27" s="89"/>
      <c r="AE27" s="89"/>
    </row>
    <row r="28" spans="1:31" s="2" customFormat="1" ht="6.95"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40</v>
      </c>
      <c r="E30" s="30"/>
      <c r="F30" s="30"/>
      <c r="G30" s="30"/>
      <c r="H30" s="30"/>
      <c r="I30" s="30"/>
      <c r="J30" s="64">
        <f>ROUND(J83, 2)</f>
        <v>0</v>
      </c>
      <c r="K30" s="30"/>
      <c r="L30" s="88"/>
      <c r="S30" s="30"/>
      <c r="T30" s="30"/>
      <c r="U30" s="30"/>
      <c r="V30" s="30"/>
      <c r="W30" s="30"/>
      <c r="X30" s="30"/>
      <c r="Y30" s="30"/>
      <c r="Z30" s="30"/>
      <c r="AA30" s="30"/>
      <c r="AB30" s="30"/>
      <c r="AC30" s="30"/>
      <c r="AD30" s="30"/>
      <c r="AE30" s="30"/>
    </row>
    <row r="31" spans="1:31" s="2" customFormat="1" ht="6.95"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x14ac:dyDescent="0.2">
      <c r="A32" s="30"/>
      <c r="B32" s="31"/>
      <c r="C32" s="30"/>
      <c r="D32" s="30"/>
      <c r="E32" s="30"/>
      <c r="F32" s="34" t="s">
        <v>42</v>
      </c>
      <c r="G32" s="30"/>
      <c r="H32" s="30"/>
      <c r="I32" s="34" t="s">
        <v>41</v>
      </c>
      <c r="J32" s="34" t="s">
        <v>43</v>
      </c>
      <c r="K32" s="30"/>
      <c r="L32" s="88"/>
      <c r="S32" s="30"/>
      <c r="T32" s="30"/>
      <c r="U32" s="30"/>
      <c r="V32" s="30"/>
      <c r="W32" s="30"/>
      <c r="X32" s="30"/>
      <c r="Y32" s="30"/>
      <c r="Z32" s="30"/>
      <c r="AA32" s="30"/>
      <c r="AB32" s="30"/>
      <c r="AC32" s="30"/>
      <c r="AD32" s="30"/>
      <c r="AE32" s="30"/>
    </row>
    <row r="33" spans="1:31" s="2" customFormat="1" ht="14.45" customHeight="1" x14ac:dyDescent="0.2">
      <c r="A33" s="30"/>
      <c r="B33" s="31"/>
      <c r="C33" s="30"/>
      <c r="D33" s="93" t="s">
        <v>44</v>
      </c>
      <c r="E33" s="27" t="s">
        <v>45</v>
      </c>
      <c r="F33" s="94">
        <f>ROUND((SUM(BE83:BE130)),  2)</f>
        <v>0</v>
      </c>
      <c r="G33" s="30"/>
      <c r="H33" s="30"/>
      <c r="I33" s="95">
        <v>0.21</v>
      </c>
      <c r="J33" s="94">
        <f>ROUND(((SUM(BE83:BE130))*I33),  2)</f>
        <v>0</v>
      </c>
      <c r="K33" s="30"/>
      <c r="L33" s="88"/>
      <c r="S33" s="30"/>
      <c r="T33" s="30"/>
      <c r="U33" s="30"/>
      <c r="V33" s="30"/>
      <c r="W33" s="30"/>
      <c r="X33" s="30"/>
      <c r="Y33" s="30"/>
      <c r="Z33" s="30"/>
      <c r="AA33" s="30"/>
      <c r="AB33" s="30"/>
      <c r="AC33" s="30"/>
      <c r="AD33" s="30"/>
      <c r="AE33" s="30"/>
    </row>
    <row r="34" spans="1:31" s="2" customFormat="1" ht="14.45" customHeight="1" x14ac:dyDescent="0.2">
      <c r="A34" s="30"/>
      <c r="B34" s="31"/>
      <c r="C34" s="30"/>
      <c r="D34" s="30"/>
      <c r="E34" s="27" t="s">
        <v>46</v>
      </c>
      <c r="F34" s="94">
        <f>ROUND((SUM(BF83:BF130)),  2)</f>
        <v>0</v>
      </c>
      <c r="G34" s="30"/>
      <c r="H34" s="30"/>
      <c r="I34" s="95">
        <v>0.15</v>
      </c>
      <c r="J34" s="94">
        <f>ROUND(((SUM(BF83:BF130))*I34),  2)</f>
        <v>0</v>
      </c>
      <c r="K34" s="30"/>
      <c r="L34" s="88"/>
      <c r="S34" s="30"/>
      <c r="T34" s="30"/>
      <c r="U34" s="30"/>
      <c r="V34" s="30"/>
      <c r="W34" s="30"/>
      <c r="X34" s="30"/>
      <c r="Y34" s="30"/>
      <c r="Z34" s="30"/>
      <c r="AA34" s="30"/>
      <c r="AB34" s="30"/>
      <c r="AC34" s="30"/>
      <c r="AD34" s="30"/>
      <c r="AE34" s="30"/>
    </row>
    <row r="35" spans="1:31" s="2" customFormat="1" ht="14.45" hidden="1" customHeight="1" x14ac:dyDescent="0.2">
      <c r="A35" s="30"/>
      <c r="B35" s="31"/>
      <c r="C35" s="30"/>
      <c r="D35" s="30"/>
      <c r="E35" s="27" t="s">
        <v>47</v>
      </c>
      <c r="F35" s="94">
        <f>ROUND((SUM(BG83:BG130)),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x14ac:dyDescent="0.2">
      <c r="A36" s="30"/>
      <c r="B36" s="31"/>
      <c r="C36" s="30"/>
      <c r="D36" s="30"/>
      <c r="E36" s="27" t="s">
        <v>48</v>
      </c>
      <c r="F36" s="94">
        <f>ROUND((SUM(BH83:BH130)),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x14ac:dyDescent="0.2">
      <c r="A37" s="30"/>
      <c r="B37" s="31"/>
      <c r="C37" s="30"/>
      <c r="D37" s="30"/>
      <c r="E37" s="27" t="s">
        <v>49</v>
      </c>
      <c r="F37" s="94">
        <f>ROUND((SUM(BI83:BI130)),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50</v>
      </c>
      <c r="E39" s="53"/>
      <c r="F39" s="53"/>
      <c r="G39" s="98" t="s">
        <v>51</v>
      </c>
      <c r="H39" s="99" t="s">
        <v>52</v>
      </c>
      <c r="I39" s="53"/>
      <c r="J39" s="100">
        <f>SUM(J30:J37)</f>
        <v>0</v>
      </c>
      <c r="K39" s="101"/>
      <c r="L39" s="88"/>
      <c r="S39" s="30"/>
      <c r="T39" s="30"/>
      <c r="U39" s="30"/>
      <c r="V39" s="30"/>
      <c r="W39" s="30"/>
      <c r="X39" s="30"/>
      <c r="Y39" s="30"/>
      <c r="Z39" s="30"/>
      <c r="AA39" s="30"/>
      <c r="AB39" s="30"/>
      <c r="AC39" s="30"/>
      <c r="AD39" s="30"/>
      <c r="AE39" s="30"/>
    </row>
    <row r="40" spans="1:31" s="2" customFormat="1" ht="14.45"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x14ac:dyDescent="0.2">
      <c r="A45" s="30"/>
      <c r="B45" s="31"/>
      <c r="C45" s="22" t="s">
        <v>103</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4" t="str">
        <f>E7</f>
        <v>VD Ludkovice - odstranění sedimentů a přednádrž</v>
      </c>
      <c r="F48" s="325"/>
      <c r="G48" s="325"/>
      <c r="H48" s="325"/>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101</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314" t="str">
        <f>E9</f>
        <v>SO 01 - VD Ludkovice - odstranění sedimentů a opevnění břehů</v>
      </c>
      <c r="F50" s="323"/>
      <c r="G50" s="323"/>
      <c r="H50" s="323"/>
      <c r="I50" s="30"/>
      <c r="J50" s="30"/>
      <c r="K50" s="30"/>
      <c r="L50" s="88"/>
      <c r="S50" s="30"/>
      <c r="T50" s="30"/>
      <c r="U50" s="30"/>
      <c r="V50" s="30"/>
      <c r="W50" s="30"/>
      <c r="X50" s="30"/>
      <c r="Y50" s="30"/>
      <c r="Z50" s="30"/>
      <c r="AA50" s="30"/>
      <c r="AB50" s="30"/>
      <c r="AC50" s="30"/>
      <c r="AD50" s="30"/>
      <c r="AE50" s="30"/>
    </row>
    <row r="51" spans="1:47" s="2" customFormat="1" ht="6.95"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20</v>
      </c>
      <c r="D52" s="30"/>
      <c r="E52" s="30"/>
      <c r="F52" s="25" t="str">
        <f>F12</f>
        <v>Ludkovice</v>
      </c>
      <c r="G52" s="30"/>
      <c r="H52" s="30"/>
      <c r="I52" s="27" t="s">
        <v>22</v>
      </c>
      <c r="J52" s="48" t="str">
        <f>IF(J12="","",J12)</f>
        <v>22. 9. 2020</v>
      </c>
      <c r="K52" s="30"/>
      <c r="L52" s="88"/>
      <c r="S52" s="30"/>
      <c r="T52" s="30"/>
      <c r="U52" s="30"/>
      <c r="V52" s="30"/>
      <c r="W52" s="30"/>
      <c r="X52" s="30"/>
      <c r="Y52" s="30"/>
      <c r="Z52" s="30"/>
      <c r="AA52" s="30"/>
      <c r="AB52" s="30"/>
      <c r="AC52" s="30"/>
      <c r="AD52" s="30"/>
      <c r="AE52" s="30"/>
    </row>
    <row r="53" spans="1:47" s="2" customFormat="1" ht="6.95"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x14ac:dyDescent="0.2">
      <c r="A54" s="30"/>
      <c r="B54" s="31"/>
      <c r="C54" s="27" t="s">
        <v>24</v>
      </c>
      <c r="D54" s="30"/>
      <c r="E54" s="30"/>
      <c r="F54" s="25" t="str">
        <f>E15</f>
        <v>Povodí Moravy, státní podnik</v>
      </c>
      <c r="G54" s="30"/>
      <c r="H54" s="30"/>
      <c r="I54" s="27" t="s">
        <v>32</v>
      </c>
      <c r="J54" s="28" t="str">
        <f>E21</f>
        <v xml:space="preserve">HG Partner, s.r.o. </v>
      </c>
      <c r="K54" s="30"/>
      <c r="L54" s="88"/>
      <c r="S54" s="30"/>
      <c r="T54" s="30"/>
      <c r="U54" s="30"/>
      <c r="V54" s="30"/>
      <c r="W54" s="30"/>
      <c r="X54" s="30"/>
      <c r="Y54" s="30"/>
      <c r="Z54" s="30"/>
      <c r="AA54" s="30"/>
      <c r="AB54" s="30"/>
      <c r="AC54" s="30"/>
      <c r="AD54" s="30"/>
      <c r="AE54" s="30"/>
    </row>
    <row r="55" spans="1:47" s="2" customFormat="1" ht="15.2" customHeight="1" x14ac:dyDescent="0.2">
      <c r="A55" s="30"/>
      <c r="B55" s="31"/>
      <c r="C55" s="27" t="s">
        <v>30</v>
      </c>
      <c r="D55" s="30"/>
      <c r="E55" s="30"/>
      <c r="F55" s="25" t="str">
        <f>IF(E18="","",E18)</f>
        <v xml:space="preserve"> </v>
      </c>
      <c r="G55" s="30"/>
      <c r="H55" s="30"/>
      <c r="I55" s="27" t="s">
        <v>37</v>
      </c>
      <c r="J55" s="28" t="str">
        <f>E24</f>
        <v xml:space="preserve"> </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104</v>
      </c>
      <c r="D57" s="96"/>
      <c r="E57" s="96"/>
      <c r="F57" s="96"/>
      <c r="G57" s="96"/>
      <c r="H57" s="96"/>
      <c r="I57" s="96"/>
      <c r="J57" s="103" t="s">
        <v>105</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x14ac:dyDescent="0.2">
      <c r="A59" s="30"/>
      <c r="B59" s="31"/>
      <c r="C59" s="104" t="s">
        <v>72</v>
      </c>
      <c r="D59" s="30"/>
      <c r="E59" s="30"/>
      <c r="F59" s="30"/>
      <c r="G59" s="30"/>
      <c r="H59" s="30"/>
      <c r="I59" s="30"/>
      <c r="J59" s="64">
        <f>J83</f>
        <v>0</v>
      </c>
      <c r="K59" s="30"/>
      <c r="L59" s="88"/>
      <c r="S59" s="30"/>
      <c r="T59" s="30"/>
      <c r="U59" s="30"/>
      <c r="V59" s="30"/>
      <c r="W59" s="30"/>
      <c r="X59" s="30"/>
      <c r="Y59" s="30"/>
      <c r="Z59" s="30"/>
      <c r="AA59" s="30"/>
      <c r="AB59" s="30"/>
      <c r="AC59" s="30"/>
      <c r="AD59" s="30"/>
      <c r="AE59" s="30"/>
      <c r="AU59" s="18" t="s">
        <v>106</v>
      </c>
    </row>
    <row r="60" spans="1:47" s="9" customFormat="1" ht="24.95" customHeight="1" x14ac:dyDescent="0.2">
      <c r="B60" s="105"/>
      <c r="D60" s="106" t="s">
        <v>107</v>
      </c>
      <c r="E60" s="107"/>
      <c r="F60" s="107"/>
      <c r="G60" s="107"/>
      <c r="H60" s="107"/>
      <c r="I60" s="107"/>
      <c r="J60" s="108">
        <f>J84</f>
        <v>0</v>
      </c>
      <c r="L60" s="105"/>
    </row>
    <row r="61" spans="1:47" s="10" customFormat="1" ht="19.899999999999999" customHeight="1" x14ac:dyDescent="0.2">
      <c r="B61" s="109"/>
      <c r="D61" s="110" t="s">
        <v>108</v>
      </c>
      <c r="E61" s="111"/>
      <c r="F61" s="111"/>
      <c r="G61" s="111"/>
      <c r="H61" s="111"/>
      <c r="I61" s="111"/>
      <c r="J61" s="112">
        <f>J85</f>
        <v>0</v>
      </c>
      <c r="L61" s="109"/>
    </row>
    <row r="62" spans="1:47" s="10" customFormat="1" ht="19.899999999999999" customHeight="1" x14ac:dyDescent="0.2">
      <c r="B62" s="109"/>
      <c r="D62" s="110" t="s">
        <v>109</v>
      </c>
      <c r="E62" s="111"/>
      <c r="F62" s="111"/>
      <c r="G62" s="111"/>
      <c r="H62" s="111"/>
      <c r="I62" s="111"/>
      <c r="J62" s="112">
        <f>J112</f>
        <v>0</v>
      </c>
      <c r="L62" s="109"/>
    </row>
    <row r="63" spans="1:47" s="10" customFormat="1" ht="19.899999999999999" customHeight="1" x14ac:dyDescent="0.2">
      <c r="B63" s="109"/>
      <c r="D63" s="110" t="s">
        <v>110</v>
      </c>
      <c r="E63" s="111"/>
      <c r="F63" s="111"/>
      <c r="G63" s="111"/>
      <c r="H63" s="111"/>
      <c r="I63" s="111"/>
      <c r="J63" s="112">
        <f>J128</f>
        <v>0</v>
      </c>
      <c r="L63" s="109"/>
    </row>
    <row r="64" spans="1:47" s="2" customFormat="1" ht="21.75" customHeight="1" x14ac:dyDescent="0.2">
      <c r="A64" s="30"/>
      <c r="B64" s="31"/>
      <c r="C64" s="30"/>
      <c r="D64" s="30"/>
      <c r="E64" s="30"/>
      <c r="F64" s="30"/>
      <c r="G64" s="30"/>
      <c r="H64" s="30"/>
      <c r="I64" s="30"/>
      <c r="J64" s="30"/>
      <c r="K64" s="30"/>
      <c r="L64" s="88"/>
      <c r="S64" s="30"/>
      <c r="T64" s="30"/>
      <c r="U64" s="30"/>
      <c r="V64" s="30"/>
      <c r="W64" s="30"/>
      <c r="X64" s="30"/>
      <c r="Y64" s="30"/>
      <c r="Z64" s="30"/>
      <c r="AA64" s="30"/>
      <c r="AB64" s="30"/>
      <c r="AC64" s="30"/>
      <c r="AD64" s="30"/>
      <c r="AE64" s="30"/>
    </row>
    <row r="65" spans="1:31" s="2" customFormat="1" ht="6.95" customHeight="1" x14ac:dyDescent="0.2">
      <c r="A65" s="30"/>
      <c r="B65" s="40"/>
      <c r="C65" s="41"/>
      <c r="D65" s="41"/>
      <c r="E65" s="41"/>
      <c r="F65" s="41"/>
      <c r="G65" s="41"/>
      <c r="H65" s="41"/>
      <c r="I65" s="41"/>
      <c r="J65" s="41"/>
      <c r="K65" s="41"/>
      <c r="L65" s="88"/>
      <c r="S65" s="30"/>
      <c r="T65" s="30"/>
      <c r="U65" s="30"/>
      <c r="V65" s="30"/>
      <c r="W65" s="30"/>
      <c r="X65" s="30"/>
      <c r="Y65" s="30"/>
      <c r="Z65" s="30"/>
      <c r="AA65" s="30"/>
      <c r="AB65" s="30"/>
      <c r="AC65" s="30"/>
      <c r="AD65" s="30"/>
      <c r="AE65" s="30"/>
    </row>
    <row r="69" spans="1:31" s="2" customFormat="1" ht="6.95" customHeight="1" x14ac:dyDescent="0.2">
      <c r="A69" s="30"/>
      <c r="B69" s="42"/>
      <c r="C69" s="43"/>
      <c r="D69" s="43"/>
      <c r="E69" s="43"/>
      <c r="F69" s="43"/>
      <c r="G69" s="43"/>
      <c r="H69" s="43"/>
      <c r="I69" s="43"/>
      <c r="J69" s="43"/>
      <c r="K69" s="43"/>
      <c r="L69" s="88"/>
      <c r="S69" s="30"/>
      <c r="T69" s="30"/>
      <c r="U69" s="30"/>
      <c r="V69" s="30"/>
      <c r="W69" s="30"/>
      <c r="X69" s="30"/>
      <c r="Y69" s="30"/>
      <c r="Z69" s="30"/>
      <c r="AA69" s="30"/>
      <c r="AB69" s="30"/>
      <c r="AC69" s="30"/>
      <c r="AD69" s="30"/>
      <c r="AE69" s="30"/>
    </row>
    <row r="70" spans="1:31" s="2" customFormat="1" ht="24.95" customHeight="1" x14ac:dyDescent="0.2">
      <c r="A70" s="30"/>
      <c r="B70" s="31"/>
      <c r="C70" s="22" t="s">
        <v>111</v>
      </c>
      <c r="D70" s="30"/>
      <c r="E70" s="30"/>
      <c r="F70" s="30"/>
      <c r="G70" s="30"/>
      <c r="H70" s="30"/>
      <c r="I70" s="30"/>
      <c r="J70" s="30"/>
      <c r="K70" s="30"/>
      <c r="L70" s="88"/>
      <c r="S70" s="30"/>
      <c r="T70" s="30"/>
      <c r="U70" s="30"/>
      <c r="V70" s="30"/>
      <c r="W70" s="30"/>
      <c r="X70" s="30"/>
      <c r="Y70" s="30"/>
      <c r="Z70" s="30"/>
      <c r="AA70" s="30"/>
      <c r="AB70" s="30"/>
      <c r="AC70" s="30"/>
      <c r="AD70" s="30"/>
      <c r="AE70" s="30"/>
    </row>
    <row r="71" spans="1:31" s="2" customFormat="1" ht="6.95" customHeight="1" x14ac:dyDescent="0.2">
      <c r="A71" s="30"/>
      <c r="B71" s="31"/>
      <c r="C71" s="30"/>
      <c r="D71" s="30"/>
      <c r="E71" s="30"/>
      <c r="F71" s="30"/>
      <c r="G71" s="30"/>
      <c r="H71" s="30"/>
      <c r="I71" s="30"/>
      <c r="J71" s="30"/>
      <c r="K71" s="30"/>
      <c r="L71" s="88"/>
      <c r="S71" s="30"/>
      <c r="T71" s="30"/>
      <c r="U71" s="30"/>
      <c r="V71" s="30"/>
      <c r="W71" s="30"/>
      <c r="X71" s="30"/>
      <c r="Y71" s="30"/>
      <c r="Z71" s="30"/>
      <c r="AA71" s="30"/>
      <c r="AB71" s="30"/>
      <c r="AC71" s="30"/>
      <c r="AD71" s="30"/>
      <c r="AE71" s="30"/>
    </row>
    <row r="72" spans="1:31" s="2" customFormat="1" ht="12" customHeight="1" x14ac:dyDescent="0.2">
      <c r="A72" s="30"/>
      <c r="B72" s="31"/>
      <c r="C72" s="27" t="s">
        <v>15</v>
      </c>
      <c r="D72" s="30"/>
      <c r="E72" s="30"/>
      <c r="F72" s="30"/>
      <c r="G72" s="30"/>
      <c r="H72" s="30"/>
      <c r="I72" s="30"/>
      <c r="J72" s="30"/>
      <c r="K72" s="30"/>
      <c r="L72" s="88"/>
      <c r="S72" s="30"/>
      <c r="T72" s="30"/>
      <c r="U72" s="30"/>
      <c r="V72" s="30"/>
      <c r="W72" s="30"/>
      <c r="X72" s="30"/>
      <c r="Y72" s="30"/>
      <c r="Z72" s="30"/>
      <c r="AA72" s="30"/>
      <c r="AB72" s="30"/>
      <c r="AC72" s="30"/>
      <c r="AD72" s="30"/>
      <c r="AE72" s="30"/>
    </row>
    <row r="73" spans="1:31" s="2" customFormat="1" ht="16.5" customHeight="1" x14ac:dyDescent="0.2">
      <c r="A73" s="30"/>
      <c r="B73" s="31"/>
      <c r="C73" s="30"/>
      <c r="D73" s="30"/>
      <c r="E73" s="324" t="str">
        <f>E7</f>
        <v>VD Ludkovice - odstranění sedimentů a přednádrž</v>
      </c>
      <c r="F73" s="325"/>
      <c r="G73" s="325"/>
      <c r="H73" s="325"/>
      <c r="I73" s="30"/>
      <c r="J73" s="30"/>
      <c r="K73" s="30"/>
      <c r="L73" s="88"/>
      <c r="S73" s="30"/>
      <c r="T73" s="30"/>
      <c r="U73" s="30"/>
      <c r="V73" s="30"/>
      <c r="W73" s="30"/>
      <c r="X73" s="30"/>
      <c r="Y73" s="30"/>
      <c r="Z73" s="30"/>
      <c r="AA73" s="30"/>
      <c r="AB73" s="30"/>
      <c r="AC73" s="30"/>
      <c r="AD73" s="30"/>
      <c r="AE73" s="30"/>
    </row>
    <row r="74" spans="1:31" s="2" customFormat="1" ht="12" customHeight="1" x14ac:dyDescent="0.2">
      <c r="A74" s="30"/>
      <c r="B74" s="31"/>
      <c r="C74" s="27" t="s">
        <v>101</v>
      </c>
      <c r="D74" s="30"/>
      <c r="E74" s="30"/>
      <c r="F74" s="30"/>
      <c r="G74" s="30"/>
      <c r="H74" s="30"/>
      <c r="I74" s="30"/>
      <c r="J74" s="30"/>
      <c r="K74" s="30"/>
      <c r="L74" s="88"/>
      <c r="S74" s="30"/>
      <c r="T74" s="30"/>
      <c r="U74" s="30"/>
      <c r="V74" s="30"/>
      <c r="W74" s="30"/>
      <c r="X74" s="30"/>
      <c r="Y74" s="30"/>
      <c r="Z74" s="30"/>
      <c r="AA74" s="30"/>
      <c r="AB74" s="30"/>
      <c r="AC74" s="30"/>
      <c r="AD74" s="30"/>
      <c r="AE74" s="30"/>
    </row>
    <row r="75" spans="1:31" s="2" customFormat="1" ht="16.5" customHeight="1" x14ac:dyDescent="0.2">
      <c r="A75" s="30"/>
      <c r="B75" s="31"/>
      <c r="C75" s="30"/>
      <c r="D75" s="30"/>
      <c r="E75" s="314" t="str">
        <f>E9</f>
        <v>SO 01 - VD Ludkovice - odstranění sedimentů a opevnění břehů</v>
      </c>
      <c r="F75" s="323"/>
      <c r="G75" s="323"/>
      <c r="H75" s="323"/>
      <c r="I75" s="30"/>
      <c r="J75" s="30"/>
      <c r="K75" s="30"/>
      <c r="L75" s="88"/>
      <c r="S75" s="30"/>
      <c r="T75" s="30"/>
      <c r="U75" s="30"/>
      <c r="V75" s="30"/>
      <c r="W75" s="30"/>
      <c r="X75" s="30"/>
      <c r="Y75" s="30"/>
      <c r="Z75" s="30"/>
      <c r="AA75" s="30"/>
      <c r="AB75" s="30"/>
      <c r="AC75" s="30"/>
      <c r="AD75" s="30"/>
      <c r="AE75" s="30"/>
    </row>
    <row r="76" spans="1:31" s="2" customFormat="1" ht="6.95" customHeight="1" x14ac:dyDescent="0.2">
      <c r="A76" s="30"/>
      <c r="B76" s="31"/>
      <c r="C76" s="30"/>
      <c r="D76" s="30"/>
      <c r="E76" s="30"/>
      <c r="F76" s="30"/>
      <c r="G76" s="30"/>
      <c r="H76" s="30"/>
      <c r="I76" s="30"/>
      <c r="J76" s="30"/>
      <c r="K76" s="30"/>
      <c r="L76" s="88"/>
      <c r="S76" s="30"/>
      <c r="T76" s="30"/>
      <c r="U76" s="30"/>
      <c r="V76" s="30"/>
      <c r="W76" s="30"/>
      <c r="X76" s="30"/>
      <c r="Y76" s="30"/>
      <c r="Z76" s="30"/>
      <c r="AA76" s="30"/>
      <c r="AB76" s="30"/>
      <c r="AC76" s="30"/>
      <c r="AD76" s="30"/>
      <c r="AE76" s="30"/>
    </row>
    <row r="77" spans="1:31" s="2" customFormat="1" ht="12" customHeight="1" x14ac:dyDescent="0.2">
      <c r="A77" s="30"/>
      <c r="B77" s="31"/>
      <c r="C77" s="27" t="s">
        <v>20</v>
      </c>
      <c r="D77" s="30"/>
      <c r="E77" s="30"/>
      <c r="F77" s="25" t="str">
        <f>F12</f>
        <v>Ludkovice</v>
      </c>
      <c r="G77" s="30"/>
      <c r="H77" s="30"/>
      <c r="I77" s="27" t="s">
        <v>22</v>
      </c>
      <c r="J77" s="48" t="str">
        <f>IF(J12="","",J12)</f>
        <v>22. 9. 2020</v>
      </c>
      <c r="K77" s="30"/>
      <c r="L77" s="88"/>
      <c r="S77" s="30"/>
      <c r="T77" s="30"/>
      <c r="U77" s="30"/>
      <c r="V77" s="30"/>
      <c r="W77" s="30"/>
      <c r="X77" s="30"/>
      <c r="Y77" s="30"/>
      <c r="Z77" s="30"/>
      <c r="AA77" s="30"/>
      <c r="AB77" s="30"/>
      <c r="AC77" s="30"/>
      <c r="AD77" s="30"/>
      <c r="AE77" s="30"/>
    </row>
    <row r="78" spans="1:31" s="2" customFormat="1" ht="6.95" customHeight="1" x14ac:dyDescent="0.2">
      <c r="A78" s="30"/>
      <c r="B78" s="31"/>
      <c r="C78" s="30"/>
      <c r="D78" s="30"/>
      <c r="E78" s="30"/>
      <c r="F78" s="30"/>
      <c r="G78" s="30"/>
      <c r="H78" s="30"/>
      <c r="I78" s="30"/>
      <c r="J78" s="30"/>
      <c r="K78" s="30"/>
      <c r="L78" s="88"/>
      <c r="S78" s="30"/>
      <c r="T78" s="30"/>
      <c r="U78" s="30"/>
      <c r="V78" s="30"/>
      <c r="W78" s="30"/>
      <c r="X78" s="30"/>
      <c r="Y78" s="30"/>
      <c r="Z78" s="30"/>
      <c r="AA78" s="30"/>
      <c r="AB78" s="30"/>
      <c r="AC78" s="30"/>
      <c r="AD78" s="30"/>
      <c r="AE78" s="30"/>
    </row>
    <row r="79" spans="1:31" s="2" customFormat="1" ht="15.2" customHeight="1" x14ac:dyDescent="0.2">
      <c r="A79" s="30"/>
      <c r="B79" s="31"/>
      <c r="C79" s="27" t="s">
        <v>24</v>
      </c>
      <c r="D79" s="30"/>
      <c r="E79" s="30"/>
      <c r="F79" s="25" t="str">
        <f>E15</f>
        <v>Povodí Moravy, státní podnik</v>
      </c>
      <c r="G79" s="30"/>
      <c r="H79" s="30"/>
      <c r="I79" s="27" t="s">
        <v>32</v>
      </c>
      <c r="J79" s="28" t="str">
        <f>E21</f>
        <v xml:space="preserve">HG Partner, s.r.o. </v>
      </c>
      <c r="K79" s="30"/>
      <c r="L79" s="88"/>
      <c r="S79" s="30"/>
      <c r="T79" s="30"/>
      <c r="U79" s="30"/>
      <c r="V79" s="30"/>
      <c r="W79" s="30"/>
      <c r="X79" s="30"/>
      <c r="Y79" s="30"/>
      <c r="Z79" s="30"/>
      <c r="AA79" s="30"/>
      <c r="AB79" s="30"/>
      <c r="AC79" s="30"/>
      <c r="AD79" s="30"/>
      <c r="AE79" s="30"/>
    </row>
    <row r="80" spans="1:31" s="2" customFormat="1" ht="15.2" customHeight="1" x14ac:dyDescent="0.2">
      <c r="A80" s="30"/>
      <c r="B80" s="31"/>
      <c r="C80" s="27" t="s">
        <v>30</v>
      </c>
      <c r="D80" s="30"/>
      <c r="E80" s="30"/>
      <c r="F80" s="25" t="str">
        <f>IF(E18="","",E18)</f>
        <v xml:space="preserve"> </v>
      </c>
      <c r="G80" s="30"/>
      <c r="H80" s="30"/>
      <c r="I80" s="27" t="s">
        <v>37</v>
      </c>
      <c r="J80" s="28" t="str">
        <f>E24</f>
        <v xml:space="preserve"> </v>
      </c>
      <c r="K80" s="30"/>
      <c r="L80" s="88"/>
      <c r="S80" s="30"/>
      <c r="T80" s="30"/>
      <c r="U80" s="30"/>
      <c r="V80" s="30"/>
      <c r="W80" s="30"/>
      <c r="X80" s="30"/>
      <c r="Y80" s="30"/>
      <c r="Z80" s="30"/>
      <c r="AA80" s="30"/>
      <c r="AB80" s="30"/>
      <c r="AC80" s="30"/>
      <c r="AD80" s="30"/>
      <c r="AE80" s="30"/>
    </row>
    <row r="81" spans="1:65" s="2" customFormat="1" ht="10.35" customHeight="1" x14ac:dyDescent="0.2">
      <c r="A81" s="30"/>
      <c r="B81" s="31"/>
      <c r="C81" s="30"/>
      <c r="D81" s="30"/>
      <c r="E81" s="30"/>
      <c r="F81" s="30"/>
      <c r="G81" s="30"/>
      <c r="H81" s="30"/>
      <c r="I81" s="30"/>
      <c r="J81" s="30"/>
      <c r="K81" s="30"/>
      <c r="L81" s="88"/>
      <c r="S81" s="30"/>
      <c r="T81" s="30"/>
      <c r="U81" s="30"/>
      <c r="V81" s="30"/>
      <c r="W81" s="30"/>
      <c r="X81" s="30"/>
      <c r="Y81" s="30"/>
      <c r="Z81" s="30"/>
      <c r="AA81" s="30"/>
      <c r="AB81" s="30"/>
      <c r="AC81" s="30"/>
      <c r="AD81" s="30"/>
      <c r="AE81" s="30"/>
    </row>
    <row r="82" spans="1:65" s="11" customFormat="1" ht="29.25" customHeight="1" x14ac:dyDescent="0.2">
      <c r="A82" s="113"/>
      <c r="B82" s="114"/>
      <c r="C82" s="115" t="s">
        <v>112</v>
      </c>
      <c r="D82" s="116" t="s">
        <v>59</v>
      </c>
      <c r="E82" s="116" t="s">
        <v>55</v>
      </c>
      <c r="F82" s="116" t="s">
        <v>56</v>
      </c>
      <c r="G82" s="116" t="s">
        <v>113</v>
      </c>
      <c r="H82" s="116" t="s">
        <v>114</v>
      </c>
      <c r="I82" s="116" t="s">
        <v>115</v>
      </c>
      <c r="J82" s="116" t="s">
        <v>105</v>
      </c>
      <c r="K82" s="117" t="s">
        <v>116</v>
      </c>
      <c r="L82" s="118"/>
      <c r="M82" s="55" t="s">
        <v>3</v>
      </c>
      <c r="N82" s="56" t="s">
        <v>44</v>
      </c>
      <c r="O82" s="56" t="s">
        <v>117</v>
      </c>
      <c r="P82" s="56" t="s">
        <v>118</v>
      </c>
      <c r="Q82" s="56" t="s">
        <v>119</v>
      </c>
      <c r="R82" s="56" t="s">
        <v>120</v>
      </c>
      <c r="S82" s="56" t="s">
        <v>121</v>
      </c>
      <c r="T82" s="57" t="s">
        <v>122</v>
      </c>
      <c r="U82" s="113"/>
      <c r="V82" s="113"/>
      <c r="W82" s="113"/>
      <c r="X82" s="113"/>
      <c r="Y82" s="113"/>
      <c r="Z82" s="113"/>
      <c r="AA82" s="113"/>
      <c r="AB82" s="113"/>
      <c r="AC82" s="113"/>
      <c r="AD82" s="113"/>
      <c r="AE82" s="113"/>
    </row>
    <row r="83" spans="1:65" s="2" customFormat="1" ht="22.9" customHeight="1" x14ac:dyDescent="0.25">
      <c r="A83" s="30"/>
      <c r="B83" s="31"/>
      <c r="C83" s="62" t="s">
        <v>123</v>
      </c>
      <c r="D83" s="30"/>
      <c r="E83" s="30"/>
      <c r="F83" s="30"/>
      <c r="G83" s="30"/>
      <c r="H83" s="30"/>
      <c r="I83" s="30"/>
      <c r="J83" s="119">
        <f>J84</f>
        <v>0</v>
      </c>
      <c r="K83" s="30"/>
      <c r="L83" s="31"/>
      <c r="M83" s="58"/>
      <c r="N83" s="49"/>
      <c r="O83" s="59"/>
      <c r="P83" s="120">
        <f>P84</f>
        <v>63901.060524000008</v>
      </c>
      <c r="Q83" s="59"/>
      <c r="R83" s="120">
        <f>R84</f>
        <v>2720.0422027999998</v>
      </c>
      <c r="S83" s="59"/>
      <c r="T83" s="121">
        <f>T84</f>
        <v>0</v>
      </c>
      <c r="U83" s="30"/>
      <c r="V83" s="30"/>
      <c r="W83" s="30"/>
      <c r="X83" s="30"/>
      <c r="Y83" s="30"/>
      <c r="Z83" s="30"/>
      <c r="AA83" s="30"/>
      <c r="AB83" s="30"/>
      <c r="AC83" s="30"/>
      <c r="AD83" s="30"/>
      <c r="AE83" s="30"/>
      <c r="AT83" s="18" t="s">
        <v>73</v>
      </c>
      <c r="AU83" s="18" t="s">
        <v>106</v>
      </c>
      <c r="BK83" s="122">
        <f>BK84</f>
        <v>0</v>
      </c>
    </row>
    <row r="84" spans="1:65" s="12" customFormat="1" ht="25.9" customHeight="1" x14ac:dyDescent="0.2">
      <c r="B84" s="123"/>
      <c r="D84" s="124" t="s">
        <v>73</v>
      </c>
      <c r="E84" s="125" t="s">
        <v>124</v>
      </c>
      <c r="F84" s="125" t="s">
        <v>125</v>
      </c>
      <c r="J84" s="126">
        <f>J85+J112+J128</f>
        <v>0</v>
      </c>
      <c r="L84" s="123"/>
      <c r="M84" s="127"/>
      <c r="N84" s="128"/>
      <c r="O84" s="128"/>
      <c r="P84" s="129">
        <f>P85+P112+P128</f>
        <v>63901.060524000008</v>
      </c>
      <c r="Q84" s="128"/>
      <c r="R84" s="129">
        <f>R85+R112+R128</f>
        <v>2720.0422027999998</v>
      </c>
      <c r="S84" s="128"/>
      <c r="T84" s="130">
        <f>T85+T112+T128</f>
        <v>0</v>
      </c>
      <c r="AR84" s="124" t="s">
        <v>82</v>
      </c>
      <c r="AT84" s="131" t="s">
        <v>73</v>
      </c>
      <c r="AU84" s="131" t="s">
        <v>74</v>
      </c>
      <c r="AY84" s="124" t="s">
        <v>126</v>
      </c>
      <c r="BK84" s="132">
        <f>BK85+BK112+BK128</f>
        <v>0</v>
      </c>
    </row>
    <row r="85" spans="1:65" s="12" customFormat="1" ht="22.9" customHeight="1" x14ac:dyDescent="0.2">
      <c r="B85" s="123"/>
      <c r="D85" s="124" t="s">
        <v>73</v>
      </c>
      <c r="E85" s="133" t="s">
        <v>82</v>
      </c>
      <c r="F85" s="133" t="s">
        <v>127</v>
      </c>
      <c r="J85" s="134">
        <f>J86+J90+J92+J95+J98+J101+J104+J107+J109</f>
        <v>0</v>
      </c>
      <c r="L85" s="123"/>
      <c r="M85" s="127"/>
      <c r="N85" s="128"/>
      <c r="O85" s="128"/>
      <c r="P85" s="129">
        <f>SUM(P86:P110)</f>
        <v>58522.264260000011</v>
      </c>
      <c r="Q85" s="128"/>
      <c r="R85" s="129">
        <f>SUM(R86:R110)</f>
        <v>8.1349999999999999E-3</v>
      </c>
      <c r="S85" s="128"/>
      <c r="T85" s="130">
        <f>SUM(T86:T110)</f>
        <v>0</v>
      </c>
      <c r="Z85" s="272"/>
      <c r="AR85" s="124" t="s">
        <v>82</v>
      </c>
      <c r="AT85" s="131" t="s">
        <v>73</v>
      </c>
      <c r="AU85" s="131" t="s">
        <v>82</v>
      </c>
      <c r="AY85" s="124" t="s">
        <v>126</v>
      </c>
      <c r="BK85" s="132">
        <f>SUM(BK86:BK110)</f>
        <v>0</v>
      </c>
    </row>
    <row r="86" spans="1:65" s="2" customFormat="1" ht="24.2" customHeight="1" x14ac:dyDescent="0.2">
      <c r="A86" s="30"/>
      <c r="B86" s="135"/>
      <c r="C86" s="273" t="s">
        <v>82</v>
      </c>
      <c r="D86" s="273" t="s">
        <v>128</v>
      </c>
      <c r="E86" s="274" t="s">
        <v>129</v>
      </c>
      <c r="F86" s="275" t="s">
        <v>130</v>
      </c>
      <c r="G86" s="276" t="s">
        <v>131</v>
      </c>
      <c r="H86" s="277">
        <v>67910.240000000005</v>
      </c>
      <c r="I86" s="278"/>
      <c r="J86" s="278">
        <f>ROUND(I86*H86,2)</f>
        <v>0</v>
      </c>
      <c r="K86" s="138" t="s">
        <v>132</v>
      </c>
      <c r="L86" s="31"/>
      <c r="M86" s="142" t="s">
        <v>3</v>
      </c>
      <c r="N86" s="143" t="s">
        <v>45</v>
      </c>
      <c r="O86" s="144">
        <v>0.23400000000000001</v>
      </c>
      <c r="P86" s="144">
        <f>O86*H86</f>
        <v>15890.996160000002</v>
      </c>
      <c r="Q86" s="144">
        <v>0</v>
      </c>
      <c r="R86" s="144">
        <f>Q86*H86</f>
        <v>0</v>
      </c>
      <c r="S86" s="144">
        <v>0</v>
      </c>
      <c r="T86" s="145">
        <f>S86*H86</f>
        <v>0</v>
      </c>
      <c r="U86" s="30"/>
      <c r="V86" s="30"/>
      <c r="W86" s="30"/>
      <c r="X86" s="30"/>
      <c r="Y86" s="30"/>
      <c r="Z86" s="30"/>
      <c r="AA86" s="30"/>
      <c r="AB86" s="30"/>
      <c r="AC86" s="30"/>
      <c r="AD86" s="30"/>
      <c r="AE86" s="30"/>
      <c r="AR86" s="146" t="s">
        <v>133</v>
      </c>
      <c r="AT86" s="146" t="s">
        <v>128</v>
      </c>
      <c r="AU86" s="146" t="s">
        <v>84</v>
      </c>
      <c r="AY86" s="18" t="s">
        <v>126</v>
      </c>
      <c r="BE86" s="147">
        <f>IF(N86="základní",J86,0)</f>
        <v>0</v>
      </c>
      <c r="BF86" s="147">
        <f>IF(N86="snížená",J86,0)</f>
        <v>0</v>
      </c>
      <c r="BG86" s="147">
        <f>IF(N86="zákl. přenesená",J86,0)</f>
        <v>0</v>
      </c>
      <c r="BH86" s="147">
        <f>IF(N86="sníž. přenesená",J86,0)</f>
        <v>0</v>
      </c>
      <c r="BI86" s="147">
        <f>IF(N86="nulová",J86,0)</f>
        <v>0</v>
      </c>
      <c r="BJ86" s="18" t="s">
        <v>82</v>
      </c>
      <c r="BK86" s="147">
        <f>ROUND(I86*H86,2)</f>
        <v>0</v>
      </c>
      <c r="BL86" s="18" t="s">
        <v>133</v>
      </c>
      <c r="BM86" s="146" t="s">
        <v>134</v>
      </c>
    </row>
    <row r="87" spans="1:65" s="2" customFormat="1" ht="97.5" x14ac:dyDescent="0.2">
      <c r="A87" s="30"/>
      <c r="B87" s="31"/>
      <c r="C87" s="279"/>
      <c r="D87" s="280" t="s">
        <v>135</v>
      </c>
      <c r="E87" s="279"/>
      <c r="F87" s="281" t="s">
        <v>136</v>
      </c>
      <c r="G87" s="279"/>
      <c r="H87" s="279"/>
      <c r="I87" s="279"/>
      <c r="J87" s="279"/>
      <c r="K87" s="30"/>
      <c r="L87" s="31"/>
      <c r="M87" s="150"/>
      <c r="N87" s="151"/>
      <c r="O87" s="51"/>
      <c r="P87" s="51"/>
      <c r="Q87" s="51"/>
      <c r="R87" s="51"/>
      <c r="S87" s="51"/>
      <c r="T87" s="52"/>
      <c r="U87" s="30"/>
      <c r="V87" s="30"/>
      <c r="W87" s="30"/>
      <c r="X87" s="30"/>
      <c r="Y87" s="30"/>
      <c r="Z87" s="30"/>
      <c r="AA87" s="30"/>
      <c r="AB87" s="30"/>
      <c r="AC87" s="30"/>
      <c r="AD87" s="30"/>
      <c r="AE87" s="30"/>
      <c r="AT87" s="18" t="s">
        <v>135</v>
      </c>
      <c r="AU87" s="18" t="s">
        <v>84</v>
      </c>
    </row>
    <row r="88" spans="1:65" s="2" customFormat="1" ht="19.5" x14ac:dyDescent="0.2">
      <c r="A88" s="30"/>
      <c r="B88" s="31"/>
      <c r="C88" s="279"/>
      <c r="D88" s="280" t="s">
        <v>137</v>
      </c>
      <c r="E88" s="279"/>
      <c r="F88" s="281" t="s">
        <v>138</v>
      </c>
      <c r="G88" s="279"/>
      <c r="H88" s="279"/>
      <c r="I88" s="279"/>
      <c r="J88" s="279"/>
      <c r="K88" s="30"/>
      <c r="L88" s="31"/>
      <c r="M88" s="150"/>
      <c r="N88" s="151"/>
      <c r="O88" s="51"/>
      <c r="P88" s="51"/>
      <c r="Q88" s="51"/>
      <c r="R88" s="51"/>
      <c r="S88" s="51"/>
      <c r="T88" s="52"/>
      <c r="U88" s="30"/>
      <c r="V88" s="30"/>
      <c r="W88" s="30"/>
      <c r="X88" s="30"/>
      <c r="Y88" s="30"/>
      <c r="Z88" s="30"/>
      <c r="AA88" s="30"/>
      <c r="AB88" s="30"/>
      <c r="AC88" s="30"/>
      <c r="AD88" s="30"/>
      <c r="AE88" s="30"/>
      <c r="AT88" s="18" t="s">
        <v>137</v>
      </c>
      <c r="AU88" s="18" t="s">
        <v>84</v>
      </c>
    </row>
    <row r="89" spans="1:65" s="13" customFormat="1" x14ac:dyDescent="0.2">
      <c r="B89" s="152"/>
      <c r="C89" s="282"/>
      <c r="D89" s="280" t="s">
        <v>139</v>
      </c>
      <c r="E89" s="283" t="s">
        <v>3</v>
      </c>
      <c r="F89" s="284" t="s">
        <v>140</v>
      </c>
      <c r="G89" s="282"/>
      <c r="H89" s="285">
        <v>67910.240000000005</v>
      </c>
      <c r="I89" s="282"/>
      <c r="J89" s="282"/>
      <c r="L89" s="152"/>
      <c r="M89" s="156"/>
      <c r="N89" s="157"/>
      <c r="O89" s="157"/>
      <c r="P89" s="157"/>
      <c r="Q89" s="157"/>
      <c r="R89" s="157"/>
      <c r="S89" s="157"/>
      <c r="T89" s="158"/>
      <c r="AT89" s="153" t="s">
        <v>139</v>
      </c>
      <c r="AU89" s="153" t="s">
        <v>84</v>
      </c>
      <c r="AV89" s="13" t="s">
        <v>84</v>
      </c>
      <c r="AW89" s="13" t="s">
        <v>36</v>
      </c>
      <c r="AX89" s="13" t="s">
        <v>82</v>
      </c>
      <c r="AY89" s="153" t="s">
        <v>126</v>
      </c>
    </row>
    <row r="90" spans="1:65" s="2" customFormat="1" ht="24.2" customHeight="1" x14ac:dyDescent="0.2">
      <c r="A90" s="30"/>
      <c r="B90" s="135"/>
      <c r="C90" s="273" t="s">
        <v>84</v>
      </c>
      <c r="D90" s="273" t="s">
        <v>128</v>
      </c>
      <c r="E90" s="286" t="s">
        <v>1010</v>
      </c>
      <c r="F90" s="287" t="s">
        <v>1008</v>
      </c>
      <c r="G90" s="276" t="s">
        <v>131</v>
      </c>
      <c r="H90" s="277">
        <v>67910.240000000005</v>
      </c>
      <c r="I90" s="278"/>
      <c r="J90" s="278">
        <f>ROUND(I90*H90,2)</f>
        <v>0</v>
      </c>
      <c r="K90" s="138" t="s">
        <v>132</v>
      </c>
      <c r="L90" s="31"/>
      <c r="M90" s="142" t="s">
        <v>3</v>
      </c>
      <c r="N90" s="143" t="s">
        <v>45</v>
      </c>
      <c r="O90" s="144">
        <v>0.16600000000000001</v>
      </c>
      <c r="P90" s="144">
        <f>O90*H90</f>
        <v>11273.099840000001</v>
      </c>
      <c r="Q90" s="144">
        <v>0</v>
      </c>
      <c r="R90" s="144">
        <f>Q90*H90</f>
        <v>0</v>
      </c>
      <c r="S90" s="144">
        <v>0</v>
      </c>
      <c r="T90" s="145">
        <f>S90*H90</f>
        <v>0</v>
      </c>
      <c r="U90" s="30"/>
      <c r="V90" s="30"/>
      <c r="W90" s="30"/>
      <c r="X90" s="30"/>
      <c r="Y90" s="30"/>
      <c r="Z90" s="30"/>
      <c r="AA90" s="30"/>
      <c r="AB90" s="30"/>
      <c r="AC90" s="30"/>
      <c r="AD90" s="30"/>
      <c r="AE90" s="30"/>
      <c r="AR90" s="146" t="s">
        <v>133</v>
      </c>
      <c r="AT90" s="146" t="s">
        <v>128</v>
      </c>
      <c r="AU90" s="146" t="s">
        <v>84</v>
      </c>
      <c r="AY90" s="18" t="s">
        <v>126</v>
      </c>
      <c r="BE90" s="147">
        <f>IF(N90="základní",J90,0)</f>
        <v>0</v>
      </c>
      <c r="BF90" s="147">
        <f>IF(N90="snížená",J90,0)</f>
        <v>0</v>
      </c>
      <c r="BG90" s="147">
        <f>IF(N90="zákl. přenesená",J90,0)</f>
        <v>0</v>
      </c>
      <c r="BH90" s="147">
        <f>IF(N90="sníž. přenesená",J90,0)</f>
        <v>0</v>
      </c>
      <c r="BI90" s="147">
        <f>IF(N90="nulová",J90,0)</f>
        <v>0</v>
      </c>
      <c r="BJ90" s="18" t="s">
        <v>82</v>
      </c>
      <c r="BK90" s="147">
        <f>ROUND(I90*H90,2)</f>
        <v>0</v>
      </c>
      <c r="BL90" s="18" t="s">
        <v>133</v>
      </c>
      <c r="BM90" s="146" t="s">
        <v>141</v>
      </c>
    </row>
    <row r="91" spans="1:65" s="2" customFormat="1" ht="58.5" x14ac:dyDescent="0.2">
      <c r="A91" s="30"/>
      <c r="B91" s="31"/>
      <c r="C91" s="279"/>
      <c r="D91" s="280" t="s">
        <v>135</v>
      </c>
      <c r="E91" s="279"/>
      <c r="F91" s="281" t="s">
        <v>142</v>
      </c>
      <c r="G91" s="279"/>
      <c r="H91" s="279"/>
      <c r="I91" s="279"/>
      <c r="J91" s="279"/>
      <c r="K91" s="289"/>
      <c r="L91" s="31"/>
      <c r="M91" s="150"/>
      <c r="N91" s="151"/>
      <c r="O91" s="51"/>
      <c r="P91" s="51"/>
      <c r="Q91" s="51"/>
      <c r="R91" s="51"/>
      <c r="S91" s="51"/>
      <c r="T91" s="52"/>
      <c r="U91" s="30"/>
      <c r="V91" s="30"/>
      <c r="W91" s="30"/>
      <c r="X91" s="30"/>
      <c r="Y91" s="30"/>
      <c r="Z91" s="30"/>
      <c r="AA91" s="30"/>
      <c r="AB91" s="30"/>
      <c r="AC91" s="30"/>
      <c r="AD91" s="30"/>
      <c r="AE91" s="30"/>
      <c r="AT91" s="18" t="s">
        <v>135</v>
      </c>
      <c r="AU91" s="18" t="s">
        <v>84</v>
      </c>
    </row>
    <row r="92" spans="1:65" s="2" customFormat="1" ht="24.2" customHeight="1" x14ac:dyDescent="0.2">
      <c r="A92" s="30"/>
      <c r="B92" s="135"/>
      <c r="C92" s="273" t="s">
        <v>143</v>
      </c>
      <c r="D92" s="273" t="s">
        <v>128</v>
      </c>
      <c r="E92" s="286" t="s">
        <v>1011</v>
      </c>
      <c r="F92" s="288" t="s">
        <v>1009</v>
      </c>
      <c r="G92" s="276" t="s">
        <v>131</v>
      </c>
      <c r="H92" s="277">
        <f>H90</f>
        <v>67910.240000000005</v>
      </c>
      <c r="I92" s="278"/>
      <c r="J92" s="278">
        <f>ROUND(I92*H92,2)</f>
        <v>0</v>
      </c>
      <c r="K92" s="138" t="s">
        <v>132</v>
      </c>
      <c r="L92" s="31"/>
      <c r="M92" s="142" t="s">
        <v>3</v>
      </c>
      <c r="N92" s="143" t="s">
        <v>45</v>
      </c>
      <c r="O92" s="144">
        <v>5.1999999999999998E-2</v>
      </c>
      <c r="P92" s="144">
        <f>O92*H92</f>
        <v>3531.33248</v>
      </c>
      <c r="Q92" s="144">
        <v>0</v>
      </c>
      <c r="R92" s="144">
        <f>Q92*H92</f>
        <v>0</v>
      </c>
      <c r="S92" s="144">
        <v>0</v>
      </c>
      <c r="T92" s="145">
        <f>S92*H92</f>
        <v>0</v>
      </c>
      <c r="U92" s="30"/>
      <c r="V92" s="30"/>
      <c r="W92" s="30"/>
      <c r="X92" s="30"/>
      <c r="Y92" s="30"/>
      <c r="Z92" s="30"/>
      <c r="AA92" s="30"/>
      <c r="AB92" s="30"/>
      <c r="AC92" s="30"/>
      <c r="AD92" s="30"/>
      <c r="AE92" s="30"/>
      <c r="AR92" s="146" t="s">
        <v>133</v>
      </c>
      <c r="AT92" s="146" t="s">
        <v>128</v>
      </c>
      <c r="AU92" s="146" t="s">
        <v>84</v>
      </c>
      <c r="AY92" s="18" t="s">
        <v>126</v>
      </c>
      <c r="BE92" s="147">
        <f>IF(N92="základní",J92,0)</f>
        <v>0</v>
      </c>
      <c r="BF92" s="147">
        <f>IF(N92="snížená",J92,0)</f>
        <v>0</v>
      </c>
      <c r="BG92" s="147">
        <f>IF(N92="zákl. přenesená",J92,0)</f>
        <v>0</v>
      </c>
      <c r="BH92" s="147">
        <f>IF(N92="sníž. přenesená",J92,0)</f>
        <v>0</v>
      </c>
      <c r="BI92" s="147">
        <f>IF(N92="nulová",J92,0)</f>
        <v>0</v>
      </c>
      <c r="BJ92" s="18" t="s">
        <v>82</v>
      </c>
      <c r="BK92" s="147">
        <f>ROUND(I92*H92,2)</f>
        <v>0</v>
      </c>
      <c r="BL92" s="18" t="s">
        <v>133</v>
      </c>
      <c r="BM92" s="146" t="s">
        <v>144</v>
      </c>
    </row>
    <row r="93" spans="1:65" s="2" customFormat="1" ht="58.5" x14ac:dyDescent="0.2">
      <c r="A93" s="30"/>
      <c r="B93" s="31"/>
      <c r="C93" s="279"/>
      <c r="D93" s="280" t="s">
        <v>135</v>
      </c>
      <c r="E93" s="279"/>
      <c r="F93" s="281" t="s">
        <v>142</v>
      </c>
      <c r="G93" s="279"/>
      <c r="H93" s="279"/>
      <c r="I93" s="279"/>
      <c r="J93" s="279"/>
      <c r="K93" s="30"/>
      <c r="L93" s="31"/>
      <c r="M93" s="150"/>
      <c r="N93" s="151"/>
      <c r="O93" s="51"/>
      <c r="P93" s="51"/>
      <c r="Q93" s="51"/>
      <c r="R93" s="51"/>
      <c r="S93" s="51"/>
      <c r="T93" s="52"/>
      <c r="U93" s="30"/>
      <c r="V93" s="30"/>
      <c r="W93" s="30"/>
      <c r="X93" s="30"/>
      <c r="Y93" s="30"/>
      <c r="Z93" s="30"/>
      <c r="AA93" s="30"/>
      <c r="AB93" s="30"/>
      <c r="AC93" s="30"/>
      <c r="AD93" s="30"/>
      <c r="AE93" s="30"/>
      <c r="AT93" s="18" t="s">
        <v>135</v>
      </c>
      <c r="AU93" s="18" t="s">
        <v>84</v>
      </c>
    </row>
    <row r="94" spans="1:65" s="13" customFormat="1" ht="22.5" x14ac:dyDescent="0.2">
      <c r="B94" s="152"/>
      <c r="D94" s="148" t="s">
        <v>139</v>
      </c>
      <c r="E94" s="153" t="s">
        <v>3</v>
      </c>
      <c r="F94" s="154" t="s">
        <v>145</v>
      </c>
      <c r="H94" s="155">
        <v>2173127.6800000002</v>
      </c>
      <c r="L94" s="152"/>
      <c r="M94" s="156"/>
      <c r="N94" s="157"/>
      <c r="O94" s="157"/>
      <c r="P94" s="157"/>
      <c r="Q94" s="157"/>
      <c r="R94" s="157"/>
      <c r="S94" s="157"/>
      <c r="T94" s="158"/>
      <c r="AT94" s="153" t="s">
        <v>139</v>
      </c>
      <c r="AU94" s="153" t="s">
        <v>84</v>
      </c>
      <c r="AV94" s="13" t="s">
        <v>84</v>
      </c>
      <c r="AW94" s="13" t="s">
        <v>36</v>
      </c>
      <c r="AX94" s="13" t="s">
        <v>82</v>
      </c>
      <c r="AY94" s="153" t="s">
        <v>126</v>
      </c>
    </row>
    <row r="95" spans="1:65" s="2" customFormat="1" ht="24.2" customHeight="1" x14ac:dyDescent="0.2">
      <c r="A95" s="30"/>
      <c r="B95" s="135"/>
      <c r="C95" s="136" t="s">
        <v>133</v>
      </c>
      <c r="D95" s="136" t="s">
        <v>128</v>
      </c>
      <c r="E95" s="137" t="s">
        <v>146</v>
      </c>
      <c r="F95" s="138" t="s">
        <v>147</v>
      </c>
      <c r="G95" s="139" t="s">
        <v>131</v>
      </c>
      <c r="H95" s="140">
        <v>338.98</v>
      </c>
      <c r="I95" s="141"/>
      <c r="J95" s="141">
        <f>ROUND(I95*H95,2)</f>
        <v>0</v>
      </c>
      <c r="K95" s="138" t="s">
        <v>132</v>
      </c>
      <c r="L95" s="31"/>
      <c r="M95" s="142" t="s">
        <v>3</v>
      </c>
      <c r="N95" s="143" t="s">
        <v>45</v>
      </c>
      <c r="O95" s="144">
        <v>0.63200000000000001</v>
      </c>
      <c r="P95" s="144">
        <f>O95*H95</f>
        <v>214.23536000000001</v>
      </c>
      <c r="Q95" s="144">
        <v>0</v>
      </c>
      <c r="R95" s="144">
        <f>Q95*H95</f>
        <v>0</v>
      </c>
      <c r="S95" s="144">
        <v>0</v>
      </c>
      <c r="T95" s="145">
        <f>S95*H95</f>
        <v>0</v>
      </c>
      <c r="U95" s="30"/>
      <c r="V95" s="30"/>
      <c r="W95" s="30"/>
      <c r="X95" s="30"/>
      <c r="Y95" s="30"/>
      <c r="Z95" s="30"/>
      <c r="AA95" s="30"/>
      <c r="AB95" s="30"/>
      <c r="AC95" s="30"/>
      <c r="AD95" s="30"/>
      <c r="AE95" s="30"/>
      <c r="AR95" s="146" t="s">
        <v>133</v>
      </c>
      <c r="AT95" s="146" t="s">
        <v>128</v>
      </c>
      <c r="AU95" s="146" t="s">
        <v>84</v>
      </c>
      <c r="AY95" s="18" t="s">
        <v>126</v>
      </c>
      <c r="BE95" s="147">
        <f>IF(N95="základní",J95,0)</f>
        <v>0</v>
      </c>
      <c r="BF95" s="147">
        <f>IF(N95="snížená",J95,0)</f>
        <v>0</v>
      </c>
      <c r="BG95" s="147">
        <f>IF(N95="zákl. přenesená",J95,0)</f>
        <v>0</v>
      </c>
      <c r="BH95" s="147">
        <f>IF(N95="sníž. přenesená",J95,0)</f>
        <v>0</v>
      </c>
      <c r="BI95" s="147">
        <f>IF(N95="nulová",J95,0)</f>
        <v>0</v>
      </c>
      <c r="BJ95" s="18" t="s">
        <v>82</v>
      </c>
      <c r="BK95" s="147">
        <f>ROUND(I95*H95,2)</f>
        <v>0</v>
      </c>
      <c r="BL95" s="18" t="s">
        <v>133</v>
      </c>
      <c r="BM95" s="146" t="s">
        <v>148</v>
      </c>
    </row>
    <row r="96" spans="1:65" s="2" customFormat="1" ht="117" x14ac:dyDescent="0.2">
      <c r="A96" s="30"/>
      <c r="B96" s="31"/>
      <c r="C96" s="30"/>
      <c r="D96" s="148" t="s">
        <v>135</v>
      </c>
      <c r="E96" s="30"/>
      <c r="F96" s="149" t="s">
        <v>149</v>
      </c>
      <c r="G96" s="30"/>
      <c r="H96" s="30"/>
      <c r="I96" s="30"/>
      <c r="J96" s="30"/>
      <c r="K96" s="30"/>
      <c r="L96" s="31"/>
      <c r="M96" s="150"/>
      <c r="N96" s="151"/>
      <c r="O96" s="51"/>
      <c r="P96" s="51"/>
      <c r="Q96" s="51"/>
      <c r="R96" s="51"/>
      <c r="S96" s="51"/>
      <c r="T96" s="52"/>
      <c r="U96" s="30"/>
      <c r="V96" s="30"/>
      <c r="W96" s="30"/>
      <c r="X96" s="30"/>
      <c r="Y96" s="30"/>
      <c r="Z96" s="30"/>
      <c r="AA96" s="30"/>
      <c r="AB96" s="30"/>
      <c r="AC96" s="30"/>
      <c r="AD96" s="30"/>
      <c r="AE96" s="30"/>
      <c r="AT96" s="18" t="s">
        <v>135</v>
      </c>
      <c r="AU96" s="18" t="s">
        <v>84</v>
      </c>
    </row>
    <row r="97" spans="1:65" s="13" customFormat="1" x14ac:dyDescent="0.2">
      <c r="B97" s="152"/>
      <c r="D97" s="148" t="s">
        <v>139</v>
      </c>
      <c r="E97" s="153" t="s">
        <v>3</v>
      </c>
      <c r="F97" s="154" t="s">
        <v>150</v>
      </c>
      <c r="H97" s="155">
        <v>338.98</v>
      </c>
      <c r="L97" s="152"/>
      <c r="M97" s="156"/>
      <c r="N97" s="157"/>
      <c r="O97" s="157"/>
      <c r="P97" s="157"/>
      <c r="Q97" s="157"/>
      <c r="R97" s="157"/>
      <c r="S97" s="157"/>
      <c r="T97" s="158"/>
      <c r="AT97" s="153" t="s">
        <v>139</v>
      </c>
      <c r="AU97" s="153" t="s">
        <v>84</v>
      </c>
      <c r="AV97" s="13" t="s">
        <v>84</v>
      </c>
      <c r="AW97" s="13" t="s">
        <v>36</v>
      </c>
      <c r="AX97" s="13" t="s">
        <v>82</v>
      </c>
      <c r="AY97" s="153" t="s">
        <v>126</v>
      </c>
    </row>
    <row r="98" spans="1:65" s="2" customFormat="1" ht="24.2" customHeight="1" x14ac:dyDescent="0.2">
      <c r="A98" s="30"/>
      <c r="B98" s="135"/>
      <c r="C98" s="136" t="s">
        <v>151</v>
      </c>
      <c r="D98" s="136" t="s">
        <v>128</v>
      </c>
      <c r="E98" s="137" t="s">
        <v>152</v>
      </c>
      <c r="F98" s="138" t="s">
        <v>153</v>
      </c>
      <c r="G98" s="139" t="s">
        <v>131</v>
      </c>
      <c r="H98" s="140">
        <v>338.98</v>
      </c>
      <c r="I98" s="141"/>
      <c r="J98" s="141">
        <f>ROUND(I98*H98,2)</f>
        <v>0</v>
      </c>
      <c r="K98" s="138" t="s">
        <v>132</v>
      </c>
      <c r="L98" s="31"/>
      <c r="M98" s="142" t="s">
        <v>3</v>
      </c>
      <c r="N98" s="143" t="s">
        <v>45</v>
      </c>
      <c r="O98" s="144">
        <v>7.0000000000000001E-3</v>
      </c>
      <c r="P98" s="144">
        <f>O98*H98</f>
        <v>2.3728600000000002</v>
      </c>
      <c r="Q98" s="144">
        <v>0</v>
      </c>
      <c r="R98" s="144">
        <f>Q98*H98</f>
        <v>0</v>
      </c>
      <c r="S98" s="144">
        <v>0</v>
      </c>
      <c r="T98" s="145">
        <f>S98*H98</f>
        <v>0</v>
      </c>
      <c r="U98" s="30"/>
      <c r="V98" s="30"/>
      <c r="W98" s="30"/>
      <c r="X98" s="30"/>
      <c r="Y98" s="30"/>
      <c r="Z98" s="30"/>
      <c r="AA98" s="30"/>
      <c r="AB98" s="30"/>
      <c r="AC98" s="30"/>
      <c r="AD98" s="30"/>
      <c r="AE98" s="30"/>
      <c r="AR98" s="146" t="s">
        <v>133</v>
      </c>
      <c r="AT98" s="146" t="s">
        <v>128</v>
      </c>
      <c r="AU98" s="146" t="s">
        <v>84</v>
      </c>
      <c r="AY98" s="18" t="s">
        <v>126</v>
      </c>
      <c r="BE98" s="147">
        <f>IF(N98="základní",J98,0)</f>
        <v>0</v>
      </c>
      <c r="BF98" s="147">
        <f>IF(N98="snížená",J98,0)</f>
        <v>0</v>
      </c>
      <c r="BG98" s="147">
        <f>IF(N98="zákl. přenesená",J98,0)</f>
        <v>0</v>
      </c>
      <c r="BH98" s="147">
        <f>IF(N98="sníž. přenesená",J98,0)</f>
        <v>0</v>
      </c>
      <c r="BI98" s="147">
        <f>IF(N98="nulová",J98,0)</f>
        <v>0</v>
      </c>
      <c r="BJ98" s="18" t="s">
        <v>82</v>
      </c>
      <c r="BK98" s="147">
        <f>ROUND(I98*H98,2)</f>
        <v>0</v>
      </c>
      <c r="BL98" s="18" t="s">
        <v>133</v>
      </c>
      <c r="BM98" s="146" t="s">
        <v>154</v>
      </c>
    </row>
    <row r="99" spans="1:65" s="2" customFormat="1" ht="97.5" x14ac:dyDescent="0.2">
      <c r="A99" s="30"/>
      <c r="B99" s="31"/>
      <c r="C99" s="30"/>
      <c r="D99" s="148" t="s">
        <v>135</v>
      </c>
      <c r="E99" s="30"/>
      <c r="F99" s="149" t="s">
        <v>155</v>
      </c>
      <c r="G99" s="30"/>
      <c r="H99" s="30"/>
      <c r="I99" s="30"/>
      <c r="J99" s="30"/>
      <c r="K99" s="30"/>
      <c r="L99" s="31"/>
      <c r="M99" s="150"/>
      <c r="N99" s="151"/>
      <c r="O99" s="51"/>
      <c r="P99" s="51"/>
      <c r="Q99" s="51"/>
      <c r="R99" s="51"/>
      <c r="S99" s="51"/>
      <c r="T99" s="52"/>
      <c r="U99" s="30"/>
      <c r="V99" s="30"/>
      <c r="W99" s="30"/>
      <c r="X99" s="30"/>
      <c r="Y99" s="30"/>
      <c r="Z99" s="30"/>
      <c r="AA99" s="30"/>
      <c r="AB99" s="30"/>
      <c r="AC99" s="30"/>
      <c r="AD99" s="30"/>
      <c r="AE99" s="30"/>
      <c r="AT99" s="18" t="s">
        <v>135</v>
      </c>
      <c r="AU99" s="18" t="s">
        <v>84</v>
      </c>
    </row>
    <row r="100" spans="1:65" s="13" customFormat="1" x14ac:dyDescent="0.2">
      <c r="B100" s="152"/>
      <c r="D100" s="148" t="s">
        <v>139</v>
      </c>
      <c r="E100" s="153" t="s">
        <v>3</v>
      </c>
      <c r="F100" s="154" t="s">
        <v>150</v>
      </c>
      <c r="H100" s="155">
        <v>338.98</v>
      </c>
      <c r="L100" s="152"/>
      <c r="M100" s="156"/>
      <c r="N100" s="157"/>
      <c r="O100" s="157"/>
      <c r="P100" s="157"/>
      <c r="Q100" s="157"/>
      <c r="R100" s="157"/>
      <c r="S100" s="157"/>
      <c r="T100" s="158"/>
      <c r="AT100" s="153" t="s">
        <v>139</v>
      </c>
      <c r="AU100" s="153" t="s">
        <v>84</v>
      </c>
      <c r="AV100" s="13" t="s">
        <v>84</v>
      </c>
      <c r="AW100" s="13" t="s">
        <v>36</v>
      </c>
      <c r="AX100" s="13" t="s">
        <v>82</v>
      </c>
      <c r="AY100" s="153" t="s">
        <v>126</v>
      </c>
    </row>
    <row r="101" spans="1:65" s="2" customFormat="1" ht="24.2" customHeight="1" x14ac:dyDescent="0.2">
      <c r="A101" s="30"/>
      <c r="B101" s="135"/>
      <c r="C101" s="136" t="s">
        <v>156</v>
      </c>
      <c r="D101" s="136" t="s">
        <v>128</v>
      </c>
      <c r="E101" s="137" t="s">
        <v>157</v>
      </c>
      <c r="F101" s="138" t="s">
        <v>158</v>
      </c>
      <c r="G101" s="139" t="s">
        <v>159</v>
      </c>
      <c r="H101" s="140">
        <v>79000</v>
      </c>
      <c r="I101" s="141"/>
      <c r="J101" s="141">
        <f>ROUND(I101*H101,2)</f>
        <v>0</v>
      </c>
      <c r="K101" s="138" t="s">
        <v>132</v>
      </c>
      <c r="L101" s="31"/>
      <c r="M101" s="142" t="s">
        <v>3</v>
      </c>
      <c r="N101" s="143" t="s">
        <v>45</v>
      </c>
      <c r="O101" s="144">
        <v>9.5000000000000001E-2</v>
      </c>
      <c r="P101" s="144">
        <f>O101*H101</f>
        <v>7505</v>
      </c>
      <c r="Q101" s="144">
        <v>0</v>
      </c>
      <c r="R101" s="144">
        <f>Q101*H101</f>
        <v>0</v>
      </c>
      <c r="S101" s="144">
        <v>0</v>
      </c>
      <c r="T101" s="145">
        <f>S101*H101</f>
        <v>0</v>
      </c>
      <c r="U101" s="30"/>
      <c r="V101" s="30"/>
      <c r="W101" s="30"/>
      <c r="X101" s="30"/>
      <c r="Y101" s="30"/>
      <c r="Z101" s="30"/>
      <c r="AA101" s="30"/>
      <c r="AB101" s="30"/>
      <c r="AC101" s="30"/>
      <c r="AD101" s="30"/>
      <c r="AE101" s="30"/>
      <c r="AR101" s="146" t="s">
        <v>133</v>
      </c>
      <c r="AT101" s="146" t="s">
        <v>128</v>
      </c>
      <c r="AU101" s="146" t="s">
        <v>84</v>
      </c>
      <c r="AY101" s="18" t="s">
        <v>126</v>
      </c>
      <c r="BE101" s="147">
        <f>IF(N101="základní",J101,0)</f>
        <v>0</v>
      </c>
      <c r="BF101" s="147">
        <f>IF(N101="snížená",J101,0)</f>
        <v>0</v>
      </c>
      <c r="BG101" s="147">
        <f>IF(N101="zákl. přenesená",J101,0)</f>
        <v>0</v>
      </c>
      <c r="BH101" s="147">
        <f>IF(N101="sníž. přenesená",J101,0)</f>
        <v>0</v>
      </c>
      <c r="BI101" s="147">
        <f>IF(N101="nulová",J101,0)</f>
        <v>0</v>
      </c>
      <c r="BJ101" s="18" t="s">
        <v>82</v>
      </c>
      <c r="BK101" s="147">
        <f>ROUND(I101*H101,2)</f>
        <v>0</v>
      </c>
      <c r="BL101" s="18" t="s">
        <v>133</v>
      </c>
      <c r="BM101" s="146" t="s">
        <v>160</v>
      </c>
    </row>
    <row r="102" spans="1:65" s="2" customFormat="1" ht="78" x14ac:dyDescent="0.2">
      <c r="A102" s="30"/>
      <c r="B102" s="31"/>
      <c r="C102" s="30"/>
      <c r="D102" s="148" t="s">
        <v>135</v>
      </c>
      <c r="E102" s="30"/>
      <c r="F102" s="149" t="s">
        <v>161</v>
      </c>
      <c r="G102" s="30"/>
      <c r="H102" s="30"/>
      <c r="I102" s="30"/>
      <c r="J102" s="30"/>
      <c r="K102" s="30"/>
      <c r="L102" s="31"/>
      <c r="M102" s="150"/>
      <c r="N102" s="151"/>
      <c r="O102" s="51"/>
      <c r="P102" s="51"/>
      <c r="Q102" s="51"/>
      <c r="R102" s="51"/>
      <c r="S102" s="51"/>
      <c r="T102" s="52"/>
      <c r="U102" s="30"/>
      <c r="V102" s="30"/>
      <c r="W102" s="30"/>
      <c r="X102" s="30"/>
      <c r="Y102" s="30"/>
      <c r="Z102" s="30"/>
      <c r="AA102" s="30"/>
      <c r="AB102" s="30"/>
      <c r="AC102" s="30"/>
      <c r="AD102" s="30"/>
      <c r="AE102" s="30"/>
      <c r="AT102" s="18" t="s">
        <v>135</v>
      </c>
      <c r="AU102" s="18" t="s">
        <v>84</v>
      </c>
    </row>
    <row r="103" spans="1:65" s="13" customFormat="1" x14ac:dyDescent="0.2">
      <c r="B103" s="152"/>
      <c r="D103" s="148" t="s">
        <v>139</v>
      </c>
      <c r="E103" s="153" t="s">
        <v>3</v>
      </c>
      <c r="F103" s="154" t="s">
        <v>162</v>
      </c>
      <c r="H103" s="155">
        <v>79000</v>
      </c>
      <c r="L103" s="152"/>
      <c r="M103" s="156"/>
      <c r="N103" s="157"/>
      <c r="O103" s="157"/>
      <c r="P103" s="157"/>
      <c r="Q103" s="157"/>
      <c r="R103" s="157"/>
      <c r="S103" s="157"/>
      <c r="T103" s="158"/>
      <c r="AT103" s="153" t="s">
        <v>139</v>
      </c>
      <c r="AU103" s="153" t="s">
        <v>84</v>
      </c>
      <c r="AV103" s="13" t="s">
        <v>84</v>
      </c>
      <c r="AW103" s="13" t="s">
        <v>36</v>
      </c>
      <c r="AX103" s="13" t="s">
        <v>82</v>
      </c>
      <c r="AY103" s="153" t="s">
        <v>126</v>
      </c>
    </row>
    <row r="104" spans="1:65" s="2" customFormat="1" ht="24.2" customHeight="1" x14ac:dyDescent="0.2">
      <c r="A104" s="30"/>
      <c r="B104" s="135"/>
      <c r="C104" s="136" t="s">
        <v>163</v>
      </c>
      <c r="D104" s="136" t="s">
        <v>128</v>
      </c>
      <c r="E104" s="137" t="s">
        <v>164</v>
      </c>
      <c r="F104" s="138" t="s">
        <v>165</v>
      </c>
      <c r="G104" s="139" t="s">
        <v>159</v>
      </c>
      <c r="H104" s="140">
        <v>542.36</v>
      </c>
      <c r="I104" s="141"/>
      <c r="J104" s="141">
        <f>ROUND(I104*H104,2)</f>
        <v>0</v>
      </c>
      <c r="K104" s="138" t="s">
        <v>132</v>
      </c>
      <c r="L104" s="31"/>
      <c r="M104" s="142" t="s">
        <v>3</v>
      </c>
      <c r="N104" s="143" t="s">
        <v>45</v>
      </c>
      <c r="O104" s="144">
        <v>7.0000000000000001E-3</v>
      </c>
      <c r="P104" s="144">
        <f>O104*H104</f>
        <v>3.7965200000000001</v>
      </c>
      <c r="Q104" s="144">
        <v>0</v>
      </c>
      <c r="R104" s="144">
        <f>Q104*H104</f>
        <v>0</v>
      </c>
      <c r="S104" s="144">
        <v>0</v>
      </c>
      <c r="T104" s="145">
        <f>S104*H104</f>
        <v>0</v>
      </c>
      <c r="U104" s="30"/>
      <c r="V104" s="30"/>
      <c r="W104" s="30"/>
      <c r="X104" s="30"/>
      <c r="Y104" s="30"/>
      <c r="Z104" s="30"/>
      <c r="AA104" s="30"/>
      <c r="AB104" s="30"/>
      <c r="AC104" s="30"/>
      <c r="AD104" s="30"/>
      <c r="AE104" s="30"/>
      <c r="AR104" s="146" t="s">
        <v>133</v>
      </c>
      <c r="AT104" s="146" t="s">
        <v>128</v>
      </c>
      <c r="AU104" s="146" t="s">
        <v>84</v>
      </c>
      <c r="AY104" s="18" t="s">
        <v>126</v>
      </c>
      <c r="BE104" s="147">
        <f>IF(N104="základní",J104,0)</f>
        <v>0</v>
      </c>
      <c r="BF104" s="147">
        <f>IF(N104="snížená",J104,0)</f>
        <v>0</v>
      </c>
      <c r="BG104" s="147">
        <f>IF(N104="zákl. přenesená",J104,0)</f>
        <v>0</v>
      </c>
      <c r="BH104" s="147">
        <f>IF(N104="sníž. přenesená",J104,0)</f>
        <v>0</v>
      </c>
      <c r="BI104" s="147">
        <f>IF(N104="nulová",J104,0)</f>
        <v>0</v>
      </c>
      <c r="BJ104" s="18" t="s">
        <v>82</v>
      </c>
      <c r="BK104" s="147">
        <f>ROUND(I104*H104,2)</f>
        <v>0</v>
      </c>
      <c r="BL104" s="18" t="s">
        <v>133</v>
      </c>
      <c r="BM104" s="146" t="s">
        <v>166</v>
      </c>
    </row>
    <row r="105" spans="1:65" s="2" customFormat="1" ht="107.25" x14ac:dyDescent="0.2">
      <c r="A105" s="30"/>
      <c r="B105" s="31"/>
      <c r="C105" s="30"/>
      <c r="D105" s="148" t="s">
        <v>135</v>
      </c>
      <c r="E105" s="30"/>
      <c r="F105" s="149" t="s">
        <v>167</v>
      </c>
      <c r="G105" s="30"/>
      <c r="H105" s="30"/>
      <c r="I105" s="30"/>
      <c r="J105" s="30"/>
      <c r="K105" s="30"/>
      <c r="L105" s="31"/>
      <c r="M105" s="150"/>
      <c r="N105" s="151"/>
      <c r="O105" s="51"/>
      <c r="P105" s="51"/>
      <c r="Q105" s="51"/>
      <c r="R105" s="51"/>
      <c r="S105" s="51"/>
      <c r="T105" s="52"/>
      <c r="U105" s="30"/>
      <c r="V105" s="30"/>
      <c r="W105" s="30"/>
      <c r="X105" s="30"/>
      <c r="Y105" s="30"/>
      <c r="Z105" s="30"/>
      <c r="AA105" s="30"/>
      <c r="AB105" s="30"/>
      <c r="AC105" s="30"/>
      <c r="AD105" s="30"/>
      <c r="AE105" s="30"/>
      <c r="AT105" s="18" t="s">
        <v>135</v>
      </c>
      <c r="AU105" s="18" t="s">
        <v>84</v>
      </c>
    </row>
    <row r="106" spans="1:65" s="13" customFormat="1" x14ac:dyDescent="0.2">
      <c r="B106" s="152"/>
      <c r="D106" s="148" t="s">
        <v>139</v>
      </c>
      <c r="E106" s="153" t="s">
        <v>3</v>
      </c>
      <c r="F106" s="154" t="s">
        <v>168</v>
      </c>
      <c r="H106" s="155">
        <v>542.36</v>
      </c>
      <c r="L106" s="152"/>
      <c r="M106" s="156"/>
      <c r="N106" s="157"/>
      <c r="O106" s="157"/>
      <c r="P106" s="157"/>
      <c r="Q106" s="157"/>
      <c r="R106" s="157"/>
      <c r="S106" s="157"/>
      <c r="T106" s="158"/>
      <c r="AT106" s="153" t="s">
        <v>139</v>
      </c>
      <c r="AU106" s="153" t="s">
        <v>84</v>
      </c>
      <c r="AV106" s="13" t="s">
        <v>84</v>
      </c>
      <c r="AW106" s="13" t="s">
        <v>36</v>
      </c>
      <c r="AX106" s="13" t="s">
        <v>82</v>
      </c>
      <c r="AY106" s="153" t="s">
        <v>126</v>
      </c>
    </row>
    <row r="107" spans="1:65" s="2" customFormat="1" ht="14.45" customHeight="1" x14ac:dyDescent="0.2">
      <c r="A107" s="30"/>
      <c r="B107" s="135"/>
      <c r="C107" s="159" t="s">
        <v>169</v>
      </c>
      <c r="D107" s="159" t="s">
        <v>170</v>
      </c>
      <c r="E107" s="160" t="s">
        <v>171</v>
      </c>
      <c r="F107" s="161" t="s">
        <v>172</v>
      </c>
      <c r="G107" s="162" t="s">
        <v>173</v>
      </c>
      <c r="H107" s="163">
        <v>8.1349999999999998</v>
      </c>
      <c r="I107" s="164"/>
      <c r="J107" s="164">
        <f>ROUND(I107*H107,2)</f>
        <v>0</v>
      </c>
      <c r="K107" s="161" t="s">
        <v>132</v>
      </c>
      <c r="L107" s="165"/>
      <c r="M107" s="166" t="s">
        <v>3</v>
      </c>
      <c r="N107" s="167" t="s">
        <v>45</v>
      </c>
      <c r="O107" s="144">
        <v>0</v>
      </c>
      <c r="P107" s="144">
        <f>O107*H107</f>
        <v>0</v>
      </c>
      <c r="Q107" s="144">
        <v>1E-3</v>
      </c>
      <c r="R107" s="144">
        <f>Q107*H107</f>
        <v>8.1349999999999999E-3</v>
      </c>
      <c r="S107" s="144">
        <v>0</v>
      </c>
      <c r="T107" s="145">
        <f>S107*H107</f>
        <v>0</v>
      </c>
      <c r="U107" s="30"/>
      <c r="V107" s="30"/>
      <c r="W107" s="30"/>
      <c r="X107" s="30"/>
      <c r="Y107" s="30"/>
      <c r="Z107" s="30"/>
      <c r="AA107" s="30"/>
      <c r="AB107" s="30"/>
      <c r="AC107" s="30"/>
      <c r="AD107" s="30"/>
      <c r="AE107" s="30"/>
      <c r="AR107" s="146" t="s">
        <v>169</v>
      </c>
      <c r="AT107" s="146" t="s">
        <v>170</v>
      </c>
      <c r="AU107" s="146" t="s">
        <v>84</v>
      </c>
      <c r="AY107" s="18" t="s">
        <v>126</v>
      </c>
      <c r="BE107" s="147">
        <f>IF(N107="základní",J107,0)</f>
        <v>0</v>
      </c>
      <c r="BF107" s="147">
        <f>IF(N107="snížená",J107,0)</f>
        <v>0</v>
      </c>
      <c r="BG107" s="147">
        <f>IF(N107="zákl. přenesená",J107,0)</f>
        <v>0</v>
      </c>
      <c r="BH107" s="147">
        <f>IF(N107="sníž. přenesená",J107,0)</f>
        <v>0</v>
      </c>
      <c r="BI107" s="147">
        <f>IF(N107="nulová",J107,0)</f>
        <v>0</v>
      </c>
      <c r="BJ107" s="18" t="s">
        <v>82</v>
      </c>
      <c r="BK107" s="147">
        <f>ROUND(I107*H107,2)</f>
        <v>0</v>
      </c>
      <c r="BL107" s="18" t="s">
        <v>133</v>
      </c>
      <c r="BM107" s="146" t="s">
        <v>174</v>
      </c>
    </row>
    <row r="108" spans="1:65" s="13" customFormat="1" x14ac:dyDescent="0.2">
      <c r="B108" s="152"/>
      <c r="D108" s="148" t="s">
        <v>139</v>
      </c>
      <c r="F108" s="154" t="s">
        <v>175</v>
      </c>
      <c r="H108" s="155">
        <v>8.1349999999999998</v>
      </c>
      <c r="L108" s="152"/>
      <c r="M108" s="156"/>
      <c r="N108" s="157"/>
      <c r="O108" s="157"/>
      <c r="P108" s="157"/>
      <c r="Q108" s="157"/>
      <c r="R108" s="157"/>
      <c r="S108" s="157"/>
      <c r="T108" s="158"/>
      <c r="AT108" s="153" t="s">
        <v>139</v>
      </c>
      <c r="AU108" s="153" t="s">
        <v>84</v>
      </c>
      <c r="AV108" s="13" t="s">
        <v>84</v>
      </c>
      <c r="AW108" s="13" t="s">
        <v>4</v>
      </c>
      <c r="AX108" s="13" t="s">
        <v>82</v>
      </c>
      <c r="AY108" s="153" t="s">
        <v>126</v>
      </c>
    </row>
    <row r="109" spans="1:65" s="2" customFormat="1" ht="14.45" customHeight="1" x14ac:dyDescent="0.2">
      <c r="A109" s="30"/>
      <c r="B109" s="135"/>
      <c r="C109" s="273" t="s">
        <v>176</v>
      </c>
      <c r="D109" s="273" t="s">
        <v>128</v>
      </c>
      <c r="E109" s="274" t="s">
        <v>177</v>
      </c>
      <c r="F109" s="275" t="s">
        <v>178</v>
      </c>
      <c r="G109" s="276" t="s">
        <v>131</v>
      </c>
      <c r="H109" s="277">
        <v>67910.240000000005</v>
      </c>
      <c r="I109" s="278"/>
      <c r="J109" s="278">
        <f>ROUND(I109*H109,2)</f>
        <v>0</v>
      </c>
      <c r="K109" s="138" t="s">
        <v>3</v>
      </c>
      <c r="L109" s="31"/>
      <c r="M109" s="142" t="s">
        <v>3</v>
      </c>
      <c r="N109" s="143" t="s">
        <v>45</v>
      </c>
      <c r="O109" s="144">
        <v>0.29599999999999999</v>
      </c>
      <c r="P109" s="144">
        <f>O109*H109</f>
        <v>20101.431039999999</v>
      </c>
      <c r="Q109" s="144">
        <v>0</v>
      </c>
      <c r="R109" s="144">
        <f>Q109*H109</f>
        <v>0</v>
      </c>
      <c r="S109" s="144">
        <v>0</v>
      </c>
      <c r="T109" s="145">
        <f>S109*H109</f>
        <v>0</v>
      </c>
      <c r="U109" s="30"/>
      <c r="V109" s="30"/>
      <c r="W109" s="30"/>
      <c r="X109" s="30"/>
      <c r="Y109" s="30"/>
      <c r="Z109" s="30"/>
      <c r="AA109" s="30"/>
      <c r="AB109" s="30"/>
      <c r="AC109" s="30"/>
      <c r="AD109" s="30"/>
      <c r="AE109" s="30"/>
      <c r="AR109" s="146" t="s">
        <v>133</v>
      </c>
      <c r="AT109" s="146" t="s">
        <v>128</v>
      </c>
      <c r="AU109" s="146" t="s">
        <v>84</v>
      </c>
      <c r="AY109" s="18" t="s">
        <v>126</v>
      </c>
      <c r="BE109" s="147">
        <f>IF(N109="základní",J109,0)</f>
        <v>0</v>
      </c>
      <c r="BF109" s="147">
        <f>IF(N109="snížená",J109,0)</f>
        <v>0</v>
      </c>
      <c r="BG109" s="147">
        <f>IF(N109="zákl. přenesená",J109,0)</f>
        <v>0</v>
      </c>
      <c r="BH109" s="147">
        <f>IF(N109="sníž. přenesená",J109,0)</f>
        <v>0</v>
      </c>
      <c r="BI109" s="147">
        <f>IF(N109="nulová",J109,0)</f>
        <v>0</v>
      </c>
      <c r="BJ109" s="18" t="s">
        <v>82</v>
      </c>
      <c r="BK109" s="147">
        <f>ROUND(I109*H109,2)</f>
        <v>0</v>
      </c>
      <c r="BL109" s="18" t="s">
        <v>133</v>
      </c>
      <c r="BM109" s="146" t="s">
        <v>179</v>
      </c>
    </row>
    <row r="110" spans="1:65" s="13" customFormat="1" x14ac:dyDescent="0.2">
      <c r="B110" s="152"/>
      <c r="D110" s="148" t="s">
        <v>139</v>
      </c>
      <c r="E110" s="153" t="s">
        <v>3</v>
      </c>
      <c r="F110" s="154" t="s">
        <v>140</v>
      </c>
      <c r="H110" s="155">
        <v>67910.240000000005</v>
      </c>
      <c r="L110" s="152"/>
      <c r="M110" s="156"/>
      <c r="N110" s="157"/>
      <c r="O110" s="157"/>
      <c r="P110" s="157"/>
      <c r="Q110" s="157"/>
      <c r="R110" s="157"/>
      <c r="S110" s="157"/>
      <c r="T110" s="158"/>
      <c r="AT110" s="153" t="s">
        <v>139</v>
      </c>
      <c r="AU110" s="153" t="s">
        <v>84</v>
      </c>
      <c r="AV110" s="13" t="s">
        <v>84</v>
      </c>
      <c r="AW110" s="13" t="s">
        <v>36</v>
      </c>
      <c r="AX110" s="13" t="s">
        <v>82</v>
      </c>
      <c r="AY110" s="153" t="s">
        <v>126</v>
      </c>
    </row>
    <row r="111" spans="1:65" s="13" customFormat="1" ht="58.5" x14ac:dyDescent="0.2">
      <c r="B111" s="152"/>
      <c r="D111" s="148"/>
      <c r="E111" s="153"/>
      <c r="F111" s="149" t="s">
        <v>1012</v>
      </c>
      <c r="H111" s="155"/>
      <c r="L111" s="152"/>
      <c r="M111" s="156"/>
      <c r="N111" s="271"/>
      <c r="O111" s="271"/>
      <c r="P111" s="271"/>
      <c r="Q111" s="271"/>
      <c r="R111" s="271"/>
      <c r="S111" s="271"/>
      <c r="T111" s="158"/>
      <c r="AT111" s="153"/>
      <c r="AU111" s="153"/>
      <c r="AY111" s="153"/>
    </row>
    <row r="112" spans="1:65" s="12" customFormat="1" ht="22.9" customHeight="1" x14ac:dyDescent="0.2">
      <c r="B112" s="123"/>
      <c r="D112" s="124" t="s">
        <v>73</v>
      </c>
      <c r="E112" s="133" t="s">
        <v>133</v>
      </c>
      <c r="F112" s="133" t="s">
        <v>180</v>
      </c>
      <c r="J112" s="134">
        <f>J113+J116+J119+J121+J124+J127</f>
        <v>0</v>
      </c>
      <c r="L112" s="123"/>
      <c r="M112" s="127"/>
      <c r="N112" s="128"/>
      <c r="O112" s="128"/>
      <c r="P112" s="129">
        <f>SUM(P113:P126)</f>
        <v>3999.7349699999995</v>
      </c>
      <c r="Q112" s="128"/>
      <c r="R112" s="129">
        <f>SUM(R113:R126)</f>
        <v>2720.0340677999998</v>
      </c>
      <c r="S112" s="128"/>
      <c r="T112" s="130">
        <f>SUM(T113:T126)</f>
        <v>0</v>
      </c>
      <c r="AR112" s="124" t="s">
        <v>82</v>
      </c>
      <c r="AT112" s="131" t="s">
        <v>73</v>
      </c>
      <c r="AU112" s="131" t="s">
        <v>82</v>
      </c>
      <c r="AY112" s="124" t="s">
        <v>126</v>
      </c>
      <c r="BK112" s="132">
        <f>SUM(BK113:BK126)</f>
        <v>0</v>
      </c>
    </row>
    <row r="113" spans="1:65" s="2" customFormat="1" ht="24.2" customHeight="1" x14ac:dyDescent="0.2">
      <c r="A113" s="30"/>
      <c r="B113" s="135"/>
      <c r="C113" s="136" t="s">
        <v>181</v>
      </c>
      <c r="D113" s="136" t="s">
        <v>128</v>
      </c>
      <c r="E113" s="137" t="s">
        <v>182</v>
      </c>
      <c r="F113" s="138" t="s">
        <v>183</v>
      </c>
      <c r="G113" s="139" t="s">
        <v>131</v>
      </c>
      <c r="H113" s="140">
        <v>469.77</v>
      </c>
      <c r="I113" s="141"/>
      <c r="J113" s="141">
        <f>ROUND(I113*H113,2)</f>
        <v>0</v>
      </c>
      <c r="K113" s="138" t="s">
        <v>132</v>
      </c>
      <c r="L113" s="31"/>
      <c r="M113" s="142" t="s">
        <v>3</v>
      </c>
      <c r="N113" s="143" t="s">
        <v>45</v>
      </c>
      <c r="O113" s="144">
        <v>0.14699999999999999</v>
      </c>
      <c r="P113" s="144">
        <f>O113*H113</f>
        <v>69.056189999999987</v>
      </c>
      <c r="Q113" s="144">
        <v>2.0874999999999999</v>
      </c>
      <c r="R113" s="144">
        <f>Q113*H113</f>
        <v>980.64487499999996</v>
      </c>
      <c r="S113" s="144">
        <v>0</v>
      </c>
      <c r="T113" s="145">
        <f>S113*H113</f>
        <v>0</v>
      </c>
      <c r="U113" s="30"/>
      <c r="V113" s="30"/>
      <c r="W113" s="30"/>
      <c r="X113" s="30"/>
      <c r="Y113" s="30"/>
      <c r="Z113" s="30"/>
      <c r="AA113" s="30"/>
      <c r="AB113" s="30"/>
      <c r="AC113" s="30"/>
      <c r="AD113" s="30"/>
      <c r="AE113" s="30"/>
      <c r="AR113" s="146" t="s">
        <v>133</v>
      </c>
      <c r="AT113" s="146" t="s">
        <v>128</v>
      </c>
      <c r="AU113" s="146" t="s">
        <v>84</v>
      </c>
      <c r="AY113" s="18" t="s">
        <v>126</v>
      </c>
      <c r="BE113" s="147">
        <f>IF(N113="základní",J113,0)</f>
        <v>0</v>
      </c>
      <c r="BF113" s="147">
        <f>IF(N113="snížená",J113,0)</f>
        <v>0</v>
      </c>
      <c r="BG113" s="147">
        <f>IF(N113="zákl. přenesená",J113,0)</f>
        <v>0</v>
      </c>
      <c r="BH113" s="147">
        <f>IF(N113="sníž. přenesená",J113,0)</f>
        <v>0</v>
      </c>
      <c r="BI113" s="147">
        <f>IF(N113="nulová",J113,0)</f>
        <v>0</v>
      </c>
      <c r="BJ113" s="18" t="s">
        <v>82</v>
      </c>
      <c r="BK113" s="147">
        <f>ROUND(I113*H113,2)</f>
        <v>0</v>
      </c>
      <c r="BL113" s="18" t="s">
        <v>133</v>
      </c>
      <c r="BM113" s="146" t="s">
        <v>184</v>
      </c>
    </row>
    <row r="114" spans="1:65" s="2" customFormat="1" ht="87.75" x14ac:dyDescent="0.2">
      <c r="A114" s="30"/>
      <c r="B114" s="31"/>
      <c r="C114" s="30"/>
      <c r="D114" s="148" t="s">
        <v>135</v>
      </c>
      <c r="E114" s="30"/>
      <c r="F114" s="149" t="s">
        <v>185</v>
      </c>
      <c r="G114" s="30"/>
      <c r="H114" s="30"/>
      <c r="I114" s="30"/>
      <c r="J114" s="30"/>
      <c r="K114" s="30"/>
      <c r="L114" s="31"/>
      <c r="M114" s="150"/>
      <c r="N114" s="151"/>
      <c r="O114" s="51"/>
      <c r="P114" s="51"/>
      <c r="Q114" s="51"/>
      <c r="R114" s="51"/>
      <c r="S114" s="51"/>
      <c r="T114" s="52"/>
      <c r="U114" s="30"/>
      <c r="V114" s="30"/>
      <c r="W114" s="30"/>
      <c r="X114" s="30"/>
      <c r="Y114" s="30"/>
      <c r="Z114" s="30"/>
      <c r="AA114" s="30"/>
      <c r="AB114" s="30"/>
      <c r="AC114" s="30"/>
      <c r="AD114" s="30"/>
      <c r="AE114" s="30"/>
      <c r="AT114" s="18" t="s">
        <v>135</v>
      </c>
      <c r="AU114" s="18" t="s">
        <v>84</v>
      </c>
    </row>
    <row r="115" spans="1:65" s="13" customFormat="1" x14ac:dyDescent="0.2">
      <c r="B115" s="152"/>
      <c r="D115" s="148" t="s">
        <v>139</v>
      </c>
      <c r="E115" s="153" t="s">
        <v>3</v>
      </c>
      <c r="F115" s="154" t="s">
        <v>186</v>
      </c>
      <c r="H115" s="155">
        <v>469.77</v>
      </c>
      <c r="L115" s="152"/>
      <c r="M115" s="156"/>
      <c r="N115" s="157"/>
      <c r="O115" s="157"/>
      <c r="P115" s="157"/>
      <c r="Q115" s="157"/>
      <c r="R115" s="157"/>
      <c r="S115" s="157"/>
      <c r="T115" s="158"/>
      <c r="AT115" s="153" t="s">
        <v>139</v>
      </c>
      <c r="AU115" s="153" t="s">
        <v>84</v>
      </c>
      <c r="AV115" s="13" t="s">
        <v>84</v>
      </c>
      <c r="AW115" s="13" t="s">
        <v>36</v>
      </c>
      <c r="AX115" s="13" t="s">
        <v>82</v>
      </c>
      <c r="AY115" s="153" t="s">
        <v>126</v>
      </c>
    </row>
    <row r="116" spans="1:65" s="2" customFormat="1" ht="24.2" customHeight="1" x14ac:dyDescent="0.2">
      <c r="A116" s="30"/>
      <c r="B116" s="135"/>
      <c r="C116" s="136" t="s">
        <v>187</v>
      </c>
      <c r="D116" s="136" t="s">
        <v>128</v>
      </c>
      <c r="E116" s="137" t="s">
        <v>188</v>
      </c>
      <c r="F116" s="138" t="s">
        <v>189</v>
      </c>
      <c r="G116" s="139" t="s">
        <v>159</v>
      </c>
      <c r="H116" s="140">
        <v>4697.7</v>
      </c>
      <c r="I116" s="141"/>
      <c r="J116" s="141">
        <f>ROUND(I116*H116,2)</f>
        <v>0</v>
      </c>
      <c r="K116" s="138" t="s">
        <v>132</v>
      </c>
      <c r="L116" s="31"/>
      <c r="M116" s="142" t="s">
        <v>3</v>
      </c>
      <c r="N116" s="143" t="s">
        <v>45</v>
      </c>
      <c r="O116" s="144">
        <v>0.128</v>
      </c>
      <c r="P116" s="144">
        <f>O116*H116</f>
        <v>601.30560000000003</v>
      </c>
      <c r="Q116" s="144">
        <v>2.7999999999999998E-4</v>
      </c>
      <c r="R116" s="144">
        <f>Q116*H116</f>
        <v>1.3153559999999997</v>
      </c>
      <c r="S116" s="144">
        <v>0</v>
      </c>
      <c r="T116" s="145">
        <f>S116*H116</f>
        <v>0</v>
      </c>
      <c r="U116" s="30"/>
      <c r="V116" s="30"/>
      <c r="W116" s="30"/>
      <c r="X116" s="30"/>
      <c r="Y116" s="30"/>
      <c r="Z116" s="30"/>
      <c r="AA116" s="30"/>
      <c r="AB116" s="30"/>
      <c r="AC116" s="30"/>
      <c r="AD116" s="30"/>
      <c r="AE116" s="30"/>
      <c r="AR116" s="146" t="s">
        <v>133</v>
      </c>
      <c r="AT116" s="146" t="s">
        <v>128</v>
      </c>
      <c r="AU116" s="146" t="s">
        <v>84</v>
      </c>
      <c r="AY116" s="18" t="s">
        <v>126</v>
      </c>
      <c r="BE116" s="147">
        <f>IF(N116="základní",J116,0)</f>
        <v>0</v>
      </c>
      <c r="BF116" s="147">
        <f>IF(N116="snížená",J116,0)</f>
        <v>0</v>
      </c>
      <c r="BG116" s="147">
        <f>IF(N116="zákl. přenesená",J116,0)</f>
        <v>0</v>
      </c>
      <c r="BH116" s="147">
        <f>IF(N116="sníž. přenesená",J116,0)</f>
        <v>0</v>
      </c>
      <c r="BI116" s="147">
        <f>IF(N116="nulová",J116,0)</f>
        <v>0</v>
      </c>
      <c r="BJ116" s="18" t="s">
        <v>82</v>
      </c>
      <c r="BK116" s="147">
        <f>ROUND(I116*H116,2)</f>
        <v>0</v>
      </c>
      <c r="BL116" s="18" t="s">
        <v>133</v>
      </c>
      <c r="BM116" s="146" t="s">
        <v>190</v>
      </c>
    </row>
    <row r="117" spans="1:65" s="2" customFormat="1" ht="87.75" x14ac:dyDescent="0.2">
      <c r="A117" s="30"/>
      <c r="B117" s="31"/>
      <c r="C117" s="30"/>
      <c r="D117" s="148" t="s">
        <v>135</v>
      </c>
      <c r="E117" s="30"/>
      <c r="F117" s="149" t="s">
        <v>191</v>
      </c>
      <c r="G117" s="30"/>
      <c r="H117" s="30"/>
      <c r="I117" s="30"/>
      <c r="J117" s="30"/>
      <c r="K117" s="30"/>
      <c r="L117" s="31"/>
      <c r="M117" s="150"/>
      <c r="N117" s="151"/>
      <c r="O117" s="51"/>
      <c r="P117" s="51"/>
      <c r="Q117" s="51"/>
      <c r="R117" s="51"/>
      <c r="S117" s="51"/>
      <c r="T117" s="52"/>
      <c r="U117" s="30"/>
      <c r="V117" s="30"/>
      <c r="W117" s="30"/>
      <c r="X117" s="30"/>
      <c r="Y117" s="30"/>
      <c r="Z117" s="30"/>
      <c r="AA117" s="30"/>
      <c r="AB117" s="30"/>
      <c r="AC117" s="30"/>
      <c r="AD117" s="30"/>
      <c r="AE117" s="30"/>
      <c r="AT117" s="18" t="s">
        <v>135</v>
      </c>
      <c r="AU117" s="18" t="s">
        <v>84</v>
      </c>
    </row>
    <row r="118" spans="1:65" s="13" customFormat="1" x14ac:dyDescent="0.2">
      <c r="B118" s="152"/>
      <c r="D118" s="148" t="s">
        <v>139</v>
      </c>
      <c r="E118" s="153" t="s">
        <v>3</v>
      </c>
      <c r="F118" s="154" t="s">
        <v>192</v>
      </c>
      <c r="H118" s="155">
        <v>4697.7</v>
      </c>
      <c r="L118" s="152"/>
      <c r="M118" s="156"/>
      <c r="N118" s="157"/>
      <c r="O118" s="157"/>
      <c r="P118" s="157"/>
      <c r="Q118" s="157"/>
      <c r="R118" s="157"/>
      <c r="S118" s="157"/>
      <c r="T118" s="158"/>
      <c r="AT118" s="153" t="s">
        <v>139</v>
      </c>
      <c r="AU118" s="153" t="s">
        <v>84</v>
      </c>
      <c r="AV118" s="13" t="s">
        <v>84</v>
      </c>
      <c r="AW118" s="13" t="s">
        <v>36</v>
      </c>
      <c r="AX118" s="13" t="s">
        <v>82</v>
      </c>
      <c r="AY118" s="153" t="s">
        <v>126</v>
      </c>
    </row>
    <row r="119" spans="1:65" s="2" customFormat="1" ht="14.45" customHeight="1" x14ac:dyDescent="0.2">
      <c r="A119" s="30"/>
      <c r="B119" s="135"/>
      <c r="C119" s="159" t="s">
        <v>193</v>
      </c>
      <c r="D119" s="159" t="s">
        <v>170</v>
      </c>
      <c r="E119" s="160" t="s">
        <v>194</v>
      </c>
      <c r="F119" s="161" t="s">
        <v>195</v>
      </c>
      <c r="G119" s="162" t="s">
        <v>159</v>
      </c>
      <c r="H119" s="163">
        <v>5637.24</v>
      </c>
      <c r="I119" s="164"/>
      <c r="J119" s="164">
        <f>ROUND(I119*H119,2)</f>
        <v>0</v>
      </c>
      <c r="K119" s="161" t="s">
        <v>132</v>
      </c>
      <c r="L119" s="165"/>
      <c r="M119" s="166" t="s">
        <v>3</v>
      </c>
      <c r="N119" s="167" t="s">
        <v>45</v>
      </c>
      <c r="O119" s="144">
        <v>0</v>
      </c>
      <c r="P119" s="144">
        <f>O119*H119</f>
        <v>0</v>
      </c>
      <c r="Q119" s="144">
        <v>3.2000000000000003E-4</v>
      </c>
      <c r="R119" s="144">
        <f>Q119*H119</f>
        <v>1.8039168000000001</v>
      </c>
      <c r="S119" s="144">
        <v>0</v>
      </c>
      <c r="T119" s="145">
        <f>S119*H119</f>
        <v>0</v>
      </c>
      <c r="U119" s="30"/>
      <c r="V119" s="30"/>
      <c r="W119" s="30"/>
      <c r="X119" s="30"/>
      <c r="Y119" s="30"/>
      <c r="Z119" s="30"/>
      <c r="AA119" s="30"/>
      <c r="AB119" s="30"/>
      <c r="AC119" s="30"/>
      <c r="AD119" s="30"/>
      <c r="AE119" s="30"/>
      <c r="AR119" s="146" t="s">
        <v>169</v>
      </c>
      <c r="AT119" s="146" t="s">
        <v>170</v>
      </c>
      <c r="AU119" s="146" t="s">
        <v>84</v>
      </c>
      <c r="AY119" s="18" t="s">
        <v>126</v>
      </c>
      <c r="BE119" s="147">
        <f>IF(N119="základní",J119,0)</f>
        <v>0</v>
      </c>
      <c r="BF119" s="147">
        <f>IF(N119="snížená",J119,0)</f>
        <v>0</v>
      </c>
      <c r="BG119" s="147">
        <f>IF(N119="zákl. přenesená",J119,0)</f>
        <v>0</v>
      </c>
      <c r="BH119" s="147">
        <f>IF(N119="sníž. přenesená",J119,0)</f>
        <v>0</v>
      </c>
      <c r="BI119" s="147">
        <f>IF(N119="nulová",J119,0)</f>
        <v>0</v>
      </c>
      <c r="BJ119" s="18" t="s">
        <v>82</v>
      </c>
      <c r="BK119" s="147">
        <f>ROUND(I119*H119,2)</f>
        <v>0</v>
      </c>
      <c r="BL119" s="18" t="s">
        <v>133</v>
      </c>
      <c r="BM119" s="146" t="s">
        <v>196</v>
      </c>
    </row>
    <row r="120" spans="1:65" s="13" customFormat="1" x14ac:dyDescent="0.2">
      <c r="B120" s="152"/>
      <c r="D120" s="148" t="s">
        <v>139</v>
      </c>
      <c r="F120" s="154" t="s">
        <v>197</v>
      </c>
      <c r="H120" s="155">
        <v>5637.24</v>
      </c>
      <c r="L120" s="152"/>
      <c r="M120" s="156"/>
      <c r="N120" s="157"/>
      <c r="O120" s="157"/>
      <c r="P120" s="157"/>
      <c r="Q120" s="157"/>
      <c r="R120" s="157"/>
      <c r="S120" s="157"/>
      <c r="T120" s="158"/>
      <c r="AT120" s="153" t="s">
        <v>139</v>
      </c>
      <c r="AU120" s="153" t="s">
        <v>84</v>
      </c>
      <c r="AV120" s="13" t="s">
        <v>84</v>
      </c>
      <c r="AW120" s="13" t="s">
        <v>4</v>
      </c>
      <c r="AX120" s="13" t="s">
        <v>82</v>
      </c>
      <c r="AY120" s="153" t="s">
        <v>126</v>
      </c>
    </row>
    <row r="121" spans="1:65" s="2" customFormat="1" ht="37.9" customHeight="1" x14ac:dyDescent="0.2">
      <c r="A121" s="30"/>
      <c r="B121" s="135"/>
      <c r="C121" s="136" t="s">
        <v>198</v>
      </c>
      <c r="D121" s="136" t="s">
        <v>128</v>
      </c>
      <c r="E121" s="137" t="s">
        <v>199</v>
      </c>
      <c r="F121" s="138" t="s">
        <v>200</v>
      </c>
      <c r="G121" s="139" t="s">
        <v>131</v>
      </c>
      <c r="H121" s="140">
        <v>939.54</v>
      </c>
      <c r="I121" s="141"/>
      <c r="J121" s="141">
        <f>ROUND(I121*H121,2)</f>
        <v>0</v>
      </c>
      <c r="K121" s="138" t="s">
        <v>132</v>
      </c>
      <c r="L121" s="31"/>
      <c r="M121" s="142" t="s">
        <v>3</v>
      </c>
      <c r="N121" s="143" t="s">
        <v>45</v>
      </c>
      <c r="O121" s="144">
        <v>2.7469999999999999</v>
      </c>
      <c r="P121" s="144">
        <f>O121*H121</f>
        <v>2580.9163799999997</v>
      </c>
      <c r="Q121" s="144">
        <v>1.8480000000000001</v>
      </c>
      <c r="R121" s="144">
        <f>Q121*H121</f>
        <v>1736.26992</v>
      </c>
      <c r="S121" s="144">
        <v>0</v>
      </c>
      <c r="T121" s="145">
        <f>S121*H121</f>
        <v>0</v>
      </c>
      <c r="U121" s="30"/>
      <c r="V121" s="30"/>
      <c r="W121" s="30"/>
      <c r="X121" s="30"/>
      <c r="Y121" s="30"/>
      <c r="Z121" s="30"/>
      <c r="AA121" s="30"/>
      <c r="AB121" s="30"/>
      <c r="AC121" s="30"/>
      <c r="AD121" s="30"/>
      <c r="AE121" s="30"/>
      <c r="AR121" s="146" t="s">
        <v>133</v>
      </c>
      <c r="AT121" s="146" t="s">
        <v>128</v>
      </c>
      <c r="AU121" s="146" t="s">
        <v>84</v>
      </c>
      <c r="AY121" s="18" t="s">
        <v>126</v>
      </c>
      <c r="BE121" s="147">
        <f>IF(N121="základní",J121,0)</f>
        <v>0</v>
      </c>
      <c r="BF121" s="147">
        <f>IF(N121="snížená",J121,0)</f>
        <v>0</v>
      </c>
      <c r="BG121" s="147">
        <f>IF(N121="zákl. přenesená",J121,0)</f>
        <v>0</v>
      </c>
      <c r="BH121" s="147">
        <f>IF(N121="sníž. přenesená",J121,0)</f>
        <v>0</v>
      </c>
      <c r="BI121" s="147">
        <f>IF(N121="nulová",J121,0)</f>
        <v>0</v>
      </c>
      <c r="BJ121" s="18" t="s">
        <v>82</v>
      </c>
      <c r="BK121" s="147">
        <f>ROUND(I121*H121,2)</f>
        <v>0</v>
      </c>
      <c r="BL121" s="18" t="s">
        <v>133</v>
      </c>
      <c r="BM121" s="146" t="s">
        <v>201</v>
      </c>
    </row>
    <row r="122" spans="1:65" s="2" customFormat="1" ht="39" x14ac:dyDescent="0.2">
      <c r="A122" s="30"/>
      <c r="B122" s="31"/>
      <c r="C122" s="30"/>
      <c r="D122" s="148" t="s">
        <v>135</v>
      </c>
      <c r="E122" s="30"/>
      <c r="F122" s="149" t="s">
        <v>202</v>
      </c>
      <c r="G122" s="30"/>
      <c r="H122" s="30"/>
      <c r="I122" s="30"/>
      <c r="J122" s="30"/>
      <c r="K122" s="30"/>
      <c r="L122" s="31"/>
      <c r="M122" s="150"/>
      <c r="N122" s="151"/>
      <c r="O122" s="51"/>
      <c r="P122" s="51"/>
      <c r="Q122" s="51"/>
      <c r="R122" s="51"/>
      <c r="S122" s="51"/>
      <c r="T122" s="52"/>
      <c r="U122" s="30"/>
      <c r="V122" s="30"/>
      <c r="W122" s="30"/>
      <c r="X122" s="30"/>
      <c r="Y122" s="30"/>
      <c r="Z122" s="30"/>
      <c r="AA122" s="30"/>
      <c r="AB122" s="30"/>
      <c r="AC122" s="30"/>
      <c r="AD122" s="30"/>
      <c r="AE122" s="30"/>
      <c r="AT122" s="18" t="s">
        <v>135</v>
      </c>
      <c r="AU122" s="18" t="s">
        <v>84</v>
      </c>
    </row>
    <row r="123" spans="1:65" s="13" customFormat="1" x14ac:dyDescent="0.2">
      <c r="B123" s="152"/>
      <c r="D123" s="148" t="s">
        <v>139</v>
      </c>
      <c r="E123" s="153" t="s">
        <v>3</v>
      </c>
      <c r="F123" s="154" t="s">
        <v>203</v>
      </c>
      <c r="H123" s="155">
        <v>939.54</v>
      </c>
      <c r="L123" s="152"/>
      <c r="M123" s="156"/>
      <c r="N123" s="157"/>
      <c r="O123" s="157"/>
      <c r="P123" s="157"/>
      <c r="Q123" s="157"/>
      <c r="R123" s="157"/>
      <c r="S123" s="157"/>
      <c r="T123" s="158"/>
      <c r="AT123" s="153" t="s">
        <v>139</v>
      </c>
      <c r="AU123" s="153" t="s">
        <v>84</v>
      </c>
      <c r="AV123" s="13" t="s">
        <v>84</v>
      </c>
      <c r="AW123" s="13" t="s">
        <v>36</v>
      </c>
      <c r="AX123" s="13" t="s">
        <v>82</v>
      </c>
      <c r="AY123" s="153" t="s">
        <v>126</v>
      </c>
    </row>
    <row r="124" spans="1:65" s="2" customFormat="1" ht="14.45" customHeight="1" x14ac:dyDescent="0.2">
      <c r="A124" s="30"/>
      <c r="B124" s="135"/>
      <c r="C124" s="136" t="s">
        <v>204</v>
      </c>
      <c r="D124" s="136" t="s">
        <v>128</v>
      </c>
      <c r="E124" s="137" t="s">
        <v>205</v>
      </c>
      <c r="F124" s="138" t="s">
        <v>206</v>
      </c>
      <c r="G124" s="139" t="s">
        <v>159</v>
      </c>
      <c r="H124" s="140">
        <v>1627.08</v>
      </c>
      <c r="I124" s="141"/>
      <c r="J124" s="141">
        <f>ROUND(I124*H124,2)</f>
        <v>0</v>
      </c>
      <c r="K124" s="138" t="s">
        <v>132</v>
      </c>
      <c r="L124" s="31"/>
      <c r="M124" s="142" t="s">
        <v>3</v>
      </c>
      <c r="N124" s="143" t="s">
        <v>45</v>
      </c>
      <c r="O124" s="144">
        <v>0.46</v>
      </c>
      <c r="P124" s="144">
        <f>O124*H124</f>
        <v>748.45680000000004</v>
      </c>
      <c r="Q124" s="144">
        <v>0</v>
      </c>
      <c r="R124" s="144">
        <f>Q124*H124</f>
        <v>0</v>
      </c>
      <c r="S124" s="144">
        <v>0</v>
      </c>
      <c r="T124" s="145">
        <f>S124*H124</f>
        <v>0</v>
      </c>
      <c r="U124" s="30"/>
      <c r="V124" s="30"/>
      <c r="W124" s="30"/>
      <c r="X124" s="30"/>
      <c r="Y124" s="30"/>
      <c r="Z124" s="30"/>
      <c r="AA124" s="30"/>
      <c r="AB124" s="30"/>
      <c r="AC124" s="30"/>
      <c r="AD124" s="30"/>
      <c r="AE124" s="30"/>
      <c r="AR124" s="146" t="s">
        <v>133</v>
      </c>
      <c r="AT124" s="146" t="s">
        <v>128</v>
      </c>
      <c r="AU124" s="146" t="s">
        <v>84</v>
      </c>
      <c r="AY124" s="18" t="s">
        <v>126</v>
      </c>
      <c r="BE124" s="147">
        <f>IF(N124="základní",J124,0)</f>
        <v>0</v>
      </c>
      <c r="BF124" s="147">
        <f>IF(N124="snížená",J124,0)</f>
        <v>0</v>
      </c>
      <c r="BG124" s="147">
        <f>IF(N124="zákl. přenesená",J124,0)</f>
        <v>0</v>
      </c>
      <c r="BH124" s="147">
        <f>IF(N124="sníž. přenesená",J124,0)</f>
        <v>0</v>
      </c>
      <c r="BI124" s="147">
        <f>IF(N124="nulová",J124,0)</f>
        <v>0</v>
      </c>
      <c r="BJ124" s="18" t="s">
        <v>82</v>
      </c>
      <c r="BK124" s="147">
        <f>ROUND(I124*H124,2)</f>
        <v>0</v>
      </c>
      <c r="BL124" s="18" t="s">
        <v>133</v>
      </c>
      <c r="BM124" s="146" t="s">
        <v>207</v>
      </c>
    </row>
    <row r="125" spans="1:65" s="2" customFormat="1" ht="87.75" x14ac:dyDescent="0.2">
      <c r="A125" s="30"/>
      <c r="B125" s="31"/>
      <c r="C125" s="30"/>
      <c r="D125" s="148" t="s">
        <v>135</v>
      </c>
      <c r="E125" s="30"/>
      <c r="F125" s="149" t="s">
        <v>208</v>
      </c>
      <c r="G125" s="30"/>
      <c r="H125" s="30"/>
      <c r="I125" s="30"/>
      <c r="J125" s="30"/>
      <c r="K125" s="30"/>
      <c r="L125" s="31"/>
      <c r="M125" s="150"/>
      <c r="N125" s="151"/>
      <c r="O125" s="51"/>
      <c r="P125" s="51"/>
      <c r="Q125" s="51"/>
      <c r="R125" s="51"/>
      <c r="S125" s="51"/>
      <c r="T125" s="52"/>
      <c r="U125" s="30"/>
      <c r="V125" s="30"/>
      <c r="W125" s="30"/>
      <c r="X125" s="30"/>
      <c r="Y125" s="30"/>
      <c r="Z125" s="30"/>
      <c r="AA125" s="30"/>
      <c r="AB125" s="30"/>
      <c r="AC125" s="30"/>
      <c r="AD125" s="30"/>
      <c r="AE125" s="30"/>
      <c r="AT125" s="18" t="s">
        <v>135</v>
      </c>
      <c r="AU125" s="18" t="s">
        <v>84</v>
      </c>
    </row>
    <row r="126" spans="1:65" s="13" customFormat="1" x14ac:dyDescent="0.2">
      <c r="B126" s="152"/>
      <c r="D126" s="148" t="s">
        <v>139</v>
      </c>
      <c r="E126" s="153" t="s">
        <v>3</v>
      </c>
      <c r="F126" s="154" t="s">
        <v>209</v>
      </c>
      <c r="H126" s="155">
        <v>1627.08</v>
      </c>
      <c r="L126" s="152"/>
      <c r="M126" s="156"/>
      <c r="N126" s="157"/>
      <c r="O126" s="157"/>
      <c r="P126" s="157"/>
      <c r="Q126" s="157"/>
      <c r="R126" s="157"/>
      <c r="S126" s="157"/>
      <c r="T126" s="158"/>
      <c r="AT126" s="153" t="s">
        <v>139</v>
      </c>
      <c r="AU126" s="153" t="s">
        <v>84</v>
      </c>
      <c r="AV126" s="13" t="s">
        <v>84</v>
      </c>
      <c r="AW126" s="13" t="s">
        <v>36</v>
      </c>
      <c r="AX126" s="13" t="s">
        <v>82</v>
      </c>
      <c r="AY126" s="153" t="s">
        <v>126</v>
      </c>
    </row>
    <row r="127" spans="1:65" s="13" customFormat="1" ht="24" x14ac:dyDescent="0.2">
      <c r="B127" s="152"/>
      <c r="C127" s="136">
        <v>15</v>
      </c>
      <c r="D127" s="136" t="s">
        <v>128</v>
      </c>
      <c r="E127" s="137" t="s">
        <v>1014</v>
      </c>
      <c r="F127" s="138" t="s">
        <v>1015</v>
      </c>
      <c r="G127" s="139" t="s">
        <v>267</v>
      </c>
      <c r="H127" s="140">
        <v>1</v>
      </c>
      <c r="I127" s="141"/>
      <c r="J127" s="141">
        <f>ROUND(I127*H127,2)</f>
        <v>0</v>
      </c>
      <c r="K127" s="138"/>
      <c r="L127" s="152"/>
      <c r="M127" s="156"/>
      <c r="N127" s="271"/>
      <c r="O127" s="271"/>
      <c r="P127" s="271"/>
      <c r="Q127" s="271"/>
      <c r="R127" s="271"/>
      <c r="S127" s="271"/>
      <c r="T127" s="158"/>
      <c r="AT127" s="153"/>
      <c r="AU127" s="153"/>
      <c r="AY127" s="153"/>
    </row>
    <row r="128" spans="1:65" s="12" customFormat="1" ht="22.9" customHeight="1" x14ac:dyDescent="0.2">
      <c r="B128" s="123"/>
      <c r="D128" s="124" t="s">
        <v>73</v>
      </c>
      <c r="E128" s="133" t="s">
        <v>210</v>
      </c>
      <c r="F128" s="133" t="s">
        <v>211</v>
      </c>
      <c r="J128" s="134">
        <f>J129</f>
        <v>0</v>
      </c>
      <c r="L128" s="123"/>
      <c r="M128" s="127"/>
      <c r="N128" s="128"/>
      <c r="O128" s="128"/>
      <c r="P128" s="129">
        <f>SUM(P129:P130)</f>
        <v>1379.0612939999999</v>
      </c>
      <c r="Q128" s="128"/>
      <c r="R128" s="129">
        <f>SUM(R129:R130)</f>
        <v>0</v>
      </c>
      <c r="S128" s="128"/>
      <c r="T128" s="130">
        <f>SUM(T129:T130)</f>
        <v>0</v>
      </c>
      <c r="AR128" s="124" t="s">
        <v>82</v>
      </c>
      <c r="AT128" s="131" t="s">
        <v>73</v>
      </c>
      <c r="AU128" s="131" t="s">
        <v>82</v>
      </c>
      <c r="AY128" s="124" t="s">
        <v>126</v>
      </c>
      <c r="BK128" s="132">
        <f>SUM(BK129:BK130)</f>
        <v>0</v>
      </c>
    </row>
    <row r="129" spans="1:65" s="2" customFormat="1" ht="14.45" customHeight="1" x14ac:dyDescent="0.2">
      <c r="A129" s="30"/>
      <c r="B129" s="135"/>
      <c r="C129" s="136">
        <v>16</v>
      </c>
      <c r="D129" s="136" t="s">
        <v>128</v>
      </c>
      <c r="E129" s="137" t="s">
        <v>212</v>
      </c>
      <c r="F129" s="138" t="s">
        <v>213</v>
      </c>
      <c r="G129" s="139" t="s">
        <v>214</v>
      </c>
      <c r="H129" s="140">
        <v>2720.0419999999999</v>
      </c>
      <c r="I129" s="141"/>
      <c r="J129" s="141">
        <f>ROUND(I129*H129,2)</f>
        <v>0</v>
      </c>
      <c r="K129" s="138" t="s">
        <v>132</v>
      </c>
      <c r="L129" s="31"/>
      <c r="M129" s="142" t="s">
        <v>3</v>
      </c>
      <c r="N129" s="143" t="s">
        <v>45</v>
      </c>
      <c r="O129" s="144">
        <v>0.50700000000000001</v>
      </c>
      <c r="P129" s="144">
        <f>O129*H129</f>
        <v>1379.0612939999999</v>
      </c>
      <c r="Q129" s="144">
        <v>0</v>
      </c>
      <c r="R129" s="144">
        <f>Q129*H129</f>
        <v>0</v>
      </c>
      <c r="S129" s="144">
        <v>0</v>
      </c>
      <c r="T129" s="145">
        <f>S129*H129</f>
        <v>0</v>
      </c>
      <c r="U129" s="30"/>
      <c r="V129" s="30"/>
      <c r="W129" s="30"/>
      <c r="X129" s="30"/>
      <c r="Y129" s="30"/>
      <c r="Z129" s="30"/>
      <c r="AA129" s="30"/>
      <c r="AB129" s="30"/>
      <c r="AC129" s="30"/>
      <c r="AD129" s="30"/>
      <c r="AE129" s="30"/>
      <c r="AR129" s="146" t="s">
        <v>133</v>
      </c>
      <c r="AT129" s="146" t="s">
        <v>128</v>
      </c>
      <c r="AU129" s="146" t="s">
        <v>84</v>
      </c>
      <c r="AY129" s="18" t="s">
        <v>126</v>
      </c>
      <c r="BE129" s="147">
        <f>IF(N129="základní",J129,0)</f>
        <v>0</v>
      </c>
      <c r="BF129" s="147">
        <f>IF(N129="snížená",J129,0)</f>
        <v>0</v>
      </c>
      <c r="BG129" s="147">
        <f>IF(N129="zákl. přenesená",J129,0)</f>
        <v>0</v>
      </c>
      <c r="BH129" s="147">
        <f>IF(N129="sníž. přenesená",J129,0)</f>
        <v>0</v>
      </c>
      <c r="BI129" s="147">
        <f>IF(N129="nulová",J129,0)</f>
        <v>0</v>
      </c>
      <c r="BJ129" s="18" t="s">
        <v>82</v>
      </c>
      <c r="BK129" s="147">
        <f>ROUND(I129*H129,2)</f>
        <v>0</v>
      </c>
      <c r="BL129" s="18" t="s">
        <v>133</v>
      </c>
      <c r="BM129" s="146" t="s">
        <v>215</v>
      </c>
    </row>
    <row r="130" spans="1:65" s="2" customFormat="1" ht="29.25" x14ac:dyDescent="0.2">
      <c r="A130" s="30"/>
      <c r="B130" s="31"/>
      <c r="C130" s="30"/>
      <c r="D130" s="148" t="s">
        <v>135</v>
      </c>
      <c r="E130" s="30"/>
      <c r="F130" s="149" t="s">
        <v>216</v>
      </c>
      <c r="G130" s="30"/>
      <c r="H130" s="30"/>
      <c r="I130" s="30"/>
      <c r="J130" s="30"/>
      <c r="K130" s="30"/>
      <c r="L130" s="31"/>
      <c r="M130" s="168"/>
      <c r="N130" s="169"/>
      <c r="O130" s="170"/>
      <c r="P130" s="170"/>
      <c r="Q130" s="170"/>
      <c r="R130" s="170"/>
      <c r="S130" s="170"/>
      <c r="T130" s="171"/>
      <c r="U130" s="30"/>
      <c r="V130" s="30"/>
      <c r="W130" s="30"/>
      <c r="X130" s="30"/>
      <c r="Y130" s="30"/>
      <c r="Z130" s="30"/>
      <c r="AA130" s="30"/>
      <c r="AB130" s="30"/>
      <c r="AC130" s="30"/>
      <c r="AD130" s="30"/>
      <c r="AE130" s="30"/>
      <c r="AT130" s="18" t="s">
        <v>135</v>
      </c>
      <c r="AU130" s="18" t="s">
        <v>84</v>
      </c>
    </row>
    <row r="131" spans="1:65" s="2" customFormat="1" ht="6.95" customHeight="1" x14ac:dyDescent="0.2">
      <c r="A131" s="30"/>
      <c r="B131" s="40"/>
      <c r="C131" s="41"/>
      <c r="D131" s="41"/>
      <c r="E131" s="41"/>
      <c r="F131" s="41"/>
      <c r="G131" s="41"/>
      <c r="H131" s="41"/>
      <c r="I131" s="41"/>
      <c r="J131" s="41"/>
      <c r="K131" s="41"/>
      <c r="L131" s="31"/>
      <c r="M131" s="30"/>
      <c r="O131" s="30"/>
      <c r="P131" s="30"/>
      <c r="Q131" s="30"/>
      <c r="R131" s="30"/>
      <c r="S131" s="30"/>
      <c r="T131" s="30"/>
      <c r="U131" s="30"/>
      <c r="V131" s="30"/>
      <c r="W131" s="30"/>
      <c r="X131" s="30"/>
      <c r="Y131" s="30"/>
      <c r="Z131" s="30"/>
      <c r="AA131" s="30"/>
      <c r="AB131" s="30"/>
      <c r="AC131" s="30"/>
      <c r="AD131" s="30"/>
      <c r="AE131" s="30"/>
    </row>
  </sheetData>
  <autoFilter ref="C82:K13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88"/>
  <sheetViews>
    <sheetView showGridLines="0" topLeftCell="A69" workbookViewId="0">
      <selection activeCell="I93" sqref="I93"/>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6"/>
    </row>
    <row r="2" spans="1:46" s="1" customFormat="1" ht="36.950000000000003" customHeight="1" x14ac:dyDescent="0.2">
      <c r="L2" s="290" t="s">
        <v>6</v>
      </c>
      <c r="M2" s="291"/>
      <c r="N2" s="291"/>
      <c r="O2" s="291"/>
      <c r="P2" s="291"/>
      <c r="Q2" s="291"/>
      <c r="R2" s="291"/>
      <c r="S2" s="291"/>
      <c r="T2" s="291"/>
      <c r="U2" s="291"/>
      <c r="V2" s="291"/>
      <c r="AT2" s="18" t="s">
        <v>87</v>
      </c>
    </row>
    <row r="3" spans="1:46" s="1" customFormat="1" ht="6.95" customHeight="1" x14ac:dyDescent="0.2">
      <c r="B3" s="19"/>
      <c r="C3" s="20"/>
      <c r="D3" s="20"/>
      <c r="E3" s="20"/>
      <c r="F3" s="20"/>
      <c r="G3" s="20"/>
      <c r="H3" s="20"/>
      <c r="I3" s="20"/>
      <c r="J3" s="20"/>
      <c r="K3" s="20"/>
      <c r="L3" s="21"/>
      <c r="AT3" s="18" t="s">
        <v>84</v>
      </c>
    </row>
    <row r="4" spans="1:46" s="1" customFormat="1" ht="24.95" customHeight="1" x14ac:dyDescent="0.2">
      <c r="B4" s="21"/>
      <c r="D4" s="22" t="s">
        <v>100</v>
      </c>
      <c r="L4" s="21"/>
      <c r="M4" s="87" t="s">
        <v>11</v>
      </c>
      <c r="AT4" s="18" t="s">
        <v>4</v>
      </c>
    </row>
    <row r="5" spans="1:46" s="1" customFormat="1" ht="6.95" customHeight="1" x14ac:dyDescent="0.2">
      <c r="B5" s="21"/>
      <c r="L5" s="21"/>
    </row>
    <row r="6" spans="1:46" s="1" customFormat="1" ht="12" customHeight="1" x14ac:dyDescent="0.2">
      <c r="B6" s="21"/>
      <c r="D6" s="27" t="s">
        <v>15</v>
      </c>
      <c r="L6" s="21"/>
    </row>
    <row r="7" spans="1:46" s="1" customFormat="1" ht="16.5" customHeight="1" x14ac:dyDescent="0.2">
      <c r="B7" s="21"/>
      <c r="E7" s="324" t="str">
        <f>'Rekapitulace stavby'!K6</f>
        <v>VD Ludkovice - odstranění sedimentů a přednádrž</v>
      </c>
      <c r="F7" s="325"/>
      <c r="G7" s="325"/>
      <c r="H7" s="325"/>
      <c r="L7" s="21"/>
    </row>
    <row r="8" spans="1:46" s="2" customFormat="1" ht="12" customHeight="1" x14ac:dyDescent="0.2">
      <c r="A8" s="30"/>
      <c r="B8" s="31"/>
      <c r="C8" s="30"/>
      <c r="D8" s="27" t="s">
        <v>101</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314" t="s">
        <v>217</v>
      </c>
      <c r="F9" s="323"/>
      <c r="G9" s="323"/>
      <c r="H9" s="323"/>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18</v>
      </c>
      <c r="G11" s="30"/>
      <c r="H11" s="30"/>
      <c r="I11" s="27" t="s">
        <v>19</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20</v>
      </c>
      <c r="E12" s="30"/>
      <c r="F12" s="25" t="s">
        <v>21</v>
      </c>
      <c r="G12" s="30"/>
      <c r="H12" s="30"/>
      <c r="I12" s="27" t="s">
        <v>22</v>
      </c>
      <c r="J12" s="48" t="str">
        <f>'Rekapitulace stavby'!AN8</f>
        <v>22. 9. 2020</v>
      </c>
      <c r="K12" s="30"/>
      <c r="L12" s="88"/>
      <c r="S12" s="30"/>
      <c r="T12" s="30"/>
      <c r="U12" s="30"/>
      <c r="V12" s="30"/>
      <c r="W12" s="30"/>
      <c r="X12" s="30"/>
      <c r="Y12" s="30"/>
      <c r="Z12" s="30"/>
      <c r="AA12" s="30"/>
      <c r="AB12" s="30"/>
      <c r="AC12" s="30"/>
      <c r="AD12" s="30"/>
      <c r="AE12" s="30"/>
    </row>
    <row r="13" spans="1:46" s="2" customFormat="1" ht="10.9"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24</v>
      </c>
      <c r="E14" s="30"/>
      <c r="F14" s="30"/>
      <c r="G14" s="30"/>
      <c r="H14" s="30"/>
      <c r="I14" s="27" t="s">
        <v>25</v>
      </c>
      <c r="J14" s="25" t="s">
        <v>26</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
        <v>27</v>
      </c>
      <c r="F15" s="30"/>
      <c r="G15" s="30"/>
      <c r="H15" s="30"/>
      <c r="I15" s="27" t="s">
        <v>28</v>
      </c>
      <c r="J15" s="25" t="s">
        <v>29</v>
      </c>
      <c r="K15" s="30"/>
      <c r="L15" s="88"/>
      <c r="S15" s="30"/>
      <c r="T15" s="30"/>
      <c r="U15" s="30"/>
      <c r="V15" s="30"/>
      <c r="W15" s="30"/>
      <c r="X15" s="30"/>
      <c r="Y15" s="30"/>
      <c r="Z15" s="30"/>
      <c r="AA15" s="30"/>
      <c r="AB15" s="30"/>
      <c r="AC15" s="30"/>
      <c r="AD15" s="30"/>
      <c r="AE15" s="30"/>
    </row>
    <row r="16" spans="1:46" s="2" customFormat="1" ht="6.95"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30</v>
      </c>
      <c r="E17" s="30"/>
      <c r="F17" s="30"/>
      <c r="G17" s="30"/>
      <c r="H17" s="30"/>
      <c r="I17" s="27" t="s">
        <v>25</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299" t="str">
        <f>'Rekapitulace stavby'!E14</f>
        <v xml:space="preserve"> </v>
      </c>
      <c r="F18" s="299"/>
      <c r="G18" s="299"/>
      <c r="H18" s="299"/>
      <c r="I18" s="27" t="s">
        <v>28</v>
      </c>
      <c r="J18" s="25" t="str">
        <f>'Rekapitulace stavby'!AN14</f>
        <v/>
      </c>
      <c r="K18" s="30"/>
      <c r="L18" s="88"/>
      <c r="S18" s="30"/>
      <c r="T18" s="30"/>
      <c r="U18" s="30"/>
      <c r="V18" s="30"/>
      <c r="W18" s="30"/>
      <c r="X18" s="30"/>
      <c r="Y18" s="30"/>
      <c r="Z18" s="30"/>
      <c r="AA18" s="30"/>
      <c r="AB18" s="30"/>
      <c r="AC18" s="30"/>
      <c r="AD18" s="30"/>
      <c r="AE18" s="30"/>
    </row>
    <row r="19" spans="1:31" s="2" customFormat="1" ht="6.95"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32</v>
      </c>
      <c r="E20" s="30"/>
      <c r="F20" s="30"/>
      <c r="G20" s="30"/>
      <c r="H20" s="30"/>
      <c r="I20" s="27" t="s">
        <v>25</v>
      </c>
      <c r="J20" s="25" t="s">
        <v>33</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
        <v>34</v>
      </c>
      <c r="F21" s="30"/>
      <c r="G21" s="30"/>
      <c r="H21" s="30"/>
      <c r="I21" s="27" t="s">
        <v>28</v>
      </c>
      <c r="J21" s="25" t="s">
        <v>35</v>
      </c>
      <c r="K21" s="30"/>
      <c r="L21" s="88"/>
      <c r="S21" s="30"/>
      <c r="T21" s="30"/>
      <c r="U21" s="30"/>
      <c r="V21" s="30"/>
      <c r="W21" s="30"/>
      <c r="X21" s="30"/>
      <c r="Y21" s="30"/>
      <c r="Z21" s="30"/>
      <c r="AA21" s="30"/>
      <c r="AB21" s="30"/>
      <c r="AC21" s="30"/>
      <c r="AD21" s="30"/>
      <c r="AE21" s="30"/>
    </row>
    <row r="22" spans="1:31" s="2" customFormat="1" ht="6.95"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37</v>
      </c>
      <c r="E23" s="30"/>
      <c r="F23" s="30"/>
      <c r="G23" s="30"/>
      <c r="H23" s="30"/>
      <c r="I23" s="27" t="s">
        <v>25</v>
      </c>
      <c r="J23" s="25" t="str">
        <f>IF('Rekapitulace stavby'!AN19="","",'Rekapitulace stavby'!AN19)</f>
        <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 xml:space="preserve"> </v>
      </c>
      <c r="F24" s="30"/>
      <c r="G24" s="30"/>
      <c r="H24" s="30"/>
      <c r="I24" s="27" t="s">
        <v>28</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5"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38</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01" t="s">
        <v>3</v>
      </c>
      <c r="F27" s="301"/>
      <c r="G27" s="301"/>
      <c r="H27" s="301"/>
      <c r="I27" s="89"/>
      <c r="J27" s="89"/>
      <c r="K27" s="89"/>
      <c r="L27" s="91"/>
      <c r="S27" s="89"/>
      <c r="T27" s="89"/>
      <c r="U27" s="89"/>
      <c r="V27" s="89"/>
      <c r="W27" s="89"/>
      <c r="X27" s="89"/>
      <c r="Y27" s="89"/>
      <c r="Z27" s="89"/>
      <c r="AA27" s="89"/>
      <c r="AB27" s="89"/>
      <c r="AC27" s="89"/>
      <c r="AD27" s="89"/>
      <c r="AE27" s="89"/>
    </row>
    <row r="28" spans="1:31" s="2" customFormat="1" ht="6.95"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40</v>
      </c>
      <c r="E30" s="30"/>
      <c r="F30" s="30"/>
      <c r="G30" s="30"/>
      <c r="H30" s="30"/>
      <c r="I30" s="30"/>
      <c r="J30" s="64">
        <f>ROUND(J87, 2)</f>
        <v>0</v>
      </c>
      <c r="K30" s="30"/>
      <c r="L30" s="88"/>
      <c r="S30" s="30"/>
      <c r="T30" s="30"/>
      <c r="U30" s="30"/>
      <c r="V30" s="30"/>
      <c r="W30" s="30"/>
      <c r="X30" s="30"/>
      <c r="Y30" s="30"/>
      <c r="Z30" s="30"/>
      <c r="AA30" s="30"/>
      <c r="AB30" s="30"/>
      <c r="AC30" s="30"/>
      <c r="AD30" s="30"/>
      <c r="AE30" s="30"/>
    </row>
    <row r="31" spans="1:31" s="2" customFormat="1" ht="6.95"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x14ac:dyDescent="0.2">
      <c r="A32" s="30"/>
      <c r="B32" s="31"/>
      <c r="C32" s="30"/>
      <c r="D32" s="30"/>
      <c r="E32" s="30"/>
      <c r="F32" s="34" t="s">
        <v>42</v>
      </c>
      <c r="G32" s="30"/>
      <c r="H32" s="30"/>
      <c r="I32" s="34" t="s">
        <v>41</v>
      </c>
      <c r="J32" s="34" t="s">
        <v>43</v>
      </c>
      <c r="K32" s="30"/>
      <c r="L32" s="88"/>
      <c r="S32" s="30"/>
      <c r="T32" s="30"/>
      <c r="U32" s="30"/>
      <c r="V32" s="30"/>
      <c r="W32" s="30"/>
      <c r="X32" s="30"/>
      <c r="Y32" s="30"/>
      <c r="Z32" s="30"/>
      <c r="AA32" s="30"/>
      <c r="AB32" s="30"/>
      <c r="AC32" s="30"/>
      <c r="AD32" s="30"/>
      <c r="AE32" s="30"/>
    </row>
    <row r="33" spans="1:31" s="2" customFormat="1" ht="14.45" customHeight="1" x14ac:dyDescent="0.2">
      <c r="A33" s="30"/>
      <c r="B33" s="31"/>
      <c r="C33" s="30"/>
      <c r="D33" s="93" t="s">
        <v>44</v>
      </c>
      <c r="E33" s="27" t="s">
        <v>45</v>
      </c>
      <c r="F33" s="94">
        <f>ROUND((SUM(BE87:BE187)),  2)</f>
        <v>0</v>
      </c>
      <c r="G33" s="30"/>
      <c r="H33" s="30"/>
      <c r="I33" s="95">
        <v>0.21</v>
      </c>
      <c r="J33" s="94">
        <f>ROUND(((SUM(BE87:BE187))*I33),  2)</f>
        <v>0</v>
      </c>
      <c r="K33" s="30"/>
      <c r="L33" s="88"/>
      <c r="S33" s="30"/>
      <c r="T33" s="30"/>
      <c r="U33" s="30"/>
      <c r="V33" s="30"/>
      <c r="W33" s="30"/>
      <c r="X33" s="30"/>
      <c r="Y33" s="30"/>
      <c r="Z33" s="30"/>
      <c r="AA33" s="30"/>
      <c r="AB33" s="30"/>
      <c r="AC33" s="30"/>
      <c r="AD33" s="30"/>
      <c r="AE33" s="30"/>
    </row>
    <row r="34" spans="1:31" s="2" customFormat="1" ht="14.45" customHeight="1" x14ac:dyDescent="0.2">
      <c r="A34" s="30"/>
      <c r="B34" s="31"/>
      <c r="C34" s="30"/>
      <c r="D34" s="30"/>
      <c r="E34" s="27" t="s">
        <v>46</v>
      </c>
      <c r="F34" s="94">
        <f>ROUND((SUM(BF87:BF187)),  2)</f>
        <v>0</v>
      </c>
      <c r="G34" s="30"/>
      <c r="H34" s="30"/>
      <c r="I34" s="95">
        <v>0.15</v>
      </c>
      <c r="J34" s="94">
        <f>ROUND(((SUM(BF87:BF187))*I34),  2)</f>
        <v>0</v>
      </c>
      <c r="K34" s="30"/>
      <c r="L34" s="88"/>
      <c r="S34" s="30"/>
      <c r="T34" s="30"/>
      <c r="U34" s="30"/>
      <c r="V34" s="30"/>
      <c r="W34" s="30"/>
      <c r="X34" s="30"/>
      <c r="Y34" s="30"/>
      <c r="Z34" s="30"/>
      <c r="AA34" s="30"/>
      <c r="AB34" s="30"/>
      <c r="AC34" s="30"/>
      <c r="AD34" s="30"/>
      <c r="AE34" s="30"/>
    </row>
    <row r="35" spans="1:31" s="2" customFormat="1" ht="14.45" hidden="1" customHeight="1" x14ac:dyDescent="0.2">
      <c r="A35" s="30"/>
      <c r="B35" s="31"/>
      <c r="C35" s="30"/>
      <c r="D35" s="30"/>
      <c r="E35" s="27" t="s">
        <v>47</v>
      </c>
      <c r="F35" s="94">
        <f>ROUND((SUM(BG87:BG187)),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x14ac:dyDescent="0.2">
      <c r="A36" s="30"/>
      <c r="B36" s="31"/>
      <c r="C36" s="30"/>
      <c r="D36" s="30"/>
      <c r="E36" s="27" t="s">
        <v>48</v>
      </c>
      <c r="F36" s="94">
        <f>ROUND((SUM(BH87:BH187)),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x14ac:dyDescent="0.2">
      <c r="A37" s="30"/>
      <c r="B37" s="31"/>
      <c r="C37" s="30"/>
      <c r="D37" s="30"/>
      <c r="E37" s="27" t="s">
        <v>49</v>
      </c>
      <c r="F37" s="94">
        <f>ROUND((SUM(BI87:BI187)),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50</v>
      </c>
      <c r="E39" s="53"/>
      <c r="F39" s="53"/>
      <c r="G39" s="98" t="s">
        <v>51</v>
      </c>
      <c r="H39" s="99" t="s">
        <v>52</v>
      </c>
      <c r="I39" s="53"/>
      <c r="J39" s="100">
        <f>SUM(J30:J37)</f>
        <v>0</v>
      </c>
      <c r="K39" s="101"/>
      <c r="L39" s="88"/>
      <c r="S39" s="30"/>
      <c r="T39" s="30"/>
      <c r="U39" s="30"/>
      <c r="V39" s="30"/>
      <c r="W39" s="30"/>
      <c r="X39" s="30"/>
      <c r="Y39" s="30"/>
      <c r="Z39" s="30"/>
      <c r="AA39" s="30"/>
      <c r="AB39" s="30"/>
      <c r="AC39" s="30"/>
      <c r="AD39" s="30"/>
      <c r="AE39" s="30"/>
    </row>
    <row r="40" spans="1:31" s="2" customFormat="1" ht="14.45"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x14ac:dyDescent="0.2">
      <c r="A45" s="30"/>
      <c r="B45" s="31"/>
      <c r="C45" s="22" t="s">
        <v>103</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4" t="str">
        <f>E7</f>
        <v>VD Ludkovice - odstranění sedimentů a přednádrž</v>
      </c>
      <c r="F48" s="325"/>
      <c r="G48" s="325"/>
      <c r="H48" s="325"/>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101</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314" t="str">
        <f>E9</f>
        <v>SO 02 - VD Ludkovice - přednádrž</v>
      </c>
      <c r="F50" s="323"/>
      <c r="G50" s="323"/>
      <c r="H50" s="323"/>
      <c r="I50" s="30"/>
      <c r="J50" s="30"/>
      <c r="K50" s="30"/>
      <c r="L50" s="88"/>
      <c r="S50" s="30"/>
      <c r="T50" s="30"/>
      <c r="U50" s="30"/>
      <c r="V50" s="30"/>
      <c r="W50" s="30"/>
      <c r="X50" s="30"/>
      <c r="Y50" s="30"/>
      <c r="Z50" s="30"/>
      <c r="AA50" s="30"/>
      <c r="AB50" s="30"/>
      <c r="AC50" s="30"/>
      <c r="AD50" s="30"/>
      <c r="AE50" s="30"/>
    </row>
    <row r="51" spans="1:47" s="2" customFormat="1" ht="6.95"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20</v>
      </c>
      <c r="D52" s="30"/>
      <c r="E52" s="30"/>
      <c r="F52" s="25" t="str">
        <f>F12</f>
        <v>Ludkovice</v>
      </c>
      <c r="G52" s="30"/>
      <c r="H52" s="30"/>
      <c r="I52" s="27" t="s">
        <v>22</v>
      </c>
      <c r="J52" s="48" t="str">
        <f>IF(J12="","",J12)</f>
        <v>22. 9. 2020</v>
      </c>
      <c r="K52" s="30"/>
      <c r="L52" s="88"/>
      <c r="S52" s="30"/>
      <c r="T52" s="30"/>
      <c r="U52" s="30"/>
      <c r="V52" s="30"/>
      <c r="W52" s="30"/>
      <c r="X52" s="30"/>
      <c r="Y52" s="30"/>
      <c r="Z52" s="30"/>
      <c r="AA52" s="30"/>
      <c r="AB52" s="30"/>
      <c r="AC52" s="30"/>
      <c r="AD52" s="30"/>
      <c r="AE52" s="30"/>
    </row>
    <row r="53" spans="1:47" s="2" customFormat="1" ht="6.95"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x14ac:dyDescent="0.2">
      <c r="A54" s="30"/>
      <c r="B54" s="31"/>
      <c r="C54" s="27" t="s">
        <v>24</v>
      </c>
      <c r="D54" s="30"/>
      <c r="E54" s="30"/>
      <c r="F54" s="25" t="str">
        <f>E15</f>
        <v>Povodí Moravy, státní podnik</v>
      </c>
      <c r="G54" s="30"/>
      <c r="H54" s="30"/>
      <c r="I54" s="27" t="s">
        <v>32</v>
      </c>
      <c r="J54" s="28" t="str">
        <f>E21</f>
        <v xml:space="preserve">HG Partner, s.r.o. </v>
      </c>
      <c r="K54" s="30"/>
      <c r="L54" s="88"/>
      <c r="S54" s="30"/>
      <c r="T54" s="30"/>
      <c r="U54" s="30"/>
      <c r="V54" s="30"/>
      <c r="W54" s="30"/>
      <c r="X54" s="30"/>
      <c r="Y54" s="30"/>
      <c r="Z54" s="30"/>
      <c r="AA54" s="30"/>
      <c r="AB54" s="30"/>
      <c r="AC54" s="30"/>
      <c r="AD54" s="30"/>
      <c r="AE54" s="30"/>
    </row>
    <row r="55" spans="1:47" s="2" customFormat="1" ht="15.2" customHeight="1" x14ac:dyDescent="0.2">
      <c r="A55" s="30"/>
      <c r="B55" s="31"/>
      <c r="C55" s="27" t="s">
        <v>30</v>
      </c>
      <c r="D55" s="30"/>
      <c r="E55" s="30"/>
      <c r="F55" s="25" t="str">
        <f>IF(E18="","",E18)</f>
        <v xml:space="preserve"> </v>
      </c>
      <c r="G55" s="30"/>
      <c r="H55" s="30"/>
      <c r="I55" s="27" t="s">
        <v>37</v>
      </c>
      <c r="J55" s="28" t="str">
        <f>E24</f>
        <v xml:space="preserve"> </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104</v>
      </c>
      <c r="D57" s="96"/>
      <c r="E57" s="96"/>
      <c r="F57" s="96"/>
      <c r="G57" s="96"/>
      <c r="H57" s="96"/>
      <c r="I57" s="96"/>
      <c r="J57" s="103" t="s">
        <v>105</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x14ac:dyDescent="0.2">
      <c r="A59" s="30"/>
      <c r="B59" s="31"/>
      <c r="C59" s="104" t="s">
        <v>72</v>
      </c>
      <c r="D59" s="30"/>
      <c r="E59" s="30"/>
      <c r="F59" s="30"/>
      <c r="G59" s="30"/>
      <c r="H59" s="30"/>
      <c r="I59" s="30"/>
      <c r="J59" s="64">
        <f>J87</f>
        <v>0</v>
      </c>
      <c r="K59" s="30"/>
      <c r="L59" s="88"/>
      <c r="S59" s="30"/>
      <c r="T59" s="30"/>
      <c r="U59" s="30"/>
      <c r="V59" s="30"/>
      <c r="W59" s="30"/>
      <c r="X59" s="30"/>
      <c r="Y59" s="30"/>
      <c r="Z59" s="30"/>
      <c r="AA59" s="30"/>
      <c r="AB59" s="30"/>
      <c r="AC59" s="30"/>
      <c r="AD59" s="30"/>
      <c r="AE59" s="30"/>
      <c r="AU59" s="18" t="s">
        <v>106</v>
      </c>
    </row>
    <row r="60" spans="1:47" s="9" customFormat="1" ht="24.95" customHeight="1" x14ac:dyDescent="0.2">
      <c r="B60" s="105"/>
      <c r="D60" s="106" t="s">
        <v>107</v>
      </c>
      <c r="E60" s="107"/>
      <c r="F60" s="107"/>
      <c r="G60" s="107"/>
      <c r="H60" s="107"/>
      <c r="I60" s="107"/>
      <c r="J60" s="108">
        <f>J88</f>
        <v>0</v>
      </c>
      <c r="L60" s="105"/>
    </row>
    <row r="61" spans="1:47" s="10" customFormat="1" ht="19.899999999999999" customHeight="1" x14ac:dyDescent="0.2">
      <c r="B61" s="109"/>
      <c r="D61" s="110" t="s">
        <v>108</v>
      </c>
      <c r="E61" s="111"/>
      <c r="F61" s="111"/>
      <c r="G61" s="111"/>
      <c r="H61" s="111"/>
      <c r="I61" s="111"/>
      <c r="J61" s="112">
        <f>J89</f>
        <v>0</v>
      </c>
      <c r="L61" s="109"/>
    </row>
    <row r="62" spans="1:47" s="10" customFormat="1" ht="19.899999999999999" customHeight="1" x14ac:dyDescent="0.2">
      <c r="B62" s="109"/>
      <c r="D62" s="110" t="s">
        <v>218</v>
      </c>
      <c r="E62" s="111"/>
      <c r="F62" s="111"/>
      <c r="G62" s="111"/>
      <c r="H62" s="111"/>
      <c r="I62" s="111"/>
      <c r="J62" s="112">
        <f>J121</f>
        <v>0</v>
      </c>
      <c r="L62" s="109"/>
    </row>
    <row r="63" spans="1:47" s="10" customFormat="1" ht="19.899999999999999" customHeight="1" x14ac:dyDescent="0.2">
      <c r="B63" s="109"/>
      <c r="D63" s="110" t="s">
        <v>219</v>
      </c>
      <c r="E63" s="111"/>
      <c r="F63" s="111"/>
      <c r="G63" s="111"/>
      <c r="H63" s="111"/>
      <c r="I63" s="111"/>
      <c r="J63" s="112">
        <f>J127</f>
        <v>0</v>
      </c>
      <c r="L63" s="109"/>
    </row>
    <row r="64" spans="1:47" s="10" customFormat="1" ht="19.899999999999999" customHeight="1" x14ac:dyDescent="0.2">
      <c r="B64" s="109"/>
      <c r="D64" s="110" t="s">
        <v>109</v>
      </c>
      <c r="E64" s="111"/>
      <c r="F64" s="111"/>
      <c r="G64" s="111"/>
      <c r="H64" s="111"/>
      <c r="I64" s="111"/>
      <c r="J64" s="112">
        <f>J149</f>
        <v>0</v>
      </c>
      <c r="L64" s="109"/>
    </row>
    <row r="65" spans="1:31" s="10" customFormat="1" ht="19.899999999999999" customHeight="1" x14ac:dyDescent="0.2">
      <c r="B65" s="109"/>
      <c r="D65" s="110" t="s">
        <v>220</v>
      </c>
      <c r="E65" s="111"/>
      <c r="F65" s="111"/>
      <c r="G65" s="111"/>
      <c r="H65" s="111"/>
      <c r="I65" s="111"/>
      <c r="J65" s="112">
        <f>J176</f>
        <v>0</v>
      </c>
      <c r="L65" s="109"/>
    </row>
    <row r="66" spans="1:31" s="10" customFormat="1" ht="19.899999999999999" customHeight="1" x14ac:dyDescent="0.2">
      <c r="B66" s="109"/>
      <c r="D66" s="110" t="s">
        <v>221</v>
      </c>
      <c r="E66" s="111"/>
      <c r="F66" s="111"/>
      <c r="G66" s="111"/>
      <c r="H66" s="111"/>
      <c r="I66" s="111"/>
      <c r="J66" s="112">
        <f>J179</f>
        <v>0</v>
      </c>
      <c r="L66" s="109"/>
    </row>
    <row r="67" spans="1:31" s="10" customFormat="1" ht="19.899999999999999" customHeight="1" x14ac:dyDescent="0.2">
      <c r="B67" s="109"/>
      <c r="D67" s="110" t="s">
        <v>110</v>
      </c>
      <c r="E67" s="111"/>
      <c r="F67" s="111"/>
      <c r="G67" s="111"/>
      <c r="H67" s="111"/>
      <c r="I67" s="111"/>
      <c r="J67" s="112">
        <f>J185</f>
        <v>0</v>
      </c>
      <c r="L67" s="109"/>
    </row>
    <row r="68" spans="1:31" s="2" customFormat="1" ht="21.75" customHeight="1" x14ac:dyDescent="0.2">
      <c r="A68" s="30"/>
      <c r="B68" s="31"/>
      <c r="C68" s="30"/>
      <c r="D68" s="30"/>
      <c r="E68" s="30"/>
      <c r="F68" s="30"/>
      <c r="G68" s="30"/>
      <c r="H68" s="30"/>
      <c r="I68" s="30"/>
      <c r="J68" s="30"/>
      <c r="K68" s="30"/>
      <c r="L68" s="88"/>
      <c r="S68" s="30"/>
      <c r="T68" s="30"/>
      <c r="U68" s="30"/>
      <c r="V68" s="30"/>
      <c r="W68" s="30"/>
      <c r="X68" s="30"/>
      <c r="Y68" s="30"/>
      <c r="Z68" s="30"/>
      <c r="AA68" s="30"/>
      <c r="AB68" s="30"/>
      <c r="AC68" s="30"/>
      <c r="AD68" s="30"/>
      <c r="AE68" s="30"/>
    </row>
    <row r="69" spans="1:31" s="2" customFormat="1" ht="6.95" customHeight="1" x14ac:dyDescent="0.2">
      <c r="A69" s="30"/>
      <c r="B69" s="40"/>
      <c r="C69" s="41"/>
      <c r="D69" s="41"/>
      <c r="E69" s="41"/>
      <c r="F69" s="41"/>
      <c r="G69" s="41"/>
      <c r="H69" s="41"/>
      <c r="I69" s="41"/>
      <c r="J69" s="41"/>
      <c r="K69" s="41"/>
      <c r="L69" s="88"/>
      <c r="S69" s="30"/>
      <c r="T69" s="30"/>
      <c r="U69" s="30"/>
      <c r="V69" s="30"/>
      <c r="W69" s="30"/>
      <c r="X69" s="30"/>
      <c r="Y69" s="30"/>
      <c r="Z69" s="30"/>
      <c r="AA69" s="30"/>
      <c r="AB69" s="30"/>
      <c r="AC69" s="30"/>
      <c r="AD69" s="30"/>
      <c r="AE69" s="30"/>
    </row>
    <row r="73" spans="1:31" s="2" customFormat="1" ht="6.95" customHeight="1" x14ac:dyDescent="0.2">
      <c r="A73" s="30"/>
      <c r="B73" s="42"/>
      <c r="C73" s="43"/>
      <c r="D73" s="43"/>
      <c r="E73" s="43"/>
      <c r="F73" s="43"/>
      <c r="G73" s="43"/>
      <c r="H73" s="43"/>
      <c r="I73" s="43"/>
      <c r="J73" s="43"/>
      <c r="K73" s="43"/>
      <c r="L73" s="88"/>
      <c r="S73" s="30"/>
      <c r="T73" s="30"/>
      <c r="U73" s="30"/>
      <c r="V73" s="30"/>
      <c r="W73" s="30"/>
      <c r="X73" s="30"/>
      <c r="Y73" s="30"/>
      <c r="Z73" s="30"/>
      <c r="AA73" s="30"/>
      <c r="AB73" s="30"/>
      <c r="AC73" s="30"/>
      <c r="AD73" s="30"/>
      <c r="AE73" s="30"/>
    </row>
    <row r="74" spans="1:31" s="2" customFormat="1" ht="24.95" customHeight="1" x14ac:dyDescent="0.2">
      <c r="A74" s="30"/>
      <c r="B74" s="31"/>
      <c r="C74" s="22" t="s">
        <v>111</v>
      </c>
      <c r="D74" s="30"/>
      <c r="E74" s="30"/>
      <c r="F74" s="30"/>
      <c r="G74" s="30"/>
      <c r="H74" s="30"/>
      <c r="I74" s="30"/>
      <c r="J74" s="30"/>
      <c r="K74" s="30"/>
      <c r="L74" s="88"/>
      <c r="S74" s="30"/>
      <c r="T74" s="30"/>
      <c r="U74" s="30"/>
      <c r="V74" s="30"/>
      <c r="W74" s="30"/>
      <c r="X74" s="30"/>
      <c r="Y74" s="30"/>
      <c r="Z74" s="30"/>
      <c r="AA74" s="30"/>
      <c r="AB74" s="30"/>
      <c r="AC74" s="30"/>
      <c r="AD74" s="30"/>
      <c r="AE74" s="30"/>
    </row>
    <row r="75" spans="1:31" s="2" customFormat="1" ht="6.95" customHeight="1" x14ac:dyDescent="0.2">
      <c r="A75" s="30"/>
      <c r="B75" s="31"/>
      <c r="C75" s="30"/>
      <c r="D75" s="30"/>
      <c r="E75" s="30"/>
      <c r="F75" s="30"/>
      <c r="G75" s="30"/>
      <c r="H75" s="30"/>
      <c r="I75" s="30"/>
      <c r="J75" s="30"/>
      <c r="K75" s="30"/>
      <c r="L75" s="88"/>
      <c r="S75" s="30"/>
      <c r="T75" s="30"/>
      <c r="U75" s="30"/>
      <c r="V75" s="30"/>
      <c r="W75" s="30"/>
      <c r="X75" s="30"/>
      <c r="Y75" s="30"/>
      <c r="Z75" s="30"/>
      <c r="AA75" s="30"/>
      <c r="AB75" s="30"/>
      <c r="AC75" s="30"/>
      <c r="AD75" s="30"/>
      <c r="AE75" s="30"/>
    </row>
    <row r="76" spans="1:31" s="2" customFormat="1" ht="12" customHeight="1" x14ac:dyDescent="0.2">
      <c r="A76" s="30"/>
      <c r="B76" s="31"/>
      <c r="C76" s="27" t="s">
        <v>15</v>
      </c>
      <c r="D76" s="30"/>
      <c r="E76" s="30"/>
      <c r="F76" s="30"/>
      <c r="G76" s="30"/>
      <c r="H76" s="30"/>
      <c r="I76" s="30"/>
      <c r="J76" s="30"/>
      <c r="K76" s="30"/>
      <c r="L76" s="88"/>
      <c r="S76" s="30"/>
      <c r="T76" s="30"/>
      <c r="U76" s="30"/>
      <c r="V76" s="30"/>
      <c r="W76" s="30"/>
      <c r="X76" s="30"/>
      <c r="Y76" s="30"/>
      <c r="Z76" s="30"/>
      <c r="AA76" s="30"/>
      <c r="AB76" s="30"/>
      <c r="AC76" s="30"/>
      <c r="AD76" s="30"/>
      <c r="AE76" s="30"/>
    </row>
    <row r="77" spans="1:31" s="2" customFormat="1" ht="16.5" customHeight="1" x14ac:dyDescent="0.2">
      <c r="A77" s="30"/>
      <c r="B77" s="31"/>
      <c r="C77" s="30"/>
      <c r="D77" s="30"/>
      <c r="E77" s="324" t="str">
        <f>E7</f>
        <v>VD Ludkovice - odstranění sedimentů a přednádrž</v>
      </c>
      <c r="F77" s="325"/>
      <c r="G77" s="325"/>
      <c r="H77" s="325"/>
      <c r="I77" s="30"/>
      <c r="J77" s="30"/>
      <c r="K77" s="30"/>
      <c r="L77" s="88"/>
      <c r="S77" s="30"/>
      <c r="T77" s="30"/>
      <c r="U77" s="30"/>
      <c r="V77" s="30"/>
      <c r="W77" s="30"/>
      <c r="X77" s="30"/>
      <c r="Y77" s="30"/>
      <c r="Z77" s="30"/>
      <c r="AA77" s="30"/>
      <c r="AB77" s="30"/>
      <c r="AC77" s="30"/>
      <c r="AD77" s="30"/>
      <c r="AE77" s="30"/>
    </row>
    <row r="78" spans="1:31" s="2" customFormat="1" ht="12" customHeight="1" x14ac:dyDescent="0.2">
      <c r="A78" s="30"/>
      <c r="B78" s="31"/>
      <c r="C78" s="27" t="s">
        <v>101</v>
      </c>
      <c r="D78" s="30"/>
      <c r="E78" s="30"/>
      <c r="F78" s="30"/>
      <c r="G78" s="30"/>
      <c r="H78" s="30"/>
      <c r="I78" s="30"/>
      <c r="J78" s="30"/>
      <c r="K78" s="30"/>
      <c r="L78" s="88"/>
      <c r="S78" s="30"/>
      <c r="T78" s="30"/>
      <c r="U78" s="30"/>
      <c r="V78" s="30"/>
      <c r="W78" s="30"/>
      <c r="X78" s="30"/>
      <c r="Y78" s="30"/>
      <c r="Z78" s="30"/>
      <c r="AA78" s="30"/>
      <c r="AB78" s="30"/>
      <c r="AC78" s="30"/>
      <c r="AD78" s="30"/>
      <c r="AE78" s="30"/>
    </row>
    <row r="79" spans="1:31" s="2" customFormat="1" ht="16.5" customHeight="1" x14ac:dyDescent="0.2">
      <c r="A79" s="30"/>
      <c r="B79" s="31"/>
      <c r="C79" s="30"/>
      <c r="D79" s="30"/>
      <c r="E79" s="314" t="str">
        <f>E9</f>
        <v>SO 02 - VD Ludkovice - přednádrž</v>
      </c>
      <c r="F79" s="323"/>
      <c r="G79" s="323"/>
      <c r="H79" s="323"/>
      <c r="I79" s="30"/>
      <c r="J79" s="30"/>
      <c r="K79" s="30"/>
      <c r="L79" s="88"/>
      <c r="S79" s="30"/>
      <c r="T79" s="30"/>
      <c r="U79" s="30"/>
      <c r="V79" s="30"/>
      <c r="W79" s="30"/>
      <c r="X79" s="30"/>
      <c r="Y79" s="30"/>
      <c r="Z79" s="30"/>
      <c r="AA79" s="30"/>
      <c r="AB79" s="30"/>
      <c r="AC79" s="30"/>
      <c r="AD79" s="30"/>
      <c r="AE79" s="30"/>
    </row>
    <row r="80" spans="1:31" s="2" customFormat="1" ht="6.95" customHeight="1" x14ac:dyDescent="0.2">
      <c r="A80" s="30"/>
      <c r="B80" s="31"/>
      <c r="C80" s="30"/>
      <c r="D80" s="30"/>
      <c r="E80" s="30"/>
      <c r="F80" s="30"/>
      <c r="G80" s="30"/>
      <c r="H80" s="30"/>
      <c r="I80" s="30"/>
      <c r="J80" s="30"/>
      <c r="K80" s="30"/>
      <c r="L80" s="88"/>
      <c r="S80" s="30"/>
      <c r="T80" s="30"/>
      <c r="U80" s="30"/>
      <c r="V80" s="30"/>
      <c r="W80" s="30"/>
      <c r="X80" s="30"/>
      <c r="Y80" s="30"/>
      <c r="Z80" s="30"/>
      <c r="AA80" s="30"/>
      <c r="AB80" s="30"/>
      <c r="AC80" s="30"/>
      <c r="AD80" s="30"/>
      <c r="AE80" s="30"/>
    </row>
    <row r="81" spans="1:65" s="2" customFormat="1" ht="12" customHeight="1" x14ac:dyDescent="0.2">
      <c r="A81" s="30"/>
      <c r="B81" s="31"/>
      <c r="C81" s="27" t="s">
        <v>20</v>
      </c>
      <c r="D81" s="30"/>
      <c r="E81" s="30"/>
      <c r="F81" s="25" t="str">
        <f>F12</f>
        <v>Ludkovice</v>
      </c>
      <c r="G81" s="30"/>
      <c r="H81" s="30"/>
      <c r="I81" s="27" t="s">
        <v>22</v>
      </c>
      <c r="J81" s="48" t="str">
        <f>IF(J12="","",J12)</f>
        <v>22. 9. 2020</v>
      </c>
      <c r="K81" s="30"/>
      <c r="L81" s="88"/>
      <c r="S81" s="30"/>
      <c r="T81" s="30"/>
      <c r="U81" s="30"/>
      <c r="V81" s="30"/>
      <c r="W81" s="30"/>
      <c r="X81" s="30"/>
      <c r="Y81" s="30"/>
      <c r="Z81" s="30"/>
      <c r="AA81" s="30"/>
      <c r="AB81" s="30"/>
      <c r="AC81" s="30"/>
      <c r="AD81" s="30"/>
      <c r="AE81" s="30"/>
    </row>
    <row r="82" spans="1:65" s="2" customFormat="1" ht="6.95" customHeight="1" x14ac:dyDescent="0.2">
      <c r="A82" s="30"/>
      <c r="B82" s="31"/>
      <c r="C82" s="30"/>
      <c r="D82" s="30"/>
      <c r="E82" s="30"/>
      <c r="F82" s="30"/>
      <c r="G82" s="30"/>
      <c r="H82" s="30"/>
      <c r="I82" s="30"/>
      <c r="J82" s="30"/>
      <c r="K82" s="30"/>
      <c r="L82" s="88"/>
      <c r="S82" s="30"/>
      <c r="T82" s="30"/>
      <c r="U82" s="30"/>
      <c r="V82" s="30"/>
      <c r="W82" s="30"/>
      <c r="X82" s="30"/>
      <c r="Y82" s="30"/>
      <c r="Z82" s="30"/>
      <c r="AA82" s="30"/>
      <c r="AB82" s="30"/>
      <c r="AC82" s="30"/>
      <c r="AD82" s="30"/>
      <c r="AE82" s="30"/>
    </row>
    <row r="83" spans="1:65" s="2" customFormat="1" ht="15.2" customHeight="1" x14ac:dyDescent="0.2">
      <c r="A83" s="30"/>
      <c r="B83" s="31"/>
      <c r="C83" s="27" t="s">
        <v>24</v>
      </c>
      <c r="D83" s="30"/>
      <c r="E83" s="30"/>
      <c r="F83" s="25" t="str">
        <f>E15</f>
        <v>Povodí Moravy, státní podnik</v>
      </c>
      <c r="G83" s="30"/>
      <c r="H83" s="30"/>
      <c r="I83" s="27" t="s">
        <v>32</v>
      </c>
      <c r="J83" s="28" t="str">
        <f>E21</f>
        <v xml:space="preserve">HG Partner, s.r.o. </v>
      </c>
      <c r="K83" s="30"/>
      <c r="L83" s="88"/>
      <c r="S83" s="30"/>
      <c r="T83" s="30"/>
      <c r="U83" s="30"/>
      <c r="V83" s="30"/>
      <c r="W83" s="30"/>
      <c r="X83" s="30"/>
      <c r="Y83" s="30"/>
      <c r="Z83" s="30"/>
      <c r="AA83" s="30"/>
      <c r="AB83" s="30"/>
      <c r="AC83" s="30"/>
      <c r="AD83" s="30"/>
      <c r="AE83" s="30"/>
    </row>
    <row r="84" spans="1:65" s="2" customFormat="1" ht="15.2" customHeight="1" x14ac:dyDescent="0.2">
      <c r="A84" s="30"/>
      <c r="B84" s="31"/>
      <c r="C84" s="27" t="s">
        <v>30</v>
      </c>
      <c r="D84" s="30"/>
      <c r="E84" s="30"/>
      <c r="F84" s="25" t="str">
        <f>IF(E18="","",E18)</f>
        <v xml:space="preserve"> </v>
      </c>
      <c r="G84" s="30"/>
      <c r="H84" s="30"/>
      <c r="I84" s="27" t="s">
        <v>37</v>
      </c>
      <c r="J84" s="28" t="str">
        <f>E24</f>
        <v xml:space="preserve"> </v>
      </c>
      <c r="K84" s="30"/>
      <c r="L84" s="88"/>
      <c r="S84" s="30"/>
      <c r="T84" s="30"/>
      <c r="U84" s="30"/>
      <c r="V84" s="30"/>
      <c r="W84" s="30"/>
      <c r="X84" s="30"/>
      <c r="Y84" s="30"/>
      <c r="Z84" s="30"/>
      <c r="AA84" s="30"/>
      <c r="AB84" s="30"/>
      <c r="AC84" s="30"/>
      <c r="AD84" s="30"/>
      <c r="AE84" s="30"/>
    </row>
    <row r="85" spans="1:65" s="2" customFormat="1" ht="10.35" customHeight="1" x14ac:dyDescent="0.2">
      <c r="A85" s="30"/>
      <c r="B85" s="31"/>
      <c r="C85" s="30"/>
      <c r="D85" s="30"/>
      <c r="E85" s="30"/>
      <c r="F85" s="30"/>
      <c r="G85" s="30"/>
      <c r="H85" s="30"/>
      <c r="I85" s="30"/>
      <c r="J85" s="30"/>
      <c r="K85" s="30"/>
      <c r="L85" s="88"/>
      <c r="S85" s="30"/>
      <c r="T85" s="30"/>
      <c r="U85" s="30"/>
      <c r="V85" s="30"/>
      <c r="W85" s="30"/>
      <c r="X85" s="30"/>
      <c r="Y85" s="30"/>
      <c r="Z85" s="30"/>
      <c r="AA85" s="30"/>
      <c r="AB85" s="30"/>
      <c r="AC85" s="30"/>
      <c r="AD85" s="30"/>
      <c r="AE85" s="30"/>
    </row>
    <row r="86" spans="1:65" s="11" customFormat="1" ht="29.25" customHeight="1" x14ac:dyDescent="0.2">
      <c r="A86" s="113"/>
      <c r="B86" s="114"/>
      <c r="C86" s="115" t="s">
        <v>112</v>
      </c>
      <c r="D86" s="116" t="s">
        <v>59</v>
      </c>
      <c r="E86" s="116" t="s">
        <v>55</v>
      </c>
      <c r="F86" s="116" t="s">
        <v>56</v>
      </c>
      <c r="G86" s="116" t="s">
        <v>113</v>
      </c>
      <c r="H86" s="116" t="s">
        <v>114</v>
      </c>
      <c r="I86" s="116" t="s">
        <v>115</v>
      </c>
      <c r="J86" s="116" t="s">
        <v>105</v>
      </c>
      <c r="K86" s="117" t="s">
        <v>116</v>
      </c>
      <c r="L86" s="118"/>
      <c r="M86" s="55" t="s">
        <v>3</v>
      </c>
      <c r="N86" s="56" t="s">
        <v>44</v>
      </c>
      <c r="O86" s="56" t="s">
        <v>117</v>
      </c>
      <c r="P86" s="56" t="s">
        <v>118</v>
      </c>
      <c r="Q86" s="56" t="s">
        <v>119</v>
      </c>
      <c r="R86" s="56" t="s">
        <v>120</v>
      </c>
      <c r="S86" s="56" t="s">
        <v>121</v>
      </c>
      <c r="T86" s="57" t="s">
        <v>122</v>
      </c>
      <c r="U86" s="113"/>
      <c r="V86" s="113"/>
      <c r="W86" s="113"/>
      <c r="X86" s="113"/>
      <c r="Y86" s="113"/>
      <c r="Z86" s="113"/>
      <c r="AA86" s="113"/>
      <c r="AB86" s="113"/>
      <c r="AC86" s="113"/>
      <c r="AD86" s="113"/>
      <c r="AE86" s="113"/>
    </row>
    <row r="87" spans="1:65" s="2" customFormat="1" ht="22.9" customHeight="1" x14ac:dyDescent="0.25">
      <c r="A87" s="30"/>
      <c r="B87" s="31"/>
      <c r="C87" s="62" t="s">
        <v>123</v>
      </c>
      <c r="D87" s="30"/>
      <c r="E87" s="30"/>
      <c r="F87" s="30"/>
      <c r="G87" s="30"/>
      <c r="H87" s="30"/>
      <c r="I87" s="30"/>
      <c r="J87" s="119">
        <f>BK87</f>
        <v>0</v>
      </c>
      <c r="K87" s="30"/>
      <c r="L87" s="31"/>
      <c r="M87" s="58"/>
      <c r="N87" s="49"/>
      <c r="O87" s="59"/>
      <c r="P87" s="120">
        <f>P88</f>
        <v>7551.5440909999988</v>
      </c>
      <c r="Q87" s="59"/>
      <c r="R87" s="120">
        <f>R88</f>
        <v>3632.9906243199998</v>
      </c>
      <c r="S87" s="59"/>
      <c r="T87" s="121">
        <f>T88</f>
        <v>0</v>
      </c>
      <c r="U87" s="30"/>
      <c r="V87" s="30"/>
      <c r="W87" s="30"/>
      <c r="X87" s="30"/>
      <c r="Y87" s="30"/>
      <c r="Z87" s="30"/>
      <c r="AA87" s="30"/>
      <c r="AB87" s="30"/>
      <c r="AC87" s="30"/>
      <c r="AD87" s="30"/>
      <c r="AE87" s="30"/>
      <c r="AT87" s="18" t="s">
        <v>73</v>
      </c>
      <c r="AU87" s="18" t="s">
        <v>106</v>
      </c>
      <c r="BK87" s="122">
        <f>BK88</f>
        <v>0</v>
      </c>
    </row>
    <row r="88" spans="1:65" s="12" customFormat="1" ht="25.9" customHeight="1" x14ac:dyDescent="0.2">
      <c r="B88" s="123"/>
      <c r="D88" s="124" t="s">
        <v>73</v>
      </c>
      <c r="E88" s="125" t="s">
        <v>124</v>
      </c>
      <c r="F88" s="125" t="s">
        <v>125</v>
      </c>
      <c r="J88" s="126">
        <f>BK88</f>
        <v>0</v>
      </c>
      <c r="L88" s="123"/>
      <c r="M88" s="127"/>
      <c r="N88" s="128"/>
      <c r="O88" s="128"/>
      <c r="P88" s="129">
        <f>P89+P121+P127+P149+P176+P179+P185</f>
        <v>7551.5440909999988</v>
      </c>
      <c r="Q88" s="128"/>
      <c r="R88" s="129">
        <f>R89+R121+R127+R149+R176+R179+R185</f>
        <v>3632.9906243199998</v>
      </c>
      <c r="S88" s="128"/>
      <c r="T88" s="130">
        <f>T89+T121+T127+T149+T176+T179+T185</f>
        <v>0</v>
      </c>
      <c r="AR88" s="124" t="s">
        <v>82</v>
      </c>
      <c r="AT88" s="131" t="s">
        <v>73</v>
      </c>
      <c r="AU88" s="131" t="s">
        <v>74</v>
      </c>
      <c r="AY88" s="124" t="s">
        <v>126</v>
      </c>
      <c r="BK88" s="132">
        <f>BK89+BK121+BK127+BK149+BK176+BK179+BK185</f>
        <v>0</v>
      </c>
    </row>
    <row r="89" spans="1:65" s="12" customFormat="1" ht="22.9" customHeight="1" x14ac:dyDescent="0.2">
      <c r="B89" s="123"/>
      <c r="D89" s="124" t="s">
        <v>73</v>
      </c>
      <c r="E89" s="133" t="s">
        <v>82</v>
      </c>
      <c r="F89" s="133" t="s">
        <v>127</v>
      </c>
      <c r="J89" s="134">
        <f>BK89</f>
        <v>0</v>
      </c>
      <c r="L89" s="123"/>
      <c r="M89" s="127"/>
      <c r="N89" s="128"/>
      <c r="O89" s="128"/>
      <c r="P89" s="129">
        <f>SUM(P90:P120)</f>
        <v>2319.2561999999998</v>
      </c>
      <c r="Q89" s="128"/>
      <c r="R89" s="129">
        <f>SUM(R90:R120)</f>
        <v>345.58023792</v>
      </c>
      <c r="S89" s="128"/>
      <c r="T89" s="130">
        <f>SUM(T90:T120)</f>
        <v>0</v>
      </c>
      <c r="AR89" s="124" t="s">
        <v>82</v>
      </c>
      <c r="AT89" s="131" t="s">
        <v>73</v>
      </c>
      <c r="AU89" s="131" t="s">
        <v>82</v>
      </c>
      <c r="AY89" s="124" t="s">
        <v>126</v>
      </c>
      <c r="BK89" s="132">
        <f>SUM(BK90:BK120)</f>
        <v>0</v>
      </c>
    </row>
    <row r="90" spans="1:65" s="2" customFormat="1" ht="14.45" customHeight="1" x14ac:dyDescent="0.2">
      <c r="A90" s="30"/>
      <c r="B90" s="135"/>
      <c r="C90" s="136" t="s">
        <v>82</v>
      </c>
      <c r="D90" s="136" t="s">
        <v>128</v>
      </c>
      <c r="E90" s="137" t="s">
        <v>222</v>
      </c>
      <c r="F90" s="138" t="s">
        <v>223</v>
      </c>
      <c r="G90" s="139" t="s">
        <v>131</v>
      </c>
      <c r="H90" s="140">
        <v>7835.41</v>
      </c>
      <c r="I90" s="141"/>
      <c r="J90" s="141">
        <f>ROUND(I90*H90,2)</f>
        <v>0</v>
      </c>
      <c r="K90" s="138" t="s">
        <v>132</v>
      </c>
      <c r="L90" s="31"/>
      <c r="M90" s="142" t="s">
        <v>3</v>
      </c>
      <c r="N90" s="143" t="s">
        <v>45</v>
      </c>
      <c r="O90" s="144">
        <v>5.8999999999999997E-2</v>
      </c>
      <c r="P90" s="144">
        <f>O90*H90</f>
        <v>462.28918999999996</v>
      </c>
      <c r="Q90" s="144">
        <v>0</v>
      </c>
      <c r="R90" s="144">
        <f>Q90*H90</f>
        <v>0</v>
      </c>
      <c r="S90" s="144">
        <v>0</v>
      </c>
      <c r="T90" s="145">
        <f>S90*H90</f>
        <v>0</v>
      </c>
      <c r="U90" s="30"/>
      <c r="V90" s="30"/>
      <c r="W90" s="30"/>
      <c r="X90" s="30"/>
      <c r="Y90" s="30"/>
      <c r="Z90" s="30"/>
      <c r="AA90" s="30"/>
      <c r="AB90" s="30"/>
      <c r="AC90" s="30"/>
      <c r="AD90" s="30"/>
      <c r="AE90" s="30"/>
      <c r="AR90" s="146" t="s">
        <v>133</v>
      </c>
      <c r="AT90" s="146" t="s">
        <v>128</v>
      </c>
      <c r="AU90" s="146" t="s">
        <v>84</v>
      </c>
      <c r="AY90" s="18" t="s">
        <v>126</v>
      </c>
      <c r="BE90" s="147">
        <f>IF(N90="základní",J90,0)</f>
        <v>0</v>
      </c>
      <c r="BF90" s="147">
        <f>IF(N90="snížená",J90,0)</f>
        <v>0</v>
      </c>
      <c r="BG90" s="147">
        <f>IF(N90="zákl. přenesená",J90,0)</f>
        <v>0</v>
      </c>
      <c r="BH90" s="147">
        <f>IF(N90="sníž. přenesená",J90,0)</f>
        <v>0</v>
      </c>
      <c r="BI90" s="147">
        <f>IF(N90="nulová",J90,0)</f>
        <v>0</v>
      </c>
      <c r="BJ90" s="18" t="s">
        <v>82</v>
      </c>
      <c r="BK90" s="147">
        <f>ROUND(I90*H90,2)</f>
        <v>0</v>
      </c>
      <c r="BL90" s="18" t="s">
        <v>133</v>
      </c>
      <c r="BM90" s="146" t="s">
        <v>224</v>
      </c>
    </row>
    <row r="91" spans="1:65" s="2" customFormat="1" ht="165.75" x14ac:dyDescent="0.2">
      <c r="A91" s="30"/>
      <c r="B91" s="31"/>
      <c r="C91" s="30"/>
      <c r="D91" s="148" t="s">
        <v>135</v>
      </c>
      <c r="E91" s="30"/>
      <c r="F91" s="149" t="s">
        <v>225</v>
      </c>
      <c r="G91" s="30"/>
      <c r="H91" s="30"/>
      <c r="I91" s="30"/>
      <c r="J91" s="30"/>
      <c r="K91" s="30"/>
      <c r="L91" s="31"/>
      <c r="M91" s="150"/>
      <c r="N91" s="151"/>
      <c r="O91" s="51"/>
      <c r="P91" s="51"/>
      <c r="Q91" s="51"/>
      <c r="R91" s="51"/>
      <c r="S91" s="51"/>
      <c r="T91" s="52"/>
      <c r="U91" s="30"/>
      <c r="V91" s="30"/>
      <c r="W91" s="30"/>
      <c r="X91" s="30"/>
      <c r="Y91" s="30"/>
      <c r="Z91" s="30"/>
      <c r="AA91" s="30"/>
      <c r="AB91" s="30"/>
      <c r="AC91" s="30"/>
      <c r="AD91" s="30"/>
      <c r="AE91" s="30"/>
      <c r="AT91" s="18" t="s">
        <v>135</v>
      </c>
      <c r="AU91" s="18" t="s">
        <v>84</v>
      </c>
    </row>
    <row r="92" spans="1:65" s="13" customFormat="1" x14ac:dyDescent="0.2">
      <c r="B92" s="152"/>
      <c r="D92" s="148" t="s">
        <v>139</v>
      </c>
      <c r="E92" s="153" t="s">
        <v>3</v>
      </c>
      <c r="F92" s="154" t="s">
        <v>226</v>
      </c>
      <c r="H92" s="155">
        <v>7835.41</v>
      </c>
      <c r="L92" s="152"/>
      <c r="M92" s="156"/>
      <c r="N92" s="157"/>
      <c r="O92" s="157"/>
      <c r="P92" s="157"/>
      <c r="Q92" s="157"/>
      <c r="R92" s="157"/>
      <c r="S92" s="157"/>
      <c r="T92" s="158"/>
      <c r="AT92" s="153" t="s">
        <v>139</v>
      </c>
      <c r="AU92" s="153" t="s">
        <v>84</v>
      </c>
      <c r="AV92" s="13" t="s">
        <v>84</v>
      </c>
      <c r="AW92" s="13" t="s">
        <v>36</v>
      </c>
      <c r="AX92" s="13" t="s">
        <v>82</v>
      </c>
      <c r="AY92" s="153" t="s">
        <v>126</v>
      </c>
    </row>
    <row r="93" spans="1:65" s="2" customFormat="1" ht="24.2" customHeight="1" x14ac:dyDescent="0.2">
      <c r="A93" s="30"/>
      <c r="B93" s="135"/>
      <c r="C93" s="136" t="s">
        <v>84</v>
      </c>
      <c r="D93" s="136" t="s">
        <v>128</v>
      </c>
      <c r="E93" s="137" t="s">
        <v>227</v>
      </c>
      <c r="F93" s="138" t="s">
        <v>228</v>
      </c>
      <c r="G93" s="139" t="s">
        <v>159</v>
      </c>
      <c r="H93" s="140">
        <v>2288.88</v>
      </c>
      <c r="I93" s="141"/>
      <c r="J93" s="141">
        <f>ROUND(I93*H93,2)</f>
        <v>0</v>
      </c>
      <c r="K93" s="138" t="s">
        <v>132</v>
      </c>
      <c r="L93" s="31"/>
      <c r="M93" s="142" t="s">
        <v>3</v>
      </c>
      <c r="N93" s="143" t="s">
        <v>45</v>
      </c>
      <c r="O93" s="144">
        <v>0.2</v>
      </c>
      <c r="P93" s="144">
        <f>O93*H93</f>
        <v>457.77600000000007</v>
      </c>
      <c r="Q93" s="144">
        <v>1E-4</v>
      </c>
      <c r="R93" s="144">
        <f>Q93*H93</f>
        <v>0.22888800000000001</v>
      </c>
      <c r="S93" s="144">
        <v>0</v>
      </c>
      <c r="T93" s="145">
        <f>S93*H93</f>
        <v>0</v>
      </c>
      <c r="U93" s="30"/>
      <c r="V93" s="30"/>
      <c r="W93" s="30"/>
      <c r="X93" s="30"/>
      <c r="Y93" s="30"/>
      <c r="Z93" s="30"/>
      <c r="AA93" s="30"/>
      <c r="AB93" s="30"/>
      <c r="AC93" s="30"/>
      <c r="AD93" s="30"/>
      <c r="AE93" s="30"/>
      <c r="AR93" s="146" t="s">
        <v>133</v>
      </c>
      <c r="AT93" s="146" t="s">
        <v>128</v>
      </c>
      <c r="AU93" s="146" t="s">
        <v>84</v>
      </c>
      <c r="AY93" s="18" t="s">
        <v>126</v>
      </c>
      <c r="BE93" s="147">
        <f>IF(N93="základní",J93,0)</f>
        <v>0</v>
      </c>
      <c r="BF93" s="147">
        <f>IF(N93="snížená",J93,0)</f>
        <v>0</v>
      </c>
      <c r="BG93" s="147">
        <f>IF(N93="zákl. přenesená",J93,0)</f>
        <v>0</v>
      </c>
      <c r="BH93" s="147">
        <f>IF(N93="sníž. přenesená",J93,0)</f>
        <v>0</v>
      </c>
      <c r="BI93" s="147">
        <f>IF(N93="nulová",J93,0)</f>
        <v>0</v>
      </c>
      <c r="BJ93" s="18" t="s">
        <v>82</v>
      </c>
      <c r="BK93" s="147">
        <f>ROUND(I93*H93,2)</f>
        <v>0</v>
      </c>
      <c r="BL93" s="18" t="s">
        <v>133</v>
      </c>
      <c r="BM93" s="146" t="s">
        <v>229</v>
      </c>
    </row>
    <row r="94" spans="1:65" s="2" customFormat="1" ht="58.5" x14ac:dyDescent="0.2">
      <c r="A94" s="30"/>
      <c r="B94" s="31"/>
      <c r="C94" s="30"/>
      <c r="D94" s="148" t="s">
        <v>135</v>
      </c>
      <c r="E94" s="30"/>
      <c r="F94" s="149" t="s">
        <v>230</v>
      </c>
      <c r="G94" s="30"/>
      <c r="H94" s="30"/>
      <c r="I94" s="30"/>
      <c r="J94" s="30"/>
      <c r="K94" s="30"/>
      <c r="L94" s="31"/>
      <c r="M94" s="150"/>
      <c r="N94" s="151"/>
      <c r="O94" s="51"/>
      <c r="P94" s="51"/>
      <c r="Q94" s="51"/>
      <c r="R94" s="51"/>
      <c r="S94" s="51"/>
      <c r="T94" s="52"/>
      <c r="U94" s="30"/>
      <c r="V94" s="30"/>
      <c r="W94" s="30"/>
      <c r="X94" s="30"/>
      <c r="Y94" s="30"/>
      <c r="Z94" s="30"/>
      <c r="AA94" s="30"/>
      <c r="AB94" s="30"/>
      <c r="AC94" s="30"/>
      <c r="AD94" s="30"/>
      <c r="AE94" s="30"/>
      <c r="AT94" s="18" t="s">
        <v>135</v>
      </c>
      <c r="AU94" s="18" t="s">
        <v>84</v>
      </c>
    </row>
    <row r="95" spans="1:65" s="13" customFormat="1" x14ac:dyDescent="0.2">
      <c r="B95" s="152"/>
      <c r="D95" s="148" t="s">
        <v>139</v>
      </c>
      <c r="E95" s="153" t="s">
        <v>3</v>
      </c>
      <c r="F95" s="154" t="s">
        <v>231</v>
      </c>
      <c r="H95" s="155">
        <v>2288.88</v>
      </c>
      <c r="L95" s="152"/>
      <c r="M95" s="156"/>
      <c r="N95" s="157"/>
      <c r="O95" s="157"/>
      <c r="P95" s="157"/>
      <c r="Q95" s="157"/>
      <c r="R95" s="157"/>
      <c r="S95" s="157"/>
      <c r="T95" s="158"/>
      <c r="AT95" s="153" t="s">
        <v>139</v>
      </c>
      <c r="AU95" s="153" t="s">
        <v>84</v>
      </c>
      <c r="AV95" s="13" t="s">
        <v>84</v>
      </c>
      <c r="AW95" s="13" t="s">
        <v>36</v>
      </c>
      <c r="AX95" s="13" t="s">
        <v>82</v>
      </c>
      <c r="AY95" s="153" t="s">
        <v>126</v>
      </c>
    </row>
    <row r="96" spans="1:65" s="2" customFormat="1" ht="14.45" customHeight="1" x14ac:dyDescent="0.2">
      <c r="A96" s="30"/>
      <c r="B96" s="135"/>
      <c r="C96" s="159" t="s">
        <v>143</v>
      </c>
      <c r="D96" s="159" t="s">
        <v>170</v>
      </c>
      <c r="E96" s="160" t="s">
        <v>194</v>
      </c>
      <c r="F96" s="161" t="s">
        <v>195</v>
      </c>
      <c r="G96" s="162" t="s">
        <v>159</v>
      </c>
      <c r="H96" s="163">
        <v>2746.6559999999999</v>
      </c>
      <c r="I96" s="164"/>
      <c r="J96" s="164">
        <f>ROUND(I96*H96,2)</f>
        <v>0</v>
      </c>
      <c r="K96" s="161" t="s">
        <v>132</v>
      </c>
      <c r="L96" s="165"/>
      <c r="M96" s="166" t="s">
        <v>3</v>
      </c>
      <c r="N96" s="167" t="s">
        <v>45</v>
      </c>
      <c r="O96" s="144">
        <v>0</v>
      </c>
      <c r="P96" s="144">
        <f>O96*H96</f>
        <v>0</v>
      </c>
      <c r="Q96" s="144">
        <v>3.2000000000000003E-4</v>
      </c>
      <c r="R96" s="144">
        <f>Q96*H96</f>
        <v>0.87892992000000003</v>
      </c>
      <c r="S96" s="144">
        <v>0</v>
      </c>
      <c r="T96" s="145">
        <f>S96*H96</f>
        <v>0</v>
      </c>
      <c r="U96" s="30"/>
      <c r="V96" s="30"/>
      <c r="W96" s="30"/>
      <c r="X96" s="30"/>
      <c r="Y96" s="30"/>
      <c r="Z96" s="30"/>
      <c r="AA96" s="30"/>
      <c r="AB96" s="30"/>
      <c r="AC96" s="30"/>
      <c r="AD96" s="30"/>
      <c r="AE96" s="30"/>
      <c r="AR96" s="146" t="s">
        <v>169</v>
      </c>
      <c r="AT96" s="146" t="s">
        <v>170</v>
      </c>
      <c r="AU96" s="146" t="s">
        <v>84</v>
      </c>
      <c r="AY96" s="18" t="s">
        <v>126</v>
      </c>
      <c r="BE96" s="147">
        <f>IF(N96="základní",J96,0)</f>
        <v>0</v>
      </c>
      <c r="BF96" s="147">
        <f>IF(N96="snížená",J96,0)</f>
        <v>0</v>
      </c>
      <c r="BG96" s="147">
        <f>IF(N96="zákl. přenesená",J96,0)</f>
        <v>0</v>
      </c>
      <c r="BH96" s="147">
        <f>IF(N96="sníž. přenesená",J96,0)</f>
        <v>0</v>
      </c>
      <c r="BI96" s="147">
        <f>IF(N96="nulová",J96,0)</f>
        <v>0</v>
      </c>
      <c r="BJ96" s="18" t="s">
        <v>82</v>
      </c>
      <c r="BK96" s="147">
        <f>ROUND(I96*H96,2)</f>
        <v>0</v>
      </c>
      <c r="BL96" s="18" t="s">
        <v>133</v>
      </c>
      <c r="BM96" s="146" t="s">
        <v>232</v>
      </c>
    </row>
    <row r="97" spans="1:65" s="13" customFormat="1" x14ac:dyDescent="0.2">
      <c r="B97" s="152"/>
      <c r="D97" s="148" t="s">
        <v>139</v>
      </c>
      <c r="F97" s="154" t="s">
        <v>233</v>
      </c>
      <c r="H97" s="155">
        <v>2746.6559999999999</v>
      </c>
      <c r="L97" s="152"/>
      <c r="M97" s="156"/>
      <c r="N97" s="157"/>
      <c r="O97" s="157"/>
      <c r="P97" s="157"/>
      <c r="Q97" s="157"/>
      <c r="R97" s="157"/>
      <c r="S97" s="157"/>
      <c r="T97" s="158"/>
      <c r="AT97" s="153" t="s">
        <v>139</v>
      </c>
      <c r="AU97" s="153" t="s">
        <v>84</v>
      </c>
      <c r="AV97" s="13" t="s">
        <v>84</v>
      </c>
      <c r="AW97" s="13" t="s">
        <v>4</v>
      </c>
      <c r="AX97" s="13" t="s">
        <v>82</v>
      </c>
      <c r="AY97" s="153" t="s">
        <v>126</v>
      </c>
    </row>
    <row r="98" spans="1:65" s="2" customFormat="1" ht="37.9" customHeight="1" x14ac:dyDescent="0.2">
      <c r="A98" s="30"/>
      <c r="B98" s="135"/>
      <c r="C98" s="136" t="s">
        <v>133</v>
      </c>
      <c r="D98" s="136" t="s">
        <v>128</v>
      </c>
      <c r="E98" s="137" t="s">
        <v>234</v>
      </c>
      <c r="F98" s="138" t="s">
        <v>235</v>
      </c>
      <c r="G98" s="139" t="s">
        <v>131</v>
      </c>
      <c r="H98" s="140">
        <v>130.9</v>
      </c>
      <c r="I98" s="141"/>
      <c r="J98" s="141">
        <f>ROUND(I98*H98,2)</f>
        <v>0</v>
      </c>
      <c r="K98" s="138" t="s">
        <v>132</v>
      </c>
      <c r="L98" s="31"/>
      <c r="M98" s="142" t="s">
        <v>3</v>
      </c>
      <c r="N98" s="143" t="s">
        <v>45</v>
      </c>
      <c r="O98" s="144">
        <v>7.6999999999999999E-2</v>
      </c>
      <c r="P98" s="144">
        <f>O98*H98</f>
        <v>10.0793</v>
      </c>
      <c r="Q98" s="144">
        <v>0</v>
      </c>
      <c r="R98" s="144">
        <f>Q98*H98</f>
        <v>0</v>
      </c>
      <c r="S98" s="144">
        <v>0</v>
      </c>
      <c r="T98" s="145">
        <f>S98*H98</f>
        <v>0</v>
      </c>
      <c r="U98" s="30"/>
      <c r="V98" s="30"/>
      <c r="W98" s="30"/>
      <c r="X98" s="30"/>
      <c r="Y98" s="30"/>
      <c r="Z98" s="30"/>
      <c r="AA98" s="30"/>
      <c r="AB98" s="30"/>
      <c r="AC98" s="30"/>
      <c r="AD98" s="30"/>
      <c r="AE98" s="30"/>
      <c r="AR98" s="146" t="s">
        <v>133</v>
      </c>
      <c r="AT98" s="146" t="s">
        <v>128</v>
      </c>
      <c r="AU98" s="146" t="s">
        <v>84</v>
      </c>
      <c r="AY98" s="18" t="s">
        <v>126</v>
      </c>
      <c r="BE98" s="147">
        <f>IF(N98="základní",J98,0)</f>
        <v>0</v>
      </c>
      <c r="BF98" s="147">
        <f>IF(N98="snížená",J98,0)</f>
        <v>0</v>
      </c>
      <c r="BG98" s="147">
        <f>IF(N98="zákl. přenesená",J98,0)</f>
        <v>0</v>
      </c>
      <c r="BH98" s="147">
        <f>IF(N98="sníž. přenesená",J98,0)</f>
        <v>0</v>
      </c>
      <c r="BI98" s="147">
        <f>IF(N98="nulová",J98,0)</f>
        <v>0</v>
      </c>
      <c r="BJ98" s="18" t="s">
        <v>82</v>
      </c>
      <c r="BK98" s="147">
        <f>ROUND(I98*H98,2)</f>
        <v>0</v>
      </c>
      <c r="BL98" s="18" t="s">
        <v>133</v>
      </c>
      <c r="BM98" s="146" t="s">
        <v>236</v>
      </c>
    </row>
    <row r="99" spans="1:65" s="2" customFormat="1" ht="39" x14ac:dyDescent="0.2">
      <c r="A99" s="30"/>
      <c r="B99" s="31"/>
      <c r="C99" s="30"/>
      <c r="D99" s="148" t="s">
        <v>135</v>
      </c>
      <c r="E99" s="30"/>
      <c r="F99" s="149" t="s">
        <v>237</v>
      </c>
      <c r="G99" s="30"/>
      <c r="H99" s="30"/>
      <c r="I99" s="30"/>
      <c r="J99" s="30"/>
      <c r="K99" s="30"/>
      <c r="L99" s="31"/>
      <c r="M99" s="150"/>
      <c r="N99" s="151"/>
      <c r="O99" s="51"/>
      <c r="P99" s="51"/>
      <c r="Q99" s="51"/>
      <c r="R99" s="51"/>
      <c r="S99" s="51"/>
      <c r="T99" s="52"/>
      <c r="U99" s="30"/>
      <c r="V99" s="30"/>
      <c r="W99" s="30"/>
      <c r="X99" s="30"/>
      <c r="Y99" s="30"/>
      <c r="Z99" s="30"/>
      <c r="AA99" s="30"/>
      <c r="AB99" s="30"/>
      <c r="AC99" s="30"/>
      <c r="AD99" s="30"/>
      <c r="AE99" s="30"/>
      <c r="AT99" s="18" t="s">
        <v>135</v>
      </c>
      <c r="AU99" s="18" t="s">
        <v>84</v>
      </c>
    </row>
    <row r="100" spans="1:65" s="13" customFormat="1" x14ac:dyDescent="0.2">
      <c r="B100" s="152"/>
      <c r="D100" s="148" t="s">
        <v>139</v>
      </c>
      <c r="E100" s="153" t="s">
        <v>3</v>
      </c>
      <c r="F100" s="154" t="s">
        <v>238</v>
      </c>
      <c r="H100" s="155">
        <v>130.9</v>
      </c>
      <c r="L100" s="152"/>
      <c r="M100" s="156"/>
      <c r="N100" s="157"/>
      <c r="O100" s="157"/>
      <c r="P100" s="157"/>
      <c r="Q100" s="157"/>
      <c r="R100" s="157"/>
      <c r="S100" s="157"/>
      <c r="T100" s="158"/>
      <c r="AT100" s="153" t="s">
        <v>139</v>
      </c>
      <c r="AU100" s="153" t="s">
        <v>84</v>
      </c>
      <c r="AV100" s="13" t="s">
        <v>84</v>
      </c>
      <c r="AW100" s="13" t="s">
        <v>36</v>
      </c>
      <c r="AX100" s="13" t="s">
        <v>82</v>
      </c>
      <c r="AY100" s="153" t="s">
        <v>126</v>
      </c>
    </row>
    <row r="101" spans="1:65" s="2" customFormat="1" ht="14.45" customHeight="1" x14ac:dyDescent="0.2">
      <c r="A101" s="30"/>
      <c r="B101" s="135"/>
      <c r="C101" s="159" t="s">
        <v>151</v>
      </c>
      <c r="D101" s="159" t="s">
        <v>170</v>
      </c>
      <c r="E101" s="160" t="s">
        <v>239</v>
      </c>
      <c r="F101" s="161" t="s">
        <v>240</v>
      </c>
      <c r="G101" s="162" t="s">
        <v>214</v>
      </c>
      <c r="H101" s="163">
        <v>235.62</v>
      </c>
      <c r="I101" s="164"/>
      <c r="J101" s="164">
        <f>ROUND(I101*H101,2)</f>
        <v>0</v>
      </c>
      <c r="K101" s="161" t="s">
        <v>132</v>
      </c>
      <c r="L101" s="165"/>
      <c r="M101" s="166" t="s">
        <v>3</v>
      </c>
      <c r="N101" s="167" t="s">
        <v>45</v>
      </c>
      <c r="O101" s="144">
        <v>0</v>
      </c>
      <c r="P101" s="144">
        <f>O101*H101</f>
        <v>0</v>
      </c>
      <c r="Q101" s="144">
        <v>1</v>
      </c>
      <c r="R101" s="144">
        <f>Q101*H101</f>
        <v>235.62</v>
      </c>
      <c r="S101" s="144">
        <v>0</v>
      </c>
      <c r="T101" s="145">
        <f>S101*H101</f>
        <v>0</v>
      </c>
      <c r="U101" s="30"/>
      <c r="V101" s="30"/>
      <c r="W101" s="30"/>
      <c r="X101" s="30"/>
      <c r="Y101" s="30"/>
      <c r="Z101" s="30"/>
      <c r="AA101" s="30"/>
      <c r="AB101" s="30"/>
      <c r="AC101" s="30"/>
      <c r="AD101" s="30"/>
      <c r="AE101" s="30"/>
      <c r="AR101" s="146" t="s">
        <v>169</v>
      </c>
      <c r="AT101" s="146" t="s">
        <v>170</v>
      </c>
      <c r="AU101" s="146" t="s">
        <v>84</v>
      </c>
      <c r="AY101" s="18" t="s">
        <v>126</v>
      </c>
      <c r="BE101" s="147">
        <f>IF(N101="základní",J101,0)</f>
        <v>0</v>
      </c>
      <c r="BF101" s="147">
        <f>IF(N101="snížená",J101,0)</f>
        <v>0</v>
      </c>
      <c r="BG101" s="147">
        <f>IF(N101="zákl. přenesená",J101,0)</f>
        <v>0</v>
      </c>
      <c r="BH101" s="147">
        <f>IF(N101="sníž. přenesená",J101,0)</f>
        <v>0</v>
      </c>
      <c r="BI101" s="147">
        <f>IF(N101="nulová",J101,0)</f>
        <v>0</v>
      </c>
      <c r="BJ101" s="18" t="s">
        <v>82</v>
      </c>
      <c r="BK101" s="147">
        <f>ROUND(I101*H101,2)</f>
        <v>0</v>
      </c>
      <c r="BL101" s="18" t="s">
        <v>133</v>
      </c>
      <c r="BM101" s="146" t="s">
        <v>241</v>
      </c>
    </row>
    <row r="102" spans="1:65" s="13" customFormat="1" x14ac:dyDescent="0.2">
      <c r="B102" s="152"/>
      <c r="D102" s="148" t="s">
        <v>139</v>
      </c>
      <c r="F102" s="154" t="s">
        <v>242</v>
      </c>
      <c r="H102" s="155">
        <v>235.62</v>
      </c>
      <c r="L102" s="152"/>
      <c r="M102" s="156"/>
      <c r="N102" s="157"/>
      <c r="O102" s="157"/>
      <c r="P102" s="157"/>
      <c r="Q102" s="157"/>
      <c r="R102" s="157"/>
      <c r="S102" s="157"/>
      <c r="T102" s="158"/>
      <c r="AT102" s="153" t="s">
        <v>139</v>
      </c>
      <c r="AU102" s="153" t="s">
        <v>84</v>
      </c>
      <c r="AV102" s="13" t="s">
        <v>84</v>
      </c>
      <c r="AW102" s="13" t="s">
        <v>4</v>
      </c>
      <c r="AX102" s="13" t="s">
        <v>82</v>
      </c>
      <c r="AY102" s="153" t="s">
        <v>126</v>
      </c>
    </row>
    <row r="103" spans="1:65" s="2" customFormat="1" ht="24.2" customHeight="1" x14ac:dyDescent="0.2">
      <c r="A103" s="30"/>
      <c r="B103" s="135"/>
      <c r="C103" s="136" t="s">
        <v>156</v>
      </c>
      <c r="D103" s="136" t="s">
        <v>128</v>
      </c>
      <c r="E103" s="137" t="s">
        <v>243</v>
      </c>
      <c r="F103" s="138" t="s">
        <v>244</v>
      </c>
      <c r="G103" s="139" t="s">
        <v>159</v>
      </c>
      <c r="H103" s="140">
        <v>328</v>
      </c>
      <c r="I103" s="141"/>
      <c r="J103" s="141">
        <f>ROUND(I103*H103,2)</f>
        <v>0</v>
      </c>
      <c r="K103" s="138" t="s">
        <v>132</v>
      </c>
      <c r="L103" s="31"/>
      <c r="M103" s="142" t="s">
        <v>3</v>
      </c>
      <c r="N103" s="143" t="s">
        <v>45</v>
      </c>
      <c r="O103" s="144">
        <v>0.114</v>
      </c>
      <c r="P103" s="144">
        <f>O103*H103</f>
        <v>37.392000000000003</v>
      </c>
      <c r="Q103" s="144">
        <v>0</v>
      </c>
      <c r="R103" s="144">
        <f>Q103*H103</f>
        <v>0</v>
      </c>
      <c r="S103" s="144">
        <v>0</v>
      </c>
      <c r="T103" s="145">
        <f>S103*H103</f>
        <v>0</v>
      </c>
      <c r="U103" s="30"/>
      <c r="V103" s="30"/>
      <c r="W103" s="30"/>
      <c r="X103" s="30"/>
      <c r="Y103" s="30"/>
      <c r="Z103" s="30"/>
      <c r="AA103" s="30"/>
      <c r="AB103" s="30"/>
      <c r="AC103" s="30"/>
      <c r="AD103" s="30"/>
      <c r="AE103" s="30"/>
      <c r="AR103" s="146" t="s">
        <v>133</v>
      </c>
      <c r="AT103" s="146" t="s">
        <v>128</v>
      </c>
      <c r="AU103" s="146" t="s">
        <v>84</v>
      </c>
      <c r="AY103" s="18" t="s">
        <v>126</v>
      </c>
      <c r="BE103" s="147">
        <f>IF(N103="základní",J103,0)</f>
        <v>0</v>
      </c>
      <c r="BF103" s="147">
        <f>IF(N103="snížená",J103,0)</f>
        <v>0</v>
      </c>
      <c r="BG103" s="147">
        <f>IF(N103="zákl. přenesená",J103,0)</f>
        <v>0</v>
      </c>
      <c r="BH103" s="147">
        <f>IF(N103="sníž. přenesená",J103,0)</f>
        <v>0</v>
      </c>
      <c r="BI103" s="147">
        <f>IF(N103="nulová",J103,0)</f>
        <v>0</v>
      </c>
      <c r="BJ103" s="18" t="s">
        <v>82</v>
      </c>
      <c r="BK103" s="147">
        <f>ROUND(I103*H103,2)</f>
        <v>0</v>
      </c>
      <c r="BL103" s="18" t="s">
        <v>133</v>
      </c>
      <c r="BM103" s="146" t="s">
        <v>245</v>
      </c>
    </row>
    <row r="104" spans="1:65" s="2" customFormat="1" ht="48.75" x14ac:dyDescent="0.2">
      <c r="A104" s="30"/>
      <c r="B104" s="31"/>
      <c r="C104" s="30"/>
      <c r="D104" s="148" t="s">
        <v>135</v>
      </c>
      <c r="E104" s="30"/>
      <c r="F104" s="149" t="s">
        <v>246</v>
      </c>
      <c r="G104" s="30"/>
      <c r="H104" s="30"/>
      <c r="I104" s="30"/>
      <c r="J104" s="30"/>
      <c r="K104" s="30"/>
      <c r="L104" s="31"/>
      <c r="M104" s="150"/>
      <c r="N104" s="151"/>
      <c r="O104" s="51"/>
      <c r="P104" s="51"/>
      <c r="Q104" s="51"/>
      <c r="R104" s="51"/>
      <c r="S104" s="51"/>
      <c r="T104" s="52"/>
      <c r="U104" s="30"/>
      <c r="V104" s="30"/>
      <c r="W104" s="30"/>
      <c r="X104" s="30"/>
      <c r="Y104" s="30"/>
      <c r="Z104" s="30"/>
      <c r="AA104" s="30"/>
      <c r="AB104" s="30"/>
      <c r="AC104" s="30"/>
      <c r="AD104" s="30"/>
      <c r="AE104" s="30"/>
      <c r="AT104" s="18" t="s">
        <v>135</v>
      </c>
      <c r="AU104" s="18" t="s">
        <v>84</v>
      </c>
    </row>
    <row r="105" spans="1:65" s="13" customFormat="1" x14ac:dyDescent="0.2">
      <c r="B105" s="152"/>
      <c r="D105" s="148" t="s">
        <v>139</v>
      </c>
      <c r="E105" s="153" t="s">
        <v>3</v>
      </c>
      <c r="F105" s="154" t="s">
        <v>247</v>
      </c>
      <c r="H105" s="155">
        <v>328</v>
      </c>
      <c r="L105" s="152"/>
      <c r="M105" s="156"/>
      <c r="N105" s="157"/>
      <c r="O105" s="157"/>
      <c r="P105" s="157"/>
      <c r="Q105" s="157"/>
      <c r="R105" s="157"/>
      <c r="S105" s="157"/>
      <c r="T105" s="158"/>
      <c r="AT105" s="153" t="s">
        <v>139</v>
      </c>
      <c r="AU105" s="153" t="s">
        <v>84</v>
      </c>
      <c r="AV105" s="13" t="s">
        <v>84</v>
      </c>
      <c r="AW105" s="13" t="s">
        <v>36</v>
      </c>
      <c r="AX105" s="13" t="s">
        <v>82</v>
      </c>
      <c r="AY105" s="153" t="s">
        <v>126</v>
      </c>
    </row>
    <row r="106" spans="1:65" s="2" customFormat="1" ht="24.2" customHeight="1" x14ac:dyDescent="0.2">
      <c r="A106" s="30"/>
      <c r="B106" s="135"/>
      <c r="C106" s="136" t="s">
        <v>163</v>
      </c>
      <c r="D106" s="136" t="s">
        <v>128</v>
      </c>
      <c r="E106" s="137" t="s">
        <v>164</v>
      </c>
      <c r="F106" s="138" t="s">
        <v>165</v>
      </c>
      <c r="G106" s="139" t="s">
        <v>159</v>
      </c>
      <c r="H106" s="140">
        <v>328</v>
      </c>
      <c r="I106" s="141"/>
      <c r="J106" s="141">
        <f>ROUND(I106*H106,2)</f>
        <v>0</v>
      </c>
      <c r="K106" s="138" t="s">
        <v>132</v>
      </c>
      <c r="L106" s="31"/>
      <c r="M106" s="142" t="s">
        <v>3</v>
      </c>
      <c r="N106" s="143" t="s">
        <v>45</v>
      </c>
      <c r="O106" s="144">
        <v>7.0000000000000001E-3</v>
      </c>
      <c r="P106" s="144">
        <f>O106*H106</f>
        <v>2.2960000000000003</v>
      </c>
      <c r="Q106" s="144">
        <v>0</v>
      </c>
      <c r="R106" s="144">
        <f>Q106*H106</f>
        <v>0</v>
      </c>
      <c r="S106" s="144">
        <v>0</v>
      </c>
      <c r="T106" s="145">
        <f>S106*H106</f>
        <v>0</v>
      </c>
      <c r="U106" s="30"/>
      <c r="V106" s="30"/>
      <c r="W106" s="30"/>
      <c r="X106" s="30"/>
      <c r="Y106" s="30"/>
      <c r="Z106" s="30"/>
      <c r="AA106" s="30"/>
      <c r="AB106" s="30"/>
      <c r="AC106" s="30"/>
      <c r="AD106" s="30"/>
      <c r="AE106" s="30"/>
      <c r="AR106" s="146" t="s">
        <v>133</v>
      </c>
      <c r="AT106" s="146" t="s">
        <v>128</v>
      </c>
      <c r="AU106" s="146" t="s">
        <v>84</v>
      </c>
      <c r="AY106" s="18" t="s">
        <v>126</v>
      </c>
      <c r="BE106" s="147">
        <f>IF(N106="základní",J106,0)</f>
        <v>0</v>
      </c>
      <c r="BF106" s="147">
        <f>IF(N106="snížená",J106,0)</f>
        <v>0</v>
      </c>
      <c r="BG106" s="147">
        <f>IF(N106="zákl. přenesená",J106,0)</f>
        <v>0</v>
      </c>
      <c r="BH106" s="147">
        <f>IF(N106="sníž. přenesená",J106,0)</f>
        <v>0</v>
      </c>
      <c r="BI106" s="147">
        <f>IF(N106="nulová",J106,0)</f>
        <v>0</v>
      </c>
      <c r="BJ106" s="18" t="s">
        <v>82</v>
      </c>
      <c r="BK106" s="147">
        <f>ROUND(I106*H106,2)</f>
        <v>0</v>
      </c>
      <c r="BL106" s="18" t="s">
        <v>133</v>
      </c>
      <c r="BM106" s="146" t="s">
        <v>248</v>
      </c>
    </row>
    <row r="107" spans="1:65" s="2" customFormat="1" ht="107.25" x14ac:dyDescent="0.2">
      <c r="A107" s="30"/>
      <c r="B107" s="31"/>
      <c r="C107" s="30"/>
      <c r="D107" s="148" t="s">
        <v>135</v>
      </c>
      <c r="E107" s="30"/>
      <c r="F107" s="149" t="s">
        <v>167</v>
      </c>
      <c r="G107" s="30"/>
      <c r="H107" s="30"/>
      <c r="I107" s="30"/>
      <c r="J107" s="30"/>
      <c r="K107" s="30"/>
      <c r="L107" s="31"/>
      <c r="M107" s="150"/>
      <c r="N107" s="151"/>
      <c r="O107" s="51"/>
      <c r="P107" s="51"/>
      <c r="Q107" s="51"/>
      <c r="R107" s="51"/>
      <c r="S107" s="51"/>
      <c r="T107" s="52"/>
      <c r="U107" s="30"/>
      <c r="V107" s="30"/>
      <c r="W107" s="30"/>
      <c r="X107" s="30"/>
      <c r="Y107" s="30"/>
      <c r="Z107" s="30"/>
      <c r="AA107" s="30"/>
      <c r="AB107" s="30"/>
      <c r="AC107" s="30"/>
      <c r="AD107" s="30"/>
      <c r="AE107" s="30"/>
      <c r="AT107" s="18" t="s">
        <v>135</v>
      </c>
      <c r="AU107" s="18" t="s">
        <v>84</v>
      </c>
    </row>
    <row r="108" spans="1:65" s="13" customFormat="1" x14ac:dyDescent="0.2">
      <c r="B108" s="152"/>
      <c r="D108" s="148" t="s">
        <v>139</v>
      </c>
      <c r="E108" s="153" t="s">
        <v>3</v>
      </c>
      <c r="F108" s="154" t="s">
        <v>247</v>
      </c>
      <c r="H108" s="155">
        <v>328</v>
      </c>
      <c r="L108" s="152"/>
      <c r="M108" s="156"/>
      <c r="N108" s="157"/>
      <c r="O108" s="157"/>
      <c r="P108" s="157"/>
      <c r="Q108" s="157"/>
      <c r="R108" s="157"/>
      <c r="S108" s="157"/>
      <c r="T108" s="158"/>
      <c r="AT108" s="153" t="s">
        <v>139</v>
      </c>
      <c r="AU108" s="153" t="s">
        <v>84</v>
      </c>
      <c r="AV108" s="13" t="s">
        <v>84</v>
      </c>
      <c r="AW108" s="13" t="s">
        <v>36</v>
      </c>
      <c r="AX108" s="13" t="s">
        <v>82</v>
      </c>
      <c r="AY108" s="153" t="s">
        <v>126</v>
      </c>
    </row>
    <row r="109" spans="1:65" s="2" customFormat="1" ht="14.45" customHeight="1" x14ac:dyDescent="0.2">
      <c r="A109" s="30"/>
      <c r="B109" s="135"/>
      <c r="C109" s="159" t="s">
        <v>169</v>
      </c>
      <c r="D109" s="159" t="s">
        <v>170</v>
      </c>
      <c r="E109" s="160" t="s">
        <v>171</v>
      </c>
      <c r="F109" s="161" t="s">
        <v>172</v>
      </c>
      <c r="G109" s="162" t="s">
        <v>173</v>
      </c>
      <c r="H109" s="163">
        <v>4.92</v>
      </c>
      <c r="I109" s="164"/>
      <c r="J109" s="164">
        <f>ROUND(I109*H109,2)</f>
        <v>0</v>
      </c>
      <c r="K109" s="161" t="s">
        <v>132</v>
      </c>
      <c r="L109" s="165"/>
      <c r="M109" s="166" t="s">
        <v>3</v>
      </c>
      <c r="N109" s="167" t="s">
        <v>45</v>
      </c>
      <c r="O109" s="144">
        <v>0</v>
      </c>
      <c r="P109" s="144">
        <f>O109*H109</f>
        <v>0</v>
      </c>
      <c r="Q109" s="144">
        <v>1E-3</v>
      </c>
      <c r="R109" s="144">
        <f>Q109*H109</f>
        <v>4.9199999999999999E-3</v>
      </c>
      <c r="S109" s="144">
        <v>0</v>
      </c>
      <c r="T109" s="145">
        <f>S109*H109</f>
        <v>0</v>
      </c>
      <c r="U109" s="30"/>
      <c r="V109" s="30"/>
      <c r="W109" s="30"/>
      <c r="X109" s="30"/>
      <c r="Y109" s="30"/>
      <c r="Z109" s="30"/>
      <c r="AA109" s="30"/>
      <c r="AB109" s="30"/>
      <c r="AC109" s="30"/>
      <c r="AD109" s="30"/>
      <c r="AE109" s="30"/>
      <c r="AR109" s="146" t="s">
        <v>169</v>
      </c>
      <c r="AT109" s="146" t="s">
        <v>170</v>
      </c>
      <c r="AU109" s="146" t="s">
        <v>84</v>
      </c>
      <c r="AY109" s="18" t="s">
        <v>126</v>
      </c>
      <c r="BE109" s="147">
        <f>IF(N109="základní",J109,0)</f>
        <v>0</v>
      </c>
      <c r="BF109" s="147">
        <f>IF(N109="snížená",J109,0)</f>
        <v>0</v>
      </c>
      <c r="BG109" s="147">
        <f>IF(N109="zákl. přenesená",J109,0)</f>
        <v>0</v>
      </c>
      <c r="BH109" s="147">
        <f>IF(N109="sníž. přenesená",J109,0)</f>
        <v>0</v>
      </c>
      <c r="BI109" s="147">
        <f>IF(N109="nulová",J109,0)</f>
        <v>0</v>
      </c>
      <c r="BJ109" s="18" t="s">
        <v>82</v>
      </c>
      <c r="BK109" s="147">
        <f>ROUND(I109*H109,2)</f>
        <v>0</v>
      </c>
      <c r="BL109" s="18" t="s">
        <v>133</v>
      </c>
      <c r="BM109" s="146" t="s">
        <v>249</v>
      </c>
    </row>
    <row r="110" spans="1:65" s="13" customFormat="1" x14ac:dyDescent="0.2">
      <c r="B110" s="152"/>
      <c r="D110" s="148" t="s">
        <v>139</v>
      </c>
      <c r="F110" s="154" t="s">
        <v>250</v>
      </c>
      <c r="H110" s="155">
        <v>4.92</v>
      </c>
      <c r="L110" s="152"/>
      <c r="M110" s="156"/>
      <c r="N110" s="157"/>
      <c r="O110" s="157"/>
      <c r="P110" s="157"/>
      <c r="Q110" s="157"/>
      <c r="R110" s="157"/>
      <c r="S110" s="157"/>
      <c r="T110" s="158"/>
      <c r="AT110" s="153" t="s">
        <v>139</v>
      </c>
      <c r="AU110" s="153" t="s">
        <v>84</v>
      </c>
      <c r="AV110" s="13" t="s">
        <v>84</v>
      </c>
      <c r="AW110" s="13" t="s">
        <v>4</v>
      </c>
      <c r="AX110" s="13" t="s">
        <v>82</v>
      </c>
      <c r="AY110" s="153" t="s">
        <v>126</v>
      </c>
    </row>
    <row r="111" spans="1:65" s="2" customFormat="1" ht="14.45" customHeight="1" x14ac:dyDescent="0.2">
      <c r="A111" s="30"/>
      <c r="B111" s="135"/>
      <c r="C111" s="136" t="s">
        <v>176</v>
      </c>
      <c r="D111" s="136" t="s">
        <v>128</v>
      </c>
      <c r="E111" s="137" t="s">
        <v>251</v>
      </c>
      <c r="F111" s="138" t="s">
        <v>252</v>
      </c>
      <c r="G111" s="139" t="s">
        <v>253</v>
      </c>
      <c r="H111" s="140">
        <v>1952</v>
      </c>
      <c r="I111" s="141"/>
      <c r="J111" s="141">
        <f>ROUND(I111*H111,2)</f>
        <v>0</v>
      </c>
      <c r="K111" s="138" t="s">
        <v>132</v>
      </c>
      <c r="L111" s="31"/>
      <c r="M111" s="142" t="s">
        <v>3</v>
      </c>
      <c r="N111" s="143" t="s">
        <v>45</v>
      </c>
      <c r="O111" s="144">
        <v>2.7E-2</v>
      </c>
      <c r="P111" s="144">
        <f>O111*H111</f>
        <v>52.704000000000001</v>
      </c>
      <c r="Q111" s="144">
        <v>0</v>
      </c>
      <c r="R111" s="144">
        <f>Q111*H111</f>
        <v>0</v>
      </c>
      <c r="S111" s="144">
        <v>0</v>
      </c>
      <c r="T111" s="145">
        <f>S111*H111</f>
        <v>0</v>
      </c>
      <c r="U111" s="30"/>
      <c r="V111" s="30"/>
      <c r="W111" s="30"/>
      <c r="X111" s="30"/>
      <c r="Y111" s="30"/>
      <c r="Z111" s="30"/>
      <c r="AA111" s="30"/>
      <c r="AB111" s="30"/>
      <c r="AC111" s="30"/>
      <c r="AD111" s="30"/>
      <c r="AE111" s="30"/>
      <c r="AR111" s="146" t="s">
        <v>133</v>
      </c>
      <c r="AT111" s="146" t="s">
        <v>128</v>
      </c>
      <c r="AU111" s="146" t="s">
        <v>84</v>
      </c>
      <c r="AY111" s="18" t="s">
        <v>126</v>
      </c>
      <c r="BE111" s="147">
        <f>IF(N111="základní",J111,0)</f>
        <v>0</v>
      </c>
      <c r="BF111" s="147">
        <f>IF(N111="snížená",J111,0)</f>
        <v>0</v>
      </c>
      <c r="BG111" s="147">
        <f>IF(N111="zákl. přenesená",J111,0)</f>
        <v>0</v>
      </c>
      <c r="BH111" s="147">
        <f>IF(N111="sníž. přenesená",J111,0)</f>
        <v>0</v>
      </c>
      <c r="BI111" s="147">
        <f>IF(N111="nulová",J111,0)</f>
        <v>0</v>
      </c>
      <c r="BJ111" s="18" t="s">
        <v>82</v>
      </c>
      <c r="BK111" s="147">
        <f>ROUND(I111*H111,2)</f>
        <v>0</v>
      </c>
      <c r="BL111" s="18" t="s">
        <v>133</v>
      </c>
      <c r="BM111" s="146" t="s">
        <v>254</v>
      </c>
    </row>
    <row r="112" spans="1:65" s="2" customFormat="1" ht="39" x14ac:dyDescent="0.2">
      <c r="A112" s="30"/>
      <c r="B112" s="31"/>
      <c r="C112" s="30"/>
      <c r="D112" s="148" t="s">
        <v>135</v>
      </c>
      <c r="E112" s="30"/>
      <c r="F112" s="149" t="s">
        <v>255</v>
      </c>
      <c r="G112" s="30"/>
      <c r="H112" s="30"/>
      <c r="I112" s="30"/>
      <c r="J112" s="30"/>
      <c r="K112" s="30"/>
      <c r="L112" s="31"/>
      <c r="M112" s="150"/>
      <c r="N112" s="151"/>
      <c r="O112" s="51"/>
      <c r="P112" s="51"/>
      <c r="Q112" s="51"/>
      <c r="R112" s="51"/>
      <c r="S112" s="51"/>
      <c r="T112" s="52"/>
      <c r="U112" s="30"/>
      <c r="V112" s="30"/>
      <c r="W112" s="30"/>
      <c r="X112" s="30"/>
      <c r="Y112" s="30"/>
      <c r="Z112" s="30"/>
      <c r="AA112" s="30"/>
      <c r="AB112" s="30"/>
      <c r="AC112" s="30"/>
      <c r="AD112" s="30"/>
      <c r="AE112" s="30"/>
      <c r="AT112" s="18" t="s">
        <v>135</v>
      </c>
      <c r="AU112" s="18" t="s">
        <v>84</v>
      </c>
    </row>
    <row r="113" spans="1:65" s="13" customFormat="1" ht="22.5" x14ac:dyDescent="0.2">
      <c r="B113" s="152"/>
      <c r="D113" s="148" t="s">
        <v>139</v>
      </c>
      <c r="E113" s="153" t="s">
        <v>3</v>
      </c>
      <c r="F113" s="154" t="s">
        <v>256</v>
      </c>
      <c r="H113" s="155">
        <v>1952</v>
      </c>
      <c r="L113" s="152"/>
      <c r="M113" s="156"/>
      <c r="N113" s="157"/>
      <c r="O113" s="157"/>
      <c r="P113" s="157"/>
      <c r="Q113" s="157"/>
      <c r="R113" s="157"/>
      <c r="S113" s="157"/>
      <c r="T113" s="158"/>
      <c r="AT113" s="153" t="s">
        <v>139</v>
      </c>
      <c r="AU113" s="153" t="s">
        <v>84</v>
      </c>
      <c r="AV113" s="13" t="s">
        <v>84</v>
      </c>
      <c r="AW113" s="13" t="s">
        <v>36</v>
      </c>
      <c r="AX113" s="13" t="s">
        <v>82</v>
      </c>
      <c r="AY113" s="153" t="s">
        <v>126</v>
      </c>
    </row>
    <row r="114" spans="1:65" s="2" customFormat="1" ht="14.45" customHeight="1" x14ac:dyDescent="0.2">
      <c r="A114" s="30"/>
      <c r="B114" s="135"/>
      <c r="C114" s="159" t="s">
        <v>181</v>
      </c>
      <c r="D114" s="159" t="s">
        <v>170</v>
      </c>
      <c r="E114" s="160" t="s">
        <v>257</v>
      </c>
      <c r="F114" s="161" t="s">
        <v>258</v>
      </c>
      <c r="G114" s="162" t="s">
        <v>253</v>
      </c>
      <c r="H114" s="163">
        <v>976</v>
      </c>
      <c r="I114" s="164"/>
      <c r="J114" s="164">
        <f>ROUND(I114*H114,2)</f>
        <v>0</v>
      </c>
      <c r="K114" s="161" t="s">
        <v>3</v>
      </c>
      <c r="L114" s="165"/>
      <c r="M114" s="166" t="s">
        <v>3</v>
      </c>
      <c r="N114" s="167" t="s">
        <v>45</v>
      </c>
      <c r="O114" s="144">
        <v>0</v>
      </c>
      <c r="P114" s="144">
        <f>O114*H114</f>
        <v>0</v>
      </c>
      <c r="Q114" s="144">
        <v>8.9999999999999993E-3</v>
      </c>
      <c r="R114" s="144">
        <f>Q114*H114</f>
        <v>8.7839999999999989</v>
      </c>
      <c r="S114" s="144">
        <v>0</v>
      </c>
      <c r="T114" s="145">
        <f>S114*H114</f>
        <v>0</v>
      </c>
      <c r="U114" s="30"/>
      <c r="V114" s="30"/>
      <c r="W114" s="30"/>
      <c r="X114" s="30"/>
      <c r="Y114" s="30"/>
      <c r="Z114" s="30"/>
      <c r="AA114" s="30"/>
      <c r="AB114" s="30"/>
      <c r="AC114" s="30"/>
      <c r="AD114" s="30"/>
      <c r="AE114" s="30"/>
      <c r="AR114" s="146" t="s">
        <v>169</v>
      </c>
      <c r="AT114" s="146" t="s">
        <v>170</v>
      </c>
      <c r="AU114" s="146" t="s">
        <v>84</v>
      </c>
      <c r="AY114" s="18" t="s">
        <v>126</v>
      </c>
      <c r="BE114" s="147">
        <f>IF(N114="základní",J114,0)</f>
        <v>0</v>
      </c>
      <c r="BF114" s="147">
        <f>IF(N114="snížená",J114,0)</f>
        <v>0</v>
      </c>
      <c r="BG114" s="147">
        <f>IF(N114="zákl. přenesená",J114,0)</f>
        <v>0</v>
      </c>
      <c r="BH114" s="147">
        <f>IF(N114="sníž. přenesená",J114,0)</f>
        <v>0</v>
      </c>
      <c r="BI114" s="147">
        <f>IF(N114="nulová",J114,0)</f>
        <v>0</v>
      </c>
      <c r="BJ114" s="18" t="s">
        <v>82</v>
      </c>
      <c r="BK114" s="147">
        <f>ROUND(I114*H114,2)</f>
        <v>0</v>
      </c>
      <c r="BL114" s="18" t="s">
        <v>133</v>
      </c>
      <c r="BM114" s="146" t="s">
        <v>259</v>
      </c>
    </row>
    <row r="115" spans="1:65" s="13" customFormat="1" ht="22.5" x14ac:dyDescent="0.2">
      <c r="B115" s="152"/>
      <c r="D115" s="148" t="s">
        <v>139</v>
      </c>
      <c r="E115" s="153" t="s">
        <v>3</v>
      </c>
      <c r="F115" s="154" t="s">
        <v>260</v>
      </c>
      <c r="H115" s="155">
        <v>976</v>
      </c>
      <c r="L115" s="152"/>
      <c r="M115" s="156"/>
      <c r="N115" s="157"/>
      <c r="O115" s="157"/>
      <c r="P115" s="157"/>
      <c r="Q115" s="157"/>
      <c r="R115" s="157"/>
      <c r="S115" s="157"/>
      <c r="T115" s="158"/>
      <c r="AT115" s="153" t="s">
        <v>139</v>
      </c>
      <c r="AU115" s="153" t="s">
        <v>84</v>
      </c>
      <c r="AV115" s="13" t="s">
        <v>84</v>
      </c>
      <c r="AW115" s="13" t="s">
        <v>36</v>
      </c>
      <c r="AX115" s="13" t="s">
        <v>82</v>
      </c>
      <c r="AY115" s="153" t="s">
        <v>126</v>
      </c>
    </row>
    <row r="116" spans="1:65" s="2" customFormat="1" ht="14.45" customHeight="1" x14ac:dyDescent="0.2">
      <c r="A116" s="30"/>
      <c r="B116" s="135"/>
      <c r="C116" s="159" t="s">
        <v>187</v>
      </c>
      <c r="D116" s="159" t="s">
        <v>170</v>
      </c>
      <c r="E116" s="160" t="s">
        <v>261</v>
      </c>
      <c r="F116" s="161" t="s">
        <v>262</v>
      </c>
      <c r="G116" s="162" t="s">
        <v>253</v>
      </c>
      <c r="H116" s="163">
        <v>976</v>
      </c>
      <c r="I116" s="164"/>
      <c r="J116" s="164">
        <f>ROUND(I116*H116,2)</f>
        <v>0</v>
      </c>
      <c r="K116" s="161" t="s">
        <v>3</v>
      </c>
      <c r="L116" s="165"/>
      <c r="M116" s="166" t="s">
        <v>3</v>
      </c>
      <c r="N116" s="167" t="s">
        <v>45</v>
      </c>
      <c r="O116" s="144">
        <v>0</v>
      </c>
      <c r="P116" s="144">
        <f>O116*H116</f>
        <v>0</v>
      </c>
      <c r="Q116" s="144">
        <v>8.9999999999999993E-3</v>
      </c>
      <c r="R116" s="144">
        <f>Q116*H116</f>
        <v>8.7839999999999989</v>
      </c>
      <c r="S116" s="144">
        <v>0</v>
      </c>
      <c r="T116" s="145">
        <f>S116*H116</f>
        <v>0</v>
      </c>
      <c r="U116" s="30"/>
      <c r="V116" s="30"/>
      <c r="W116" s="30"/>
      <c r="X116" s="30"/>
      <c r="Y116" s="30"/>
      <c r="Z116" s="30"/>
      <c r="AA116" s="30"/>
      <c r="AB116" s="30"/>
      <c r="AC116" s="30"/>
      <c r="AD116" s="30"/>
      <c r="AE116" s="30"/>
      <c r="AR116" s="146" t="s">
        <v>169</v>
      </c>
      <c r="AT116" s="146" t="s">
        <v>170</v>
      </c>
      <c r="AU116" s="146" t="s">
        <v>84</v>
      </c>
      <c r="AY116" s="18" t="s">
        <v>126</v>
      </c>
      <c r="BE116" s="147">
        <f>IF(N116="základní",J116,0)</f>
        <v>0</v>
      </c>
      <c r="BF116" s="147">
        <f>IF(N116="snížená",J116,0)</f>
        <v>0</v>
      </c>
      <c r="BG116" s="147">
        <f>IF(N116="zákl. přenesená",J116,0)</f>
        <v>0</v>
      </c>
      <c r="BH116" s="147">
        <f>IF(N116="sníž. přenesená",J116,0)</f>
        <v>0</v>
      </c>
      <c r="BI116" s="147">
        <f>IF(N116="nulová",J116,0)</f>
        <v>0</v>
      </c>
      <c r="BJ116" s="18" t="s">
        <v>82</v>
      </c>
      <c r="BK116" s="147">
        <f>ROUND(I116*H116,2)</f>
        <v>0</v>
      </c>
      <c r="BL116" s="18" t="s">
        <v>133</v>
      </c>
      <c r="BM116" s="146" t="s">
        <v>263</v>
      </c>
    </row>
    <row r="117" spans="1:65" s="13" customFormat="1" ht="22.5" x14ac:dyDescent="0.2">
      <c r="B117" s="152"/>
      <c r="D117" s="148" t="s">
        <v>139</v>
      </c>
      <c r="E117" s="153" t="s">
        <v>3</v>
      </c>
      <c r="F117" s="154" t="s">
        <v>264</v>
      </c>
      <c r="H117" s="155">
        <v>976</v>
      </c>
      <c r="L117" s="152"/>
      <c r="M117" s="156"/>
      <c r="N117" s="157"/>
      <c r="O117" s="157"/>
      <c r="P117" s="157"/>
      <c r="Q117" s="157"/>
      <c r="R117" s="157"/>
      <c r="S117" s="157"/>
      <c r="T117" s="158"/>
      <c r="AT117" s="153" t="s">
        <v>139</v>
      </c>
      <c r="AU117" s="153" t="s">
        <v>84</v>
      </c>
      <c r="AV117" s="13" t="s">
        <v>84</v>
      </c>
      <c r="AW117" s="13" t="s">
        <v>36</v>
      </c>
      <c r="AX117" s="13" t="s">
        <v>82</v>
      </c>
      <c r="AY117" s="153" t="s">
        <v>126</v>
      </c>
    </row>
    <row r="118" spans="1:65" s="2" customFormat="1" ht="24.2" customHeight="1" x14ac:dyDescent="0.2">
      <c r="A118" s="30"/>
      <c r="B118" s="135"/>
      <c r="C118" s="136" t="s">
        <v>193</v>
      </c>
      <c r="D118" s="136" t="s">
        <v>128</v>
      </c>
      <c r="E118" s="137" t="s">
        <v>265</v>
      </c>
      <c r="F118" s="138" t="s">
        <v>266</v>
      </c>
      <c r="G118" s="139" t="s">
        <v>267</v>
      </c>
      <c r="H118" s="140">
        <v>1</v>
      </c>
      <c r="I118" s="141"/>
      <c r="J118" s="141">
        <f>ROUND(I118*H118,2)</f>
        <v>0</v>
      </c>
      <c r="K118" s="138" t="s">
        <v>3</v>
      </c>
      <c r="L118" s="31"/>
      <c r="M118" s="142" t="s">
        <v>3</v>
      </c>
      <c r="N118" s="143" t="s">
        <v>45</v>
      </c>
      <c r="O118" s="144">
        <v>74.395750000000007</v>
      </c>
      <c r="P118" s="144">
        <f>O118*H118</f>
        <v>74.395750000000007</v>
      </c>
      <c r="Q118" s="144">
        <v>91.279499999999999</v>
      </c>
      <c r="R118" s="144">
        <f>Q118*H118</f>
        <v>91.279499999999999</v>
      </c>
      <c r="S118" s="144">
        <v>0</v>
      </c>
      <c r="T118" s="145">
        <f>S118*H118</f>
        <v>0</v>
      </c>
      <c r="U118" s="30"/>
      <c r="V118" s="30"/>
      <c r="W118" s="30"/>
      <c r="X118" s="30"/>
      <c r="Y118" s="30"/>
      <c r="Z118" s="30"/>
      <c r="AA118" s="30"/>
      <c r="AB118" s="30"/>
      <c r="AC118" s="30"/>
      <c r="AD118" s="30"/>
      <c r="AE118" s="30"/>
      <c r="AR118" s="146" t="s">
        <v>133</v>
      </c>
      <c r="AT118" s="146" t="s">
        <v>128</v>
      </c>
      <c r="AU118" s="146" t="s">
        <v>84</v>
      </c>
      <c r="AY118" s="18" t="s">
        <v>126</v>
      </c>
      <c r="BE118" s="147">
        <f>IF(N118="základní",J118,0)</f>
        <v>0</v>
      </c>
      <c r="BF118" s="147">
        <f>IF(N118="snížená",J118,0)</f>
        <v>0</v>
      </c>
      <c r="BG118" s="147">
        <f>IF(N118="zákl. přenesená",J118,0)</f>
        <v>0</v>
      </c>
      <c r="BH118" s="147">
        <f>IF(N118="sníž. přenesená",J118,0)</f>
        <v>0</v>
      </c>
      <c r="BI118" s="147">
        <f>IF(N118="nulová",J118,0)</f>
        <v>0</v>
      </c>
      <c r="BJ118" s="18" t="s">
        <v>82</v>
      </c>
      <c r="BK118" s="147">
        <f>ROUND(I118*H118,2)</f>
        <v>0</v>
      </c>
      <c r="BL118" s="18" t="s">
        <v>133</v>
      </c>
      <c r="BM118" s="146" t="s">
        <v>268</v>
      </c>
    </row>
    <row r="119" spans="1:65" s="2" customFormat="1" ht="14.45" customHeight="1" x14ac:dyDescent="0.2">
      <c r="A119" s="30"/>
      <c r="B119" s="135"/>
      <c r="C119" s="136" t="s">
        <v>198</v>
      </c>
      <c r="D119" s="136" t="s">
        <v>128</v>
      </c>
      <c r="E119" s="137" t="s">
        <v>269</v>
      </c>
      <c r="F119" s="138" t="s">
        <v>270</v>
      </c>
      <c r="G119" s="139" t="s">
        <v>131</v>
      </c>
      <c r="H119" s="140">
        <v>7835.41</v>
      </c>
      <c r="I119" s="141"/>
      <c r="J119" s="141">
        <f>ROUND(I119*H119,2)</f>
        <v>0</v>
      </c>
      <c r="K119" s="138" t="s">
        <v>3</v>
      </c>
      <c r="L119" s="31"/>
      <c r="M119" s="142" t="s">
        <v>3</v>
      </c>
      <c r="N119" s="143" t="s">
        <v>45</v>
      </c>
      <c r="O119" s="144">
        <v>0.156</v>
      </c>
      <c r="P119" s="144">
        <f>O119*H119</f>
        <v>1222.3239599999999</v>
      </c>
      <c r="Q119" s="144">
        <v>0</v>
      </c>
      <c r="R119" s="144">
        <f>Q119*H119</f>
        <v>0</v>
      </c>
      <c r="S119" s="144">
        <v>0</v>
      </c>
      <c r="T119" s="145">
        <f>S119*H119</f>
        <v>0</v>
      </c>
      <c r="U119" s="30"/>
      <c r="V119" s="30"/>
      <c r="W119" s="30"/>
      <c r="X119" s="30"/>
      <c r="Y119" s="30"/>
      <c r="Z119" s="30"/>
      <c r="AA119" s="30"/>
      <c r="AB119" s="30"/>
      <c r="AC119" s="30"/>
      <c r="AD119" s="30"/>
      <c r="AE119" s="30"/>
      <c r="AR119" s="146" t="s">
        <v>133</v>
      </c>
      <c r="AT119" s="146" t="s">
        <v>128</v>
      </c>
      <c r="AU119" s="146" t="s">
        <v>84</v>
      </c>
      <c r="AY119" s="18" t="s">
        <v>126</v>
      </c>
      <c r="BE119" s="147">
        <f>IF(N119="základní",J119,0)</f>
        <v>0</v>
      </c>
      <c r="BF119" s="147">
        <f>IF(N119="snížená",J119,0)</f>
        <v>0</v>
      </c>
      <c r="BG119" s="147">
        <f>IF(N119="zákl. přenesená",J119,0)</f>
        <v>0</v>
      </c>
      <c r="BH119" s="147">
        <f>IF(N119="sníž. přenesená",J119,0)</f>
        <v>0</v>
      </c>
      <c r="BI119" s="147">
        <f>IF(N119="nulová",J119,0)</f>
        <v>0</v>
      </c>
      <c r="BJ119" s="18" t="s">
        <v>82</v>
      </c>
      <c r="BK119" s="147">
        <f>ROUND(I119*H119,2)</f>
        <v>0</v>
      </c>
      <c r="BL119" s="18" t="s">
        <v>133</v>
      </c>
      <c r="BM119" s="146" t="s">
        <v>271</v>
      </c>
    </row>
    <row r="120" spans="1:65" s="13" customFormat="1" x14ac:dyDescent="0.2">
      <c r="B120" s="152"/>
      <c r="D120" s="148" t="s">
        <v>139</v>
      </c>
      <c r="E120" s="153" t="s">
        <v>3</v>
      </c>
      <c r="F120" s="154" t="s">
        <v>226</v>
      </c>
      <c r="H120" s="155">
        <v>7835.41</v>
      </c>
      <c r="L120" s="152"/>
      <c r="M120" s="156"/>
      <c r="N120" s="157"/>
      <c r="O120" s="157"/>
      <c r="P120" s="157"/>
      <c r="Q120" s="157"/>
      <c r="R120" s="157"/>
      <c r="S120" s="157"/>
      <c r="T120" s="158"/>
      <c r="AT120" s="153" t="s">
        <v>139</v>
      </c>
      <c r="AU120" s="153" t="s">
        <v>84</v>
      </c>
      <c r="AV120" s="13" t="s">
        <v>84</v>
      </c>
      <c r="AW120" s="13" t="s">
        <v>36</v>
      </c>
      <c r="AX120" s="13" t="s">
        <v>82</v>
      </c>
      <c r="AY120" s="153" t="s">
        <v>126</v>
      </c>
    </row>
    <row r="121" spans="1:65" s="12" customFormat="1" ht="22.9" customHeight="1" x14ac:dyDescent="0.2">
      <c r="B121" s="123"/>
      <c r="D121" s="124" t="s">
        <v>73</v>
      </c>
      <c r="E121" s="133" t="s">
        <v>84</v>
      </c>
      <c r="F121" s="133" t="s">
        <v>272</v>
      </c>
      <c r="J121" s="134">
        <f>BK121</f>
        <v>0</v>
      </c>
      <c r="L121" s="123"/>
      <c r="M121" s="127"/>
      <c r="N121" s="128"/>
      <c r="O121" s="128"/>
      <c r="P121" s="129">
        <f>SUM(P122:P126)</f>
        <v>104.544</v>
      </c>
      <c r="Q121" s="128"/>
      <c r="R121" s="129">
        <f>SUM(R122:R126)</f>
        <v>548.35199999999998</v>
      </c>
      <c r="S121" s="128"/>
      <c r="T121" s="130">
        <f>SUM(T122:T126)</f>
        <v>0</v>
      </c>
      <c r="AR121" s="124" t="s">
        <v>82</v>
      </c>
      <c r="AT121" s="131" t="s">
        <v>73</v>
      </c>
      <c r="AU121" s="131" t="s">
        <v>82</v>
      </c>
      <c r="AY121" s="124" t="s">
        <v>126</v>
      </c>
      <c r="BK121" s="132">
        <f>SUM(BK122:BK126)</f>
        <v>0</v>
      </c>
    </row>
    <row r="122" spans="1:65" s="2" customFormat="1" ht="14.45" customHeight="1" x14ac:dyDescent="0.2">
      <c r="A122" s="30"/>
      <c r="B122" s="135"/>
      <c r="C122" s="136" t="s">
        <v>204</v>
      </c>
      <c r="D122" s="136" t="s">
        <v>128</v>
      </c>
      <c r="E122" s="137" t="s">
        <v>273</v>
      </c>
      <c r="F122" s="138" t="s">
        <v>274</v>
      </c>
      <c r="G122" s="139" t="s">
        <v>159</v>
      </c>
      <c r="H122" s="140">
        <v>864</v>
      </c>
      <c r="I122" s="141"/>
      <c r="J122" s="141">
        <f>ROUND(I122*H122,2)</f>
        <v>0</v>
      </c>
      <c r="K122" s="138" t="s">
        <v>132</v>
      </c>
      <c r="L122" s="31"/>
      <c r="M122" s="142" t="s">
        <v>3</v>
      </c>
      <c r="N122" s="143" t="s">
        <v>45</v>
      </c>
      <c r="O122" s="144">
        <v>0.121</v>
      </c>
      <c r="P122" s="144">
        <f>O122*H122</f>
        <v>104.544</v>
      </c>
      <c r="Q122" s="144">
        <v>0.108</v>
      </c>
      <c r="R122" s="144">
        <f>Q122*H122</f>
        <v>93.311999999999998</v>
      </c>
      <c r="S122" s="144">
        <v>0</v>
      </c>
      <c r="T122" s="145">
        <f>S122*H122</f>
        <v>0</v>
      </c>
      <c r="U122" s="30"/>
      <c r="V122" s="30"/>
      <c r="W122" s="30"/>
      <c r="X122" s="30"/>
      <c r="Y122" s="30"/>
      <c r="Z122" s="30"/>
      <c r="AA122" s="30"/>
      <c r="AB122" s="30"/>
      <c r="AC122" s="30"/>
      <c r="AD122" s="30"/>
      <c r="AE122" s="30"/>
      <c r="AR122" s="146" t="s">
        <v>133</v>
      </c>
      <c r="AT122" s="146" t="s">
        <v>128</v>
      </c>
      <c r="AU122" s="146" t="s">
        <v>84</v>
      </c>
      <c r="AY122" s="18" t="s">
        <v>126</v>
      </c>
      <c r="BE122" s="147">
        <f>IF(N122="základní",J122,0)</f>
        <v>0</v>
      </c>
      <c r="BF122" s="147">
        <f>IF(N122="snížená",J122,0)</f>
        <v>0</v>
      </c>
      <c r="BG122" s="147">
        <f>IF(N122="zákl. přenesená",J122,0)</f>
        <v>0</v>
      </c>
      <c r="BH122" s="147">
        <f>IF(N122="sníž. přenesená",J122,0)</f>
        <v>0</v>
      </c>
      <c r="BI122" s="147">
        <f>IF(N122="nulová",J122,0)</f>
        <v>0</v>
      </c>
      <c r="BJ122" s="18" t="s">
        <v>82</v>
      </c>
      <c r="BK122" s="147">
        <f>ROUND(I122*H122,2)</f>
        <v>0</v>
      </c>
      <c r="BL122" s="18" t="s">
        <v>133</v>
      </c>
      <c r="BM122" s="146" t="s">
        <v>275</v>
      </c>
    </row>
    <row r="123" spans="1:65" s="2" customFormat="1" ht="87.75" x14ac:dyDescent="0.2">
      <c r="A123" s="30"/>
      <c r="B123" s="31"/>
      <c r="C123" s="30"/>
      <c r="D123" s="148" t="s">
        <v>135</v>
      </c>
      <c r="E123" s="30"/>
      <c r="F123" s="149" t="s">
        <v>276</v>
      </c>
      <c r="G123" s="30"/>
      <c r="H123" s="30"/>
      <c r="I123" s="30"/>
      <c r="J123" s="30"/>
      <c r="K123" s="30"/>
      <c r="L123" s="31"/>
      <c r="M123" s="150"/>
      <c r="N123" s="151"/>
      <c r="O123" s="51"/>
      <c r="P123" s="51"/>
      <c r="Q123" s="51"/>
      <c r="R123" s="51"/>
      <c r="S123" s="51"/>
      <c r="T123" s="52"/>
      <c r="U123" s="30"/>
      <c r="V123" s="30"/>
      <c r="W123" s="30"/>
      <c r="X123" s="30"/>
      <c r="Y123" s="30"/>
      <c r="Z123" s="30"/>
      <c r="AA123" s="30"/>
      <c r="AB123" s="30"/>
      <c r="AC123" s="30"/>
      <c r="AD123" s="30"/>
      <c r="AE123" s="30"/>
      <c r="AT123" s="18" t="s">
        <v>135</v>
      </c>
      <c r="AU123" s="18" t="s">
        <v>84</v>
      </c>
    </row>
    <row r="124" spans="1:65" s="13" customFormat="1" ht="22.5" x14ac:dyDescent="0.2">
      <c r="B124" s="152"/>
      <c r="D124" s="148" t="s">
        <v>139</v>
      </c>
      <c r="E124" s="153" t="s">
        <v>3</v>
      </c>
      <c r="F124" s="154" t="s">
        <v>277</v>
      </c>
      <c r="H124" s="155">
        <v>864</v>
      </c>
      <c r="L124" s="152"/>
      <c r="M124" s="156"/>
      <c r="N124" s="157"/>
      <c r="O124" s="157"/>
      <c r="P124" s="157"/>
      <c r="Q124" s="157"/>
      <c r="R124" s="157"/>
      <c r="S124" s="157"/>
      <c r="T124" s="158"/>
      <c r="AT124" s="153" t="s">
        <v>139</v>
      </c>
      <c r="AU124" s="153" t="s">
        <v>84</v>
      </c>
      <c r="AV124" s="13" t="s">
        <v>84</v>
      </c>
      <c r="AW124" s="13" t="s">
        <v>36</v>
      </c>
      <c r="AX124" s="13" t="s">
        <v>82</v>
      </c>
      <c r="AY124" s="153" t="s">
        <v>126</v>
      </c>
    </row>
    <row r="125" spans="1:65" s="2" customFormat="1" ht="14.45" customHeight="1" x14ac:dyDescent="0.2">
      <c r="A125" s="30"/>
      <c r="B125" s="135"/>
      <c r="C125" s="159" t="s">
        <v>9</v>
      </c>
      <c r="D125" s="159" t="s">
        <v>170</v>
      </c>
      <c r="E125" s="160" t="s">
        <v>278</v>
      </c>
      <c r="F125" s="161" t="s">
        <v>279</v>
      </c>
      <c r="G125" s="162" t="s">
        <v>253</v>
      </c>
      <c r="H125" s="163">
        <v>192</v>
      </c>
      <c r="I125" s="164"/>
      <c r="J125" s="164">
        <f>ROUND(I125*H125,2)</f>
        <v>0</v>
      </c>
      <c r="K125" s="161" t="s">
        <v>132</v>
      </c>
      <c r="L125" s="165"/>
      <c r="M125" s="166" t="s">
        <v>3</v>
      </c>
      <c r="N125" s="167" t="s">
        <v>45</v>
      </c>
      <c r="O125" s="144">
        <v>0</v>
      </c>
      <c r="P125" s="144">
        <f>O125*H125</f>
        <v>0</v>
      </c>
      <c r="Q125" s="144">
        <v>2.37</v>
      </c>
      <c r="R125" s="144">
        <f>Q125*H125</f>
        <v>455.04</v>
      </c>
      <c r="S125" s="144">
        <v>0</v>
      </c>
      <c r="T125" s="145">
        <f>S125*H125</f>
        <v>0</v>
      </c>
      <c r="U125" s="30"/>
      <c r="V125" s="30"/>
      <c r="W125" s="30"/>
      <c r="X125" s="30"/>
      <c r="Y125" s="30"/>
      <c r="Z125" s="30"/>
      <c r="AA125" s="30"/>
      <c r="AB125" s="30"/>
      <c r="AC125" s="30"/>
      <c r="AD125" s="30"/>
      <c r="AE125" s="30"/>
      <c r="AR125" s="146" t="s">
        <v>169</v>
      </c>
      <c r="AT125" s="146" t="s">
        <v>170</v>
      </c>
      <c r="AU125" s="146" t="s">
        <v>84</v>
      </c>
      <c r="AY125" s="18" t="s">
        <v>126</v>
      </c>
      <c r="BE125" s="147">
        <f>IF(N125="základní",J125,0)</f>
        <v>0</v>
      </c>
      <c r="BF125" s="147">
        <f>IF(N125="snížená",J125,0)</f>
        <v>0</v>
      </c>
      <c r="BG125" s="147">
        <f>IF(N125="zákl. přenesená",J125,0)</f>
        <v>0</v>
      </c>
      <c r="BH125" s="147">
        <f>IF(N125="sníž. přenesená",J125,0)</f>
        <v>0</v>
      </c>
      <c r="BI125" s="147">
        <f>IF(N125="nulová",J125,0)</f>
        <v>0</v>
      </c>
      <c r="BJ125" s="18" t="s">
        <v>82</v>
      </c>
      <c r="BK125" s="147">
        <f>ROUND(I125*H125,2)</f>
        <v>0</v>
      </c>
      <c r="BL125" s="18" t="s">
        <v>133</v>
      </c>
      <c r="BM125" s="146" t="s">
        <v>280</v>
      </c>
    </row>
    <row r="126" spans="1:65" s="13" customFormat="1" x14ac:dyDescent="0.2">
      <c r="B126" s="152"/>
      <c r="D126" s="148" t="s">
        <v>139</v>
      </c>
      <c r="E126" s="153" t="s">
        <v>3</v>
      </c>
      <c r="F126" s="154" t="s">
        <v>281</v>
      </c>
      <c r="H126" s="155">
        <v>192</v>
      </c>
      <c r="L126" s="152"/>
      <c r="M126" s="156"/>
      <c r="N126" s="157"/>
      <c r="O126" s="157"/>
      <c r="P126" s="157"/>
      <c r="Q126" s="157"/>
      <c r="R126" s="157"/>
      <c r="S126" s="157"/>
      <c r="T126" s="158"/>
      <c r="AT126" s="153" t="s">
        <v>139</v>
      </c>
      <c r="AU126" s="153" t="s">
        <v>84</v>
      </c>
      <c r="AV126" s="13" t="s">
        <v>84</v>
      </c>
      <c r="AW126" s="13" t="s">
        <v>36</v>
      </c>
      <c r="AX126" s="13" t="s">
        <v>82</v>
      </c>
      <c r="AY126" s="153" t="s">
        <v>126</v>
      </c>
    </row>
    <row r="127" spans="1:65" s="12" customFormat="1" ht="22.9" customHeight="1" x14ac:dyDescent="0.2">
      <c r="B127" s="123"/>
      <c r="D127" s="124" t="s">
        <v>73</v>
      </c>
      <c r="E127" s="133" t="s">
        <v>143</v>
      </c>
      <c r="F127" s="133" t="s">
        <v>282</v>
      </c>
      <c r="J127" s="134">
        <f>BK127</f>
        <v>0</v>
      </c>
      <c r="L127" s="123"/>
      <c r="M127" s="127"/>
      <c r="N127" s="128"/>
      <c r="O127" s="128"/>
      <c r="P127" s="129">
        <f>SUM(P128:P148)</f>
        <v>211.03026000000003</v>
      </c>
      <c r="Q127" s="128"/>
      <c r="R127" s="129">
        <f>SUM(R128:R148)</f>
        <v>1.0870223999999999</v>
      </c>
      <c r="S127" s="128"/>
      <c r="T127" s="130">
        <f>SUM(T128:T148)</f>
        <v>0</v>
      </c>
      <c r="AR127" s="124" t="s">
        <v>82</v>
      </c>
      <c r="AT127" s="131" t="s">
        <v>73</v>
      </c>
      <c r="AU127" s="131" t="s">
        <v>82</v>
      </c>
      <c r="AY127" s="124" t="s">
        <v>126</v>
      </c>
      <c r="BK127" s="132">
        <f>SUM(BK128:BK148)</f>
        <v>0</v>
      </c>
    </row>
    <row r="128" spans="1:65" s="2" customFormat="1" ht="37.9" customHeight="1" x14ac:dyDescent="0.2">
      <c r="A128" s="30"/>
      <c r="B128" s="135"/>
      <c r="C128" s="136" t="s">
        <v>283</v>
      </c>
      <c r="D128" s="136" t="s">
        <v>128</v>
      </c>
      <c r="E128" s="137" t="s">
        <v>284</v>
      </c>
      <c r="F128" s="138" t="s">
        <v>285</v>
      </c>
      <c r="G128" s="139" t="s">
        <v>131</v>
      </c>
      <c r="H128" s="140">
        <v>10</v>
      </c>
      <c r="I128" s="141"/>
      <c r="J128" s="141">
        <f>ROUND(I128*H128,2)</f>
        <v>0</v>
      </c>
      <c r="K128" s="138" t="s">
        <v>132</v>
      </c>
      <c r="L128" s="31"/>
      <c r="M128" s="142" t="s">
        <v>3</v>
      </c>
      <c r="N128" s="143" t="s">
        <v>45</v>
      </c>
      <c r="O128" s="144">
        <v>4.5910000000000002</v>
      </c>
      <c r="P128" s="144">
        <f>O128*H128</f>
        <v>45.910000000000004</v>
      </c>
      <c r="Q128" s="144">
        <v>0</v>
      </c>
      <c r="R128" s="144">
        <f>Q128*H128</f>
        <v>0</v>
      </c>
      <c r="S128" s="144">
        <v>0</v>
      </c>
      <c r="T128" s="145">
        <f>S128*H128</f>
        <v>0</v>
      </c>
      <c r="U128" s="30"/>
      <c r="V128" s="30"/>
      <c r="W128" s="30"/>
      <c r="X128" s="30"/>
      <c r="Y128" s="30"/>
      <c r="Z128" s="30"/>
      <c r="AA128" s="30"/>
      <c r="AB128" s="30"/>
      <c r="AC128" s="30"/>
      <c r="AD128" s="30"/>
      <c r="AE128" s="30"/>
      <c r="AR128" s="146" t="s">
        <v>133</v>
      </c>
      <c r="AT128" s="146" t="s">
        <v>128</v>
      </c>
      <c r="AU128" s="146" t="s">
        <v>84</v>
      </c>
      <c r="AY128" s="18" t="s">
        <v>126</v>
      </c>
      <c r="BE128" s="147">
        <f>IF(N128="základní",J128,0)</f>
        <v>0</v>
      </c>
      <c r="BF128" s="147">
        <f>IF(N128="snížená",J128,0)</f>
        <v>0</v>
      </c>
      <c r="BG128" s="147">
        <f>IF(N128="zákl. přenesená",J128,0)</f>
        <v>0</v>
      </c>
      <c r="BH128" s="147">
        <f>IF(N128="sníž. přenesená",J128,0)</f>
        <v>0</v>
      </c>
      <c r="BI128" s="147">
        <f>IF(N128="nulová",J128,0)</f>
        <v>0</v>
      </c>
      <c r="BJ128" s="18" t="s">
        <v>82</v>
      </c>
      <c r="BK128" s="147">
        <f>ROUND(I128*H128,2)</f>
        <v>0</v>
      </c>
      <c r="BL128" s="18" t="s">
        <v>133</v>
      </c>
      <c r="BM128" s="146" t="s">
        <v>286</v>
      </c>
    </row>
    <row r="129" spans="1:65" s="2" customFormat="1" ht="234" x14ac:dyDescent="0.2">
      <c r="A129" s="30"/>
      <c r="B129" s="31"/>
      <c r="C129" s="30"/>
      <c r="D129" s="148" t="s">
        <v>135</v>
      </c>
      <c r="E129" s="30"/>
      <c r="F129" s="149" t="s">
        <v>287</v>
      </c>
      <c r="G129" s="30"/>
      <c r="H129" s="30"/>
      <c r="I129" s="30"/>
      <c r="J129" s="30"/>
      <c r="K129" s="30"/>
      <c r="L129" s="31"/>
      <c r="M129" s="150"/>
      <c r="N129" s="151"/>
      <c r="O129" s="51"/>
      <c r="P129" s="51"/>
      <c r="Q129" s="51"/>
      <c r="R129" s="51"/>
      <c r="S129" s="51"/>
      <c r="T129" s="52"/>
      <c r="U129" s="30"/>
      <c r="V129" s="30"/>
      <c r="W129" s="30"/>
      <c r="X129" s="30"/>
      <c r="Y129" s="30"/>
      <c r="Z129" s="30"/>
      <c r="AA129" s="30"/>
      <c r="AB129" s="30"/>
      <c r="AC129" s="30"/>
      <c r="AD129" s="30"/>
      <c r="AE129" s="30"/>
      <c r="AT129" s="18" t="s">
        <v>135</v>
      </c>
      <c r="AU129" s="18" t="s">
        <v>84</v>
      </c>
    </row>
    <row r="130" spans="1:65" s="13" customFormat="1" x14ac:dyDescent="0.2">
      <c r="B130" s="152"/>
      <c r="D130" s="148" t="s">
        <v>139</v>
      </c>
      <c r="E130" s="153" t="s">
        <v>3</v>
      </c>
      <c r="F130" s="154" t="s">
        <v>288</v>
      </c>
      <c r="H130" s="155">
        <v>10</v>
      </c>
      <c r="L130" s="152"/>
      <c r="M130" s="156"/>
      <c r="N130" s="157"/>
      <c r="O130" s="157"/>
      <c r="P130" s="157"/>
      <c r="Q130" s="157"/>
      <c r="R130" s="157"/>
      <c r="S130" s="157"/>
      <c r="T130" s="158"/>
      <c r="AT130" s="153" t="s">
        <v>139</v>
      </c>
      <c r="AU130" s="153" t="s">
        <v>84</v>
      </c>
      <c r="AV130" s="13" t="s">
        <v>84</v>
      </c>
      <c r="AW130" s="13" t="s">
        <v>36</v>
      </c>
      <c r="AX130" s="13" t="s">
        <v>82</v>
      </c>
      <c r="AY130" s="153" t="s">
        <v>126</v>
      </c>
    </row>
    <row r="131" spans="1:65" s="2" customFormat="1" ht="37.9" customHeight="1" x14ac:dyDescent="0.2">
      <c r="A131" s="30"/>
      <c r="B131" s="135"/>
      <c r="C131" s="136" t="s">
        <v>289</v>
      </c>
      <c r="D131" s="136" t="s">
        <v>128</v>
      </c>
      <c r="E131" s="137" t="s">
        <v>290</v>
      </c>
      <c r="F131" s="138" t="s">
        <v>291</v>
      </c>
      <c r="G131" s="139" t="s">
        <v>131</v>
      </c>
      <c r="H131" s="140">
        <v>5.5</v>
      </c>
      <c r="I131" s="141"/>
      <c r="J131" s="141">
        <f>ROUND(I131*H131,2)</f>
        <v>0</v>
      </c>
      <c r="K131" s="138" t="s">
        <v>132</v>
      </c>
      <c r="L131" s="31"/>
      <c r="M131" s="142" t="s">
        <v>3</v>
      </c>
      <c r="N131" s="143" t="s">
        <v>45</v>
      </c>
      <c r="O131" s="144">
        <v>4.5910000000000002</v>
      </c>
      <c r="P131" s="144">
        <f>O131*H131</f>
        <v>25.250500000000002</v>
      </c>
      <c r="Q131" s="144">
        <v>0</v>
      </c>
      <c r="R131" s="144">
        <f>Q131*H131</f>
        <v>0</v>
      </c>
      <c r="S131" s="144">
        <v>0</v>
      </c>
      <c r="T131" s="145">
        <f>S131*H131</f>
        <v>0</v>
      </c>
      <c r="U131" s="30"/>
      <c r="V131" s="30"/>
      <c r="W131" s="30"/>
      <c r="X131" s="30"/>
      <c r="Y131" s="30"/>
      <c r="Z131" s="30"/>
      <c r="AA131" s="30"/>
      <c r="AB131" s="30"/>
      <c r="AC131" s="30"/>
      <c r="AD131" s="30"/>
      <c r="AE131" s="30"/>
      <c r="AR131" s="146" t="s">
        <v>133</v>
      </c>
      <c r="AT131" s="146" t="s">
        <v>128</v>
      </c>
      <c r="AU131" s="146" t="s">
        <v>84</v>
      </c>
      <c r="AY131" s="18" t="s">
        <v>126</v>
      </c>
      <c r="BE131" s="147">
        <f>IF(N131="základní",J131,0)</f>
        <v>0</v>
      </c>
      <c r="BF131" s="147">
        <f>IF(N131="snížená",J131,0)</f>
        <v>0</v>
      </c>
      <c r="BG131" s="147">
        <f>IF(N131="zákl. přenesená",J131,0)</f>
        <v>0</v>
      </c>
      <c r="BH131" s="147">
        <f>IF(N131="sníž. přenesená",J131,0)</f>
        <v>0</v>
      </c>
      <c r="BI131" s="147">
        <f>IF(N131="nulová",J131,0)</f>
        <v>0</v>
      </c>
      <c r="BJ131" s="18" t="s">
        <v>82</v>
      </c>
      <c r="BK131" s="147">
        <f>ROUND(I131*H131,2)</f>
        <v>0</v>
      </c>
      <c r="BL131" s="18" t="s">
        <v>133</v>
      </c>
      <c r="BM131" s="146" t="s">
        <v>292</v>
      </c>
    </row>
    <row r="132" spans="1:65" s="2" customFormat="1" ht="234" x14ac:dyDescent="0.2">
      <c r="A132" s="30"/>
      <c r="B132" s="31"/>
      <c r="C132" s="30"/>
      <c r="D132" s="148" t="s">
        <v>135</v>
      </c>
      <c r="E132" s="30"/>
      <c r="F132" s="149" t="s">
        <v>287</v>
      </c>
      <c r="G132" s="30"/>
      <c r="H132" s="30"/>
      <c r="I132" s="30"/>
      <c r="J132" s="30"/>
      <c r="K132" s="30"/>
      <c r="L132" s="31"/>
      <c r="M132" s="150"/>
      <c r="N132" s="151"/>
      <c r="O132" s="51"/>
      <c r="P132" s="51"/>
      <c r="Q132" s="51"/>
      <c r="R132" s="51"/>
      <c r="S132" s="51"/>
      <c r="T132" s="52"/>
      <c r="U132" s="30"/>
      <c r="V132" s="30"/>
      <c r="W132" s="30"/>
      <c r="X132" s="30"/>
      <c r="Y132" s="30"/>
      <c r="Z132" s="30"/>
      <c r="AA132" s="30"/>
      <c r="AB132" s="30"/>
      <c r="AC132" s="30"/>
      <c r="AD132" s="30"/>
      <c r="AE132" s="30"/>
      <c r="AT132" s="18" t="s">
        <v>135</v>
      </c>
      <c r="AU132" s="18" t="s">
        <v>84</v>
      </c>
    </row>
    <row r="133" spans="1:65" s="13" customFormat="1" x14ac:dyDescent="0.2">
      <c r="B133" s="152"/>
      <c r="D133" s="148" t="s">
        <v>139</v>
      </c>
      <c r="E133" s="153" t="s">
        <v>3</v>
      </c>
      <c r="F133" s="154" t="s">
        <v>293</v>
      </c>
      <c r="H133" s="155">
        <v>5.5</v>
      </c>
      <c r="L133" s="152"/>
      <c r="M133" s="156"/>
      <c r="N133" s="157"/>
      <c r="O133" s="157"/>
      <c r="P133" s="157"/>
      <c r="Q133" s="157"/>
      <c r="R133" s="157"/>
      <c r="S133" s="157"/>
      <c r="T133" s="158"/>
      <c r="AT133" s="153" t="s">
        <v>139</v>
      </c>
      <c r="AU133" s="153" t="s">
        <v>84</v>
      </c>
      <c r="AV133" s="13" t="s">
        <v>84</v>
      </c>
      <c r="AW133" s="13" t="s">
        <v>36</v>
      </c>
      <c r="AX133" s="13" t="s">
        <v>82</v>
      </c>
      <c r="AY133" s="153" t="s">
        <v>126</v>
      </c>
    </row>
    <row r="134" spans="1:65" s="2" customFormat="1" ht="37.9" customHeight="1" x14ac:dyDescent="0.2">
      <c r="A134" s="30"/>
      <c r="B134" s="135"/>
      <c r="C134" s="136" t="s">
        <v>294</v>
      </c>
      <c r="D134" s="136" t="s">
        <v>128</v>
      </c>
      <c r="E134" s="137" t="s">
        <v>295</v>
      </c>
      <c r="F134" s="138" t="s">
        <v>296</v>
      </c>
      <c r="G134" s="139" t="s">
        <v>159</v>
      </c>
      <c r="H134" s="140">
        <v>50.24</v>
      </c>
      <c r="I134" s="141"/>
      <c r="J134" s="141">
        <f>ROUND(I134*H134,2)</f>
        <v>0</v>
      </c>
      <c r="K134" s="138" t="s">
        <v>132</v>
      </c>
      <c r="L134" s="31"/>
      <c r="M134" s="142" t="s">
        <v>3</v>
      </c>
      <c r="N134" s="143" t="s">
        <v>45</v>
      </c>
      <c r="O134" s="144">
        <v>1.895</v>
      </c>
      <c r="P134" s="144">
        <f>O134*H134</f>
        <v>95.204800000000006</v>
      </c>
      <c r="Q134" s="144">
        <v>7.26E-3</v>
      </c>
      <c r="R134" s="144">
        <f>Q134*H134</f>
        <v>0.36474240000000002</v>
      </c>
      <c r="S134" s="144">
        <v>0</v>
      </c>
      <c r="T134" s="145">
        <f>S134*H134</f>
        <v>0</v>
      </c>
      <c r="U134" s="30"/>
      <c r="V134" s="30"/>
      <c r="W134" s="30"/>
      <c r="X134" s="30"/>
      <c r="Y134" s="30"/>
      <c r="Z134" s="30"/>
      <c r="AA134" s="30"/>
      <c r="AB134" s="30"/>
      <c r="AC134" s="30"/>
      <c r="AD134" s="30"/>
      <c r="AE134" s="30"/>
      <c r="AR134" s="146" t="s">
        <v>133</v>
      </c>
      <c r="AT134" s="146" t="s">
        <v>128</v>
      </c>
      <c r="AU134" s="146" t="s">
        <v>84</v>
      </c>
      <c r="AY134" s="18" t="s">
        <v>126</v>
      </c>
      <c r="BE134" s="147">
        <f>IF(N134="základní",J134,0)</f>
        <v>0</v>
      </c>
      <c r="BF134" s="147">
        <f>IF(N134="snížená",J134,0)</f>
        <v>0</v>
      </c>
      <c r="BG134" s="147">
        <f>IF(N134="zákl. přenesená",J134,0)</f>
        <v>0</v>
      </c>
      <c r="BH134" s="147">
        <f>IF(N134="sníž. přenesená",J134,0)</f>
        <v>0</v>
      </c>
      <c r="BI134" s="147">
        <f>IF(N134="nulová",J134,0)</f>
        <v>0</v>
      </c>
      <c r="BJ134" s="18" t="s">
        <v>82</v>
      </c>
      <c r="BK134" s="147">
        <f>ROUND(I134*H134,2)</f>
        <v>0</v>
      </c>
      <c r="BL134" s="18" t="s">
        <v>133</v>
      </c>
      <c r="BM134" s="146" t="s">
        <v>297</v>
      </c>
    </row>
    <row r="135" spans="1:65" s="2" customFormat="1" ht="185.25" x14ac:dyDescent="0.2">
      <c r="A135" s="30"/>
      <c r="B135" s="31"/>
      <c r="C135" s="30"/>
      <c r="D135" s="148" t="s">
        <v>135</v>
      </c>
      <c r="E135" s="30"/>
      <c r="F135" s="149" t="s">
        <v>298</v>
      </c>
      <c r="G135" s="30"/>
      <c r="H135" s="30"/>
      <c r="I135" s="30"/>
      <c r="J135" s="30"/>
      <c r="K135" s="30"/>
      <c r="L135" s="31"/>
      <c r="M135" s="150"/>
      <c r="N135" s="151"/>
      <c r="O135" s="51"/>
      <c r="P135" s="51"/>
      <c r="Q135" s="51"/>
      <c r="R135" s="51"/>
      <c r="S135" s="51"/>
      <c r="T135" s="52"/>
      <c r="U135" s="30"/>
      <c r="V135" s="30"/>
      <c r="W135" s="30"/>
      <c r="X135" s="30"/>
      <c r="Y135" s="30"/>
      <c r="Z135" s="30"/>
      <c r="AA135" s="30"/>
      <c r="AB135" s="30"/>
      <c r="AC135" s="30"/>
      <c r="AD135" s="30"/>
      <c r="AE135" s="30"/>
      <c r="AT135" s="18" t="s">
        <v>135</v>
      </c>
      <c r="AU135" s="18" t="s">
        <v>84</v>
      </c>
    </row>
    <row r="136" spans="1:65" s="13" customFormat="1" x14ac:dyDescent="0.2">
      <c r="B136" s="152"/>
      <c r="D136" s="148" t="s">
        <v>139</v>
      </c>
      <c r="E136" s="153" t="s">
        <v>3</v>
      </c>
      <c r="F136" s="154" t="s">
        <v>299</v>
      </c>
      <c r="H136" s="155">
        <v>25.08</v>
      </c>
      <c r="L136" s="152"/>
      <c r="M136" s="156"/>
      <c r="N136" s="157"/>
      <c r="O136" s="157"/>
      <c r="P136" s="157"/>
      <c r="Q136" s="157"/>
      <c r="R136" s="157"/>
      <c r="S136" s="157"/>
      <c r="T136" s="158"/>
      <c r="AT136" s="153" t="s">
        <v>139</v>
      </c>
      <c r="AU136" s="153" t="s">
        <v>84</v>
      </c>
      <c r="AV136" s="13" t="s">
        <v>84</v>
      </c>
      <c r="AW136" s="13" t="s">
        <v>36</v>
      </c>
      <c r="AX136" s="13" t="s">
        <v>74</v>
      </c>
      <c r="AY136" s="153" t="s">
        <v>126</v>
      </c>
    </row>
    <row r="137" spans="1:65" s="13" customFormat="1" x14ac:dyDescent="0.2">
      <c r="B137" s="152"/>
      <c r="D137" s="148" t="s">
        <v>139</v>
      </c>
      <c r="E137" s="153" t="s">
        <v>3</v>
      </c>
      <c r="F137" s="154" t="s">
        <v>300</v>
      </c>
      <c r="H137" s="155">
        <v>0.96</v>
      </c>
      <c r="L137" s="152"/>
      <c r="M137" s="156"/>
      <c r="N137" s="157"/>
      <c r="O137" s="157"/>
      <c r="P137" s="157"/>
      <c r="Q137" s="157"/>
      <c r="R137" s="157"/>
      <c r="S137" s="157"/>
      <c r="T137" s="158"/>
      <c r="AT137" s="153" t="s">
        <v>139</v>
      </c>
      <c r="AU137" s="153" t="s">
        <v>84</v>
      </c>
      <c r="AV137" s="13" t="s">
        <v>84</v>
      </c>
      <c r="AW137" s="13" t="s">
        <v>36</v>
      </c>
      <c r="AX137" s="13" t="s">
        <v>74</v>
      </c>
      <c r="AY137" s="153" t="s">
        <v>126</v>
      </c>
    </row>
    <row r="138" spans="1:65" s="14" customFormat="1" x14ac:dyDescent="0.2">
      <c r="B138" s="172"/>
      <c r="D138" s="148" t="s">
        <v>139</v>
      </c>
      <c r="E138" s="173" t="s">
        <v>3</v>
      </c>
      <c r="F138" s="174" t="s">
        <v>301</v>
      </c>
      <c r="H138" s="175">
        <v>26.04</v>
      </c>
      <c r="L138" s="172"/>
      <c r="M138" s="176"/>
      <c r="N138" s="177"/>
      <c r="O138" s="177"/>
      <c r="P138" s="177"/>
      <c r="Q138" s="177"/>
      <c r="R138" s="177"/>
      <c r="S138" s="177"/>
      <c r="T138" s="178"/>
      <c r="AT138" s="173" t="s">
        <v>139</v>
      </c>
      <c r="AU138" s="173" t="s">
        <v>84</v>
      </c>
      <c r="AV138" s="14" t="s">
        <v>143</v>
      </c>
      <c r="AW138" s="14" t="s">
        <v>36</v>
      </c>
      <c r="AX138" s="14" t="s">
        <v>74</v>
      </c>
      <c r="AY138" s="173" t="s">
        <v>126</v>
      </c>
    </row>
    <row r="139" spans="1:65" s="13" customFormat="1" x14ac:dyDescent="0.2">
      <c r="B139" s="152"/>
      <c r="D139" s="148" t="s">
        <v>139</v>
      </c>
      <c r="E139" s="153" t="s">
        <v>3</v>
      </c>
      <c r="F139" s="154" t="s">
        <v>302</v>
      </c>
      <c r="H139" s="155">
        <v>10.1</v>
      </c>
      <c r="L139" s="152"/>
      <c r="M139" s="156"/>
      <c r="N139" s="157"/>
      <c r="O139" s="157"/>
      <c r="P139" s="157"/>
      <c r="Q139" s="157"/>
      <c r="R139" s="157"/>
      <c r="S139" s="157"/>
      <c r="T139" s="158"/>
      <c r="AT139" s="153" t="s">
        <v>139</v>
      </c>
      <c r="AU139" s="153" t="s">
        <v>84</v>
      </c>
      <c r="AV139" s="13" t="s">
        <v>84</v>
      </c>
      <c r="AW139" s="13" t="s">
        <v>36</v>
      </c>
      <c r="AX139" s="13" t="s">
        <v>74</v>
      </c>
      <c r="AY139" s="153" t="s">
        <v>126</v>
      </c>
    </row>
    <row r="140" spans="1:65" s="13" customFormat="1" x14ac:dyDescent="0.2">
      <c r="B140" s="152"/>
      <c r="D140" s="148" t="s">
        <v>139</v>
      </c>
      <c r="E140" s="153" t="s">
        <v>3</v>
      </c>
      <c r="F140" s="154" t="s">
        <v>303</v>
      </c>
      <c r="H140" s="155">
        <v>14.1</v>
      </c>
      <c r="L140" s="152"/>
      <c r="M140" s="156"/>
      <c r="N140" s="157"/>
      <c r="O140" s="157"/>
      <c r="P140" s="157"/>
      <c r="Q140" s="157"/>
      <c r="R140" s="157"/>
      <c r="S140" s="157"/>
      <c r="T140" s="158"/>
      <c r="AT140" s="153" t="s">
        <v>139</v>
      </c>
      <c r="AU140" s="153" t="s">
        <v>84</v>
      </c>
      <c r="AV140" s="13" t="s">
        <v>84</v>
      </c>
      <c r="AW140" s="13" t="s">
        <v>36</v>
      </c>
      <c r="AX140" s="13" t="s">
        <v>74</v>
      </c>
      <c r="AY140" s="153" t="s">
        <v>126</v>
      </c>
    </row>
    <row r="141" spans="1:65" s="15" customFormat="1" x14ac:dyDescent="0.2">
      <c r="B141" s="179"/>
      <c r="D141" s="148" t="s">
        <v>139</v>
      </c>
      <c r="E141" s="180" t="s">
        <v>3</v>
      </c>
      <c r="F141" s="181" t="s">
        <v>304</v>
      </c>
      <c r="H141" s="182">
        <v>50.24</v>
      </c>
      <c r="L141" s="179"/>
      <c r="M141" s="183"/>
      <c r="N141" s="184"/>
      <c r="O141" s="184"/>
      <c r="P141" s="184"/>
      <c r="Q141" s="184"/>
      <c r="R141" s="184"/>
      <c r="S141" s="184"/>
      <c r="T141" s="185"/>
      <c r="AT141" s="180" t="s">
        <v>139</v>
      </c>
      <c r="AU141" s="180" t="s">
        <v>84</v>
      </c>
      <c r="AV141" s="15" t="s">
        <v>133</v>
      </c>
      <c r="AW141" s="15" t="s">
        <v>36</v>
      </c>
      <c r="AX141" s="15" t="s">
        <v>82</v>
      </c>
      <c r="AY141" s="180" t="s">
        <v>126</v>
      </c>
    </row>
    <row r="142" spans="1:65" s="2" customFormat="1" ht="37.9" customHeight="1" x14ac:dyDescent="0.2">
      <c r="A142" s="30"/>
      <c r="B142" s="135"/>
      <c r="C142" s="136" t="s">
        <v>305</v>
      </c>
      <c r="D142" s="136" t="s">
        <v>128</v>
      </c>
      <c r="E142" s="137" t="s">
        <v>306</v>
      </c>
      <c r="F142" s="138" t="s">
        <v>307</v>
      </c>
      <c r="G142" s="139" t="s">
        <v>159</v>
      </c>
      <c r="H142" s="140">
        <v>50.24</v>
      </c>
      <c r="I142" s="141"/>
      <c r="J142" s="141">
        <f>ROUND(I142*H142,2)</f>
        <v>0</v>
      </c>
      <c r="K142" s="138" t="s">
        <v>132</v>
      </c>
      <c r="L142" s="31"/>
      <c r="M142" s="142" t="s">
        <v>3</v>
      </c>
      <c r="N142" s="143" t="s">
        <v>45</v>
      </c>
      <c r="O142" s="144">
        <v>0.628</v>
      </c>
      <c r="P142" s="144">
        <f>O142*H142</f>
        <v>31.550720000000002</v>
      </c>
      <c r="Q142" s="144">
        <v>8.5999999999999998E-4</v>
      </c>
      <c r="R142" s="144">
        <f>Q142*H142</f>
        <v>4.3206399999999999E-2</v>
      </c>
      <c r="S142" s="144">
        <v>0</v>
      </c>
      <c r="T142" s="145">
        <f>S142*H142</f>
        <v>0</v>
      </c>
      <c r="U142" s="30"/>
      <c r="V142" s="30"/>
      <c r="W142" s="30"/>
      <c r="X142" s="30"/>
      <c r="Y142" s="30"/>
      <c r="Z142" s="30"/>
      <c r="AA142" s="30"/>
      <c r="AB142" s="30"/>
      <c r="AC142" s="30"/>
      <c r="AD142" s="30"/>
      <c r="AE142" s="30"/>
      <c r="AR142" s="146" t="s">
        <v>133</v>
      </c>
      <c r="AT142" s="146" t="s">
        <v>128</v>
      </c>
      <c r="AU142" s="146" t="s">
        <v>84</v>
      </c>
      <c r="AY142" s="18" t="s">
        <v>126</v>
      </c>
      <c r="BE142" s="147">
        <f>IF(N142="základní",J142,0)</f>
        <v>0</v>
      </c>
      <c r="BF142" s="147">
        <f>IF(N142="snížená",J142,0)</f>
        <v>0</v>
      </c>
      <c r="BG142" s="147">
        <f>IF(N142="zákl. přenesená",J142,0)</f>
        <v>0</v>
      </c>
      <c r="BH142" s="147">
        <f>IF(N142="sníž. přenesená",J142,0)</f>
        <v>0</v>
      </c>
      <c r="BI142" s="147">
        <f>IF(N142="nulová",J142,0)</f>
        <v>0</v>
      </c>
      <c r="BJ142" s="18" t="s">
        <v>82</v>
      </c>
      <c r="BK142" s="147">
        <f>ROUND(I142*H142,2)</f>
        <v>0</v>
      </c>
      <c r="BL142" s="18" t="s">
        <v>133</v>
      </c>
      <c r="BM142" s="146" t="s">
        <v>308</v>
      </c>
    </row>
    <row r="143" spans="1:65" s="2" customFormat="1" ht="185.25" x14ac:dyDescent="0.2">
      <c r="A143" s="30"/>
      <c r="B143" s="31"/>
      <c r="C143" s="30"/>
      <c r="D143" s="148" t="s">
        <v>135</v>
      </c>
      <c r="E143" s="30"/>
      <c r="F143" s="149" t="s">
        <v>298</v>
      </c>
      <c r="G143" s="30"/>
      <c r="H143" s="30"/>
      <c r="I143" s="30"/>
      <c r="J143" s="30"/>
      <c r="K143" s="30"/>
      <c r="L143" s="31"/>
      <c r="M143" s="150"/>
      <c r="N143" s="151"/>
      <c r="O143" s="51"/>
      <c r="P143" s="51"/>
      <c r="Q143" s="51"/>
      <c r="R143" s="51"/>
      <c r="S143" s="51"/>
      <c r="T143" s="52"/>
      <c r="U143" s="30"/>
      <c r="V143" s="30"/>
      <c r="W143" s="30"/>
      <c r="X143" s="30"/>
      <c r="Y143" s="30"/>
      <c r="Z143" s="30"/>
      <c r="AA143" s="30"/>
      <c r="AB143" s="30"/>
      <c r="AC143" s="30"/>
      <c r="AD143" s="30"/>
      <c r="AE143" s="30"/>
      <c r="AT143" s="18" t="s">
        <v>135</v>
      </c>
      <c r="AU143" s="18" t="s">
        <v>84</v>
      </c>
    </row>
    <row r="144" spans="1:65" s="2" customFormat="1" ht="37.9" customHeight="1" x14ac:dyDescent="0.2">
      <c r="A144" s="30"/>
      <c r="B144" s="135"/>
      <c r="C144" s="136" t="s">
        <v>309</v>
      </c>
      <c r="D144" s="136" t="s">
        <v>128</v>
      </c>
      <c r="E144" s="137" t="s">
        <v>310</v>
      </c>
      <c r="F144" s="138" t="s">
        <v>311</v>
      </c>
      <c r="G144" s="139" t="s">
        <v>214</v>
      </c>
      <c r="H144" s="140">
        <v>0.62</v>
      </c>
      <c r="I144" s="141"/>
      <c r="J144" s="141">
        <f>ROUND(I144*H144,2)</f>
        <v>0</v>
      </c>
      <c r="K144" s="138" t="s">
        <v>132</v>
      </c>
      <c r="L144" s="31"/>
      <c r="M144" s="142" t="s">
        <v>3</v>
      </c>
      <c r="N144" s="143" t="s">
        <v>45</v>
      </c>
      <c r="O144" s="144">
        <v>21.152000000000001</v>
      </c>
      <c r="P144" s="144">
        <f>O144*H144</f>
        <v>13.114240000000001</v>
      </c>
      <c r="Q144" s="144">
        <v>1.09528</v>
      </c>
      <c r="R144" s="144">
        <f>Q144*H144</f>
        <v>0.67907360000000005</v>
      </c>
      <c r="S144" s="144">
        <v>0</v>
      </c>
      <c r="T144" s="145">
        <f>S144*H144</f>
        <v>0</v>
      </c>
      <c r="U144" s="30"/>
      <c r="V144" s="30"/>
      <c r="W144" s="30"/>
      <c r="X144" s="30"/>
      <c r="Y144" s="30"/>
      <c r="Z144" s="30"/>
      <c r="AA144" s="30"/>
      <c r="AB144" s="30"/>
      <c r="AC144" s="30"/>
      <c r="AD144" s="30"/>
      <c r="AE144" s="30"/>
      <c r="AR144" s="146" t="s">
        <v>133</v>
      </c>
      <c r="AT144" s="146" t="s">
        <v>128</v>
      </c>
      <c r="AU144" s="146" t="s">
        <v>84</v>
      </c>
      <c r="AY144" s="18" t="s">
        <v>126</v>
      </c>
      <c r="BE144" s="147">
        <f>IF(N144="základní",J144,0)</f>
        <v>0</v>
      </c>
      <c r="BF144" s="147">
        <f>IF(N144="snížená",J144,0)</f>
        <v>0</v>
      </c>
      <c r="BG144" s="147">
        <f>IF(N144="zákl. přenesená",J144,0)</f>
        <v>0</v>
      </c>
      <c r="BH144" s="147">
        <f>IF(N144="sníž. přenesená",J144,0)</f>
        <v>0</v>
      </c>
      <c r="BI144" s="147">
        <f>IF(N144="nulová",J144,0)</f>
        <v>0</v>
      </c>
      <c r="BJ144" s="18" t="s">
        <v>82</v>
      </c>
      <c r="BK144" s="147">
        <f>ROUND(I144*H144,2)</f>
        <v>0</v>
      </c>
      <c r="BL144" s="18" t="s">
        <v>133</v>
      </c>
      <c r="BM144" s="146" t="s">
        <v>312</v>
      </c>
    </row>
    <row r="145" spans="1:65" s="2" customFormat="1" ht="97.5" x14ac:dyDescent="0.2">
      <c r="A145" s="30"/>
      <c r="B145" s="31"/>
      <c r="C145" s="30"/>
      <c r="D145" s="148" t="s">
        <v>135</v>
      </c>
      <c r="E145" s="30"/>
      <c r="F145" s="149" t="s">
        <v>313</v>
      </c>
      <c r="G145" s="30"/>
      <c r="H145" s="30"/>
      <c r="I145" s="30"/>
      <c r="J145" s="30"/>
      <c r="K145" s="30"/>
      <c r="L145" s="31"/>
      <c r="M145" s="150"/>
      <c r="N145" s="151"/>
      <c r="O145" s="51"/>
      <c r="P145" s="51"/>
      <c r="Q145" s="51"/>
      <c r="R145" s="51"/>
      <c r="S145" s="51"/>
      <c r="T145" s="52"/>
      <c r="U145" s="30"/>
      <c r="V145" s="30"/>
      <c r="W145" s="30"/>
      <c r="X145" s="30"/>
      <c r="Y145" s="30"/>
      <c r="Z145" s="30"/>
      <c r="AA145" s="30"/>
      <c r="AB145" s="30"/>
      <c r="AC145" s="30"/>
      <c r="AD145" s="30"/>
      <c r="AE145" s="30"/>
      <c r="AT145" s="18" t="s">
        <v>135</v>
      </c>
      <c r="AU145" s="18" t="s">
        <v>84</v>
      </c>
    </row>
    <row r="146" spans="1:65" s="13" customFormat="1" x14ac:dyDescent="0.2">
      <c r="B146" s="152"/>
      <c r="D146" s="148" t="s">
        <v>139</v>
      </c>
      <c r="E146" s="153" t="s">
        <v>3</v>
      </c>
      <c r="F146" s="154" t="s">
        <v>314</v>
      </c>
      <c r="H146" s="155">
        <v>0.4</v>
      </c>
      <c r="L146" s="152"/>
      <c r="M146" s="156"/>
      <c r="N146" s="157"/>
      <c r="O146" s="157"/>
      <c r="P146" s="157"/>
      <c r="Q146" s="157"/>
      <c r="R146" s="157"/>
      <c r="S146" s="157"/>
      <c r="T146" s="158"/>
      <c r="AT146" s="153" t="s">
        <v>139</v>
      </c>
      <c r="AU146" s="153" t="s">
        <v>84</v>
      </c>
      <c r="AV146" s="13" t="s">
        <v>84</v>
      </c>
      <c r="AW146" s="13" t="s">
        <v>36</v>
      </c>
      <c r="AX146" s="13" t="s">
        <v>74</v>
      </c>
      <c r="AY146" s="153" t="s">
        <v>126</v>
      </c>
    </row>
    <row r="147" spans="1:65" s="13" customFormat="1" x14ac:dyDescent="0.2">
      <c r="B147" s="152"/>
      <c r="D147" s="148" t="s">
        <v>139</v>
      </c>
      <c r="E147" s="153" t="s">
        <v>3</v>
      </c>
      <c r="F147" s="154" t="s">
        <v>315</v>
      </c>
      <c r="H147" s="155">
        <v>0.22</v>
      </c>
      <c r="L147" s="152"/>
      <c r="M147" s="156"/>
      <c r="N147" s="157"/>
      <c r="O147" s="157"/>
      <c r="P147" s="157"/>
      <c r="Q147" s="157"/>
      <c r="R147" s="157"/>
      <c r="S147" s="157"/>
      <c r="T147" s="158"/>
      <c r="AT147" s="153" t="s">
        <v>139</v>
      </c>
      <c r="AU147" s="153" t="s">
        <v>84</v>
      </c>
      <c r="AV147" s="13" t="s">
        <v>84</v>
      </c>
      <c r="AW147" s="13" t="s">
        <v>36</v>
      </c>
      <c r="AX147" s="13" t="s">
        <v>74</v>
      </c>
      <c r="AY147" s="153" t="s">
        <v>126</v>
      </c>
    </row>
    <row r="148" spans="1:65" s="15" customFormat="1" x14ac:dyDescent="0.2">
      <c r="B148" s="179"/>
      <c r="D148" s="148" t="s">
        <v>139</v>
      </c>
      <c r="E148" s="180" t="s">
        <v>3</v>
      </c>
      <c r="F148" s="181" t="s">
        <v>304</v>
      </c>
      <c r="H148" s="182">
        <v>0.62</v>
      </c>
      <c r="L148" s="179"/>
      <c r="M148" s="183"/>
      <c r="N148" s="184"/>
      <c r="O148" s="184"/>
      <c r="P148" s="184"/>
      <c r="Q148" s="184"/>
      <c r="R148" s="184"/>
      <c r="S148" s="184"/>
      <c r="T148" s="185"/>
      <c r="AT148" s="180" t="s">
        <v>139</v>
      </c>
      <c r="AU148" s="180" t="s">
        <v>84</v>
      </c>
      <c r="AV148" s="15" t="s">
        <v>133</v>
      </c>
      <c r="AW148" s="15" t="s">
        <v>36</v>
      </c>
      <c r="AX148" s="15" t="s">
        <v>82</v>
      </c>
      <c r="AY148" s="180" t="s">
        <v>126</v>
      </c>
    </row>
    <row r="149" spans="1:65" s="12" customFormat="1" ht="22.9" customHeight="1" x14ac:dyDescent="0.2">
      <c r="B149" s="123"/>
      <c r="D149" s="124" t="s">
        <v>73</v>
      </c>
      <c r="E149" s="133" t="s">
        <v>133</v>
      </c>
      <c r="F149" s="133" t="s">
        <v>180</v>
      </c>
      <c r="J149" s="134">
        <f>BK149</f>
        <v>0</v>
      </c>
      <c r="L149" s="123"/>
      <c r="M149" s="127"/>
      <c r="N149" s="128"/>
      <c r="O149" s="128"/>
      <c r="P149" s="129">
        <f>SUM(P150:P175)</f>
        <v>2830.2031939999997</v>
      </c>
      <c r="Q149" s="128"/>
      <c r="R149" s="129">
        <f>SUM(R150:R175)</f>
        <v>2712.0308589999995</v>
      </c>
      <c r="S149" s="128"/>
      <c r="T149" s="130">
        <f>SUM(T150:T175)</f>
        <v>0</v>
      </c>
      <c r="AR149" s="124" t="s">
        <v>82</v>
      </c>
      <c r="AT149" s="131" t="s">
        <v>73</v>
      </c>
      <c r="AU149" s="131" t="s">
        <v>82</v>
      </c>
      <c r="AY149" s="124" t="s">
        <v>126</v>
      </c>
      <c r="BK149" s="132">
        <f>SUM(BK150:BK175)</f>
        <v>0</v>
      </c>
    </row>
    <row r="150" spans="1:65" s="2" customFormat="1" ht="14.45" customHeight="1" x14ac:dyDescent="0.2">
      <c r="A150" s="30"/>
      <c r="B150" s="135"/>
      <c r="C150" s="136" t="s">
        <v>8</v>
      </c>
      <c r="D150" s="136" t="s">
        <v>128</v>
      </c>
      <c r="E150" s="137" t="s">
        <v>316</v>
      </c>
      <c r="F150" s="138" t="s">
        <v>317</v>
      </c>
      <c r="G150" s="139" t="s">
        <v>159</v>
      </c>
      <c r="H150" s="140">
        <v>10.1</v>
      </c>
      <c r="I150" s="141"/>
      <c r="J150" s="141">
        <f>ROUND(I150*H150,2)</f>
        <v>0</v>
      </c>
      <c r="K150" s="138" t="s">
        <v>132</v>
      </c>
      <c r="L150" s="31"/>
      <c r="M150" s="142" t="s">
        <v>3</v>
      </c>
      <c r="N150" s="143" t="s">
        <v>45</v>
      </c>
      <c r="O150" s="144">
        <v>0.16600000000000001</v>
      </c>
      <c r="P150" s="144">
        <f>O150*H150</f>
        <v>1.6766000000000001</v>
      </c>
      <c r="Q150" s="144">
        <v>0</v>
      </c>
      <c r="R150" s="144">
        <f>Q150*H150</f>
        <v>0</v>
      </c>
      <c r="S150" s="144">
        <v>0</v>
      </c>
      <c r="T150" s="145">
        <f>S150*H150</f>
        <v>0</v>
      </c>
      <c r="U150" s="30"/>
      <c r="V150" s="30"/>
      <c r="W150" s="30"/>
      <c r="X150" s="30"/>
      <c r="Y150" s="30"/>
      <c r="Z150" s="30"/>
      <c r="AA150" s="30"/>
      <c r="AB150" s="30"/>
      <c r="AC150" s="30"/>
      <c r="AD150" s="30"/>
      <c r="AE150" s="30"/>
      <c r="AR150" s="146" t="s">
        <v>133</v>
      </c>
      <c r="AT150" s="146" t="s">
        <v>128</v>
      </c>
      <c r="AU150" s="146" t="s">
        <v>84</v>
      </c>
      <c r="AY150" s="18" t="s">
        <v>126</v>
      </c>
      <c r="BE150" s="147">
        <f>IF(N150="základní",J150,0)</f>
        <v>0</v>
      </c>
      <c r="BF150" s="147">
        <f>IF(N150="snížená",J150,0)</f>
        <v>0</v>
      </c>
      <c r="BG150" s="147">
        <f>IF(N150="zákl. přenesená",J150,0)</f>
        <v>0</v>
      </c>
      <c r="BH150" s="147">
        <f>IF(N150="sníž. přenesená",J150,0)</f>
        <v>0</v>
      </c>
      <c r="BI150" s="147">
        <f>IF(N150="nulová",J150,0)</f>
        <v>0</v>
      </c>
      <c r="BJ150" s="18" t="s">
        <v>82</v>
      </c>
      <c r="BK150" s="147">
        <f>ROUND(I150*H150,2)</f>
        <v>0</v>
      </c>
      <c r="BL150" s="18" t="s">
        <v>133</v>
      </c>
      <c r="BM150" s="146" t="s">
        <v>318</v>
      </c>
    </row>
    <row r="151" spans="1:65" s="2" customFormat="1" ht="107.25" x14ac:dyDescent="0.2">
      <c r="A151" s="30"/>
      <c r="B151" s="31"/>
      <c r="C151" s="30"/>
      <c r="D151" s="148" t="s">
        <v>135</v>
      </c>
      <c r="E151" s="30"/>
      <c r="F151" s="149" t="s">
        <v>319</v>
      </c>
      <c r="G151" s="30"/>
      <c r="H151" s="30"/>
      <c r="I151" s="30"/>
      <c r="J151" s="30"/>
      <c r="K151" s="30"/>
      <c r="L151" s="31"/>
      <c r="M151" s="150"/>
      <c r="N151" s="151"/>
      <c r="O151" s="51"/>
      <c r="P151" s="51"/>
      <c r="Q151" s="51"/>
      <c r="R151" s="51"/>
      <c r="S151" s="51"/>
      <c r="T151" s="52"/>
      <c r="U151" s="30"/>
      <c r="V151" s="30"/>
      <c r="W151" s="30"/>
      <c r="X151" s="30"/>
      <c r="Y151" s="30"/>
      <c r="Z151" s="30"/>
      <c r="AA151" s="30"/>
      <c r="AB151" s="30"/>
      <c r="AC151" s="30"/>
      <c r="AD151" s="30"/>
      <c r="AE151" s="30"/>
      <c r="AT151" s="18" t="s">
        <v>135</v>
      </c>
      <c r="AU151" s="18" t="s">
        <v>84</v>
      </c>
    </row>
    <row r="152" spans="1:65" s="13" customFormat="1" x14ac:dyDescent="0.2">
      <c r="B152" s="152"/>
      <c r="D152" s="148" t="s">
        <v>139</v>
      </c>
      <c r="E152" s="153" t="s">
        <v>3</v>
      </c>
      <c r="F152" s="154" t="s">
        <v>320</v>
      </c>
      <c r="H152" s="155">
        <v>10.1</v>
      </c>
      <c r="L152" s="152"/>
      <c r="M152" s="156"/>
      <c r="N152" s="157"/>
      <c r="O152" s="157"/>
      <c r="P152" s="157"/>
      <c r="Q152" s="157"/>
      <c r="R152" s="157"/>
      <c r="S152" s="157"/>
      <c r="T152" s="158"/>
      <c r="AT152" s="153" t="s">
        <v>139</v>
      </c>
      <c r="AU152" s="153" t="s">
        <v>84</v>
      </c>
      <c r="AV152" s="13" t="s">
        <v>84</v>
      </c>
      <c r="AW152" s="13" t="s">
        <v>36</v>
      </c>
      <c r="AX152" s="13" t="s">
        <v>82</v>
      </c>
      <c r="AY152" s="153" t="s">
        <v>126</v>
      </c>
    </row>
    <row r="153" spans="1:65" s="2" customFormat="1" ht="14.45" customHeight="1" x14ac:dyDescent="0.2">
      <c r="A153" s="30"/>
      <c r="B153" s="135"/>
      <c r="C153" s="136" t="s">
        <v>321</v>
      </c>
      <c r="D153" s="136" t="s">
        <v>128</v>
      </c>
      <c r="E153" s="137" t="s">
        <v>322</v>
      </c>
      <c r="F153" s="138" t="s">
        <v>323</v>
      </c>
      <c r="G153" s="139" t="s">
        <v>159</v>
      </c>
      <c r="H153" s="140">
        <v>551.33299999999997</v>
      </c>
      <c r="I153" s="141"/>
      <c r="J153" s="141">
        <f>ROUND(I153*H153,2)</f>
        <v>0</v>
      </c>
      <c r="K153" s="138" t="s">
        <v>132</v>
      </c>
      <c r="L153" s="31"/>
      <c r="M153" s="142" t="s">
        <v>3</v>
      </c>
      <c r="N153" s="143" t="s">
        <v>45</v>
      </c>
      <c r="O153" s="144">
        <v>0.23799999999999999</v>
      </c>
      <c r="P153" s="144">
        <f>O153*H153</f>
        <v>131.217254</v>
      </c>
      <c r="Q153" s="144">
        <v>0</v>
      </c>
      <c r="R153" s="144">
        <f>Q153*H153</f>
        <v>0</v>
      </c>
      <c r="S153" s="144">
        <v>0</v>
      </c>
      <c r="T153" s="145">
        <f>S153*H153</f>
        <v>0</v>
      </c>
      <c r="U153" s="30"/>
      <c r="V153" s="30"/>
      <c r="W153" s="30"/>
      <c r="X153" s="30"/>
      <c r="Y153" s="30"/>
      <c r="Z153" s="30"/>
      <c r="AA153" s="30"/>
      <c r="AB153" s="30"/>
      <c r="AC153" s="30"/>
      <c r="AD153" s="30"/>
      <c r="AE153" s="30"/>
      <c r="AR153" s="146" t="s">
        <v>133</v>
      </c>
      <c r="AT153" s="146" t="s">
        <v>128</v>
      </c>
      <c r="AU153" s="146" t="s">
        <v>84</v>
      </c>
      <c r="AY153" s="18" t="s">
        <v>126</v>
      </c>
      <c r="BE153" s="147">
        <f>IF(N153="základní",J153,0)</f>
        <v>0</v>
      </c>
      <c r="BF153" s="147">
        <f>IF(N153="snížená",J153,0)</f>
        <v>0</v>
      </c>
      <c r="BG153" s="147">
        <f>IF(N153="zákl. přenesená",J153,0)</f>
        <v>0</v>
      </c>
      <c r="BH153" s="147">
        <f>IF(N153="sníž. přenesená",J153,0)</f>
        <v>0</v>
      </c>
      <c r="BI153" s="147">
        <f>IF(N153="nulová",J153,0)</f>
        <v>0</v>
      </c>
      <c r="BJ153" s="18" t="s">
        <v>82</v>
      </c>
      <c r="BK153" s="147">
        <f>ROUND(I153*H153,2)</f>
        <v>0</v>
      </c>
      <c r="BL153" s="18" t="s">
        <v>133</v>
      </c>
      <c r="BM153" s="146" t="s">
        <v>324</v>
      </c>
    </row>
    <row r="154" spans="1:65" s="2" customFormat="1" ht="107.25" x14ac:dyDescent="0.2">
      <c r="A154" s="30"/>
      <c r="B154" s="31"/>
      <c r="C154" s="30"/>
      <c r="D154" s="148" t="s">
        <v>135</v>
      </c>
      <c r="E154" s="30"/>
      <c r="F154" s="149" t="s">
        <v>319</v>
      </c>
      <c r="G154" s="30"/>
      <c r="H154" s="30"/>
      <c r="I154" s="30"/>
      <c r="J154" s="30"/>
      <c r="K154" s="30"/>
      <c r="L154" s="31"/>
      <c r="M154" s="150"/>
      <c r="N154" s="151"/>
      <c r="O154" s="51"/>
      <c r="P154" s="51"/>
      <c r="Q154" s="51"/>
      <c r="R154" s="51"/>
      <c r="S154" s="51"/>
      <c r="T154" s="52"/>
      <c r="U154" s="30"/>
      <c r="V154" s="30"/>
      <c r="W154" s="30"/>
      <c r="X154" s="30"/>
      <c r="Y154" s="30"/>
      <c r="Z154" s="30"/>
      <c r="AA154" s="30"/>
      <c r="AB154" s="30"/>
      <c r="AC154" s="30"/>
      <c r="AD154" s="30"/>
      <c r="AE154" s="30"/>
      <c r="AT154" s="18" t="s">
        <v>135</v>
      </c>
      <c r="AU154" s="18" t="s">
        <v>84</v>
      </c>
    </row>
    <row r="155" spans="1:65" s="13" customFormat="1" x14ac:dyDescent="0.2">
      <c r="B155" s="152"/>
      <c r="D155" s="148" t="s">
        <v>139</v>
      </c>
      <c r="E155" s="153" t="s">
        <v>3</v>
      </c>
      <c r="F155" s="154" t="s">
        <v>325</v>
      </c>
      <c r="H155" s="155">
        <v>551.33299999999997</v>
      </c>
      <c r="L155" s="152"/>
      <c r="M155" s="156"/>
      <c r="N155" s="157"/>
      <c r="O155" s="157"/>
      <c r="P155" s="157"/>
      <c r="Q155" s="157"/>
      <c r="R155" s="157"/>
      <c r="S155" s="157"/>
      <c r="T155" s="158"/>
      <c r="AT155" s="153" t="s">
        <v>139</v>
      </c>
      <c r="AU155" s="153" t="s">
        <v>84</v>
      </c>
      <c r="AV155" s="13" t="s">
        <v>84</v>
      </c>
      <c r="AW155" s="13" t="s">
        <v>36</v>
      </c>
      <c r="AX155" s="13" t="s">
        <v>82</v>
      </c>
      <c r="AY155" s="153" t="s">
        <v>126</v>
      </c>
    </row>
    <row r="156" spans="1:65" s="2" customFormat="1" ht="14.45" customHeight="1" x14ac:dyDescent="0.2">
      <c r="A156" s="30"/>
      <c r="B156" s="135"/>
      <c r="C156" s="136" t="s">
        <v>326</v>
      </c>
      <c r="D156" s="136" t="s">
        <v>128</v>
      </c>
      <c r="E156" s="137" t="s">
        <v>327</v>
      </c>
      <c r="F156" s="138" t="s">
        <v>328</v>
      </c>
      <c r="G156" s="139" t="s">
        <v>159</v>
      </c>
      <c r="H156" s="140">
        <v>551.5</v>
      </c>
      <c r="I156" s="141"/>
      <c r="J156" s="141">
        <f>ROUND(I156*H156,2)</f>
        <v>0</v>
      </c>
      <c r="K156" s="138" t="s">
        <v>132</v>
      </c>
      <c r="L156" s="31"/>
      <c r="M156" s="142" t="s">
        <v>3</v>
      </c>
      <c r="N156" s="143" t="s">
        <v>45</v>
      </c>
      <c r="O156" s="144">
        <v>0.16800000000000001</v>
      </c>
      <c r="P156" s="144">
        <f>O156*H156</f>
        <v>92.652000000000001</v>
      </c>
      <c r="Q156" s="144">
        <v>0</v>
      </c>
      <c r="R156" s="144">
        <f>Q156*H156</f>
        <v>0</v>
      </c>
      <c r="S156" s="144">
        <v>0</v>
      </c>
      <c r="T156" s="145">
        <f>S156*H156</f>
        <v>0</v>
      </c>
      <c r="U156" s="30"/>
      <c r="V156" s="30"/>
      <c r="W156" s="30"/>
      <c r="X156" s="30"/>
      <c r="Y156" s="30"/>
      <c r="Z156" s="30"/>
      <c r="AA156" s="30"/>
      <c r="AB156" s="30"/>
      <c r="AC156" s="30"/>
      <c r="AD156" s="30"/>
      <c r="AE156" s="30"/>
      <c r="AR156" s="146" t="s">
        <v>133</v>
      </c>
      <c r="AT156" s="146" t="s">
        <v>128</v>
      </c>
      <c r="AU156" s="146" t="s">
        <v>84</v>
      </c>
      <c r="AY156" s="18" t="s">
        <v>126</v>
      </c>
      <c r="BE156" s="147">
        <f>IF(N156="základní",J156,0)</f>
        <v>0</v>
      </c>
      <c r="BF156" s="147">
        <f>IF(N156="snížená",J156,0)</f>
        <v>0</v>
      </c>
      <c r="BG156" s="147">
        <f>IF(N156="zákl. přenesená",J156,0)</f>
        <v>0</v>
      </c>
      <c r="BH156" s="147">
        <f>IF(N156="sníž. přenesená",J156,0)</f>
        <v>0</v>
      </c>
      <c r="BI156" s="147">
        <f>IF(N156="nulová",J156,0)</f>
        <v>0</v>
      </c>
      <c r="BJ156" s="18" t="s">
        <v>82</v>
      </c>
      <c r="BK156" s="147">
        <f>ROUND(I156*H156,2)</f>
        <v>0</v>
      </c>
      <c r="BL156" s="18" t="s">
        <v>133</v>
      </c>
      <c r="BM156" s="146" t="s">
        <v>329</v>
      </c>
    </row>
    <row r="157" spans="1:65" s="2" customFormat="1" ht="48.75" x14ac:dyDescent="0.2">
      <c r="A157" s="30"/>
      <c r="B157" s="31"/>
      <c r="C157" s="30"/>
      <c r="D157" s="148" t="s">
        <v>135</v>
      </c>
      <c r="E157" s="30"/>
      <c r="F157" s="149" t="s">
        <v>330</v>
      </c>
      <c r="G157" s="30"/>
      <c r="H157" s="30"/>
      <c r="I157" s="30"/>
      <c r="J157" s="30"/>
      <c r="K157" s="30"/>
      <c r="L157" s="31"/>
      <c r="M157" s="150"/>
      <c r="N157" s="151"/>
      <c r="O157" s="51"/>
      <c r="P157" s="51"/>
      <c r="Q157" s="51"/>
      <c r="R157" s="51"/>
      <c r="S157" s="51"/>
      <c r="T157" s="52"/>
      <c r="U157" s="30"/>
      <c r="V157" s="30"/>
      <c r="W157" s="30"/>
      <c r="X157" s="30"/>
      <c r="Y157" s="30"/>
      <c r="Z157" s="30"/>
      <c r="AA157" s="30"/>
      <c r="AB157" s="30"/>
      <c r="AC157" s="30"/>
      <c r="AD157" s="30"/>
      <c r="AE157" s="30"/>
      <c r="AT157" s="18" t="s">
        <v>135</v>
      </c>
      <c r="AU157" s="18" t="s">
        <v>84</v>
      </c>
    </row>
    <row r="158" spans="1:65" s="2" customFormat="1" ht="19.5" x14ac:dyDescent="0.2">
      <c r="A158" s="30"/>
      <c r="B158" s="31"/>
      <c r="C158" s="30"/>
      <c r="D158" s="148" t="s">
        <v>137</v>
      </c>
      <c r="E158" s="30"/>
      <c r="F158" s="149" t="s">
        <v>331</v>
      </c>
      <c r="G158" s="30"/>
      <c r="H158" s="30"/>
      <c r="I158" s="30"/>
      <c r="J158" s="30"/>
      <c r="K158" s="30"/>
      <c r="L158" s="31"/>
      <c r="M158" s="150"/>
      <c r="N158" s="151"/>
      <c r="O158" s="51"/>
      <c r="P158" s="51"/>
      <c r="Q158" s="51"/>
      <c r="R158" s="51"/>
      <c r="S158" s="51"/>
      <c r="T158" s="52"/>
      <c r="U158" s="30"/>
      <c r="V158" s="30"/>
      <c r="W158" s="30"/>
      <c r="X158" s="30"/>
      <c r="Y158" s="30"/>
      <c r="Z158" s="30"/>
      <c r="AA158" s="30"/>
      <c r="AB158" s="30"/>
      <c r="AC158" s="30"/>
      <c r="AD158" s="30"/>
      <c r="AE158" s="30"/>
      <c r="AT158" s="18" t="s">
        <v>137</v>
      </c>
      <c r="AU158" s="18" t="s">
        <v>84</v>
      </c>
    </row>
    <row r="159" spans="1:65" s="13" customFormat="1" x14ac:dyDescent="0.2">
      <c r="B159" s="152"/>
      <c r="D159" s="148" t="s">
        <v>139</v>
      </c>
      <c r="E159" s="153" t="s">
        <v>3</v>
      </c>
      <c r="F159" s="154" t="s">
        <v>332</v>
      </c>
      <c r="H159" s="155">
        <v>551.5</v>
      </c>
      <c r="L159" s="152"/>
      <c r="M159" s="156"/>
      <c r="N159" s="157"/>
      <c r="O159" s="157"/>
      <c r="P159" s="157"/>
      <c r="Q159" s="157"/>
      <c r="R159" s="157"/>
      <c r="S159" s="157"/>
      <c r="T159" s="158"/>
      <c r="AT159" s="153" t="s">
        <v>139</v>
      </c>
      <c r="AU159" s="153" t="s">
        <v>84</v>
      </c>
      <c r="AV159" s="13" t="s">
        <v>84</v>
      </c>
      <c r="AW159" s="13" t="s">
        <v>36</v>
      </c>
      <c r="AX159" s="13" t="s">
        <v>82</v>
      </c>
      <c r="AY159" s="153" t="s">
        <v>126</v>
      </c>
    </row>
    <row r="160" spans="1:65" s="2" customFormat="1" ht="24.2" customHeight="1" x14ac:dyDescent="0.2">
      <c r="A160" s="30"/>
      <c r="B160" s="135"/>
      <c r="C160" s="136" t="s">
        <v>333</v>
      </c>
      <c r="D160" s="136" t="s">
        <v>128</v>
      </c>
      <c r="E160" s="137" t="s">
        <v>182</v>
      </c>
      <c r="F160" s="138" t="s">
        <v>183</v>
      </c>
      <c r="G160" s="139" t="s">
        <v>131</v>
      </c>
      <c r="H160" s="140">
        <v>436.43</v>
      </c>
      <c r="I160" s="141"/>
      <c r="J160" s="141">
        <f>ROUND(I160*H160,2)</f>
        <v>0</v>
      </c>
      <c r="K160" s="138" t="s">
        <v>132</v>
      </c>
      <c r="L160" s="31"/>
      <c r="M160" s="142" t="s">
        <v>3</v>
      </c>
      <c r="N160" s="143" t="s">
        <v>45</v>
      </c>
      <c r="O160" s="144">
        <v>0.14699999999999999</v>
      </c>
      <c r="P160" s="144">
        <f>O160*H160</f>
        <v>64.155209999999997</v>
      </c>
      <c r="Q160" s="144">
        <v>2.0874999999999999</v>
      </c>
      <c r="R160" s="144">
        <f>Q160*H160</f>
        <v>911.04762499999993</v>
      </c>
      <c r="S160" s="144">
        <v>0</v>
      </c>
      <c r="T160" s="145">
        <f>S160*H160</f>
        <v>0</v>
      </c>
      <c r="U160" s="30"/>
      <c r="V160" s="30"/>
      <c r="W160" s="30"/>
      <c r="X160" s="30"/>
      <c r="Y160" s="30"/>
      <c r="Z160" s="30"/>
      <c r="AA160" s="30"/>
      <c r="AB160" s="30"/>
      <c r="AC160" s="30"/>
      <c r="AD160" s="30"/>
      <c r="AE160" s="30"/>
      <c r="AR160" s="146" t="s">
        <v>133</v>
      </c>
      <c r="AT160" s="146" t="s">
        <v>128</v>
      </c>
      <c r="AU160" s="146" t="s">
        <v>84</v>
      </c>
      <c r="AY160" s="18" t="s">
        <v>126</v>
      </c>
      <c r="BE160" s="147">
        <f>IF(N160="základní",J160,0)</f>
        <v>0</v>
      </c>
      <c r="BF160" s="147">
        <f>IF(N160="snížená",J160,0)</f>
        <v>0</v>
      </c>
      <c r="BG160" s="147">
        <f>IF(N160="zákl. přenesená",J160,0)</f>
        <v>0</v>
      </c>
      <c r="BH160" s="147">
        <f>IF(N160="sníž. přenesená",J160,0)</f>
        <v>0</v>
      </c>
      <c r="BI160" s="147">
        <f>IF(N160="nulová",J160,0)</f>
        <v>0</v>
      </c>
      <c r="BJ160" s="18" t="s">
        <v>82</v>
      </c>
      <c r="BK160" s="147">
        <f>ROUND(I160*H160,2)</f>
        <v>0</v>
      </c>
      <c r="BL160" s="18" t="s">
        <v>133</v>
      </c>
      <c r="BM160" s="146" t="s">
        <v>334</v>
      </c>
    </row>
    <row r="161" spans="1:65" s="2" customFormat="1" ht="87.75" x14ac:dyDescent="0.2">
      <c r="A161" s="30"/>
      <c r="B161" s="31"/>
      <c r="C161" s="30"/>
      <c r="D161" s="148" t="s">
        <v>135</v>
      </c>
      <c r="E161" s="30"/>
      <c r="F161" s="149" t="s">
        <v>185</v>
      </c>
      <c r="G161" s="30"/>
      <c r="H161" s="30"/>
      <c r="I161" s="30"/>
      <c r="J161" s="30"/>
      <c r="K161" s="30"/>
      <c r="L161" s="31"/>
      <c r="M161" s="150"/>
      <c r="N161" s="151"/>
      <c r="O161" s="51"/>
      <c r="P161" s="51"/>
      <c r="Q161" s="51"/>
      <c r="R161" s="51"/>
      <c r="S161" s="51"/>
      <c r="T161" s="52"/>
      <c r="U161" s="30"/>
      <c r="V161" s="30"/>
      <c r="W161" s="30"/>
      <c r="X161" s="30"/>
      <c r="Y161" s="30"/>
      <c r="Z161" s="30"/>
      <c r="AA161" s="30"/>
      <c r="AB161" s="30"/>
      <c r="AC161" s="30"/>
      <c r="AD161" s="30"/>
      <c r="AE161" s="30"/>
      <c r="AT161" s="18" t="s">
        <v>135</v>
      </c>
      <c r="AU161" s="18" t="s">
        <v>84</v>
      </c>
    </row>
    <row r="162" spans="1:65" s="13" customFormat="1" x14ac:dyDescent="0.2">
      <c r="B162" s="152"/>
      <c r="D162" s="148" t="s">
        <v>139</v>
      </c>
      <c r="E162" s="153" t="s">
        <v>3</v>
      </c>
      <c r="F162" s="154" t="s">
        <v>335</v>
      </c>
      <c r="H162" s="155">
        <v>341.43</v>
      </c>
      <c r="L162" s="152"/>
      <c r="M162" s="156"/>
      <c r="N162" s="157"/>
      <c r="O162" s="157"/>
      <c r="P162" s="157"/>
      <c r="Q162" s="157"/>
      <c r="R162" s="157"/>
      <c r="S162" s="157"/>
      <c r="T162" s="158"/>
      <c r="AT162" s="153" t="s">
        <v>139</v>
      </c>
      <c r="AU162" s="153" t="s">
        <v>84</v>
      </c>
      <c r="AV162" s="13" t="s">
        <v>84</v>
      </c>
      <c r="AW162" s="13" t="s">
        <v>36</v>
      </c>
      <c r="AX162" s="13" t="s">
        <v>74</v>
      </c>
      <c r="AY162" s="153" t="s">
        <v>126</v>
      </c>
    </row>
    <row r="163" spans="1:65" s="13" customFormat="1" x14ac:dyDescent="0.2">
      <c r="B163" s="152"/>
      <c r="D163" s="148" t="s">
        <v>139</v>
      </c>
      <c r="E163" s="153" t="s">
        <v>3</v>
      </c>
      <c r="F163" s="154" t="s">
        <v>336</v>
      </c>
      <c r="H163" s="155">
        <v>95</v>
      </c>
      <c r="L163" s="152"/>
      <c r="M163" s="156"/>
      <c r="N163" s="157"/>
      <c r="O163" s="157"/>
      <c r="P163" s="157"/>
      <c r="Q163" s="157"/>
      <c r="R163" s="157"/>
      <c r="S163" s="157"/>
      <c r="T163" s="158"/>
      <c r="AT163" s="153" t="s">
        <v>139</v>
      </c>
      <c r="AU163" s="153" t="s">
        <v>84</v>
      </c>
      <c r="AV163" s="13" t="s">
        <v>84</v>
      </c>
      <c r="AW163" s="13" t="s">
        <v>36</v>
      </c>
      <c r="AX163" s="13" t="s">
        <v>74</v>
      </c>
      <c r="AY163" s="153" t="s">
        <v>126</v>
      </c>
    </row>
    <row r="164" spans="1:65" s="15" customFormat="1" x14ac:dyDescent="0.2">
      <c r="B164" s="179"/>
      <c r="D164" s="148" t="s">
        <v>139</v>
      </c>
      <c r="E164" s="180" t="s">
        <v>3</v>
      </c>
      <c r="F164" s="181" t="s">
        <v>304</v>
      </c>
      <c r="H164" s="182">
        <v>436.43</v>
      </c>
      <c r="L164" s="179"/>
      <c r="M164" s="183"/>
      <c r="N164" s="184"/>
      <c r="O164" s="184"/>
      <c r="P164" s="184"/>
      <c r="Q164" s="184"/>
      <c r="R164" s="184"/>
      <c r="S164" s="184"/>
      <c r="T164" s="185"/>
      <c r="AT164" s="180" t="s">
        <v>139</v>
      </c>
      <c r="AU164" s="180" t="s">
        <v>84</v>
      </c>
      <c r="AV164" s="15" t="s">
        <v>133</v>
      </c>
      <c r="AW164" s="15" t="s">
        <v>36</v>
      </c>
      <c r="AX164" s="15" t="s">
        <v>82</v>
      </c>
      <c r="AY164" s="180" t="s">
        <v>126</v>
      </c>
    </row>
    <row r="165" spans="1:65" s="2" customFormat="1" ht="24.2" customHeight="1" x14ac:dyDescent="0.2">
      <c r="A165" s="30"/>
      <c r="B165" s="135"/>
      <c r="C165" s="136" t="s">
        <v>337</v>
      </c>
      <c r="D165" s="136" t="s">
        <v>128</v>
      </c>
      <c r="E165" s="137" t="s">
        <v>338</v>
      </c>
      <c r="F165" s="138" t="s">
        <v>339</v>
      </c>
      <c r="G165" s="139" t="s">
        <v>131</v>
      </c>
      <c r="H165" s="140">
        <v>37.299999999999997</v>
      </c>
      <c r="I165" s="141"/>
      <c r="J165" s="141">
        <f>ROUND(I165*H165,2)</f>
        <v>0</v>
      </c>
      <c r="K165" s="138" t="s">
        <v>132</v>
      </c>
      <c r="L165" s="31"/>
      <c r="M165" s="142" t="s">
        <v>3</v>
      </c>
      <c r="N165" s="143" t="s">
        <v>45</v>
      </c>
      <c r="O165" s="144">
        <v>0.67400000000000004</v>
      </c>
      <c r="P165" s="144">
        <f>O165*H165</f>
        <v>25.1402</v>
      </c>
      <c r="Q165" s="144">
        <v>2.4340799999999998</v>
      </c>
      <c r="R165" s="144">
        <f>Q165*H165</f>
        <v>90.791183999999987</v>
      </c>
      <c r="S165" s="144">
        <v>0</v>
      </c>
      <c r="T165" s="145">
        <f>S165*H165</f>
        <v>0</v>
      </c>
      <c r="U165" s="30"/>
      <c r="V165" s="30"/>
      <c r="W165" s="30"/>
      <c r="X165" s="30"/>
      <c r="Y165" s="30"/>
      <c r="Z165" s="30"/>
      <c r="AA165" s="30"/>
      <c r="AB165" s="30"/>
      <c r="AC165" s="30"/>
      <c r="AD165" s="30"/>
      <c r="AE165" s="30"/>
      <c r="AR165" s="146" t="s">
        <v>133</v>
      </c>
      <c r="AT165" s="146" t="s">
        <v>128</v>
      </c>
      <c r="AU165" s="146" t="s">
        <v>84</v>
      </c>
      <c r="AY165" s="18" t="s">
        <v>126</v>
      </c>
      <c r="BE165" s="147">
        <f>IF(N165="základní",J165,0)</f>
        <v>0</v>
      </c>
      <c r="BF165" s="147">
        <f>IF(N165="snížená",J165,0)</f>
        <v>0</v>
      </c>
      <c r="BG165" s="147">
        <f>IF(N165="zákl. přenesená",J165,0)</f>
        <v>0</v>
      </c>
      <c r="BH165" s="147">
        <f>IF(N165="sníž. přenesená",J165,0)</f>
        <v>0</v>
      </c>
      <c r="BI165" s="147">
        <f>IF(N165="nulová",J165,0)</f>
        <v>0</v>
      </c>
      <c r="BJ165" s="18" t="s">
        <v>82</v>
      </c>
      <c r="BK165" s="147">
        <f>ROUND(I165*H165,2)</f>
        <v>0</v>
      </c>
      <c r="BL165" s="18" t="s">
        <v>133</v>
      </c>
      <c r="BM165" s="146" t="s">
        <v>340</v>
      </c>
    </row>
    <row r="166" spans="1:65" s="2" customFormat="1" ht="87.75" x14ac:dyDescent="0.2">
      <c r="A166" s="30"/>
      <c r="B166" s="31"/>
      <c r="C166" s="30"/>
      <c r="D166" s="148" t="s">
        <v>135</v>
      </c>
      <c r="E166" s="30"/>
      <c r="F166" s="149" t="s">
        <v>341</v>
      </c>
      <c r="G166" s="30"/>
      <c r="H166" s="30"/>
      <c r="I166" s="30"/>
      <c r="J166" s="30"/>
      <c r="K166" s="30"/>
      <c r="L166" s="31"/>
      <c r="M166" s="150"/>
      <c r="N166" s="151"/>
      <c r="O166" s="51"/>
      <c r="P166" s="51"/>
      <c r="Q166" s="51"/>
      <c r="R166" s="51"/>
      <c r="S166" s="51"/>
      <c r="T166" s="52"/>
      <c r="U166" s="30"/>
      <c r="V166" s="30"/>
      <c r="W166" s="30"/>
      <c r="X166" s="30"/>
      <c r="Y166" s="30"/>
      <c r="Z166" s="30"/>
      <c r="AA166" s="30"/>
      <c r="AB166" s="30"/>
      <c r="AC166" s="30"/>
      <c r="AD166" s="30"/>
      <c r="AE166" s="30"/>
      <c r="AT166" s="18" t="s">
        <v>135</v>
      </c>
      <c r="AU166" s="18" t="s">
        <v>84</v>
      </c>
    </row>
    <row r="167" spans="1:65" s="13" customFormat="1" x14ac:dyDescent="0.2">
      <c r="B167" s="152"/>
      <c r="D167" s="148" t="s">
        <v>139</v>
      </c>
      <c r="E167" s="153" t="s">
        <v>3</v>
      </c>
      <c r="F167" s="154" t="s">
        <v>342</v>
      </c>
      <c r="H167" s="155">
        <v>37.299999999999997</v>
      </c>
      <c r="L167" s="152"/>
      <c r="M167" s="156"/>
      <c r="N167" s="157"/>
      <c r="O167" s="157"/>
      <c r="P167" s="157"/>
      <c r="Q167" s="157"/>
      <c r="R167" s="157"/>
      <c r="S167" s="157"/>
      <c r="T167" s="158"/>
      <c r="AT167" s="153" t="s">
        <v>139</v>
      </c>
      <c r="AU167" s="153" t="s">
        <v>84</v>
      </c>
      <c r="AV167" s="13" t="s">
        <v>84</v>
      </c>
      <c r="AW167" s="13" t="s">
        <v>36</v>
      </c>
      <c r="AX167" s="13" t="s">
        <v>82</v>
      </c>
      <c r="AY167" s="153" t="s">
        <v>126</v>
      </c>
    </row>
    <row r="168" spans="1:65" s="2" customFormat="1" ht="37.9" customHeight="1" x14ac:dyDescent="0.2">
      <c r="A168" s="30"/>
      <c r="B168" s="135"/>
      <c r="C168" s="136" t="s">
        <v>343</v>
      </c>
      <c r="D168" s="136" t="s">
        <v>128</v>
      </c>
      <c r="E168" s="137" t="s">
        <v>199</v>
      </c>
      <c r="F168" s="138" t="s">
        <v>200</v>
      </c>
      <c r="G168" s="139" t="s">
        <v>131</v>
      </c>
      <c r="H168" s="140">
        <v>739.19</v>
      </c>
      <c r="I168" s="141"/>
      <c r="J168" s="141">
        <f>ROUND(I168*H168,2)</f>
        <v>0</v>
      </c>
      <c r="K168" s="138" t="s">
        <v>132</v>
      </c>
      <c r="L168" s="31"/>
      <c r="M168" s="142" t="s">
        <v>3</v>
      </c>
      <c r="N168" s="143" t="s">
        <v>45</v>
      </c>
      <c r="O168" s="144">
        <v>2.7469999999999999</v>
      </c>
      <c r="P168" s="144">
        <f>O168*H168</f>
        <v>2030.55493</v>
      </c>
      <c r="Q168" s="144">
        <v>1.8480000000000001</v>
      </c>
      <c r="R168" s="144">
        <f>Q168*H168</f>
        <v>1366.0231200000001</v>
      </c>
      <c r="S168" s="144">
        <v>0</v>
      </c>
      <c r="T168" s="145">
        <f>S168*H168</f>
        <v>0</v>
      </c>
      <c r="U168" s="30"/>
      <c r="V168" s="30"/>
      <c r="W168" s="30"/>
      <c r="X168" s="30"/>
      <c r="Y168" s="30"/>
      <c r="Z168" s="30"/>
      <c r="AA168" s="30"/>
      <c r="AB168" s="30"/>
      <c r="AC168" s="30"/>
      <c r="AD168" s="30"/>
      <c r="AE168" s="30"/>
      <c r="AR168" s="146" t="s">
        <v>133</v>
      </c>
      <c r="AT168" s="146" t="s">
        <v>128</v>
      </c>
      <c r="AU168" s="146" t="s">
        <v>84</v>
      </c>
      <c r="AY168" s="18" t="s">
        <v>126</v>
      </c>
      <c r="BE168" s="147">
        <f>IF(N168="základní",J168,0)</f>
        <v>0</v>
      </c>
      <c r="BF168" s="147">
        <f>IF(N168="snížená",J168,0)</f>
        <v>0</v>
      </c>
      <c r="BG168" s="147">
        <f>IF(N168="zákl. přenesená",J168,0)</f>
        <v>0</v>
      </c>
      <c r="BH168" s="147">
        <f>IF(N168="sníž. přenesená",J168,0)</f>
        <v>0</v>
      </c>
      <c r="BI168" s="147">
        <f>IF(N168="nulová",J168,0)</f>
        <v>0</v>
      </c>
      <c r="BJ168" s="18" t="s">
        <v>82</v>
      </c>
      <c r="BK168" s="147">
        <f>ROUND(I168*H168,2)</f>
        <v>0</v>
      </c>
      <c r="BL168" s="18" t="s">
        <v>133</v>
      </c>
      <c r="BM168" s="146" t="s">
        <v>344</v>
      </c>
    </row>
    <row r="169" spans="1:65" s="2" customFormat="1" ht="39" x14ac:dyDescent="0.2">
      <c r="A169" s="30"/>
      <c r="B169" s="31"/>
      <c r="C169" s="30"/>
      <c r="D169" s="148" t="s">
        <v>135</v>
      </c>
      <c r="E169" s="30"/>
      <c r="F169" s="149" t="s">
        <v>202</v>
      </c>
      <c r="G169" s="30"/>
      <c r="H169" s="30"/>
      <c r="I169" s="30"/>
      <c r="J169" s="30"/>
      <c r="K169" s="30"/>
      <c r="L169" s="31"/>
      <c r="M169" s="150"/>
      <c r="N169" s="151"/>
      <c r="O169" s="51"/>
      <c r="P169" s="51"/>
      <c r="Q169" s="51"/>
      <c r="R169" s="51"/>
      <c r="S169" s="51"/>
      <c r="T169" s="52"/>
      <c r="U169" s="30"/>
      <c r="V169" s="30"/>
      <c r="W169" s="30"/>
      <c r="X169" s="30"/>
      <c r="Y169" s="30"/>
      <c r="Z169" s="30"/>
      <c r="AA169" s="30"/>
      <c r="AB169" s="30"/>
      <c r="AC169" s="30"/>
      <c r="AD169" s="30"/>
      <c r="AE169" s="30"/>
      <c r="AT169" s="18" t="s">
        <v>135</v>
      </c>
      <c r="AU169" s="18" t="s">
        <v>84</v>
      </c>
    </row>
    <row r="170" spans="1:65" s="13" customFormat="1" x14ac:dyDescent="0.2">
      <c r="B170" s="152"/>
      <c r="D170" s="148" t="s">
        <v>139</v>
      </c>
      <c r="E170" s="153" t="s">
        <v>3</v>
      </c>
      <c r="F170" s="154" t="s">
        <v>345</v>
      </c>
      <c r="H170" s="155">
        <v>677.49</v>
      </c>
      <c r="L170" s="152"/>
      <c r="M170" s="156"/>
      <c r="N170" s="157"/>
      <c r="O170" s="157"/>
      <c r="P170" s="157"/>
      <c r="Q170" s="157"/>
      <c r="R170" s="157"/>
      <c r="S170" s="157"/>
      <c r="T170" s="158"/>
      <c r="AT170" s="153" t="s">
        <v>139</v>
      </c>
      <c r="AU170" s="153" t="s">
        <v>84</v>
      </c>
      <c r="AV170" s="13" t="s">
        <v>84</v>
      </c>
      <c r="AW170" s="13" t="s">
        <v>36</v>
      </c>
      <c r="AX170" s="13" t="s">
        <v>74</v>
      </c>
      <c r="AY170" s="153" t="s">
        <v>126</v>
      </c>
    </row>
    <row r="171" spans="1:65" s="13" customFormat="1" x14ac:dyDescent="0.2">
      <c r="B171" s="152"/>
      <c r="D171" s="148" t="s">
        <v>139</v>
      </c>
      <c r="E171" s="153" t="s">
        <v>3</v>
      </c>
      <c r="F171" s="154" t="s">
        <v>346</v>
      </c>
      <c r="H171" s="155">
        <v>61.7</v>
      </c>
      <c r="L171" s="152"/>
      <c r="M171" s="156"/>
      <c r="N171" s="157"/>
      <c r="O171" s="157"/>
      <c r="P171" s="157"/>
      <c r="Q171" s="157"/>
      <c r="R171" s="157"/>
      <c r="S171" s="157"/>
      <c r="T171" s="158"/>
      <c r="AT171" s="153" t="s">
        <v>139</v>
      </c>
      <c r="AU171" s="153" t="s">
        <v>84</v>
      </c>
      <c r="AV171" s="13" t="s">
        <v>84</v>
      </c>
      <c r="AW171" s="13" t="s">
        <v>36</v>
      </c>
      <c r="AX171" s="13" t="s">
        <v>74</v>
      </c>
      <c r="AY171" s="153" t="s">
        <v>126</v>
      </c>
    </row>
    <row r="172" spans="1:65" s="15" customFormat="1" x14ac:dyDescent="0.2">
      <c r="B172" s="179"/>
      <c r="D172" s="148" t="s">
        <v>139</v>
      </c>
      <c r="E172" s="180" t="s">
        <v>3</v>
      </c>
      <c r="F172" s="181" t="s">
        <v>304</v>
      </c>
      <c r="H172" s="182">
        <v>739.19</v>
      </c>
      <c r="L172" s="179"/>
      <c r="M172" s="183"/>
      <c r="N172" s="184"/>
      <c r="O172" s="184"/>
      <c r="P172" s="184"/>
      <c r="Q172" s="184"/>
      <c r="R172" s="184"/>
      <c r="S172" s="184"/>
      <c r="T172" s="185"/>
      <c r="AT172" s="180" t="s">
        <v>139</v>
      </c>
      <c r="AU172" s="180" t="s">
        <v>84</v>
      </c>
      <c r="AV172" s="15" t="s">
        <v>133</v>
      </c>
      <c r="AW172" s="15" t="s">
        <v>36</v>
      </c>
      <c r="AX172" s="15" t="s">
        <v>82</v>
      </c>
      <c r="AY172" s="180" t="s">
        <v>126</v>
      </c>
    </row>
    <row r="173" spans="1:65" s="2" customFormat="1" ht="24.2" customHeight="1" x14ac:dyDescent="0.2">
      <c r="A173" s="30"/>
      <c r="B173" s="135"/>
      <c r="C173" s="136" t="s">
        <v>347</v>
      </c>
      <c r="D173" s="136" t="s">
        <v>128</v>
      </c>
      <c r="E173" s="137" t="s">
        <v>348</v>
      </c>
      <c r="F173" s="138" t="s">
        <v>349</v>
      </c>
      <c r="G173" s="139" t="s">
        <v>159</v>
      </c>
      <c r="H173" s="140">
        <v>367</v>
      </c>
      <c r="I173" s="141"/>
      <c r="J173" s="141">
        <f>ROUND(I173*H173,2)</f>
        <v>0</v>
      </c>
      <c r="K173" s="138" t="s">
        <v>132</v>
      </c>
      <c r="L173" s="31"/>
      <c r="M173" s="142" t="s">
        <v>3</v>
      </c>
      <c r="N173" s="143" t="s">
        <v>45</v>
      </c>
      <c r="O173" s="144">
        <v>1.321</v>
      </c>
      <c r="P173" s="144">
        <f>O173*H173</f>
        <v>484.80699999999996</v>
      </c>
      <c r="Q173" s="144">
        <v>0.93779000000000001</v>
      </c>
      <c r="R173" s="144">
        <f>Q173*H173</f>
        <v>344.16892999999999</v>
      </c>
      <c r="S173" s="144">
        <v>0</v>
      </c>
      <c r="T173" s="145">
        <f>S173*H173</f>
        <v>0</v>
      </c>
      <c r="U173" s="30"/>
      <c r="V173" s="30"/>
      <c r="W173" s="30"/>
      <c r="X173" s="30"/>
      <c r="Y173" s="30"/>
      <c r="Z173" s="30"/>
      <c r="AA173" s="30"/>
      <c r="AB173" s="30"/>
      <c r="AC173" s="30"/>
      <c r="AD173" s="30"/>
      <c r="AE173" s="30"/>
      <c r="AR173" s="146" t="s">
        <v>133</v>
      </c>
      <c r="AT173" s="146" t="s">
        <v>128</v>
      </c>
      <c r="AU173" s="146" t="s">
        <v>84</v>
      </c>
      <c r="AY173" s="18" t="s">
        <v>126</v>
      </c>
      <c r="BE173" s="147">
        <f>IF(N173="základní",J173,0)</f>
        <v>0</v>
      </c>
      <c r="BF173" s="147">
        <f>IF(N173="snížená",J173,0)</f>
        <v>0</v>
      </c>
      <c r="BG173" s="147">
        <f>IF(N173="zákl. přenesená",J173,0)</f>
        <v>0</v>
      </c>
      <c r="BH173" s="147">
        <f>IF(N173="sníž. přenesená",J173,0)</f>
        <v>0</v>
      </c>
      <c r="BI173" s="147">
        <f>IF(N173="nulová",J173,0)</f>
        <v>0</v>
      </c>
      <c r="BJ173" s="18" t="s">
        <v>82</v>
      </c>
      <c r="BK173" s="147">
        <f>ROUND(I173*H173,2)</f>
        <v>0</v>
      </c>
      <c r="BL173" s="18" t="s">
        <v>133</v>
      </c>
      <c r="BM173" s="146" t="s">
        <v>350</v>
      </c>
    </row>
    <row r="174" spans="1:65" s="2" customFormat="1" ht="87.75" x14ac:dyDescent="0.2">
      <c r="A174" s="30"/>
      <c r="B174" s="31"/>
      <c r="C174" s="30"/>
      <c r="D174" s="148" t="s">
        <v>135</v>
      </c>
      <c r="E174" s="30"/>
      <c r="F174" s="149" t="s">
        <v>351</v>
      </c>
      <c r="G174" s="30"/>
      <c r="H174" s="30"/>
      <c r="I174" s="30"/>
      <c r="J174" s="30"/>
      <c r="K174" s="30"/>
      <c r="L174" s="31"/>
      <c r="M174" s="150"/>
      <c r="N174" s="151"/>
      <c r="O174" s="51"/>
      <c r="P174" s="51"/>
      <c r="Q174" s="51"/>
      <c r="R174" s="51"/>
      <c r="S174" s="51"/>
      <c r="T174" s="52"/>
      <c r="U174" s="30"/>
      <c r="V174" s="30"/>
      <c r="W174" s="30"/>
      <c r="X174" s="30"/>
      <c r="Y174" s="30"/>
      <c r="Z174" s="30"/>
      <c r="AA174" s="30"/>
      <c r="AB174" s="30"/>
      <c r="AC174" s="30"/>
      <c r="AD174" s="30"/>
      <c r="AE174" s="30"/>
      <c r="AT174" s="18" t="s">
        <v>135</v>
      </c>
      <c r="AU174" s="18" t="s">
        <v>84</v>
      </c>
    </row>
    <row r="175" spans="1:65" s="13" customFormat="1" x14ac:dyDescent="0.2">
      <c r="B175" s="152"/>
      <c r="D175" s="148" t="s">
        <v>139</v>
      </c>
      <c r="E175" s="153" t="s">
        <v>3</v>
      </c>
      <c r="F175" s="154" t="s">
        <v>352</v>
      </c>
      <c r="H175" s="155">
        <v>367</v>
      </c>
      <c r="L175" s="152"/>
      <c r="M175" s="156"/>
      <c r="N175" s="157"/>
      <c r="O175" s="157"/>
      <c r="P175" s="157"/>
      <c r="Q175" s="157"/>
      <c r="R175" s="157"/>
      <c r="S175" s="157"/>
      <c r="T175" s="158"/>
      <c r="AT175" s="153" t="s">
        <v>139</v>
      </c>
      <c r="AU175" s="153" t="s">
        <v>84</v>
      </c>
      <c r="AV175" s="13" t="s">
        <v>84</v>
      </c>
      <c r="AW175" s="13" t="s">
        <v>36</v>
      </c>
      <c r="AX175" s="13" t="s">
        <v>82</v>
      </c>
      <c r="AY175" s="153" t="s">
        <v>126</v>
      </c>
    </row>
    <row r="176" spans="1:65" s="12" customFormat="1" ht="22.9" customHeight="1" x14ac:dyDescent="0.2">
      <c r="B176" s="123"/>
      <c r="D176" s="124" t="s">
        <v>73</v>
      </c>
      <c r="E176" s="133" t="s">
        <v>151</v>
      </c>
      <c r="F176" s="133" t="s">
        <v>353</v>
      </c>
      <c r="J176" s="134">
        <f>BK176</f>
        <v>0</v>
      </c>
      <c r="L176" s="123"/>
      <c r="M176" s="127"/>
      <c r="N176" s="128"/>
      <c r="O176" s="128"/>
      <c r="P176" s="129">
        <f>SUM(P177:P178)</f>
        <v>22.463999999999999</v>
      </c>
      <c r="Q176" s="128"/>
      <c r="R176" s="129">
        <f>SUM(R177:R178)</f>
        <v>0</v>
      </c>
      <c r="S176" s="128"/>
      <c r="T176" s="130">
        <f>SUM(T177:T178)</f>
        <v>0</v>
      </c>
      <c r="AR176" s="124" t="s">
        <v>82</v>
      </c>
      <c r="AT176" s="131" t="s">
        <v>73</v>
      </c>
      <c r="AU176" s="131" t="s">
        <v>82</v>
      </c>
      <c r="AY176" s="124" t="s">
        <v>126</v>
      </c>
      <c r="BK176" s="132">
        <f>SUM(BK177:BK178)</f>
        <v>0</v>
      </c>
    </row>
    <row r="177" spans="1:65" s="2" customFormat="1" ht="14.45" customHeight="1" x14ac:dyDescent="0.2">
      <c r="A177" s="30"/>
      <c r="B177" s="135"/>
      <c r="C177" s="136" t="s">
        <v>354</v>
      </c>
      <c r="D177" s="136" t="s">
        <v>128</v>
      </c>
      <c r="E177" s="137" t="s">
        <v>355</v>
      </c>
      <c r="F177" s="138" t="s">
        <v>356</v>
      </c>
      <c r="G177" s="139" t="s">
        <v>159</v>
      </c>
      <c r="H177" s="140">
        <v>864</v>
      </c>
      <c r="I177" s="141"/>
      <c r="J177" s="141">
        <f>ROUND(I177*H177,2)</f>
        <v>0</v>
      </c>
      <c r="K177" s="138" t="s">
        <v>132</v>
      </c>
      <c r="L177" s="31"/>
      <c r="M177" s="142" t="s">
        <v>3</v>
      </c>
      <c r="N177" s="143" t="s">
        <v>45</v>
      </c>
      <c r="O177" s="144">
        <v>2.5999999999999999E-2</v>
      </c>
      <c r="P177" s="144">
        <f>O177*H177</f>
        <v>22.463999999999999</v>
      </c>
      <c r="Q177" s="144">
        <v>0</v>
      </c>
      <c r="R177" s="144">
        <f>Q177*H177</f>
        <v>0</v>
      </c>
      <c r="S177" s="144">
        <v>0</v>
      </c>
      <c r="T177" s="145">
        <f>S177*H177</f>
        <v>0</v>
      </c>
      <c r="U177" s="30"/>
      <c r="V177" s="30"/>
      <c r="W177" s="30"/>
      <c r="X177" s="30"/>
      <c r="Y177" s="30"/>
      <c r="Z177" s="30"/>
      <c r="AA177" s="30"/>
      <c r="AB177" s="30"/>
      <c r="AC177" s="30"/>
      <c r="AD177" s="30"/>
      <c r="AE177" s="30"/>
      <c r="AR177" s="146" t="s">
        <v>133</v>
      </c>
      <c r="AT177" s="146" t="s">
        <v>128</v>
      </c>
      <c r="AU177" s="146" t="s">
        <v>84</v>
      </c>
      <c r="AY177" s="18" t="s">
        <v>126</v>
      </c>
      <c r="BE177" s="147">
        <f>IF(N177="základní",J177,0)</f>
        <v>0</v>
      </c>
      <c r="BF177" s="147">
        <f>IF(N177="snížená",J177,0)</f>
        <v>0</v>
      </c>
      <c r="BG177" s="147">
        <f>IF(N177="zákl. přenesená",J177,0)</f>
        <v>0</v>
      </c>
      <c r="BH177" s="147">
        <f>IF(N177="sníž. přenesená",J177,0)</f>
        <v>0</v>
      </c>
      <c r="BI177" s="147">
        <f>IF(N177="nulová",J177,0)</f>
        <v>0</v>
      </c>
      <c r="BJ177" s="18" t="s">
        <v>82</v>
      </c>
      <c r="BK177" s="147">
        <f>ROUND(I177*H177,2)</f>
        <v>0</v>
      </c>
      <c r="BL177" s="18" t="s">
        <v>133</v>
      </c>
      <c r="BM177" s="146" t="s">
        <v>357</v>
      </c>
    </row>
    <row r="178" spans="1:65" s="13" customFormat="1" ht="22.5" x14ac:dyDescent="0.2">
      <c r="B178" s="152"/>
      <c r="D178" s="148" t="s">
        <v>139</v>
      </c>
      <c r="E178" s="153" t="s">
        <v>3</v>
      </c>
      <c r="F178" s="154" t="s">
        <v>277</v>
      </c>
      <c r="H178" s="155">
        <v>864</v>
      </c>
      <c r="L178" s="152"/>
      <c r="M178" s="156"/>
      <c r="N178" s="157"/>
      <c r="O178" s="157"/>
      <c r="P178" s="157"/>
      <c r="Q178" s="157"/>
      <c r="R178" s="157"/>
      <c r="S178" s="157"/>
      <c r="T178" s="158"/>
      <c r="AT178" s="153" t="s">
        <v>139</v>
      </c>
      <c r="AU178" s="153" t="s">
        <v>84</v>
      </c>
      <c r="AV178" s="13" t="s">
        <v>84</v>
      </c>
      <c r="AW178" s="13" t="s">
        <v>36</v>
      </c>
      <c r="AX178" s="13" t="s">
        <v>82</v>
      </c>
      <c r="AY178" s="153" t="s">
        <v>126</v>
      </c>
    </row>
    <row r="179" spans="1:65" s="12" customFormat="1" ht="22.9" customHeight="1" x14ac:dyDescent="0.2">
      <c r="B179" s="123"/>
      <c r="D179" s="124" t="s">
        <v>73</v>
      </c>
      <c r="E179" s="133" t="s">
        <v>176</v>
      </c>
      <c r="F179" s="133" t="s">
        <v>358</v>
      </c>
      <c r="J179" s="134">
        <f>BK179</f>
        <v>0</v>
      </c>
      <c r="L179" s="123"/>
      <c r="M179" s="127"/>
      <c r="N179" s="128"/>
      <c r="O179" s="128"/>
      <c r="P179" s="129">
        <f>SUM(P180:P184)</f>
        <v>222.12</v>
      </c>
      <c r="Q179" s="128"/>
      <c r="R179" s="129">
        <f>SUM(R180:R184)</f>
        <v>25.940504999999998</v>
      </c>
      <c r="S179" s="128"/>
      <c r="T179" s="130">
        <f>SUM(T180:T184)</f>
        <v>0</v>
      </c>
      <c r="AR179" s="124" t="s">
        <v>82</v>
      </c>
      <c r="AT179" s="131" t="s">
        <v>73</v>
      </c>
      <c r="AU179" s="131" t="s">
        <v>82</v>
      </c>
      <c r="AY179" s="124" t="s">
        <v>126</v>
      </c>
      <c r="BK179" s="132">
        <f>SUM(BK180:BK184)</f>
        <v>0</v>
      </c>
    </row>
    <row r="180" spans="1:65" s="2" customFormat="1" ht="14.45" customHeight="1" x14ac:dyDescent="0.2">
      <c r="A180" s="30"/>
      <c r="B180" s="135"/>
      <c r="C180" s="136" t="s">
        <v>359</v>
      </c>
      <c r="D180" s="136" t="s">
        <v>128</v>
      </c>
      <c r="E180" s="137" t="s">
        <v>360</v>
      </c>
      <c r="F180" s="138" t="s">
        <v>361</v>
      </c>
      <c r="G180" s="139" t="s">
        <v>159</v>
      </c>
      <c r="H180" s="140">
        <v>864</v>
      </c>
      <c r="I180" s="141"/>
      <c r="J180" s="141">
        <f>ROUND(I180*H180,2)</f>
        <v>0</v>
      </c>
      <c r="K180" s="138" t="s">
        <v>132</v>
      </c>
      <c r="L180" s="31"/>
      <c r="M180" s="142" t="s">
        <v>3</v>
      </c>
      <c r="N180" s="143" t="s">
        <v>45</v>
      </c>
      <c r="O180" s="144">
        <v>0.08</v>
      </c>
      <c r="P180" s="144">
        <f>O180*H180</f>
        <v>69.12</v>
      </c>
      <c r="Q180" s="144">
        <v>4.6999999999999999E-4</v>
      </c>
      <c r="R180" s="144">
        <f>Q180*H180</f>
        <v>0.40608</v>
      </c>
      <c r="S180" s="144">
        <v>0</v>
      </c>
      <c r="T180" s="145">
        <f>S180*H180</f>
        <v>0</v>
      </c>
      <c r="U180" s="30"/>
      <c r="V180" s="30"/>
      <c r="W180" s="30"/>
      <c r="X180" s="30"/>
      <c r="Y180" s="30"/>
      <c r="Z180" s="30"/>
      <c r="AA180" s="30"/>
      <c r="AB180" s="30"/>
      <c r="AC180" s="30"/>
      <c r="AD180" s="30"/>
      <c r="AE180" s="30"/>
      <c r="AR180" s="146" t="s">
        <v>133</v>
      </c>
      <c r="AT180" s="146" t="s">
        <v>128</v>
      </c>
      <c r="AU180" s="146" t="s">
        <v>84</v>
      </c>
      <c r="AY180" s="18" t="s">
        <v>126</v>
      </c>
      <c r="BE180" s="147">
        <f>IF(N180="základní",J180,0)</f>
        <v>0</v>
      </c>
      <c r="BF180" s="147">
        <f>IF(N180="snížená",J180,0)</f>
        <v>0</v>
      </c>
      <c r="BG180" s="147">
        <f>IF(N180="zákl. přenesená",J180,0)</f>
        <v>0</v>
      </c>
      <c r="BH180" s="147">
        <f>IF(N180="sníž. přenesená",J180,0)</f>
        <v>0</v>
      </c>
      <c r="BI180" s="147">
        <f>IF(N180="nulová",J180,0)</f>
        <v>0</v>
      </c>
      <c r="BJ180" s="18" t="s">
        <v>82</v>
      </c>
      <c r="BK180" s="147">
        <f>ROUND(I180*H180,2)</f>
        <v>0</v>
      </c>
      <c r="BL180" s="18" t="s">
        <v>133</v>
      </c>
      <c r="BM180" s="146" t="s">
        <v>362</v>
      </c>
    </row>
    <row r="181" spans="1:65" s="2" customFormat="1" ht="29.25" x14ac:dyDescent="0.2">
      <c r="A181" s="30"/>
      <c r="B181" s="31"/>
      <c r="C181" s="30"/>
      <c r="D181" s="148" t="s">
        <v>135</v>
      </c>
      <c r="E181" s="30"/>
      <c r="F181" s="149" t="s">
        <v>363</v>
      </c>
      <c r="G181" s="30"/>
      <c r="H181" s="30"/>
      <c r="I181" s="30"/>
      <c r="J181" s="30"/>
      <c r="K181" s="30"/>
      <c r="L181" s="31"/>
      <c r="M181" s="150"/>
      <c r="N181" s="151"/>
      <c r="O181" s="51"/>
      <c r="P181" s="51"/>
      <c r="Q181" s="51"/>
      <c r="R181" s="51"/>
      <c r="S181" s="51"/>
      <c r="T181" s="52"/>
      <c r="U181" s="30"/>
      <c r="V181" s="30"/>
      <c r="W181" s="30"/>
      <c r="X181" s="30"/>
      <c r="Y181" s="30"/>
      <c r="Z181" s="30"/>
      <c r="AA181" s="30"/>
      <c r="AB181" s="30"/>
      <c r="AC181" s="30"/>
      <c r="AD181" s="30"/>
      <c r="AE181" s="30"/>
      <c r="AT181" s="18" t="s">
        <v>135</v>
      </c>
      <c r="AU181" s="18" t="s">
        <v>84</v>
      </c>
    </row>
    <row r="182" spans="1:65" s="13" customFormat="1" ht="22.5" x14ac:dyDescent="0.2">
      <c r="B182" s="152"/>
      <c r="D182" s="148" t="s">
        <v>139</v>
      </c>
      <c r="E182" s="153" t="s">
        <v>3</v>
      </c>
      <c r="F182" s="154" t="s">
        <v>277</v>
      </c>
      <c r="H182" s="155">
        <v>864</v>
      </c>
      <c r="L182" s="152"/>
      <c r="M182" s="156"/>
      <c r="N182" s="157"/>
      <c r="O182" s="157"/>
      <c r="P182" s="157"/>
      <c r="Q182" s="157"/>
      <c r="R182" s="157"/>
      <c r="S182" s="157"/>
      <c r="T182" s="158"/>
      <c r="AT182" s="153" t="s">
        <v>139</v>
      </c>
      <c r="AU182" s="153" t="s">
        <v>84</v>
      </c>
      <c r="AV182" s="13" t="s">
        <v>84</v>
      </c>
      <c r="AW182" s="13" t="s">
        <v>36</v>
      </c>
      <c r="AX182" s="13" t="s">
        <v>82</v>
      </c>
      <c r="AY182" s="153" t="s">
        <v>126</v>
      </c>
    </row>
    <row r="183" spans="1:65" s="2" customFormat="1" ht="24.2" customHeight="1" x14ac:dyDescent="0.2">
      <c r="A183" s="30"/>
      <c r="B183" s="135"/>
      <c r="C183" s="136" t="s">
        <v>364</v>
      </c>
      <c r="D183" s="136" t="s">
        <v>128</v>
      </c>
      <c r="E183" s="137" t="s">
        <v>365</v>
      </c>
      <c r="F183" s="138" t="s">
        <v>366</v>
      </c>
      <c r="G183" s="139" t="s">
        <v>367</v>
      </c>
      <c r="H183" s="140">
        <v>25.5</v>
      </c>
      <c r="I183" s="141"/>
      <c r="J183" s="141">
        <f>ROUND(I183*H183,2)</f>
        <v>0</v>
      </c>
      <c r="K183" s="138" t="s">
        <v>3</v>
      </c>
      <c r="L183" s="31"/>
      <c r="M183" s="142" t="s">
        <v>3</v>
      </c>
      <c r="N183" s="143" t="s">
        <v>45</v>
      </c>
      <c r="O183" s="144">
        <v>6</v>
      </c>
      <c r="P183" s="144">
        <f>O183*H183</f>
        <v>153</v>
      </c>
      <c r="Q183" s="144">
        <v>1.00135</v>
      </c>
      <c r="R183" s="144">
        <f>Q183*H183</f>
        <v>25.534424999999999</v>
      </c>
      <c r="S183" s="144">
        <v>0</v>
      </c>
      <c r="T183" s="145">
        <f>S183*H183</f>
        <v>0</v>
      </c>
      <c r="U183" s="30"/>
      <c r="V183" s="30"/>
      <c r="W183" s="30"/>
      <c r="X183" s="30"/>
      <c r="Y183" s="30"/>
      <c r="Z183" s="30"/>
      <c r="AA183" s="30"/>
      <c r="AB183" s="30"/>
      <c r="AC183" s="30"/>
      <c r="AD183" s="30"/>
      <c r="AE183" s="30"/>
      <c r="AR183" s="146" t="s">
        <v>133</v>
      </c>
      <c r="AT183" s="146" t="s">
        <v>128</v>
      </c>
      <c r="AU183" s="146" t="s">
        <v>84</v>
      </c>
      <c r="AY183" s="18" t="s">
        <v>126</v>
      </c>
      <c r="BE183" s="147">
        <f>IF(N183="základní",J183,0)</f>
        <v>0</v>
      </c>
      <c r="BF183" s="147">
        <f>IF(N183="snížená",J183,0)</f>
        <v>0</v>
      </c>
      <c r="BG183" s="147">
        <f>IF(N183="zákl. přenesená",J183,0)</f>
        <v>0</v>
      </c>
      <c r="BH183" s="147">
        <f>IF(N183="sníž. přenesená",J183,0)</f>
        <v>0</v>
      </c>
      <c r="BI183" s="147">
        <f>IF(N183="nulová",J183,0)</f>
        <v>0</v>
      </c>
      <c r="BJ183" s="18" t="s">
        <v>82</v>
      </c>
      <c r="BK183" s="147">
        <f>ROUND(I183*H183,2)</f>
        <v>0</v>
      </c>
      <c r="BL183" s="18" t="s">
        <v>133</v>
      </c>
      <c r="BM183" s="146" t="s">
        <v>368</v>
      </c>
    </row>
    <row r="184" spans="1:65" s="13" customFormat="1" x14ac:dyDescent="0.2">
      <c r="B184" s="152"/>
      <c r="D184" s="148" t="s">
        <v>139</v>
      </c>
      <c r="E184" s="153" t="s">
        <v>3</v>
      </c>
      <c r="F184" s="154" t="s">
        <v>369</v>
      </c>
      <c r="H184" s="155">
        <v>25.5</v>
      </c>
      <c r="L184" s="152"/>
      <c r="M184" s="156"/>
      <c r="N184" s="157"/>
      <c r="O184" s="157"/>
      <c r="P184" s="157"/>
      <c r="Q184" s="157"/>
      <c r="R184" s="157"/>
      <c r="S184" s="157"/>
      <c r="T184" s="158"/>
      <c r="AT184" s="153" t="s">
        <v>139</v>
      </c>
      <c r="AU184" s="153" t="s">
        <v>84</v>
      </c>
      <c r="AV184" s="13" t="s">
        <v>84</v>
      </c>
      <c r="AW184" s="13" t="s">
        <v>36</v>
      </c>
      <c r="AX184" s="13" t="s">
        <v>82</v>
      </c>
      <c r="AY184" s="153" t="s">
        <v>126</v>
      </c>
    </row>
    <row r="185" spans="1:65" s="12" customFormat="1" ht="22.9" customHeight="1" x14ac:dyDescent="0.2">
      <c r="B185" s="123"/>
      <c r="D185" s="124" t="s">
        <v>73</v>
      </c>
      <c r="E185" s="133" t="s">
        <v>210</v>
      </c>
      <c r="F185" s="133" t="s">
        <v>211</v>
      </c>
      <c r="J185" s="134">
        <f>BK185</f>
        <v>0</v>
      </c>
      <c r="L185" s="123"/>
      <c r="M185" s="127"/>
      <c r="N185" s="128"/>
      <c r="O185" s="128"/>
      <c r="P185" s="129">
        <f>SUM(P186:P187)</f>
        <v>1841.9264370000001</v>
      </c>
      <c r="Q185" s="128"/>
      <c r="R185" s="129">
        <f>SUM(R186:R187)</f>
        <v>0</v>
      </c>
      <c r="S185" s="128"/>
      <c r="T185" s="130">
        <f>SUM(T186:T187)</f>
        <v>0</v>
      </c>
      <c r="AR185" s="124" t="s">
        <v>82</v>
      </c>
      <c r="AT185" s="131" t="s">
        <v>73</v>
      </c>
      <c r="AU185" s="131" t="s">
        <v>82</v>
      </c>
      <c r="AY185" s="124" t="s">
        <v>126</v>
      </c>
      <c r="BK185" s="132">
        <f>SUM(BK186:BK187)</f>
        <v>0</v>
      </c>
    </row>
    <row r="186" spans="1:65" s="2" customFormat="1" ht="14.45" customHeight="1" x14ac:dyDescent="0.2">
      <c r="A186" s="30"/>
      <c r="B186" s="135"/>
      <c r="C186" s="136" t="s">
        <v>370</v>
      </c>
      <c r="D186" s="136" t="s">
        <v>128</v>
      </c>
      <c r="E186" s="137" t="s">
        <v>212</v>
      </c>
      <c r="F186" s="138" t="s">
        <v>213</v>
      </c>
      <c r="G186" s="139" t="s">
        <v>214</v>
      </c>
      <c r="H186" s="140">
        <v>3632.991</v>
      </c>
      <c r="I186" s="141"/>
      <c r="J186" s="141">
        <f>ROUND(I186*H186,2)</f>
        <v>0</v>
      </c>
      <c r="K186" s="138" t="s">
        <v>132</v>
      </c>
      <c r="L186" s="31"/>
      <c r="M186" s="142" t="s">
        <v>3</v>
      </c>
      <c r="N186" s="143" t="s">
        <v>45</v>
      </c>
      <c r="O186" s="144">
        <v>0.50700000000000001</v>
      </c>
      <c r="P186" s="144">
        <f>O186*H186</f>
        <v>1841.9264370000001</v>
      </c>
      <c r="Q186" s="144">
        <v>0</v>
      </c>
      <c r="R186" s="144">
        <f>Q186*H186</f>
        <v>0</v>
      </c>
      <c r="S186" s="144">
        <v>0</v>
      </c>
      <c r="T186" s="145">
        <f>S186*H186</f>
        <v>0</v>
      </c>
      <c r="U186" s="30"/>
      <c r="V186" s="30"/>
      <c r="W186" s="30"/>
      <c r="X186" s="30"/>
      <c r="Y186" s="30"/>
      <c r="Z186" s="30"/>
      <c r="AA186" s="30"/>
      <c r="AB186" s="30"/>
      <c r="AC186" s="30"/>
      <c r="AD186" s="30"/>
      <c r="AE186" s="30"/>
      <c r="AR186" s="146" t="s">
        <v>133</v>
      </c>
      <c r="AT186" s="146" t="s">
        <v>128</v>
      </c>
      <c r="AU186" s="146" t="s">
        <v>84</v>
      </c>
      <c r="AY186" s="18" t="s">
        <v>126</v>
      </c>
      <c r="BE186" s="147">
        <f>IF(N186="základní",J186,0)</f>
        <v>0</v>
      </c>
      <c r="BF186" s="147">
        <f>IF(N186="snížená",J186,0)</f>
        <v>0</v>
      </c>
      <c r="BG186" s="147">
        <f>IF(N186="zákl. přenesená",J186,0)</f>
        <v>0</v>
      </c>
      <c r="BH186" s="147">
        <f>IF(N186="sníž. přenesená",J186,0)</f>
        <v>0</v>
      </c>
      <c r="BI186" s="147">
        <f>IF(N186="nulová",J186,0)</f>
        <v>0</v>
      </c>
      <c r="BJ186" s="18" t="s">
        <v>82</v>
      </c>
      <c r="BK186" s="147">
        <f>ROUND(I186*H186,2)</f>
        <v>0</v>
      </c>
      <c r="BL186" s="18" t="s">
        <v>133</v>
      </c>
      <c r="BM186" s="146" t="s">
        <v>371</v>
      </c>
    </row>
    <row r="187" spans="1:65" s="2" customFormat="1" ht="29.25" x14ac:dyDescent="0.2">
      <c r="A187" s="30"/>
      <c r="B187" s="31"/>
      <c r="C187" s="30"/>
      <c r="D187" s="148" t="s">
        <v>135</v>
      </c>
      <c r="E187" s="30"/>
      <c r="F187" s="149" t="s">
        <v>216</v>
      </c>
      <c r="G187" s="30"/>
      <c r="H187" s="30"/>
      <c r="I187" s="30"/>
      <c r="J187" s="30"/>
      <c r="K187" s="30"/>
      <c r="L187" s="31"/>
      <c r="M187" s="168"/>
      <c r="N187" s="169"/>
      <c r="O187" s="170"/>
      <c r="P187" s="170"/>
      <c r="Q187" s="170"/>
      <c r="R187" s="170"/>
      <c r="S187" s="170"/>
      <c r="T187" s="171"/>
      <c r="U187" s="30"/>
      <c r="V187" s="30"/>
      <c r="W187" s="30"/>
      <c r="X187" s="30"/>
      <c r="Y187" s="30"/>
      <c r="Z187" s="30"/>
      <c r="AA187" s="30"/>
      <c r="AB187" s="30"/>
      <c r="AC187" s="30"/>
      <c r="AD187" s="30"/>
      <c r="AE187" s="30"/>
      <c r="AT187" s="18" t="s">
        <v>135</v>
      </c>
      <c r="AU187" s="18" t="s">
        <v>84</v>
      </c>
    </row>
    <row r="188" spans="1:65" s="2" customFormat="1" ht="6.95" customHeight="1" x14ac:dyDescent="0.2">
      <c r="A188" s="30"/>
      <c r="B188" s="40"/>
      <c r="C188" s="41"/>
      <c r="D188" s="41"/>
      <c r="E188" s="41"/>
      <c r="F188" s="41"/>
      <c r="G188" s="41"/>
      <c r="H188" s="41"/>
      <c r="I188" s="41"/>
      <c r="J188" s="41"/>
      <c r="K188" s="41"/>
      <c r="L188" s="31"/>
      <c r="M188" s="30"/>
      <c r="O188" s="30"/>
      <c r="P188" s="30"/>
      <c r="Q188" s="30"/>
      <c r="R188" s="30"/>
      <c r="S188" s="30"/>
      <c r="T188" s="30"/>
      <c r="U188" s="30"/>
      <c r="V188" s="30"/>
      <c r="W188" s="30"/>
      <c r="X188" s="30"/>
      <c r="Y188" s="30"/>
      <c r="Z188" s="30"/>
      <c r="AA188" s="30"/>
      <c r="AB188" s="30"/>
      <c r="AC188" s="30"/>
      <c r="AD188" s="30"/>
      <c r="AE188" s="30"/>
    </row>
  </sheetData>
  <autoFilter ref="C86:K187"/>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91"/>
  <sheetViews>
    <sheetView showGridLines="0" topLeftCell="A67" workbookViewId="0">
      <selection activeCell="I91" sqref="I91"/>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6"/>
    </row>
    <row r="2" spans="1:46" s="1" customFormat="1" ht="36.950000000000003" customHeight="1" x14ac:dyDescent="0.2">
      <c r="L2" s="290" t="s">
        <v>6</v>
      </c>
      <c r="M2" s="291"/>
      <c r="N2" s="291"/>
      <c r="O2" s="291"/>
      <c r="P2" s="291"/>
      <c r="Q2" s="291"/>
      <c r="R2" s="291"/>
      <c r="S2" s="291"/>
      <c r="T2" s="291"/>
      <c r="U2" s="291"/>
      <c r="V2" s="291"/>
      <c r="AT2" s="18" t="s">
        <v>90</v>
      </c>
    </row>
    <row r="3" spans="1:46" s="1" customFormat="1" ht="6.95" customHeight="1" x14ac:dyDescent="0.2">
      <c r="B3" s="19"/>
      <c r="C3" s="20"/>
      <c r="D3" s="20"/>
      <c r="E3" s="20"/>
      <c r="F3" s="20"/>
      <c r="G3" s="20"/>
      <c r="H3" s="20"/>
      <c r="I3" s="20"/>
      <c r="J3" s="20"/>
      <c r="K3" s="20"/>
      <c r="L3" s="21"/>
      <c r="AT3" s="18" t="s">
        <v>84</v>
      </c>
    </row>
    <row r="4" spans="1:46" s="1" customFormat="1" ht="24.95" customHeight="1" x14ac:dyDescent="0.2">
      <c r="B4" s="21"/>
      <c r="D4" s="22" t="s">
        <v>100</v>
      </c>
      <c r="L4" s="21"/>
      <c r="M4" s="87" t="s">
        <v>11</v>
      </c>
      <c r="AT4" s="18" t="s">
        <v>4</v>
      </c>
    </row>
    <row r="5" spans="1:46" s="1" customFormat="1" ht="6.95" customHeight="1" x14ac:dyDescent="0.2">
      <c r="B5" s="21"/>
      <c r="L5" s="21"/>
    </row>
    <row r="6" spans="1:46" s="1" customFormat="1" ht="12" customHeight="1" x14ac:dyDescent="0.2">
      <c r="B6" s="21"/>
      <c r="D6" s="27" t="s">
        <v>15</v>
      </c>
      <c r="L6" s="21"/>
    </row>
    <row r="7" spans="1:46" s="1" customFormat="1" ht="16.5" customHeight="1" x14ac:dyDescent="0.2">
      <c r="B7" s="21"/>
      <c r="E7" s="324" t="str">
        <f>'Rekapitulace stavby'!K6</f>
        <v>VD Ludkovice - odstranění sedimentů a přednádrž</v>
      </c>
      <c r="F7" s="325"/>
      <c r="G7" s="325"/>
      <c r="H7" s="325"/>
      <c r="L7" s="21"/>
    </row>
    <row r="8" spans="1:46" s="2" customFormat="1" ht="12" customHeight="1" x14ac:dyDescent="0.2">
      <c r="A8" s="30"/>
      <c r="B8" s="31"/>
      <c r="C8" s="30"/>
      <c r="D8" s="27" t="s">
        <v>101</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314" t="s">
        <v>372</v>
      </c>
      <c r="F9" s="323"/>
      <c r="G9" s="323"/>
      <c r="H9" s="323"/>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18</v>
      </c>
      <c r="G11" s="30"/>
      <c r="H11" s="30"/>
      <c r="I11" s="27" t="s">
        <v>19</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20</v>
      </c>
      <c r="E12" s="30"/>
      <c r="F12" s="25" t="s">
        <v>21</v>
      </c>
      <c r="G12" s="30"/>
      <c r="H12" s="30"/>
      <c r="I12" s="27" t="s">
        <v>22</v>
      </c>
      <c r="J12" s="48" t="str">
        <f>'Rekapitulace stavby'!AN8</f>
        <v>22. 9. 2020</v>
      </c>
      <c r="K12" s="30"/>
      <c r="L12" s="88"/>
      <c r="S12" s="30"/>
      <c r="T12" s="30"/>
      <c r="U12" s="30"/>
      <c r="V12" s="30"/>
      <c r="W12" s="30"/>
      <c r="X12" s="30"/>
      <c r="Y12" s="30"/>
      <c r="Z12" s="30"/>
      <c r="AA12" s="30"/>
      <c r="AB12" s="30"/>
      <c r="AC12" s="30"/>
      <c r="AD12" s="30"/>
      <c r="AE12" s="30"/>
    </row>
    <row r="13" spans="1:46" s="2" customFormat="1" ht="10.9"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24</v>
      </c>
      <c r="E14" s="30"/>
      <c r="F14" s="30"/>
      <c r="G14" s="30"/>
      <c r="H14" s="30"/>
      <c r="I14" s="27" t="s">
        <v>25</v>
      </c>
      <c r="J14" s="25" t="s">
        <v>26</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
        <v>27</v>
      </c>
      <c r="F15" s="30"/>
      <c r="G15" s="30"/>
      <c r="H15" s="30"/>
      <c r="I15" s="27" t="s">
        <v>28</v>
      </c>
      <c r="J15" s="25" t="s">
        <v>29</v>
      </c>
      <c r="K15" s="30"/>
      <c r="L15" s="88"/>
      <c r="S15" s="30"/>
      <c r="T15" s="30"/>
      <c r="U15" s="30"/>
      <c r="V15" s="30"/>
      <c r="W15" s="30"/>
      <c r="X15" s="30"/>
      <c r="Y15" s="30"/>
      <c r="Z15" s="30"/>
      <c r="AA15" s="30"/>
      <c r="AB15" s="30"/>
      <c r="AC15" s="30"/>
      <c r="AD15" s="30"/>
      <c r="AE15" s="30"/>
    </row>
    <row r="16" spans="1:46" s="2" customFormat="1" ht="6.95"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30</v>
      </c>
      <c r="E17" s="30"/>
      <c r="F17" s="30"/>
      <c r="G17" s="30"/>
      <c r="H17" s="30"/>
      <c r="I17" s="27" t="s">
        <v>25</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299" t="str">
        <f>'Rekapitulace stavby'!E14</f>
        <v xml:space="preserve"> </v>
      </c>
      <c r="F18" s="299"/>
      <c r="G18" s="299"/>
      <c r="H18" s="299"/>
      <c r="I18" s="27" t="s">
        <v>28</v>
      </c>
      <c r="J18" s="25" t="str">
        <f>'Rekapitulace stavby'!AN14</f>
        <v/>
      </c>
      <c r="K18" s="30"/>
      <c r="L18" s="88"/>
      <c r="S18" s="30"/>
      <c r="T18" s="30"/>
      <c r="U18" s="30"/>
      <c r="V18" s="30"/>
      <c r="W18" s="30"/>
      <c r="X18" s="30"/>
      <c r="Y18" s="30"/>
      <c r="Z18" s="30"/>
      <c r="AA18" s="30"/>
      <c r="AB18" s="30"/>
      <c r="AC18" s="30"/>
      <c r="AD18" s="30"/>
      <c r="AE18" s="30"/>
    </row>
    <row r="19" spans="1:31" s="2" customFormat="1" ht="6.95"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32</v>
      </c>
      <c r="E20" s="30"/>
      <c r="F20" s="30"/>
      <c r="G20" s="30"/>
      <c r="H20" s="30"/>
      <c r="I20" s="27" t="s">
        <v>25</v>
      </c>
      <c r="J20" s="25" t="s">
        <v>33</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
        <v>34</v>
      </c>
      <c r="F21" s="30"/>
      <c r="G21" s="30"/>
      <c r="H21" s="30"/>
      <c r="I21" s="27" t="s">
        <v>28</v>
      </c>
      <c r="J21" s="25" t="s">
        <v>35</v>
      </c>
      <c r="K21" s="30"/>
      <c r="L21" s="88"/>
      <c r="S21" s="30"/>
      <c r="T21" s="30"/>
      <c r="U21" s="30"/>
      <c r="V21" s="30"/>
      <c r="W21" s="30"/>
      <c r="X21" s="30"/>
      <c r="Y21" s="30"/>
      <c r="Z21" s="30"/>
      <c r="AA21" s="30"/>
      <c r="AB21" s="30"/>
      <c r="AC21" s="30"/>
      <c r="AD21" s="30"/>
      <c r="AE21" s="30"/>
    </row>
    <row r="22" spans="1:31" s="2" customFormat="1" ht="6.95"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37</v>
      </c>
      <c r="E23" s="30"/>
      <c r="F23" s="30"/>
      <c r="G23" s="30"/>
      <c r="H23" s="30"/>
      <c r="I23" s="27" t="s">
        <v>25</v>
      </c>
      <c r="J23" s="25" t="str">
        <f>IF('Rekapitulace stavby'!AN19="","",'Rekapitulace stavby'!AN19)</f>
        <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 xml:space="preserve"> </v>
      </c>
      <c r="F24" s="30"/>
      <c r="G24" s="30"/>
      <c r="H24" s="30"/>
      <c r="I24" s="27" t="s">
        <v>28</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5"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38</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01" t="s">
        <v>3</v>
      </c>
      <c r="F27" s="301"/>
      <c r="G27" s="301"/>
      <c r="H27" s="301"/>
      <c r="I27" s="89"/>
      <c r="J27" s="89"/>
      <c r="K27" s="89"/>
      <c r="L27" s="91"/>
      <c r="S27" s="89"/>
      <c r="T27" s="89"/>
      <c r="U27" s="89"/>
      <c r="V27" s="89"/>
      <c r="W27" s="89"/>
      <c r="X27" s="89"/>
      <c r="Y27" s="89"/>
      <c r="Z27" s="89"/>
      <c r="AA27" s="89"/>
      <c r="AB27" s="89"/>
      <c r="AC27" s="89"/>
      <c r="AD27" s="89"/>
      <c r="AE27" s="89"/>
    </row>
    <row r="28" spans="1:31" s="2" customFormat="1" ht="6.95"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40</v>
      </c>
      <c r="E30" s="30"/>
      <c r="F30" s="30"/>
      <c r="G30" s="30"/>
      <c r="H30" s="30"/>
      <c r="I30" s="30"/>
      <c r="J30" s="64">
        <f>ROUND(J85, 2)</f>
        <v>0</v>
      </c>
      <c r="K30" s="30"/>
      <c r="L30" s="88"/>
      <c r="S30" s="30"/>
      <c r="T30" s="30"/>
      <c r="U30" s="30"/>
      <c r="V30" s="30"/>
      <c r="W30" s="30"/>
      <c r="X30" s="30"/>
      <c r="Y30" s="30"/>
      <c r="Z30" s="30"/>
      <c r="AA30" s="30"/>
      <c r="AB30" s="30"/>
      <c r="AC30" s="30"/>
      <c r="AD30" s="30"/>
      <c r="AE30" s="30"/>
    </row>
    <row r="31" spans="1:31" s="2" customFormat="1" ht="6.95"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x14ac:dyDescent="0.2">
      <c r="A32" s="30"/>
      <c r="B32" s="31"/>
      <c r="C32" s="30"/>
      <c r="D32" s="30"/>
      <c r="E32" s="30"/>
      <c r="F32" s="34" t="s">
        <v>42</v>
      </c>
      <c r="G32" s="30"/>
      <c r="H32" s="30"/>
      <c r="I32" s="34" t="s">
        <v>41</v>
      </c>
      <c r="J32" s="34" t="s">
        <v>43</v>
      </c>
      <c r="K32" s="30"/>
      <c r="L32" s="88"/>
      <c r="S32" s="30"/>
      <c r="T32" s="30"/>
      <c r="U32" s="30"/>
      <c r="V32" s="30"/>
      <c r="W32" s="30"/>
      <c r="X32" s="30"/>
      <c r="Y32" s="30"/>
      <c r="Z32" s="30"/>
      <c r="AA32" s="30"/>
      <c r="AB32" s="30"/>
      <c r="AC32" s="30"/>
      <c r="AD32" s="30"/>
      <c r="AE32" s="30"/>
    </row>
    <row r="33" spans="1:31" s="2" customFormat="1" ht="14.45" customHeight="1" x14ac:dyDescent="0.2">
      <c r="A33" s="30"/>
      <c r="B33" s="31"/>
      <c r="C33" s="30"/>
      <c r="D33" s="93" t="s">
        <v>44</v>
      </c>
      <c r="E33" s="27" t="s">
        <v>45</v>
      </c>
      <c r="F33" s="94">
        <f>ROUND((SUM(BE85:BE190)),  2)</f>
        <v>0</v>
      </c>
      <c r="G33" s="30"/>
      <c r="H33" s="30"/>
      <c r="I33" s="95">
        <v>0.21</v>
      </c>
      <c r="J33" s="94">
        <f>ROUND(((SUM(BE85:BE190))*I33),  2)</f>
        <v>0</v>
      </c>
      <c r="K33" s="30"/>
      <c r="L33" s="88"/>
      <c r="S33" s="30"/>
      <c r="T33" s="30"/>
      <c r="U33" s="30"/>
      <c r="V33" s="30"/>
      <c r="W33" s="30"/>
      <c r="X33" s="30"/>
      <c r="Y33" s="30"/>
      <c r="Z33" s="30"/>
      <c r="AA33" s="30"/>
      <c r="AB33" s="30"/>
      <c r="AC33" s="30"/>
      <c r="AD33" s="30"/>
      <c r="AE33" s="30"/>
    </row>
    <row r="34" spans="1:31" s="2" customFormat="1" ht="14.45" customHeight="1" x14ac:dyDescent="0.2">
      <c r="A34" s="30"/>
      <c r="B34" s="31"/>
      <c r="C34" s="30"/>
      <c r="D34" s="30"/>
      <c r="E34" s="27" t="s">
        <v>46</v>
      </c>
      <c r="F34" s="94">
        <f>ROUND((SUM(BF85:BF190)),  2)</f>
        <v>0</v>
      </c>
      <c r="G34" s="30"/>
      <c r="H34" s="30"/>
      <c r="I34" s="95">
        <v>0.15</v>
      </c>
      <c r="J34" s="94">
        <f>ROUND(((SUM(BF85:BF190))*I34),  2)</f>
        <v>0</v>
      </c>
      <c r="K34" s="30"/>
      <c r="L34" s="88"/>
      <c r="S34" s="30"/>
      <c r="T34" s="30"/>
      <c r="U34" s="30"/>
      <c r="V34" s="30"/>
      <c r="W34" s="30"/>
      <c r="X34" s="30"/>
      <c r="Y34" s="30"/>
      <c r="Z34" s="30"/>
      <c r="AA34" s="30"/>
      <c r="AB34" s="30"/>
      <c r="AC34" s="30"/>
      <c r="AD34" s="30"/>
      <c r="AE34" s="30"/>
    </row>
    <row r="35" spans="1:31" s="2" customFormat="1" ht="14.45" hidden="1" customHeight="1" x14ac:dyDescent="0.2">
      <c r="A35" s="30"/>
      <c r="B35" s="31"/>
      <c r="C35" s="30"/>
      <c r="D35" s="30"/>
      <c r="E35" s="27" t="s">
        <v>47</v>
      </c>
      <c r="F35" s="94">
        <f>ROUND((SUM(BG85:BG190)),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x14ac:dyDescent="0.2">
      <c r="A36" s="30"/>
      <c r="B36" s="31"/>
      <c r="C36" s="30"/>
      <c r="D36" s="30"/>
      <c r="E36" s="27" t="s">
        <v>48</v>
      </c>
      <c r="F36" s="94">
        <f>ROUND((SUM(BH85:BH190)),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x14ac:dyDescent="0.2">
      <c r="A37" s="30"/>
      <c r="B37" s="31"/>
      <c r="C37" s="30"/>
      <c r="D37" s="30"/>
      <c r="E37" s="27" t="s">
        <v>49</v>
      </c>
      <c r="F37" s="94">
        <f>ROUND((SUM(BI85:BI190)),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50</v>
      </c>
      <c r="E39" s="53"/>
      <c r="F39" s="53"/>
      <c r="G39" s="98" t="s">
        <v>51</v>
      </c>
      <c r="H39" s="99" t="s">
        <v>52</v>
      </c>
      <c r="I39" s="53"/>
      <c r="J39" s="100">
        <f>SUM(J30:J37)</f>
        <v>0</v>
      </c>
      <c r="K39" s="101"/>
      <c r="L39" s="88"/>
      <c r="S39" s="30"/>
      <c r="T39" s="30"/>
      <c r="U39" s="30"/>
      <c r="V39" s="30"/>
      <c r="W39" s="30"/>
      <c r="X39" s="30"/>
      <c r="Y39" s="30"/>
      <c r="Z39" s="30"/>
      <c r="AA39" s="30"/>
      <c r="AB39" s="30"/>
      <c r="AC39" s="30"/>
      <c r="AD39" s="30"/>
      <c r="AE39" s="30"/>
    </row>
    <row r="40" spans="1:31" s="2" customFormat="1" ht="14.45"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x14ac:dyDescent="0.2">
      <c r="A45" s="30"/>
      <c r="B45" s="31"/>
      <c r="C45" s="22" t="s">
        <v>103</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4" t="str">
        <f>E7</f>
        <v>VD Ludkovice - odstranění sedimentů a přednádrž</v>
      </c>
      <c r="F48" s="325"/>
      <c r="G48" s="325"/>
      <c r="H48" s="325"/>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101</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314" t="str">
        <f>E9</f>
        <v>SO 02.1 - Rozdělovací objekt</v>
      </c>
      <c r="F50" s="323"/>
      <c r="G50" s="323"/>
      <c r="H50" s="323"/>
      <c r="I50" s="30"/>
      <c r="J50" s="30"/>
      <c r="K50" s="30"/>
      <c r="L50" s="88"/>
      <c r="S50" s="30"/>
      <c r="T50" s="30"/>
      <c r="U50" s="30"/>
      <c r="V50" s="30"/>
      <c r="W50" s="30"/>
      <c r="X50" s="30"/>
      <c r="Y50" s="30"/>
      <c r="Z50" s="30"/>
      <c r="AA50" s="30"/>
      <c r="AB50" s="30"/>
      <c r="AC50" s="30"/>
      <c r="AD50" s="30"/>
      <c r="AE50" s="30"/>
    </row>
    <row r="51" spans="1:47" s="2" customFormat="1" ht="6.95"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20</v>
      </c>
      <c r="D52" s="30"/>
      <c r="E52" s="30"/>
      <c r="F52" s="25" t="str">
        <f>F12</f>
        <v>Ludkovice</v>
      </c>
      <c r="G52" s="30"/>
      <c r="H52" s="30"/>
      <c r="I52" s="27" t="s">
        <v>22</v>
      </c>
      <c r="J52" s="48" t="str">
        <f>IF(J12="","",J12)</f>
        <v>22. 9. 2020</v>
      </c>
      <c r="K52" s="30"/>
      <c r="L52" s="88"/>
      <c r="S52" s="30"/>
      <c r="T52" s="30"/>
      <c r="U52" s="30"/>
      <c r="V52" s="30"/>
      <c r="W52" s="30"/>
      <c r="X52" s="30"/>
      <c r="Y52" s="30"/>
      <c r="Z52" s="30"/>
      <c r="AA52" s="30"/>
      <c r="AB52" s="30"/>
      <c r="AC52" s="30"/>
      <c r="AD52" s="30"/>
      <c r="AE52" s="30"/>
    </row>
    <row r="53" spans="1:47" s="2" customFormat="1" ht="6.95"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x14ac:dyDescent="0.2">
      <c r="A54" s="30"/>
      <c r="B54" s="31"/>
      <c r="C54" s="27" t="s">
        <v>24</v>
      </c>
      <c r="D54" s="30"/>
      <c r="E54" s="30"/>
      <c r="F54" s="25" t="str">
        <f>E15</f>
        <v>Povodí Moravy, státní podnik</v>
      </c>
      <c r="G54" s="30"/>
      <c r="H54" s="30"/>
      <c r="I54" s="27" t="s">
        <v>32</v>
      </c>
      <c r="J54" s="28" t="str">
        <f>E21</f>
        <v xml:space="preserve">HG Partner, s.r.o. </v>
      </c>
      <c r="K54" s="30"/>
      <c r="L54" s="88"/>
      <c r="S54" s="30"/>
      <c r="T54" s="30"/>
      <c r="U54" s="30"/>
      <c r="V54" s="30"/>
      <c r="W54" s="30"/>
      <c r="X54" s="30"/>
      <c r="Y54" s="30"/>
      <c r="Z54" s="30"/>
      <c r="AA54" s="30"/>
      <c r="AB54" s="30"/>
      <c r="AC54" s="30"/>
      <c r="AD54" s="30"/>
      <c r="AE54" s="30"/>
    </row>
    <row r="55" spans="1:47" s="2" customFormat="1" ht="15.2" customHeight="1" x14ac:dyDescent="0.2">
      <c r="A55" s="30"/>
      <c r="B55" s="31"/>
      <c r="C55" s="27" t="s">
        <v>30</v>
      </c>
      <c r="D55" s="30"/>
      <c r="E55" s="30"/>
      <c r="F55" s="25" t="str">
        <f>IF(E18="","",E18)</f>
        <v xml:space="preserve"> </v>
      </c>
      <c r="G55" s="30"/>
      <c r="H55" s="30"/>
      <c r="I55" s="27" t="s">
        <v>37</v>
      </c>
      <c r="J55" s="28" t="str">
        <f>E24</f>
        <v xml:space="preserve"> </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104</v>
      </c>
      <c r="D57" s="96"/>
      <c r="E57" s="96"/>
      <c r="F57" s="96"/>
      <c r="G57" s="96"/>
      <c r="H57" s="96"/>
      <c r="I57" s="96"/>
      <c r="J57" s="103" t="s">
        <v>105</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x14ac:dyDescent="0.2">
      <c r="A59" s="30"/>
      <c r="B59" s="31"/>
      <c r="C59" s="104" t="s">
        <v>72</v>
      </c>
      <c r="D59" s="30"/>
      <c r="E59" s="30"/>
      <c r="F59" s="30"/>
      <c r="G59" s="30"/>
      <c r="H59" s="30"/>
      <c r="I59" s="30"/>
      <c r="J59" s="64">
        <f>J85</f>
        <v>0</v>
      </c>
      <c r="K59" s="30"/>
      <c r="L59" s="88"/>
      <c r="S59" s="30"/>
      <c r="T59" s="30"/>
      <c r="U59" s="30"/>
      <c r="V59" s="30"/>
      <c r="W59" s="30"/>
      <c r="X59" s="30"/>
      <c r="Y59" s="30"/>
      <c r="Z59" s="30"/>
      <c r="AA59" s="30"/>
      <c r="AB59" s="30"/>
      <c r="AC59" s="30"/>
      <c r="AD59" s="30"/>
      <c r="AE59" s="30"/>
      <c r="AU59" s="18" t="s">
        <v>106</v>
      </c>
    </row>
    <row r="60" spans="1:47" s="9" customFormat="1" ht="24.95" customHeight="1" x14ac:dyDescent="0.2">
      <c r="B60" s="105"/>
      <c r="D60" s="106" t="s">
        <v>107</v>
      </c>
      <c r="E60" s="107"/>
      <c r="F60" s="107"/>
      <c r="G60" s="107"/>
      <c r="H60" s="107"/>
      <c r="I60" s="107"/>
      <c r="J60" s="108">
        <f>J86</f>
        <v>0</v>
      </c>
      <c r="L60" s="105"/>
    </row>
    <row r="61" spans="1:47" s="10" customFormat="1" ht="19.899999999999999" customHeight="1" x14ac:dyDescent="0.2">
      <c r="B61" s="109"/>
      <c r="D61" s="110" t="s">
        <v>108</v>
      </c>
      <c r="E61" s="111"/>
      <c r="F61" s="111"/>
      <c r="G61" s="111"/>
      <c r="H61" s="111"/>
      <c r="I61" s="111"/>
      <c r="J61" s="112">
        <f>J87</f>
        <v>0</v>
      </c>
      <c r="L61" s="109"/>
    </row>
    <row r="62" spans="1:47" s="10" customFormat="1" ht="19.899999999999999" customHeight="1" x14ac:dyDescent="0.2">
      <c r="B62" s="109"/>
      <c r="D62" s="110" t="s">
        <v>219</v>
      </c>
      <c r="E62" s="111"/>
      <c r="F62" s="111"/>
      <c r="G62" s="111"/>
      <c r="H62" s="111"/>
      <c r="I62" s="111"/>
      <c r="J62" s="112">
        <f>J121</f>
        <v>0</v>
      </c>
      <c r="L62" s="109"/>
    </row>
    <row r="63" spans="1:47" s="10" customFormat="1" ht="19.899999999999999" customHeight="1" x14ac:dyDescent="0.2">
      <c r="B63" s="109"/>
      <c r="D63" s="110" t="s">
        <v>109</v>
      </c>
      <c r="E63" s="111"/>
      <c r="F63" s="111"/>
      <c r="G63" s="111"/>
      <c r="H63" s="111"/>
      <c r="I63" s="111"/>
      <c r="J63" s="112">
        <f>J139</f>
        <v>0</v>
      </c>
      <c r="L63" s="109"/>
    </row>
    <row r="64" spans="1:47" s="10" customFormat="1" ht="19.899999999999999" customHeight="1" x14ac:dyDescent="0.2">
      <c r="B64" s="109"/>
      <c r="D64" s="110" t="s">
        <v>221</v>
      </c>
      <c r="E64" s="111"/>
      <c r="F64" s="111"/>
      <c r="G64" s="111"/>
      <c r="H64" s="111"/>
      <c r="I64" s="111"/>
      <c r="J64" s="112">
        <f>J164</f>
        <v>0</v>
      </c>
      <c r="L64" s="109"/>
    </row>
    <row r="65" spans="1:31" s="10" customFormat="1" ht="19.899999999999999" customHeight="1" x14ac:dyDescent="0.2">
      <c r="B65" s="109"/>
      <c r="D65" s="110" t="s">
        <v>110</v>
      </c>
      <c r="E65" s="111"/>
      <c r="F65" s="111"/>
      <c r="G65" s="111"/>
      <c r="H65" s="111"/>
      <c r="I65" s="111"/>
      <c r="J65" s="112">
        <f>J188</f>
        <v>0</v>
      </c>
      <c r="L65" s="109"/>
    </row>
    <row r="66" spans="1:31" s="2" customFormat="1" ht="21.75" customHeight="1" x14ac:dyDescent="0.2">
      <c r="A66" s="30"/>
      <c r="B66" s="31"/>
      <c r="C66" s="30"/>
      <c r="D66" s="30"/>
      <c r="E66" s="30"/>
      <c r="F66" s="30"/>
      <c r="G66" s="30"/>
      <c r="H66" s="30"/>
      <c r="I66" s="30"/>
      <c r="J66" s="30"/>
      <c r="K66" s="30"/>
      <c r="L66" s="88"/>
      <c r="S66" s="30"/>
      <c r="T66" s="30"/>
      <c r="U66" s="30"/>
      <c r="V66" s="30"/>
      <c r="W66" s="30"/>
      <c r="X66" s="30"/>
      <c r="Y66" s="30"/>
      <c r="Z66" s="30"/>
      <c r="AA66" s="30"/>
      <c r="AB66" s="30"/>
      <c r="AC66" s="30"/>
      <c r="AD66" s="30"/>
      <c r="AE66" s="30"/>
    </row>
    <row r="67" spans="1:31" s="2" customFormat="1" ht="6.95" customHeight="1" x14ac:dyDescent="0.2">
      <c r="A67" s="30"/>
      <c r="B67" s="40"/>
      <c r="C67" s="41"/>
      <c r="D67" s="41"/>
      <c r="E67" s="41"/>
      <c r="F67" s="41"/>
      <c r="G67" s="41"/>
      <c r="H67" s="41"/>
      <c r="I67" s="41"/>
      <c r="J67" s="41"/>
      <c r="K67" s="41"/>
      <c r="L67" s="88"/>
      <c r="S67" s="30"/>
      <c r="T67" s="30"/>
      <c r="U67" s="30"/>
      <c r="V67" s="30"/>
      <c r="W67" s="30"/>
      <c r="X67" s="30"/>
      <c r="Y67" s="30"/>
      <c r="Z67" s="30"/>
      <c r="AA67" s="30"/>
      <c r="AB67" s="30"/>
      <c r="AC67" s="30"/>
      <c r="AD67" s="30"/>
      <c r="AE67" s="30"/>
    </row>
    <row r="71" spans="1:31" s="2" customFormat="1" ht="6.95" customHeight="1" x14ac:dyDescent="0.2">
      <c r="A71" s="30"/>
      <c r="B71" s="42"/>
      <c r="C71" s="43"/>
      <c r="D71" s="43"/>
      <c r="E71" s="43"/>
      <c r="F71" s="43"/>
      <c r="G71" s="43"/>
      <c r="H71" s="43"/>
      <c r="I71" s="43"/>
      <c r="J71" s="43"/>
      <c r="K71" s="43"/>
      <c r="L71" s="88"/>
      <c r="S71" s="30"/>
      <c r="T71" s="30"/>
      <c r="U71" s="30"/>
      <c r="V71" s="30"/>
      <c r="W71" s="30"/>
      <c r="X71" s="30"/>
      <c r="Y71" s="30"/>
      <c r="Z71" s="30"/>
      <c r="AA71" s="30"/>
      <c r="AB71" s="30"/>
      <c r="AC71" s="30"/>
      <c r="AD71" s="30"/>
      <c r="AE71" s="30"/>
    </row>
    <row r="72" spans="1:31" s="2" customFormat="1" ht="24.95" customHeight="1" x14ac:dyDescent="0.2">
      <c r="A72" s="30"/>
      <c r="B72" s="31"/>
      <c r="C72" s="22" t="s">
        <v>111</v>
      </c>
      <c r="D72" s="30"/>
      <c r="E72" s="30"/>
      <c r="F72" s="30"/>
      <c r="G72" s="30"/>
      <c r="H72" s="30"/>
      <c r="I72" s="30"/>
      <c r="J72" s="30"/>
      <c r="K72" s="30"/>
      <c r="L72" s="88"/>
      <c r="S72" s="30"/>
      <c r="T72" s="30"/>
      <c r="U72" s="30"/>
      <c r="V72" s="30"/>
      <c r="W72" s="30"/>
      <c r="X72" s="30"/>
      <c r="Y72" s="30"/>
      <c r="Z72" s="30"/>
      <c r="AA72" s="30"/>
      <c r="AB72" s="30"/>
      <c r="AC72" s="30"/>
      <c r="AD72" s="30"/>
      <c r="AE72" s="30"/>
    </row>
    <row r="73" spans="1:31" s="2" customFormat="1" ht="6.95" customHeight="1" x14ac:dyDescent="0.2">
      <c r="A73" s="30"/>
      <c r="B73" s="31"/>
      <c r="C73" s="30"/>
      <c r="D73" s="30"/>
      <c r="E73" s="30"/>
      <c r="F73" s="30"/>
      <c r="G73" s="30"/>
      <c r="H73" s="30"/>
      <c r="I73" s="30"/>
      <c r="J73" s="30"/>
      <c r="K73" s="30"/>
      <c r="L73" s="88"/>
      <c r="S73" s="30"/>
      <c r="T73" s="30"/>
      <c r="U73" s="30"/>
      <c r="V73" s="30"/>
      <c r="W73" s="30"/>
      <c r="X73" s="30"/>
      <c r="Y73" s="30"/>
      <c r="Z73" s="30"/>
      <c r="AA73" s="30"/>
      <c r="AB73" s="30"/>
      <c r="AC73" s="30"/>
      <c r="AD73" s="30"/>
      <c r="AE73" s="30"/>
    </row>
    <row r="74" spans="1:31" s="2" customFormat="1" ht="12" customHeight="1" x14ac:dyDescent="0.2">
      <c r="A74" s="30"/>
      <c r="B74" s="31"/>
      <c r="C74" s="27" t="s">
        <v>15</v>
      </c>
      <c r="D74" s="30"/>
      <c r="E74" s="30"/>
      <c r="F74" s="30"/>
      <c r="G74" s="30"/>
      <c r="H74" s="30"/>
      <c r="I74" s="30"/>
      <c r="J74" s="30"/>
      <c r="K74" s="30"/>
      <c r="L74" s="88"/>
      <c r="S74" s="30"/>
      <c r="T74" s="30"/>
      <c r="U74" s="30"/>
      <c r="V74" s="30"/>
      <c r="W74" s="30"/>
      <c r="X74" s="30"/>
      <c r="Y74" s="30"/>
      <c r="Z74" s="30"/>
      <c r="AA74" s="30"/>
      <c r="AB74" s="30"/>
      <c r="AC74" s="30"/>
      <c r="AD74" s="30"/>
      <c r="AE74" s="30"/>
    </row>
    <row r="75" spans="1:31" s="2" customFormat="1" ht="16.5" customHeight="1" x14ac:dyDescent="0.2">
      <c r="A75" s="30"/>
      <c r="B75" s="31"/>
      <c r="C75" s="30"/>
      <c r="D75" s="30"/>
      <c r="E75" s="324" t="str">
        <f>E7</f>
        <v>VD Ludkovice - odstranění sedimentů a přednádrž</v>
      </c>
      <c r="F75" s="325"/>
      <c r="G75" s="325"/>
      <c r="H75" s="325"/>
      <c r="I75" s="30"/>
      <c r="J75" s="30"/>
      <c r="K75" s="30"/>
      <c r="L75" s="88"/>
      <c r="S75" s="30"/>
      <c r="T75" s="30"/>
      <c r="U75" s="30"/>
      <c r="V75" s="30"/>
      <c r="W75" s="30"/>
      <c r="X75" s="30"/>
      <c r="Y75" s="30"/>
      <c r="Z75" s="30"/>
      <c r="AA75" s="30"/>
      <c r="AB75" s="30"/>
      <c r="AC75" s="30"/>
      <c r="AD75" s="30"/>
      <c r="AE75" s="30"/>
    </row>
    <row r="76" spans="1:31" s="2" customFormat="1" ht="12" customHeight="1" x14ac:dyDescent="0.2">
      <c r="A76" s="30"/>
      <c r="B76" s="31"/>
      <c r="C76" s="27" t="s">
        <v>101</v>
      </c>
      <c r="D76" s="30"/>
      <c r="E76" s="30"/>
      <c r="F76" s="30"/>
      <c r="G76" s="30"/>
      <c r="H76" s="30"/>
      <c r="I76" s="30"/>
      <c r="J76" s="30"/>
      <c r="K76" s="30"/>
      <c r="L76" s="88"/>
      <c r="S76" s="30"/>
      <c r="T76" s="30"/>
      <c r="U76" s="30"/>
      <c r="V76" s="30"/>
      <c r="W76" s="30"/>
      <c r="X76" s="30"/>
      <c r="Y76" s="30"/>
      <c r="Z76" s="30"/>
      <c r="AA76" s="30"/>
      <c r="AB76" s="30"/>
      <c r="AC76" s="30"/>
      <c r="AD76" s="30"/>
      <c r="AE76" s="30"/>
    </row>
    <row r="77" spans="1:31" s="2" customFormat="1" ht="16.5" customHeight="1" x14ac:dyDescent="0.2">
      <c r="A77" s="30"/>
      <c r="B77" s="31"/>
      <c r="C77" s="30"/>
      <c r="D77" s="30"/>
      <c r="E77" s="314" t="str">
        <f>E9</f>
        <v>SO 02.1 - Rozdělovací objekt</v>
      </c>
      <c r="F77" s="323"/>
      <c r="G77" s="323"/>
      <c r="H77" s="323"/>
      <c r="I77" s="30"/>
      <c r="J77" s="30"/>
      <c r="K77" s="30"/>
      <c r="L77" s="88"/>
      <c r="S77" s="30"/>
      <c r="T77" s="30"/>
      <c r="U77" s="30"/>
      <c r="V77" s="30"/>
      <c r="W77" s="30"/>
      <c r="X77" s="30"/>
      <c r="Y77" s="30"/>
      <c r="Z77" s="30"/>
      <c r="AA77" s="30"/>
      <c r="AB77" s="30"/>
      <c r="AC77" s="30"/>
      <c r="AD77" s="30"/>
      <c r="AE77" s="30"/>
    </row>
    <row r="78" spans="1:31" s="2" customFormat="1" ht="6.95" customHeight="1" x14ac:dyDescent="0.2">
      <c r="A78" s="30"/>
      <c r="B78" s="31"/>
      <c r="C78" s="30"/>
      <c r="D78" s="30"/>
      <c r="E78" s="30"/>
      <c r="F78" s="30"/>
      <c r="G78" s="30"/>
      <c r="H78" s="30"/>
      <c r="I78" s="30"/>
      <c r="J78" s="30"/>
      <c r="K78" s="30"/>
      <c r="L78" s="88"/>
      <c r="S78" s="30"/>
      <c r="T78" s="30"/>
      <c r="U78" s="30"/>
      <c r="V78" s="30"/>
      <c r="W78" s="30"/>
      <c r="X78" s="30"/>
      <c r="Y78" s="30"/>
      <c r="Z78" s="30"/>
      <c r="AA78" s="30"/>
      <c r="AB78" s="30"/>
      <c r="AC78" s="30"/>
      <c r="AD78" s="30"/>
      <c r="AE78" s="30"/>
    </row>
    <row r="79" spans="1:31" s="2" customFormat="1" ht="12" customHeight="1" x14ac:dyDescent="0.2">
      <c r="A79" s="30"/>
      <c r="B79" s="31"/>
      <c r="C79" s="27" t="s">
        <v>20</v>
      </c>
      <c r="D79" s="30"/>
      <c r="E79" s="30"/>
      <c r="F79" s="25" t="str">
        <f>F12</f>
        <v>Ludkovice</v>
      </c>
      <c r="G79" s="30"/>
      <c r="H79" s="30"/>
      <c r="I79" s="27" t="s">
        <v>22</v>
      </c>
      <c r="J79" s="48" t="str">
        <f>IF(J12="","",J12)</f>
        <v>22. 9. 2020</v>
      </c>
      <c r="K79" s="30"/>
      <c r="L79" s="88"/>
      <c r="S79" s="30"/>
      <c r="T79" s="30"/>
      <c r="U79" s="30"/>
      <c r="V79" s="30"/>
      <c r="W79" s="30"/>
      <c r="X79" s="30"/>
      <c r="Y79" s="30"/>
      <c r="Z79" s="30"/>
      <c r="AA79" s="30"/>
      <c r="AB79" s="30"/>
      <c r="AC79" s="30"/>
      <c r="AD79" s="30"/>
      <c r="AE79" s="30"/>
    </row>
    <row r="80" spans="1:31" s="2" customFormat="1" ht="6.95" customHeight="1" x14ac:dyDescent="0.2">
      <c r="A80" s="30"/>
      <c r="B80" s="31"/>
      <c r="C80" s="30"/>
      <c r="D80" s="30"/>
      <c r="E80" s="30"/>
      <c r="F80" s="30"/>
      <c r="G80" s="30"/>
      <c r="H80" s="30"/>
      <c r="I80" s="30"/>
      <c r="J80" s="30"/>
      <c r="K80" s="30"/>
      <c r="L80" s="88"/>
      <c r="S80" s="30"/>
      <c r="T80" s="30"/>
      <c r="U80" s="30"/>
      <c r="V80" s="30"/>
      <c r="W80" s="30"/>
      <c r="X80" s="30"/>
      <c r="Y80" s="30"/>
      <c r="Z80" s="30"/>
      <c r="AA80" s="30"/>
      <c r="AB80" s="30"/>
      <c r="AC80" s="30"/>
      <c r="AD80" s="30"/>
      <c r="AE80" s="30"/>
    </row>
    <row r="81" spans="1:65" s="2" customFormat="1" ht="15.2" customHeight="1" x14ac:dyDescent="0.2">
      <c r="A81" s="30"/>
      <c r="B81" s="31"/>
      <c r="C81" s="27" t="s">
        <v>24</v>
      </c>
      <c r="D81" s="30"/>
      <c r="E81" s="30"/>
      <c r="F81" s="25" t="str">
        <f>E15</f>
        <v>Povodí Moravy, státní podnik</v>
      </c>
      <c r="G81" s="30"/>
      <c r="H81" s="30"/>
      <c r="I81" s="27" t="s">
        <v>32</v>
      </c>
      <c r="J81" s="28" t="str">
        <f>E21</f>
        <v xml:space="preserve">HG Partner, s.r.o. </v>
      </c>
      <c r="K81" s="30"/>
      <c r="L81" s="88"/>
      <c r="S81" s="30"/>
      <c r="T81" s="30"/>
      <c r="U81" s="30"/>
      <c r="V81" s="30"/>
      <c r="W81" s="30"/>
      <c r="X81" s="30"/>
      <c r="Y81" s="30"/>
      <c r="Z81" s="30"/>
      <c r="AA81" s="30"/>
      <c r="AB81" s="30"/>
      <c r="AC81" s="30"/>
      <c r="AD81" s="30"/>
      <c r="AE81" s="30"/>
    </row>
    <row r="82" spans="1:65" s="2" customFormat="1" ht="15.2" customHeight="1" x14ac:dyDescent="0.2">
      <c r="A82" s="30"/>
      <c r="B82" s="31"/>
      <c r="C82" s="27" t="s">
        <v>30</v>
      </c>
      <c r="D82" s="30"/>
      <c r="E82" s="30"/>
      <c r="F82" s="25" t="str">
        <f>IF(E18="","",E18)</f>
        <v xml:space="preserve"> </v>
      </c>
      <c r="G82" s="30"/>
      <c r="H82" s="30"/>
      <c r="I82" s="27" t="s">
        <v>37</v>
      </c>
      <c r="J82" s="28" t="str">
        <f>E24</f>
        <v xml:space="preserve"> </v>
      </c>
      <c r="K82" s="30"/>
      <c r="L82" s="88"/>
      <c r="S82" s="30"/>
      <c r="T82" s="30"/>
      <c r="U82" s="30"/>
      <c r="V82" s="30"/>
      <c r="W82" s="30"/>
      <c r="X82" s="30"/>
      <c r="Y82" s="30"/>
      <c r="Z82" s="30"/>
      <c r="AA82" s="30"/>
      <c r="AB82" s="30"/>
      <c r="AC82" s="30"/>
      <c r="AD82" s="30"/>
      <c r="AE82" s="30"/>
    </row>
    <row r="83" spans="1:65" s="2" customFormat="1" ht="10.35" customHeight="1" x14ac:dyDescent="0.2">
      <c r="A83" s="30"/>
      <c r="B83" s="31"/>
      <c r="C83" s="30"/>
      <c r="D83" s="30"/>
      <c r="E83" s="30"/>
      <c r="F83" s="30"/>
      <c r="G83" s="30"/>
      <c r="H83" s="30"/>
      <c r="I83" s="30"/>
      <c r="J83" s="30"/>
      <c r="K83" s="30"/>
      <c r="L83" s="88"/>
      <c r="S83" s="30"/>
      <c r="T83" s="30"/>
      <c r="U83" s="30"/>
      <c r="V83" s="30"/>
      <c r="W83" s="30"/>
      <c r="X83" s="30"/>
      <c r="Y83" s="30"/>
      <c r="Z83" s="30"/>
      <c r="AA83" s="30"/>
      <c r="AB83" s="30"/>
      <c r="AC83" s="30"/>
      <c r="AD83" s="30"/>
      <c r="AE83" s="30"/>
    </row>
    <row r="84" spans="1:65" s="11" customFormat="1" ht="29.25" customHeight="1" x14ac:dyDescent="0.2">
      <c r="A84" s="113"/>
      <c r="B84" s="114"/>
      <c r="C84" s="115" t="s">
        <v>112</v>
      </c>
      <c r="D84" s="116" t="s">
        <v>59</v>
      </c>
      <c r="E84" s="116" t="s">
        <v>55</v>
      </c>
      <c r="F84" s="116" t="s">
        <v>56</v>
      </c>
      <c r="G84" s="116" t="s">
        <v>113</v>
      </c>
      <c r="H84" s="116" t="s">
        <v>114</v>
      </c>
      <c r="I84" s="116" t="s">
        <v>115</v>
      </c>
      <c r="J84" s="116" t="s">
        <v>105</v>
      </c>
      <c r="K84" s="117" t="s">
        <v>116</v>
      </c>
      <c r="L84" s="118"/>
      <c r="M84" s="55" t="s">
        <v>3</v>
      </c>
      <c r="N84" s="56" t="s">
        <v>44</v>
      </c>
      <c r="O84" s="56" t="s">
        <v>117</v>
      </c>
      <c r="P84" s="56" t="s">
        <v>118</v>
      </c>
      <c r="Q84" s="56" t="s">
        <v>119</v>
      </c>
      <c r="R84" s="56" t="s">
        <v>120</v>
      </c>
      <c r="S84" s="56" t="s">
        <v>121</v>
      </c>
      <c r="T84" s="57" t="s">
        <v>122</v>
      </c>
      <c r="U84" s="113"/>
      <c r="V84" s="113"/>
      <c r="W84" s="113"/>
      <c r="X84" s="113"/>
      <c r="Y84" s="113"/>
      <c r="Z84" s="113"/>
      <c r="AA84" s="113"/>
      <c r="AB84" s="113"/>
      <c r="AC84" s="113"/>
      <c r="AD84" s="113"/>
      <c r="AE84" s="113"/>
    </row>
    <row r="85" spans="1:65" s="2" customFormat="1" ht="22.9" customHeight="1" x14ac:dyDescent="0.25">
      <c r="A85" s="30"/>
      <c r="B85" s="31"/>
      <c r="C85" s="62" t="s">
        <v>123</v>
      </c>
      <c r="D85" s="30"/>
      <c r="E85" s="30"/>
      <c r="F85" s="30"/>
      <c r="G85" s="30"/>
      <c r="H85" s="30"/>
      <c r="I85" s="30"/>
      <c r="J85" s="119">
        <f>BK85</f>
        <v>0</v>
      </c>
      <c r="K85" s="30"/>
      <c r="L85" s="31"/>
      <c r="M85" s="58"/>
      <c r="N85" s="49"/>
      <c r="O85" s="59"/>
      <c r="P85" s="120">
        <f>P86</f>
        <v>751.65220899999997</v>
      </c>
      <c r="Q85" s="59"/>
      <c r="R85" s="120">
        <f>R86</f>
        <v>334.55336197849999</v>
      </c>
      <c r="S85" s="59"/>
      <c r="T85" s="121">
        <f>T86</f>
        <v>0</v>
      </c>
      <c r="U85" s="30"/>
      <c r="V85" s="30"/>
      <c r="W85" s="30"/>
      <c r="X85" s="30"/>
      <c r="Y85" s="30"/>
      <c r="Z85" s="30"/>
      <c r="AA85" s="30"/>
      <c r="AB85" s="30"/>
      <c r="AC85" s="30"/>
      <c r="AD85" s="30"/>
      <c r="AE85" s="30"/>
      <c r="AT85" s="18" t="s">
        <v>73</v>
      </c>
      <c r="AU85" s="18" t="s">
        <v>106</v>
      </c>
      <c r="BK85" s="122">
        <f>BK86</f>
        <v>0</v>
      </c>
    </row>
    <row r="86" spans="1:65" s="12" customFormat="1" ht="25.9" customHeight="1" x14ac:dyDescent="0.2">
      <c r="B86" s="123"/>
      <c r="D86" s="124" t="s">
        <v>73</v>
      </c>
      <c r="E86" s="125" t="s">
        <v>124</v>
      </c>
      <c r="F86" s="125" t="s">
        <v>125</v>
      </c>
      <c r="J86" s="126">
        <f>BK86</f>
        <v>0</v>
      </c>
      <c r="L86" s="123"/>
      <c r="M86" s="127"/>
      <c r="N86" s="128"/>
      <c r="O86" s="128"/>
      <c r="P86" s="129">
        <f>P87+P121+P139+P164+P188</f>
        <v>751.65220899999997</v>
      </c>
      <c r="Q86" s="128"/>
      <c r="R86" s="129">
        <f>R87+R121+R139+R164+R188</f>
        <v>334.55336197849999</v>
      </c>
      <c r="S86" s="128"/>
      <c r="T86" s="130">
        <f>T87+T121+T139+T164+T188</f>
        <v>0</v>
      </c>
      <c r="AR86" s="124" t="s">
        <v>82</v>
      </c>
      <c r="AT86" s="131" t="s">
        <v>73</v>
      </c>
      <c r="AU86" s="131" t="s">
        <v>74</v>
      </c>
      <c r="AY86" s="124" t="s">
        <v>126</v>
      </c>
      <c r="BK86" s="132">
        <f>BK87+BK121+BK139+BK164+BK188</f>
        <v>0</v>
      </c>
    </row>
    <row r="87" spans="1:65" s="12" customFormat="1" ht="22.9" customHeight="1" x14ac:dyDescent="0.2">
      <c r="B87" s="123"/>
      <c r="D87" s="124" t="s">
        <v>73</v>
      </c>
      <c r="E87" s="133" t="s">
        <v>82</v>
      </c>
      <c r="F87" s="133" t="s">
        <v>127</v>
      </c>
      <c r="J87" s="134">
        <f>BK87</f>
        <v>0</v>
      </c>
      <c r="L87" s="123"/>
      <c r="M87" s="127"/>
      <c r="N87" s="128"/>
      <c r="O87" s="128"/>
      <c r="P87" s="129">
        <f>SUM(P88:P120)</f>
        <v>71.60772</v>
      </c>
      <c r="Q87" s="128"/>
      <c r="R87" s="129">
        <f>SUM(R88:R120)</f>
        <v>6.3600000000000006E-4</v>
      </c>
      <c r="S87" s="128"/>
      <c r="T87" s="130">
        <f>SUM(T88:T120)</f>
        <v>0</v>
      </c>
      <c r="AR87" s="124" t="s">
        <v>82</v>
      </c>
      <c r="AT87" s="131" t="s">
        <v>73</v>
      </c>
      <c r="AU87" s="131" t="s">
        <v>82</v>
      </c>
      <c r="AY87" s="124" t="s">
        <v>126</v>
      </c>
      <c r="BK87" s="132">
        <f>SUM(BK88:BK120)</f>
        <v>0</v>
      </c>
    </row>
    <row r="88" spans="1:65" s="2" customFormat="1" ht="14.45" customHeight="1" x14ac:dyDescent="0.2">
      <c r="A88" s="30"/>
      <c r="B88" s="135"/>
      <c r="C88" s="136" t="s">
        <v>82</v>
      </c>
      <c r="D88" s="136" t="s">
        <v>128</v>
      </c>
      <c r="E88" s="137" t="s">
        <v>373</v>
      </c>
      <c r="F88" s="138" t="s">
        <v>374</v>
      </c>
      <c r="G88" s="139" t="s">
        <v>159</v>
      </c>
      <c r="H88" s="140">
        <v>40.4</v>
      </c>
      <c r="I88" s="141"/>
      <c r="J88" s="141">
        <f>ROUND(I88*H88,2)</f>
        <v>0</v>
      </c>
      <c r="K88" s="138" t="s">
        <v>132</v>
      </c>
      <c r="L88" s="31"/>
      <c r="M88" s="142" t="s">
        <v>3</v>
      </c>
      <c r="N88" s="143" t="s">
        <v>45</v>
      </c>
      <c r="O88" s="144">
        <v>7.5999999999999998E-2</v>
      </c>
      <c r="P88" s="144">
        <f>O88*H88</f>
        <v>3.0703999999999998</v>
      </c>
      <c r="Q88" s="144">
        <v>0</v>
      </c>
      <c r="R88" s="144">
        <f>Q88*H88</f>
        <v>0</v>
      </c>
      <c r="S88" s="144">
        <v>0</v>
      </c>
      <c r="T88" s="145">
        <f>S88*H88</f>
        <v>0</v>
      </c>
      <c r="U88" s="30"/>
      <c r="V88" s="30"/>
      <c r="W88" s="30"/>
      <c r="X88" s="30"/>
      <c r="Y88" s="30"/>
      <c r="Z88" s="30"/>
      <c r="AA88" s="30"/>
      <c r="AB88" s="30"/>
      <c r="AC88" s="30"/>
      <c r="AD88" s="30"/>
      <c r="AE88" s="30"/>
      <c r="AR88" s="146" t="s">
        <v>133</v>
      </c>
      <c r="AT88" s="146" t="s">
        <v>128</v>
      </c>
      <c r="AU88" s="146" t="s">
        <v>84</v>
      </c>
      <c r="AY88" s="18" t="s">
        <v>126</v>
      </c>
      <c r="BE88" s="147">
        <f>IF(N88="základní",J88,0)</f>
        <v>0</v>
      </c>
      <c r="BF88" s="147">
        <f>IF(N88="snížená",J88,0)</f>
        <v>0</v>
      </c>
      <c r="BG88" s="147">
        <f>IF(N88="zákl. přenesená",J88,0)</f>
        <v>0</v>
      </c>
      <c r="BH88" s="147">
        <f>IF(N88="sníž. přenesená",J88,0)</f>
        <v>0</v>
      </c>
      <c r="BI88" s="147">
        <f>IF(N88="nulová",J88,0)</f>
        <v>0</v>
      </c>
      <c r="BJ88" s="18" t="s">
        <v>82</v>
      </c>
      <c r="BK88" s="147">
        <f>ROUND(I88*H88,2)</f>
        <v>0</v>
      </c>
      <c r="BL88" s="18" t="s">
        <v>133</v>
      </c>
      <c r="BM88" s="146" t="s">
        <v>375</v>
      </c>
    </row>
    <row r="89" spans="1:65" s="2" customFormat="1" ht="68.25" x14ac:dyDescent="0.2">
      <c r="A89" s="30"/>
      <c r="B89" s="31"/>
      <c r="C89" s="30"/>
      <c r="D89" s="148" t="s">
        <v>135</v>
      </c>
      <c r="E89" s="30"/>
      <c r="F89" s="149" t="s">
        <v>376</v>
      </c>
      <c r="G89" s="30"/>
      <c r="H89" s="30"/>
      <c r="I89" s="30"/>
      <c r="J89" s="30"/>
      <c r="K89" s="30"/>
      <c r="L89" s="31"/>
      <c r="M89" s="150"/>
      <c r="N89" s="151"/>
      <c r="O89" s="51"/>
      <c r="P89" s="51"/>
      <c r="Q89" s="51"/>
      <c r="R89" s="51"/>
      <c r="S89" s="51"/>
      <c r="T89" s="52"/>
      <c r="U89" s="30"/>
      <c r="V89" s="30"/>
      <c r="W89" s="30"/>
      <c r="X89" s="30"/>
      <c r="Y89" s="30"/>
      <c r="Z89" s="30"/>
      <c r="AA89" s="30"/>
      <c r="AB89" s="30"/>
      <c r="AC89" s="30"/>
      <c r="AD89" s="30"/>
      <c r="AE89" s="30"/>
      <c r="AT89" s="18" t="s">
        <v>135</v>
      </c>
      <c r="AU89" s="18" t="s">
        <v>84</v>
      </c>
    </row>
    <row r="90" spans="1:65" s="13" customFormat="1" x14ac:dyDescent="0.2">
      <c r="B90" s="152"/>
      <c r="D90" s="148" t="s">
        <v>139</v>
      </c>
      <c r="E90" s="153" t="s">
        <v>3</v>
      </c>
      <c r="F90" s="154" t="s">
        <v>377</v>
      </c>
      <c r="H90" s="155">
        <v>40.4</v>
      </c>
      <c r="L90" s="152"/>
      <c r="M90" s="156"/>
      <c r="N90" s="157"/>
      <c r="O90" s="157"/>
      <c r="P90" s="157"/>
      <c r="Q90" s="157"/>
      <c r="R90" s="157"/>
      <c r="S90" s="157"/>
      <c r="T90" s="158"/>
      <c r="AT90" s="153" t="s">
        <v>139</v>
      </c>
      <c r="AU90" s="153" t="s">
        <v>84</v>
      </c>
      <c r="AV90" s="13" t="s">
        <v>84</v>
      </c>
      <c r="AW90" s="13" t="s">
        <v>36</v>
      </c>
      <c r="AX90" s="13" t="s">
        <v>82</v>
      </c>
      <c r="AY90" s="153" t="s">
        <v>126</v>
      </c>
    </row>
    <row r="91" spans="1:65" s="2" customFormat="1" ht="14.45" customHeight="1" x14ac:dyDescent="0.2">
      <c r="A91" s="30"/>
      <c r="B91" s="135"/>
      <c r="C91" s="136" t="s">
        <v>84</v>
      </c>
      <c r="D91" s="136" t="s">
        <v>128</v>
      </c>
      <c r="E91" s="137" t="s">
        <v>378</v>
      </c>
      <c r="F91" s="138" t="s">
        <v>379</v>
      </c>
      <c r="G91" s="139" t="s">
        <v>131</v>
      </c>
      <c r="H91" s="140">
        <v>122.1</v>
      </c>
      <c r="I91" s="141"/>
      <c r="J91" s="141">
        <f>ROUND(I91*H91,2)</f>
        <v>0</v>
      </c>
      <c r="K91" s="138" t="s">
        <v>132</v>
      </c>
      <c r="L91" s="31"/>
      <c r="M91" s="142" t="s">
        <v>3</v>
      </c>
      <c r="N91" s="143" t="s">
        <v>45</v>
      </c>
      <c r="O91" s="144">
        <v>0.193</v>
      </c>
      <c r="P91" s="144">
        <f>O91*H91</f>
        <v>23.565300000000001</v>
      </c>
      <c r="Q91" s="144">
        <v>0</v>
      </c>
      <c r="R91" s="144">
        <f>Q91*H91</f>
        <v>0</v>
      </c>
      <c r="S91" s="144">
        <v>0</v>
      </c>
      <c r="T91" s="145">
        <f>S91*H91</f>
        <v>0</v>
      </c>
      <c r="U91" s="30"/>
      <c r="V91" s="30"/>
      <c r="W91" s="30"/>
      <c r="X91" s="30"/>
      <c r="Y91" s="30"/>
      <c r="Z91" s="30"/>
      <c r="AA91" s="30"/>
      <c r="AB91" s="30"/>
      <c r="AC91" s="30"/>
      <c r="AD91" s="30"/>
      <c r="AE91" s="30"/>
      <c r="AR91" s="146" t="s">
        <v>133</v>
      </c>
      <c r="AT91" s="146" t="s">
        <v>128</v>
      </c>
      <c r="AU91" s="146" t="s">
        <v>84</v>
      </c>
      <c r="AY91" s="18" t="s">
        <v>126</v>
      </c>
      <c r="BE91" s="147">
        <f>IF(N91="základní",J91,0)</f>
        <v>0</v>
      </c>
      <c r="BF91" s="147">
        <f>IF(N91="snížená",J91,0)</f>
        <v>0</v>
      </c>
      <c r="BG91" s="147">
        <f>IF(N91="zákl. přenesená",J91,0)</f>
        <v>0</v>
      </c>
      <c r="BH91" s="147">
        <f>IF(N91="sníž. přenesená",J91,0)</f>
        <v>0</v>
      </c>
      <c r="BI91" s="147">
        <f>IF(N91="nulová",J91,0)</f>
        <v>0</v>
      </c>
      <c r="BJ91" s="18" t="s">
        <v>82</v>
      </c>
      <c r="BK91" s="147">
        <f>ROUND(I91*H91,2)</f>
        <v>0</v>
      </c>
      <c r="BL91" s="18" t="s">
        <v>133</v>
      </c>
      <c r="BM91" s="146" t="s">
        <v>380</v>
      </c>
    </row>
    <row r="92" spans="1:65" s="2" customFormat="1" ht="165.75" x14ac:dyDescent="0.2">
      <c r="A92" s="30"/>
      <c r="B92" s="31"/>
      <c r="C92" s="30"/>
      <c r="D92" s="148" t="s">
        <v>135</v>
      </c>
      <c r="E92" s="30"/>
      <c r="F92" s="149" t="s">
        <v>225</v>
      </c>
      <c r="G92" s="30"/>
      <c r="H92" s="30"/>
      <c r="I92" s="30"/>
      <c r="J92" s="30"/>
      <c r="K92" s="30"/>
      <c r="L92" s="31"/>
      <c r="M92" s="150"/>
      <c r="N92" s="151"/>
      <c r="O92" s="51"/>
      <c r="P92" s="51"/>
      <c r="Q92" s="51"/>
      <c r="R92" s="51"/>
      <c r="S92" s="51"/>
      <c r="T92" s="52"/>
      <c r="U92" s="30"/>
      <c r="V92" s="30"/>
      <c r="W92" s="30"/>
      <c r="X92" s="30"/>
      <c r="Y92" s="30"/>
      <c r="Z92" s="30"/>
      <c r="AA92" s="30"/>
      <c r="AB92" s="30"/>
      <c r="AC92" s="30"/>
      <c r="AD92" s="30"/>
      <c r="AE92" s="30"/>
      <c r="AT92" s="18" t="s">
        <v>135</v>
      </c>
      <c r="AU92" s="18" t="s">
        <v>84</v>
      </c>
    </row>
    <row r="93" spans="1:65" s="13" customFormat="1" x14ac:dyDescent="0.2">
      <c r="B93" s="152"/>
      <c r="D93" s="148" t="s">
        <v>139</v>
      </c>
      <c r="E93" s="153" t="s">
        <v>3</v>
      </c>
      <c r="F93" s="154" t="s">
        <v>381</v>
      </c>
      <c r="H93" s="155">
        <v>122.1</v>
      </c>
      <c r="L93" s="152"/>
      <c r="M93" s="156"/>
      <c r="N93" s="157"/>
      <c r="O93" s="157"/>
      <c r="P93" s="157"/>
      <c r="Q93" s="157"/>
      <c r="R93" s="157"/>
      <c r="S93" s="157"/>
      <c r="T93" s="158"/>
      <c r="AT93" s="153" t="s">
        <v>139</v>
      </c>
      <c r="AU93" s="153" t="s">
        <v>84</v>
      </c>
      <c r="AV93" s="13" t="s">
        <v>84</v>
      </c>
      <c r="AW93" s="13" t="s">
        <v>36</v>
      </c>
      <c r="AX93" s="13" t="s">
        <v>82</v>
      </c>
      <c r="AY93" s="153" t="s">
        <v>126</v>
      </c>
    </row>
    <row r="94" spans="1:65" s="2" customFormat="1" ht="24.2" customHeight="1" x14ac:dyDescent="0.2">
      <c r="A94" s="30"/>
      <c r="B94" s="135"/>
      <c r="C94" s="136" t="s">
        <v>143</v>
      </c>
      <c r="D94" s="136" t="s">
        <v>128</v>
      </c>
      <c r="E94" s="137" t="s">
        <v>382</v>
      </c>
      <c r="F94" s="138" t="s">
        <v>383</v>
      </c>
      <c r="G94" s="139" t="s">
        <v>131</v>
      </c>
      <c r="H94" s="140">
        <v>8.08</v>
      </c>
      <c r="I94" s="141"/>
      <c r="J94" s="141">
        <f>ROUND(I94*H94,2)</f>
        <v>0</v>
      </c>
      <c r="K94" s="138" t="s">
        <v>132</v>
      </c>
      <c r="L94" s="31"/>
      <c r="M94" s="142" t="s">
        <v>3</v>
      </c>
      <c r="N94" s="143" t="s">
        <v>45</v>
      </c>
      <c r="O94" s="144">
        <v>0.10199999999999999</v>
      </c>
      <c r="P94" s="144">
        <f>O94*H94</f>
        <v>0.82416</v>
      </c>
      <c r="Q94" s="144">
        <v>0</v>
      </c>
      <c r="R94" s="144">
        <f>Q94*H94</f>
        <v>0</v>
      </c>
      <c r="S94" s="144">
        <v>0</v>
      </c>
      <c r="T94" s="145">
        <f>S94*H94</f>
        <v>0</v>
      </c>
      <c r="U94" s="30"/>
      <c r="V94" s="30"/>
      <c r="W94" s="30"/>
      <c r="X94" s="30"/>
      <c r="Y94" s="30"/>
      <c r="Z94" s="30"/>
      <c r="AA94" s="30"/>
      <c r="AB94" s="30"/>
      <c r="AC94" s="30"/>
      <c r="AD94" s="30"/>
      <c r="AE94" s="30"/>
      <c r="AR94" s="146" t="s">
        <v>133</v>
      </c>
      <c r="AT94" s="146" t="s">
        <v>128</v>
      </c>
      <c r="AU94" s="146" t="s">
        <v>84</v>
      </c>
      <c r="AY94" s="18" t="s">
        <v>126</v>
      </c>
      <c r="BE94" s="147">
        <f>IF(N94="základní",J94,0)</f>
        <v>0</v>
      </c>
      <c r="BF94" s="147">
        <f>IF(N94="snížená",J94,0)</f>
        <v>0</v>
      </c>
      <c r="BG94" s="147">
        <f>IF(N94="zákl. přenesená",J94,0)</f>
        <v>0</v>
      </c>
      <c r="BH94" s="147">
        <f>IF(N94="sníž. přenesená",J94,0)</f>
        <v>0</v>
      </c>
      <c r="BI94" s="147">
        <f>IF(N94="nulová",J94,0)</f>
        <v>0</v>
      </c>
      <c r="BJ94" s="18" t="s">
        <v>82</v>
      </c>
      <c r="BK94" s="147">
        <f>ROUND(I94*H94,2)</f>
        <v>0</v>
      </c>
      <c r="BL94" s="18" t="s">
        <v>133</v>
      </c>
      <c r="BM94" s="146" t="s">
        <v>384</v>
      </c>
    </row>
    <row r="95" spans="1:65" s="2" customFormat="1" ht="68.25" x14ac:dyDescent="0.2">
      <c r="A95" s="30"/>
      <c r="B95" s="31"/>
      <c r="C95" s="30"/>
      <c r="D95" s="148" t="s">
        <v>135</v>
      </c>
      <c r="E95" s="30"/>
      <c r="F95" s="149" t="s">
        <v>385</v>
      </c>
      <c r="G95" s="30"/>
      <c r="H95" s="30"/>
      <c r="I95" s="30"/>
      <c r="J95" s="30"/>
      <c r="K95" s="30"/>
      <c r="L95" s="31"/>
      <c r="M95" s="150"/>
      <c r="N95" s="151"/>
      <c r="O95" s="51"/>
      <c r="P95" s="51"/>
      <c r="Q95" s="51"/>
      <c r="R95" s="51"/>
      <c r="S95" s="51"/>
      <c r="T95" s="52"/>
      <c r="U95" s="30"/>
      <c r="V95" s="30"/>
      <c r="W95" s="30"/>
      <c r="X95" s="30"/>
      <c r="Y95" s="30"/>
      <c r="Z95" s="30"/>
      <c r="AA95" s="30"/>
      <c r="AB95" s="30"/>
      <c r="AC95" s="30"/>
      <c r="AD95" s="30"/>
      <c r="AE95" s="30"/>
      <c r="AT95" s="18" t="s">
        <v>135</v>
      </c>
      <c r="AU95" s="18" t="s">
        <v>84</v>
      </c>
    </row>
    <row r="96" spans="1:65" s="13" customFormat="1" x14ac:dyDescent="0.2">
      <c r="B96" s="152"/>
      <c r="D96" s="148" t="s">
        <v>139</v>
      </c>
      <c r="E96" s="153" t="s">
        <v>3</v>
      </c>
      <c r="F96" s="154" t="s">
        <v>386</v>
      </c>
      <c r="H96" s="155">
        <v>8.08</v>
      </c>
      <c r="L96" s="152"/>
      <c r="M96" s="156"/>
      <c r="N96" s="157"/>
      <c r="O96" s="157"/>
      <c r="P96" s="157"/>
      <c r="Q96" s="157"/>
      <c r="R96" s="157"/>
      <c r="S96" s="157"/>
      <c r="T96" s="158"/>
      <c r="AT96" s="153" t="s">
        <v>139</v>
      </c>
      <c r="AU96" s="153" t="s">
        <v>84</v>
      </c>
      <c r="AV96" s="13" t="s">
        <v>84</v>
      </c>
      <c r="AW96" s="13" t="s">
        <v>36</v>
      </c>
      <c r="AX96" s="13" t="s">
        <v>82</v>
      </c>
      <c r="AY96" s="153" t="s">
        <v>126</v>
      </c>
    </row>
    <row r="97" spans="1:65" s="2" customFormat="1" ht="24.2" customHeight="1" x14ac:dyDescent="0.2">
      <c r="A97" s="30"/>
      <c r="B97" s="135"/>
      <c r="C97" s="136" t="s">
        <v>133</v>
      </c>
      <c r="D97" s="136" t="s">
        <v>128</v>
      </c>
      <c r="E97" s="137" t="s">
        <v>387</v>
      </c>
      <c r="F97" s="138" t="s">
        <v>388</v>
      </c>
      <c r="G97" s="139" t="s">
        <v>131</v>
      </c>
      <c r="H97" s="140">
        <v>72.2</v>
      </c>
      <c r="I97" s="141"/>
      <c r="J97" s="141">
        <f>ROUND(I97*H97,2)</f>
        <v>0</v>
      </c>
      <c r="K97" s="138" t="s">
        <v>132</v>
      </c>
      <c r="L97" s="31"/>
      <c r="M97" s="142" t="s">
        <v>3</v>
      </c>
      <c r="N97" s="143" t="s">
        <v>45</v>
      </c>
      <c r="O97" s="144">
        <v>8.4000000000000005E-2</v>
      </c>
      <c r="P97" s="144">
        <f>O97*H97</f>
        <v>6.0648000000000009</v>
      </c>
      <c r="Q97" s="144">
        <v>0</v>
      </c>
      <c r="R97" s="144">
        <f>Q97*H97</f>
        <v>0</v>
      </c>
      <c r="S97" s="144">
        <v>0</v>
      </c>
      <c r="T97" s="145">
        <f>S97*H97</f>
        <v>0</v>
      </c>
      <c r="U97" s="30"/>
      <c r="V97" s="30"/>
      <c r="W97" s="30"/>
      <c r="X97" s="30"/>
      <c r="Y97" s="30"/>
      <c r="Z97" s="30"/>
      <c r="AA97" s="30"/>
      <c r="AB97" s="30"/>
      <c r="AC97" s="30"/>
      <c r="AD97" s="30"/>
      <c r="AE97" s="30"/>
      <c r="AR97" s="146" t="s">
        <v>133</v>
      </c>
      <c r="AT97" s="146" t="s">
        <v>128</v>
      </c>
      <c r="AU97" s="146" t="s">
        <v>84</v>
      </c>
      <c r="AY97" s="18" t="s">
        <v>126</v>
      </c>
      <c r="BE97" s="147">
        <f>IF(N97="základní",J97,0)</f>
        <v>0</v>
      </c>
      <c r="BF97" s="147">
        <f>IF(N97="snížená",J97,0)</f>
        <v>0</v>
      </c>
      <c r="BG97" s="147">
        <f>IF(N97="zákl. přenesená",J97,0)</f>
        <v>0</v>
      </c>
      <c r="BH97" s="147">
        <f>IF(N97="sníž. přenesená",J97,0)</f>
        <v>0</v>
      </c>
      <c r="BI97" s="147">
        <f>IF(N97="nulová",J97,0)</f>
        <v>0</v>
      </c>
      <c r="BJ97" s="18" t="s">
        <v>82</v>
      </c>
      <c r="BK97" s="147">
        <f>ROUND(I97*H97,2)</f>
        <v>0</v>
      </c>
      <c r="BL97" s="18" t="s">
        <v>133</v>
      </c>
      <c r="BM97" s="146" t="s">
        <v>389</v>
      </c>
    </row>
    <row r="98" spans="1:65" s="2" customFormat="1" ht="58.5" x14ac:dyDescent="0.2">
      <c r="A98" s="30"/>
      <c r="B98" s="31"/>
      <c r="C98" s="30"/>
      <c r="D98" s="148" t="s">
        <v>135</v>
      </c>
      <c r="E98" s="30"/>
      <c r="F98" s="149" t="s">
        <v>390</v>
      </c>
      <c r="G98" s="30"/>
      <c r="H98" s="30"/>
      <c r="I98" s="30"/>
      <c r="J98" s="30"/>
      <c r="K98" s="30"/>
      <c r="L98" s="31"/>
      <c r="M98" s="150"/>
      <c r="N98" s="151"/>
      <c r="O98" s="51"/>
      <c r="P98" s="51"/>
      <c r="Q98" s="51"/>
      <c r="R98" s="51"/>
      <c r="S98" s="51"/>
      <c r="T98" s="52"/>
      <c r="U98" s="30"/>
      <c r="V98" s="30"/>
      <c r="W98" s="30"/>
      <c r="X98" s="30"/>
      <c r="Y98" s="30"/>
      <c r="Z98" s="30"/>
      <c r="AA98" s="30"/>
      <c r="AB98" s="30"/>
      <c r="AC98" s="30"/>
      <c r="AD98" s="30"/>
      <c r="AE98" s="30"/>
      <c r="AT98" s="18" t="s">
        <v>135</v>
      </c>
      <c r="AU98" s="18" t="s">
        <v>84</v>
      </c>
    </row>
    <row r="99" spans="1:65" s="13" customFormat="1" x14ac:dyDescent="0.2">
      <c r="B99" s="152"/>
      <c r="D99" s="148" t="s">
        <v>139</v>
      </c>
      <c r="E99" s="153" t="s">
        <v>3</v>
      </c>
      <c r="F99" s="154" t="s">
        <v>391</v>
      </c>
      <c r="H99" s="155">
        <v>72.2</v>
      </c>
      <c r="L99" s="152"/>
      <c r="M99" s="156"/>
      <c r="N99" s="157"/>
      <c r="O99" s="157"/>
      <c r="P99" s="157"/>
      <c r="Q99" s="157"/>
      <c r="R99" s="157"/>
      <c r="S99" s="157"/>
      <c r="T99" s="158"/>
      <c r="AT99" s="153" t="s">
        <v>139</v>
      </c>
      <c r="AU99" s="153" t="s">
        <v>84</v>
      </c>
      <c r="AV99" s="13" t="s">
        <v>84</v>
      </c>
      <c r="AW99" s="13" t="s">
        <v>36</v>
      </c>
      <c r="AX99" s="13" t="s">
        <v>82</v>
      </c>
      <c r="AY99" s="153" t="s">
        <v>126</v>
      </c>
    </row>
    <row r="100" spans="1:65" s="2" customFormat="1" ht="14.45" customHeight="1" x14ac:dyDescent="0.2">
      <c r="A100" s="30"/>
      <c r="B100" s="135"/>
      <c r="C100" s="136" t="s">
        <v>151</v>
      </c>
      <c r="D100" s="136" t="s">
        <v>128</v>
      </c>
      <c r="E100" s="137" t="s">
        <v>392</v>
      </c>
      <c r="F100" s="138" t="s">
        <v>393</v>
      </c>
      <c r="G100" s="139" t="s">
        <v>131</v>
      </c>
      <c r="H100" s="140">
        <v>4.04</v>
      </c>
      <c r="I100" s="141"/>
      <c r="J100" s="141">
        <f>ROUND(I100*H100,2)</f>
        <v>0</v>
      </c>
      <c r="K100" s="138" t="s">
        <v>132</v>
      </c>
      <c r="L100" s="31"/>
      <c r="M100" s="142" t="s">
        <v>3</v>
      </c>
      <c r="N100" s="143" t="s">
        <v>45</v>
      </c>
      <c r="O100" s="144">
        <v>7.1999999999999995E-2</v>
      </c>
      <c r="P100" s="144">
        <f>O100*H100</f>
        <v>0.29087999999999997</v>
      </c>
      <c r="Q100" s="144">
        <v>0</v>
      </c>
      <c r="R100" s="144">
        <f>Q100*H100</f>
        <v>0</v>
      </c>
      <c r="S100" s="144">
        <v>0</v>
      </c>
      <c r="T100" s="145">
        <f>S100*H100</f>
        <v>0</v>
      </c>
      <c r="U100" s="30"/>
      <c r="V100" s="30"/>
      <c r="W100" s="30"/>
      <c r="X100" s="30"/>
      <c r="Y100" s="30"/>
      <c r="Z100" s="30"/>
      <c r="AA100" s="30"/>
      <c r="AB100" s="30"/>
      <c r="AC100" s="30"/>
      <c r="AD100" s="30"/>
      <c r="AE100" s="30"/>
      <c r="AR100" s="146" t="s">
        <v>133</v>
      </c>
      <c r="AT100" s="146" t="s">
        <v>128</v>
      </c>
      <c r="AU100" s="146" t="s">
        <v>84</v>
      </c>
      <c r="AY100" s="18" t="s">
        <v>126</v>
      </c>
      <c r="BE100" s="147">
        <f>IF(N100="základní",J100,0)</f>
        <v>0</v>
      </c>
      <c r="BF100" s="147">
        <f>IF(N100="snížená",J100,0)</f>
        <v>0</v>
      </c>
      <c r="BG100" s="147">
        <f>IF(N100="zákl. přenesená",J100,0)</f>
        <v>0</v>
      </c>
      <c r="BH100" s="147">
        <f>IF(N100="sníž. přenesená",J100,0)</f>
        <v>0</v>
      </c>
      <c r="BI100" s="147">
        <f>IF(N100="nulová",J100,0)</f>
        <v>0</v>
      </c>
      <c r="BJ100" s="18" t="s">
        <v>82</v>
      </c>
      <c r="BK100" s="147">
        <f>ROUND(I100*H100,2)</f>
        <v>0</v>
      </c>
      <c r="BL100" s="18" t="s">
        <v>133</v>
      </c>
      <c r="BM100" s="146" t="s">
        <v>394</v>
      </c>
    </row>
    <row r="101" spans="1:65" s="13" customFormat="1" x14ac:dyDescent="0.2">
      <c r="B101" s="152"/>
      <c r="D101" s="148" t="s">
        <v>139</v>
      </c>
      <c r="E101" s="153" t="s">
        <v>3</v>
      </c>
      <c r="F101" s="154" t="s">
        <v>395</v>
      </c>
      <c r="H101" s="155">
        <v>4.04</v>
      </c>
      <c r="L101" s="152"/>
      <c r="M101" s="156"/>
      <c r="N101" s="157"/>
      <c r="O101" s="157"/>
      <c r="P101" s="157"/>
      <c r="Q101" s="157"/>
      <c r="R101" s="157"/>
      <c r="S101" s="157"/>
      <c r="T101" s="158"/>
      <c r="AT101" s="153" t="s">
        <v>139</v>
      </c>
      <c r="AU101" s="153" t="s">
        <v>84</v>
      </c>
      <c r="AV101" s="13" t="s">
        <v>84</v>
      </c>
      <c r="AW101" s="13" t="s">
        <v>36</v>
      </c>
      <c r="AX101" s="13" t="s">
        <v>82</v>
      </c>
      <c r="AY101" s="153" t="s">
        <v>126</v>
      </c>
    </row>
    <row r="102" spans="1:65" s="2" customFormat="1" ht="24.2" customHeight="1" x14ac:dyDescent="0.2">
      <c r="A102" s="30"/>
      <c r="B102" s="135"/>
      <c r="C102" s="136" t="s">
        <v>156</v>
      </c>
      <c r="D102" s="136" t="s">
        <v>128</v>
      </c>
      <c r="E102" s="137" t="s">
        <v>396</v>
      </c>
      <c r="F102" s="138" t="s">
        <v>397</v>
      </c>
      <c r="G102" s="139" t="s">
        <v>131</v>
      </c>
      <c r="H102" s="140">
        <v>36.1</v>
      </c>
      <c r="I102" s="141"/>
      <c r="J102" s="141">
        <f>ROUND(I102*H102,2)</f>
        <v>0</v>
      </c>
      <c r="K102" s="138" t="s">
        <v>132</v>
      </c>
      <c r="L102" s="31"/>
      <c r="M102" s="142" t="s">
        <v>3</v>
      </c>
      <c r="N102" s="143" t="s">
        <v>45</v>
      </c>
      <c r="O102" s="144">
        <v>0.19700000000000001</v>
      </c>
      <c r="P102" s="144">
        <f>O102*H102</f>
        <v>7.1117000000000008</v>
      </c>
      <c r="Q102" s="144">
        <v>0</v>
      </c>
      <c r="R102" s="144">
        <f>Q102*H102</f>
        <v>0</v>
      </c>
      <c r="S102" s="144">
        <v>0</v>
      </c>
      <c r="T102" s="145">
        <f>S102*H102</f>
        <v>0</v>
      </c>
      <c r="U102" s="30"/>
      <c r="V102" s="30"/>
      <c r="W102" s="30"/>
      <c r="X102" s="30"/>
      <c r="Y102" s="30"/>
      <c r="Z102" s="30"/>
      <c r="AA102" s="30"/>
      <c r="AB102" s="30"/>
      <c r="AC102" s="30"/>
      <c r="AD102" s="30"/>
      <c r="AE102" s="30"/>
      <c r="AR102" s="146" t="s">
        <v>133</v>
      </c>
      <c r="AT102" s="146" t="s">
        <v>128</v>
      </c>
      <c r="AU102" s="146" t="s">
        <v>84</v>
      </c>
      <c r="AY102" s="18" t="s">
        <v>126</v>
      </c>
      <c r="BE102" s="147">
        <f>IF(N102="základní",J102,0)</f>
        <v>0</v>
      </c>
      <c r="BF102" s="147">
        <f>IF(N102="snížená",J102,0)</f>
        <v>0</v>
      </c>
      <c r="BG102" s="147">
        <f>IF(N102="zákl. přenesená",J102,0)</f>
        <v>0</v>
      </c>
      <c r="BH102" s="147">
        <f>IF(N102="sníž. přenesená",J102,0)</f>
        <v>0</v>
      </c>
      <c r="BI102" s="147">
        <f>IF(N102="nulová",J102,0)</f>
        <v>0</v>
      </c>
      <c r="BJ102" s="18" t="s">
        <v>82</v>
      </c>
      <c r="BK102" s="147">
        <f>ROUND(I102*H102,2)</f>
        <v>0</v>
      </c>
      <c r="BL102" s="18" t="s">
        <v>133</v>
      </c>
      <c r="BM102" s="146" t="s">
        <v>398</v>
      </c>
    </row>
    <row r="103" spans="1:65" s="2" customFormat="1" ht="87.75" x14ac:dyDescent="0.2">
      <c r="A103" s="30"/>
      <c r="B103" s="31"/>
      <c r="C103" s="30"/>
      <c r="D103" s="148" t="s">
        <v>135</v>
      </c>
      <c r="E103" s="30"/>
      <c r="F103" s="149" t="s">
        <v>399</v>
      </c>
      <c r="G103" s="30"/>
      <c r="H103" s="30"/>
      <c r="I103" s="30"/>
      <c r="J103" s="30"/>
      <c r="K103" s="30"/>
      <c r="L103" s="31"/>
      <c r="M103" s="150"/>
      <c r="N103" s="151"/>
      <c r="O103" s="51"/>
      <c r="P103" s="51"/>
      <c r="Q103" s="51"/>
      <c r="R103" s="51"/>
      <c r="S103" s="51"/>
      <c r="T103" s="52"/>
      <c r="U103" s="30"/>
      <c r="V103" s="30"/>
      <c r="W103" s="30"/>
      <c r="X103" s="30"/>
      <c r="Y103" s="30"/>
      <c r="Z103" s="30"/>
      <c r="AA103" s="30"/>
      <c r="AB103" s="30"/>
      <c r="AC103" s="30"/>
      <c r="AD103" s="30"/>
      <c r="AE103" s="30"/>
      <c r="AT103" s="18" t="s">
        <v>135</v>
      </c>
      <c r="AU103" s="18" t="s">
        <v>84</v>
      </c>
    </row>
    <row r="104" spans="1:65" s="13" customFormat="1" x14ac:dyDescent="0.2">
      <c r="B104" s="152"/>
      <c r="D104" s="148" t="s">
        <v>139</v>
      </c>
      <c r="E104" s="153" t="s">
        <v>3</v>
      </c>
      <c r="F104" s="154" t="s">
        <v>400</v>
      </c>
      <c r="H104" s="155">
        <v>36.1</v>
      </c>
      <c r="L104" s="152"/>
      <c r="M104" s="156"/>
      <c r="N104" s="157"/>
      <c r="O104" s="157"/>
      <c r="P104" s="157"/>
      <c r="Q104" s="157"/>
      <c r="R104" s="157"/>
      <c r="S104" s="157"/>
      <c r="T104" s="158"/>
      <c r="AT104" s="153" t="s">
        <v>139</v>
      </c>
      <c r="AU104" s="153" t="s">
        <v>84</v>
      </c>
      <c r="AV104" s="13" t="s">
        <v>84</v>
      </c>
      <c r="AW104" s="13" t="s">
        <v>36</v>
      </c>
      <c r="AX104" s="13" t="s">
        <v>82</v>
      </c>
      <c r="AY104" s="153" t="s">
        <v>126</v>
      </c>
    </row>
    <row r="105" spans="1:65" s="2" customFormat="1" ht="24.2" customHeight="1" x14ac:dyDescent="0.2">
      <c r="A105" s="30"/>
      <c r="B105" s="135"/>
      <c r="C105" s="136" t="s">
        <v>163</v>
      </c>
      <c r="D105" s="136" t="s">
        <v>128</v>
      </c>
      <c r="E105" s="137" t="s">
        <v>401</v>
      </c>
      <c r="F105" s="138" t="s">
        <v>402</v>
      </c>
      <c r="G105" s="139" t="s">
        <v>131</v>
      </c>
      <c r="H105" s="140">
        <v>36.1</v>
      </c>
      <c r="I105" s="141"/>
      <c r="J105" s="141">
        <f>ROUND(I105*H105,2)</f>
        <v>0</v>
      </c>
      <c r="K105" s="138" t="s">
        <v>132</v>
      </c>
      <c r="L105" s="31"/>
      <c r="M105" s="142" t="s">
        <v>3</v>
      </c>
      <c r="N105" s="143" t="s">
        <v>45</v>
      </c>
      <c r="O105" s="144">
        <v>0.32800000000000001</v>
      </c>
      <c r="P105" s="144">
        <f>O105*H105</f>
        <v>11.840800000000002</v>
      </c>
      <c r="Q105" s="144">
        <v>0</v>
      </c>
      <c r="R105" s="144">
        <f>Q105*H105</f>
        <v>0</v>
      </c>
      <c r="S105" s="144">
        <v>0</v>
      </c>
      <c r="T105" s="145">
        <f>S105*H105</f>
        <v>0</v>
      </c>
      <c r="U105" s="30"/>
      <c r="V105" s="30"/>
      <c r="W105" s="30"/>
      <c r="X105" s="30"/>
      <c r="Y105" s="30"/>
      <c r="Z105" s="30"/>
      <c r="AA105" s="30"/>
      <c r="AB105" s="30"/>
      <c r="AC105" s="30"/>
      <c r="AD105" s="30"/>
      <c r="AE105" s="30"/>
      <c r="AR105" s="146" t="s">
        <v>133</v>
      </c>
      <c r="AT105" s="146" t="s">
        <v>128</v>
      </c>
      <c r="AU105" s="146" t="s">
        <v>84</v>
      </c>
      <c r="AY105" s="18" t="s">
        <v>126</v>
      </c>
      <c r="BE105" s="147">
        <f>IF(N105="základní",J105,0)</f>
        <v>0</v>
      </c>
      <c r="BF105" s="147">
        <f>IF(N105="snížená",J105,0)</f>
        <v>0</v>
      </c>
      <c r="BG105" s="147">
        <f>IF(N105="zákl. přenesená",J105,0)</f>
        <v>0</v>
      </c>
      <c r="BH105" s="147">
        <f>IF(N105="sníž. přenesená",J105,0)</f>
        <v>0</v>
      </c>
      <c r="BI105" s="147">
        <f>IF(N105="nulová",J105,0)</f>
        <v>0</v>
      </c>
      <c r="BJ105" s="18" t="s">
        <v>82</v>
      </c>
      <c r="BK105" s="147">
        <f>ROUND(I105*H105,2)</f>
        <v>0</v>
      </c>
      <c r="BL105" s="18" t="s">
        <v>133</v>
      </c>
      <c r="BM105" s="146" t="s">
        <v>403</v>
      </c>
    </row>
    <row r="106" spans="1:65" s="2" customFormat="1" ht="126.75" x14ac:dyDescent="0.2">
      <c r="A106" s="30"/>
      <c r="B106" s="31"/>
      <c r="C106" s="30"/>
      <c r="D106" s="148" t="s">
        <v>135</v>
      </c>
      <c r="E106" s="30"/>
      <c r="F106" s="149" t="s">
        <v>404</v>
      </c>
      <c r="G106" s="30"/>
      <c r="H106" s="30"/>
      <c r="I106" s="30"/>
      <c r="J106" s="30"/>
      <c r="K106" s="30"/>
      <c r="L106" s="31"/>
      <c r="M106" s="150"/>
      <c r="N106" s="151"/>
      <c r="O106" s="51"/>
      <c r="P106" s="51"/>
      <c r="Q106" s="51"/>
      <c r="R106" s="51"/>
      <c r="S106" s="51"/>
      <c r="T106" s="52"/>
      <c r="U106" s="30"/>
      <c r="V106" s="30"/>
      <c r="W106" s="30"/>
      <c r="X106" s="30"/>
      <c r="Y106" s="30"/>
      <c r="Z106" s="30"/>
      <c r="AA106" s="30"/>
      <c r="AB106" s="30"/>
      <c r="AC106" s="30"/>
      <c r="AD106" s="30"/>
      <c r="AE106" s="30"/>
      <c r="AT106" s="18" t="s">
        <v>135</v>
      </c>
      <c r="AU106" s="18" t="s">
        <v>84</v>
      </c>
    </row>
    <row r="107" spans="1:65" s="13" customFormat="1" x14ac:dyDescent="0.2">
      <c r="B107" s="152"/>
      <c r="D107" s="148" t="s">
        <v>139</v>
      </c>
      <c r="E107" s="153" t="s">
        <v>3</v>
      </c>
      <c r="F107" s="154" t="s">
        <v>405</v>
      </c>
      <c r="H107" s="155">
        <v>36.1</v>
      </c>
      <c r="L107" s="152"/>
      <c r="M107" s="156"/>
      <c r="N107" s="157"/>
      <c r="O107" s="157"/>
      <c r="P107" s="157"/>
      <c r="Q107" s="157"/>
      <c r="R107" s="157"/>
      <c r="S107" s="157"/>
      <c r="T107" s="158"/>
      <c r="AT107" s="153" t="s">
        <v>139</v>
      </c>
      <c r="AU107" s="153" t="s">
        <v>84</v>
      </c>
      <c r="AV107" s="13" t="s">
        <v>84</v>
      </c>
      <c r="AW107" s="13" t="s">
        <v>36</v>
      </c>
      <c r="AX107" s="13" t="s">
        <v>82</v>
      </c>
      <c r="AY107" s="153" t="s">
        <v>126</v>
      </c>
    </row>
    <row r="108" spans="1:65" s="2" customFormat="1" ht="24.2" customHeight="1" x14ac:dyDescent="0.2">
      <c r="A108" s="30"/>
      <c r="B108" s="135"/>
      <c r="C108" s="136" t="s">
        <v>169</v>
      </c>
      <c r="D108" s="136" t="s">
        <v>128</v>
      </c>
      <c r="E108" s="137" t="s">
        <v>243</v>
      </c>
      <c r="F108" s="138" t="s">
        <v>244</v>
      </c>
      <c r="G108" s="139" t="s">
        <v>159</v>
      </c>
      <c r="H108" s="140">
        <v>42.4</v>
      </c>
      <c r="I108" s="141"/>
      <c r="J108" s="141">
        <f>ROUND(I108*H108,2)</f>
        <v>0</v>
      </c>
      <c r="K108" s="138" t="s">
        <v>132</v>
      </c>
      <c r="L108" s="31"/>
      <c r="M108" s="142" t="s">
        <v>3</v>
      </c>
      <c r="N108" s="143" t="s">
        <v>45</v>
      </c>
      <c r="O108" s="144">
        <v>0.114</v>
      </c>
      <c r="P108" s="144">
        <f>O108*H108</f>
        <v>4.8335999999999997</v>
      </c>
      <c r="Q108" s="144">
        <v>0</v>
      </c>
      <c r="R108" s="144">
        <f>Q108*H108</f>
        <v>0</v>
      </c>
      <c r="S108" s="144">
        <v>0</v>
      </c>
      <c r="T108" s="145">
        <f>S108*H108</f>
        <v>0</v>
      </c>
      <c r="U108" s="30"/>
      <c r="V108" s="30"/>
      <c r="W108" s="30"/>
      <c r="X108" s="30"/>
      <c r="Y108" s="30"/>
      <c r="Z108" s="30"/>
      <c r="AA108" s="30"/>
      <c r="AB108" s="30"/>
      <c r="AC108" s="30"/>
      <c r="AD108" s="30"/>
      <c r="AE108" s="30"/>
      <c r="AR108" s="146" t="s">
        <v>133</v>
      </c>
      <c r="AT108" s="146" t="s">
        <v>128</v>
      </c>
      <c r="AU108" s="146" t="s">
        <v>84</v>
      </c>
      <c r="AY108" s="18" t="s">
        <v>126</v>
      </c>
      <c r="BE108" s="147">
        <f>IF(N108="základní",J108,0)</f>
        <v>0</v>
      </c>
      <c r="BF108" s="147">
        <f>IF(N108="snížená",J108,0)</f>
        <v>0</v>
      </c>
      <c r="BG108" s="147">
        <f>IF(N108="zákl. přenesená",J108,0)</f>
        <v>0</v>
      </c>
      <c r="BH108" s="147">
        <f>IF(N108="sníž. přenesená",J108,0)</f>
        <v>0</v>
      </c>
      <c r="BI108" s="147">
        <f>IF(N108="nulová",J108,0)</f>
        <v>0</v>
      </c>
      <c r="BJ108" s="18" t="s">
        <v>82</v>
      </c>
      <c r="BK108" s="147">
        <f>ROUND(I108*H108,2)</f>
        <v>0</v>
      </c>
      <c r="BL108" s="18" t="s">
        <v>133</v>
      </c>
      <c r="BM108" s="146" t="s">
        <v>406</v>
      </c>
    </row>
    <row r="109" spans="1:65" s="2" customFormat="1" ht="48.75" x14ac:dyDescent="0.2">
      <c r="A109" s="30"/>
      <c r="B109" s="31"/>
      <c r="C109" s="30"/>
      <c r="D109" s="148" t="s">
        <v>135</v>
      </c>
      <c r="E109" s="30"/>
      <c r="F109" s="149" t="s">
        <v>246</v>
      </c>
      <c r="G109" s="30"/>
      <c r="H109" s="30"/>
      <c r="I109" s="30"/>
      <c r="J109" s="30"/>
      <c r="K109" s="30"/>
      <c r="L109" s="31"/>
      <c r="M109" s="150"/>
      <c r="N109" s="151"/>
      <c r="O109" s="51"/>
      <c r="P109" s="51"/>
      <c r="Q109" s="51"/>
      <c r="R109" s="51"/>
      <c r="S109" s="51"/>
      <c r="T109" s="52"/>
      <c r="U109" s="30"/>
      <c r="V109" s="30"/>
      <c r="W109" s="30"/>
      <c r="X109" s="30"/>
      <c r="Y109" s="30"/>
      <c r="Z109" s="30"/>
      <c r="AA109" s="30"/>
      <c r="AB109" s="30"/>
      <c r="AC109" s="30"/>
      <c r="AD109" s="30"/>
      <c r="AE109" s="30"/>
      <c r="AT109" s="18" t="s">
        <v>135</v>
      </c>
      <c r="AU109" s="18" t="s">
        <v>84</v>
      </c>
    </row>
    <row r="110" spans="1:65" s="13" customFormat="1" x14ac:dyDescent="0.2">
      <c r="B110" s="152"/>
      <c r="D110" s="148" t="s">
        <v>139</v>
      </c>
      <c r="E110" s="153" t="s">
        <v>3</v>
      </c>
      <c r="F110" s="154" t="s">
        <v>407</v>
      </c>
      <c r="H110" s="155">
        <v>42.4</v>
      </c>
      <c r="L110" s="152"/>
      <c r="M110" s="156"/>
      <c r="N110" s="157"/>
      <c r="O110" s="157"/>
      <c r="P110" s="157"/>
      <c r="Q110" s="157"/>
      <c r="R110" s="157"/>
      <c r="S110" s="157"/>
      <c r="T110" s="158"/>
      <c r="AT110" s="153" t="s">
        <v>139</v>
      </c>
      <c r="AU110" s="153" t="s">
        <v>84</v>
      </c>
      <c r="AV110" s="13" t="s">
        <v>84</v>
      </c>
      <c r="AW110" s="13" t="s">
        <v>36</v>
      </c>
      <c r="AX110" s="13" t="s">
        <v>82</v>
      </c>
      <c r="AY110" s="153" t="s">
        <v>126</v>
      </c>
    </row>
    <row r="111" spans="1:65" s="2" customFormat="1" ht="24.2" customHeight="1" x14ac:dyDescent="0.2">
      <c r="A111" s="30"/>
      <c r="B111" s="135"/>
      <c r="C111" s="136" t="s">
        <v>176</v>
      </c>
      <c r="D111" s="136" t="s">
        <v>128</v>
      </c>
      <c r="E111" s="137" t="s">
        <v>164</v>
      </c>
      <c r="F111" s="138" t="s">
        <v>165</v>
      </c>
      <c r="G111" s="139" t="s">
        <v>159</v>
      </c>
      <c r="H111" s="140">
        <v>42.4</v>
      </c>
      <c r="I111" s="141"/>
      <c r="J111" s="141">
        <f>ROUND(I111*H111,2)</f>
        <v>0</v>
      </c>
      <c r="K111" s="138" t="s">
        <v>132</v>
      </c>
      <c r="L111" s="31"/>
      <c r="M111" s="142" t="s">
        <v>3</v>
      </c>
      <c r="N111" s="143" t="s">
        <v>45</v>
      </c>
      <c r="O111" s="144">
        <v>7.0000000000000001E-3</v>
      </c>
      <c r="P111" s="144">
        <f>O111*H111</f>
        <v>0.29680000000000001</v>
      </c>
      <c r="Q111" s="144">
        <v>0</v>
      </c>
      <c r="R111" s="144">
        <f>Q111*H111</f>
        <v>0</v>
      </c>
      <c r="S111" s="144">
        <v>0</v>
      </c>
      <c r="T111" s="145">
        <f>S111*H111</f>
        <v>0</v>
      </c>
      <c r="U111" s="30"/>
      <c r="V111" s="30"/>
      <c r="W111" s="30"/>
      <c r="X111" s="30"/>
      <c r="Y111" s="30"/>
      <c r="Z111" s="30"/>
      <c r="AA111" s="30"/>
      <c r="AB111" s="30"/>
      <c r="AC111" s="30"/>
      <c r="AD111" s="30"/>
      <c r="AE111" s="30"/>
      <c r="AR111" s="146" t="s">
        <v>133</v>
      </c>
      <c r="AT111" s="146" t="s">
        <v>128</v>
      </c>
      <c r="AU111" s="146" t="s">
        <v>84</v>
      </c>
      <c r="AY111" s="18" t="s">
        <v>126</v>
      </c>
      <c r="BE111" s="147">
        <f>IF(N111="základní",J111,0)</f>
        <v>0</v>
      </c>
      <c r="BF111" s="147">
        <f>IF(N111="snížená",J111,0)</f>
        <v>0</v>
      </c>
      <c r="BG111" s="147">
        <f>IF(N111="zákl. přenesená",J111,0)</f>
        <v>0</v>
      </c>
      <c r="BH111" s="147">
        <f>IF(N111="sníž. přenesená",J111,0)</f>
        <v>0</v>
      </c>
      <c r="BI111" s="147">
        <f>IF(N111="nulová",J111,0)</f>
        <v>0</v>
      </c>
      <c r="BJ111" s="18" t="s">
        <v>82</v>
      </c>
      <c r="BK111" s="147">
        <f>ROUND(I111*H111,2)</f>
        <v>0</v>
      </c>
      <c r="BL111" s="18" t="s">
        <v>133</v>
      </c>
      <c r="BM111" s="146" t="s">
        <v>408</v>
      </c>
    </row>
    <row r="112" spans="1:65" s="2" customFormat="1" ht="107.25" x14ac:dyDescent="0.2">
      <c r="A112" s="30"/>
      <c r="B112" s="31"/>
      <c r="C112" s="30"/>
      <c r="D112" s="148" t="s">
        <v>135</v>
      </c>
      <c r="E112" s="30"/>
      <c r="F112" s="149" t="s">
        <v>167</v>
      </c>
      <c r="G112" s="30"/>
      <c r="H112" s="30"/>
      <c r="I112" s="30"/>
      <c r="J112" s="30"/>
      <c r="K112" s="30"/>
      <c r="L112" s="31"/>
      <c r="M112" s="150"/>
      <c r="N112" s="151"/>
      <c r="O112" s="51"/>
      <c r="P112" s="51"/>
      <c r="Q112" s="51"/>
      <c r="R112" s="51"/>
      <c r="S112" s="51"/>
      <c r="T112" s="52"/>
      <c r="U112" s="30"/>
      <c r="V112" s="30"/>
      <c r="W112" s="30"/>
      <c r="X112" s="30"/>
      <c r="Y112" s="30"/>
      <c r="Z112" s="30"/>
      <c r="AA112" s="30"/>
      <c r="AB112" s="30"/>
      <c r="AC112" s="30"/>
      <c r="AD112" s="30"/>
      <c r="AE112" s="30"/>
      <c r="AT112" s="18" t="s">
        <v>135</v>
      </c>
      <c r="AU112" s="18" t="s">
        <v>84</v>
      </c>
    </row>
    <row r="113" spans="1:65" s="13" customFormat="1" x14ac:dyDescent="0.2">
      <c r="B113" s="152"/>
      <c r="D113" s="148" t="s">
        <v>139</v>
      </c>
      <c r="E113" s="153" t="s">
        <v>3</v>
      </c>
      <c r="F113" s="154" t="s">
        <v>407</v>
      </c>
      <c r="H113" s="155">
        <v>42.4</v>
      </c>
      <c r="L113" s="152"/>
      <c r="M113" s="156"/>
      <c r="N113" s="157"/>
      <c r="O113" s="157"/>
      <c r="P113" s="157"/>
      <c r="Q113" s="157"/>
      <c r="R113" s="157"/>
      <c r="S113" s="157"/>
      <c r="T113" s="158"/>
      <c r="AT113" s="153" t="s">
        <v>139</v>
      </c>
      <c r="AU113" s="153" t="s">
        <v>84</v>
      </c>
      <c r="AV113" s="13" t="s">
        <v>84</v>
      </c>
      <c r="AW113" s="13" t="s">
        <v>36</v>
      </c>
      <c r="AX113" s="13" t="s">
        <v>82</v>
      </c>
      <c r="AY113" s="153" t="s">
        <v>126</v>
      </c>
    </row>
    <row r="114" spans="1:65" s="2" customFormat="1" ht="14.45" customHeight="1" x14ac:dyDescent="0.2">
      <c r="A114" s="30"/>
      <c r="B114" s="135"/>
      <c r="C114" s="159" t="s">
        <v>181</v>
      </c>
      <c r="D114" s="159" t="s">
        <v>170</v>
      </c>
      <c r="E114" s="160" t="s">
        <v>171</v>
      </c>
      <c r="F114" s="161" t="s">
        <v>172</v>
      </c>
      <c r="G114" s="162" t="s">
        <v>173</v>
      </c>
      <c r="H114" s="163">
        <v>0.63600000000000001</v>
      </c>
      <c r="I114" s="164"/>
      <c r="J114" s="164">
        <f>ROUND(I114*H114,2)</f>
        <v>0</v>
      </c>
      <c r="K114" s="161" t="s">
        <v>132</v>
      </c>
      <c r="L114" s="165"/>
      <c r="M114" s="166" t="s">
        <v>3</v>
      </c>
      <c r="N114" s="167" t="s">
        <v>45</v>
      </c>
      <c r="O114" s="144">
        <v>0</v>
      </c>
      <c r="P114" s="144">
        <f>O114*H114</f>
        <v>0</v>
      </c>
      <c r="Q114" s="144">
        <v>1E-3</v>
      </c>
      <c r="R114" s="144">
        <f>Q114*H114</f>
        <v>6.3600000000000006E-4</v>
      </c>
      <c r="S114" s="144">
        <v>0</v>
      </c>
      <c r="T114" s="145">
        <f>S114*H114</f>
        <v>0</v>
      </c>
      <c r="U114" s="30"/>
      <c r="V114" s="30"/>
      <c r="W114" s="30"/>
      <c r="X114" s="30"/>
      <c r="Y114" s="30"/>
      <c r="Z114" s="30"/>
      <c r="AA114" s="30"/>
      <c r="AB114" s="30"/>
      <c r="AC114" s="30"/>
      <c r="AD114" s="30"/>
      <c r="AE114" s="30"/>
      <c r="AR114" s="146" t="s">
        <v>169</v>
      </c>
      <c r="AT114" s="146" t="s">
        <v>170</v>
      </c>
      <c r="AU114" s="146" t="s">
        <v>84</v>
      </c>
      <c r="AY114" s="18" t="s">
        <v>126</v>
      </c>
      <c r="BE114" s="147">
        <f>IF(N114="základní",J114,0)</f>
        <v>0</v>
      </c>
      <c r="BF114" s="147">
        <f>IF(N114="snížená",J114,0)</f>
        <v>0</v>
      </c>
      <c r="BG114" s="147">
        <f>IF(N114="zákl. přenesená",J114,0)</f>
        <v>0</v>
      </c>
      <c r="BH114" s="147">
        <f>IF(N114="sníž. přenesená",J114,0)</f>
        <v>0</v>
      </c>
      <c r="BI114" s="147">
        <f>IF(N114="nulová",J114,0)</f>
        <v>0</v>
      </c>
      <c r="BJ114" s="18" t="s">
        <v>82</v>
      </c>
      <c r="BK114" s="147">
        <f>ROUND(I114*H114,2)</f>
        <v>0</v>
      </c>
      <c r="BL114" s="18" t="s">
        <v>133</v>
      </c>
      <c r="BM114" s="146" t="s">
        <v>409</v>
      </c>
    </row>
    <row r="115" spans="1:65" s="13" customFormat="1" x14ac:dyDescent="0.2">
      <c r="B115" s="152"/>
      <c r="D115" s="148" t="s">
        <v>139</v>
      </c>
      <c r="F115" s="154" t="s">
        <v>410</v>
      </c>
      <c r="H115" s="155">
        <v>0.63600000000000001</v>
      </c>
      <c r="L115" s="152"/>
      <c r="M115" s="156"/>
      <c r="N115" s="157"/>
      <c r="O115" s="157"/>
      <c r="P115" s="157"/>
      <c r="Q115" s="157"/>
      <c r="R115" s="157"/>
      <c r="S115" s="157"/>
      <c r="T115" s="158"/>
      <c r="AT115" s="153" t="s">
        <v>139</v>
      </c>
      <c r="AU115" s="153" t="s">
        <v>84</v>
      </c>
      <c r="AV115" s="13" t="s">
        <v>84</v>
      </c>
      <c r="AW115" s="13" t="s">
        <v>4</v>
      </c>
      <c r="AX115" s="13" t="s">
        <v>82</v>
      </c>
      <c r="AY115" s="153" t="s">
        <v>126</v>
      </c>
    </row>
    <row r="116" spans="1:65" s="2" customFormat="1" ht="14.45" customHeight="1" x14ac:dyDescent="0.2">
      <c r="A116" s="30"/>
      <c r="B116" s="135"/>
      <c r="C116" s="136" t="s">
        <v>187</v>
      </c>
      <c r="D116" s="136" t="s">
        <v>128</v>
      </c>
      <c r="E116" s="137" t="s">
        <v>269</v>
      </c>
      <c r="F116" s="138" t="s">
        <v>270</v>
      </c>
      <c r="G116" s="139" t="s">
        <v>131</v>
      </c>
      <c r="H116" s="140">
        <v>87.88</v>
      </c>
      <c r="I116" s="141"/>
      <c r="J116" s="141">
        <f>ROUND(I116*H116,2)</f>
        <v>0</v>
      </c>
      <c r="K116" s="138" t="s">
        <v>3</v>
      </c>
      <c r="L116" s="31"/>
      <c r="M116" s="142" t="s">
        <v>3</v>
      </c>
      <c r="N116" s="143" t="s">
        <v>45</v>
      </c>
      <c r="O116" s="144">
        <v>0.156</v>
      </c>
      <c r="P116" s="144">
        <f>O116*H116</f>
        <v>13.70928</v>
      </c>
      <c r="Q116" s="144">
        <v>0</v>
      </c>
      <c r="R116" s="144">
        <f>Q116*H116</f>
        <v>0</v>
      </c>
      <c r="S116" s="144">
        <v>0</v>
      </c>
      <c r="T116" s="145">
        <f>S116*H116</f>
        <v>0</v>
      </c>
      <c r="U116" s="30"/>
      <c r="V116" s="30"/>
      <c r="W116" s="30"/>
      <c r="X116" s="30"/>
      <c r="Y116" s="30"/>
      <c r="Z116" s="30"/>
      <c r="AA116" s="30"/>
      <c r="AB116" s="30"/>
      <c r="AC116" s="30"/>
      <c r="AD116" s="30"/>
      <c r="AE116" s="30"/>
      <c r="AR116" s="146" t="s">
        <v>133</v>
      </c>
      <c r="AT116" s="146" t="s">
        <v>128</v>
      </c>
      <c r="AU116" s="146" t="s">
        <v>84</v>
      </c>
      <c r="AY116" s="18" t="s">
        <v>126</v>
      </c>
      <c r="BE116" s="147">
        <f>IF(N116="základní",J116,0)</f>
        <v>0</v>
      </c>
      <c r="BF116" s="147">
        <f>IF(N116="snížená",J116,0)</f>
        <v>0</v>
      </c>
      <c r="BG116" s="147">
        <f>IF(N116="zákl. přenesená",J116,0)</f>
        <v>0</v>
      </c>
      <c r="BH116" s="147">
        <f>IF(N116="sníž. přenesená",J116,0)</f>
        <v>0</v>
      </c>
      <c r="BI116" s="147">
        <f>IF(N116="nulová",J116,0)</f>
        <v>0</v>
      </c>
      <c r="BJ116" s="18" t="s">
        <v>82</v>
      </c>
      <c r="BK116" s="147">
        <f>ROUND(I116*H116,2)</f>
        <v>0</v>
      </c>
      <c r="BL116" s="18" t="s">
        <v>133</v>
      </c>
      <c r="BM116" s="146" t="s">
        <v>411</v>
      </c>
    </row>
    <row r="117" spans="1:65" s="13" customFormat="1" x14ac:dyDescent="0.2">
      <c r="B117" s="152"/>
      <c r="D117" s="148" t="s">
        <v>139</v>
      </c>
      <c r="E117" s="153" t="s">
        <v>3</v>
      </c>
      <c r="F117" s="154" t="s">
        <v>381</v>
      </c>
      <c r="H117" s="155">
        <v>122.1</v>
      </c>
      <c r="L117" s="152"/>
      <c r="M117" s="156"/>
      <c r="N117" s="157"/>
      <c r="O117" s="157"/>
      <c r="P117" s="157"/>
      <c r="Q117" s="157"/>
      <c r="R117" s="157"/>
      <c r="S117" s="157"/>
      <c r="T117" s="158"/>
      <c r="AT117" s="153" t="s">
        <v>139</v>
      </c>
      <c r="AU117" s="153" t="s">
        <v>84</v>
      </c>
      <c r="AV117" s="13" t="s">
        <v>84</v>
      </c>
      <c r="AW117" s="13" t="s">
        <v>36</v>
      </c>
      <c r="AX117" s="13" t="s">
        <v>74</v>
      </c>
      <c r="AY117" s="153" t="s">
        <v>126</v>
      </c>
    </row>
    <row r="118" spans="1:65" s="14" customFormat="1" x14ac:dyDescent="0.2">
      <c r="B118" s="172"/>
      <c r="D118" s="148" t="s">
        <v>139</v>
      </c>
      <c r="E118" s="173" t="s">
        <v>3</v>
      </c>
      <c r="F118" s="174" t="s">
        <v>301</v>
      </c>
      <c r="H118" s="175">
        <v>122.1</v>
      </c>
      <c r="L118" s="172"/>
      <c r="M118" s="176"/>
      <c r="N118" s="177"/>
      <c r="O118" s="177"/>
      <c r="P118" s="177"/>
      <c r="Q118" s="177"/>
      <c r="R118" s="177"/>
      <c r="S118" s="177"/>
      <c r="T118" s="178"/>
      <c r="AT118" s="173" t="s">
        <v>139</v>
      </c>
      <c r="AU118" s="173" t="s">
        <v>84</v>
      </c>
      <c r="AV118" s="14" t="s">
        <v>143</v>
      </c>
      <c r="AW118" s="14" t="s">
        <v>36</v>
      </c>
      <c r="AX118" s="14" t="s">
        <v>74</v>
      </c>
      <c r="AY118" s="173" t="s">
        <v>126</v>
      </c>
    </row>
    <row r="119" spans="1:65" s="13" customFormat="1" x14ac:dyDescent="0.2">
      <c r="B119" s="152"/>
      <c r="D119" s="148" t="s">
        <v>139</v>
      </c>
      <c r="E119" s="153" t="s">
        <v>3</v>
      </c>
      <c r="F119" s="154" t="s">
        <v>412</v>
      </c>
      <c r="H119" s="155">
        <v>-34.22</v>
      </c>
      <c r="L119" s="152"/>
      <c r="M119" s="156"/>
      <c r="N119" s="157"/>
      <c r="O119" s="157"/>
      <c r="P119" s="157"/>
      <c r="Q119" s="157"/>
      <c r="R119" s="157"/>
      <c r="S119" s="157"/>
      <c r="T119" s="158"/>
      <c r="AT119" s="153" t="s">
        <v>139</v>
      </c>
      <c r="AU119" s="153" t="s">
        <v>84</v>
      </c>
      <c r="AV119" s="13" t="s">
        <v>84</v>
      </c>
      <c r="AW119" s="13" t="s">
        <v>36</v>
      </c>
      <c r="AX119" s="13" t="s">
        <v>74</v>
      </c>
      <c r="AY119" s="153" t="s">
        <v>126</v>
      </c>
    </row>
    <row r="120" spans="1:65" s="15" customFormat="1" x14ac:dyDescent="0.2">
      <c r="B120" s="179"/>
      <c r="D120" s="148" t="s">
        <v>139</v>
      </c>
      <c r="E120" s="180" t="s">
        <v>3</v>
      </c>
      <c r="F120" s="181" t="s">
        <v>304</v>
      </c>
      <c r="H120" s="182">
        <v>87.88</v>
      </c>
      <c r="L120" s="179"/>
      <c r="M120" s="183"/>
      <c r="N120" s="184"/>
      <c r="O120" s="184"/>
      <c r="P120" s="184"/>
      <c r="Q120" s="184"/>
      <c r="R120" s="184"/>
      <c r="S120" s="184"/>
      <c r="T120" s="185"/>
      <c r="AT120" s="180" t="s">
        <v>139</v>
      </c>
      <c r="AU120" s="180" t="s">
        <v>84</v>
      </c>
      <c r="AV120" s="15" t="s">
        <v>133</v>
      </c>
      <c r="AW120" s="15" t="s">
        <v>36</v>
      </c>
      <c r="AX120" s="15" t="s">
        <v>82</v>
      </c>
      <c r="AY120" s="180" t="s">
        <v>126</v>
      </c>
    </row>
    <row r="121" spans="1:65" s="12" customFormat="1" ht="22.9" customHeight="1" x14ac:dyDescent="0.2">
      <c r="B121" s="123"/>
      <c r="D121" s="124" t="s">
        <v>73</v>
      </c>
      <c r="E121" s="133" t="s">
        <v>143</v>
      </c>
      <c r="F121" s="133" t="s">
        <v>282</v>
      </c>
      <c r="J121" s="134">
        <f>BK121</f>
        <v>0</v>
      </c>
      <c r="L121" s="123"/>
      <c r="M121" s="127"/>
      <c r="N121" s="128"/>
      <c r="O121" s="128"/>
      <c r="P121" s="129">
        <f>SUM(P122:P138)</f>
        <v>192.867886</v>
      </c>
      <c r="Q121" s="128"/>
      <c r="R121" s="129">
        <f>SUM(R122:R138)</f>
        <v>41.330938598499998</v>
      </c>
      <c r="S121" s="128"/>
      <c r="T121" s="130">
        <f>SUM(T122:T138)</f>
        <v>0</v>
      </c>
      <c r="AR121" s="124" t="s">
        <v>82</v>
      </c>
      <c r="AT121" s="131" t="s">
        <v>73</v>
      </c>
      <c r="AU121" s="131" t="s">
        <v>82</v>
      </c>
      <c r="AY121" s="124" t="s">
        <v>126</v>
      </c>
      <c r="BK121" s="132">
        <f>SUM(BK122:BK138)</f>
        <v>0</v>
      </c>
    </row>
    <row r="122" spans="1:65" s="2" customFormat="1" ht="37.9" customHeight="1" x14ac:dyDescent="0.2">
      <c r="A122" s="30"/>
      <c r="B122" s="135"/>
      <c r="C122" s="136" t="s">
        <v>193</v>
      </c>
      <c r="D122" s="136" t="s">
        <v>128</v>
      </c>
      <c r="E122" s="137" t="s">
        <v>290</v>
      </c>
      <c r="F122" s="138" t="s">
        <v>291</v>
      </c>
      <c r="G122" s="139" t="s">
        <v>131</v>
      </c>
      <c r="H122" s="140">
        <v>2.6</v>
      </c>
      <c r="I122" s="141"/>
      <c r="J122" s="141">
        <f>ROUND(I122*H122,2)</f>
        <v>0</v>
      </c>
      <c r="K122" s="138" t="s">
        <v>132</v>
      </c>
      <c r="L122" s="31"/>
      <c r="M122" s="142" t="s">
        <v>3</v>
      </c>
      <c r="N122" s="143" t="s">
        <v>45</v>
      </c>
      <c r="O122" s="144">
        <v>4.5910000000000002</v>
      </c>
      <c r="P122" s="144">
        <f>O122*H122</f>
        <v>11.9366</v>
      </c>
      <c r="Q122" s="144">
        <v>0</v>
      </c>
      <c r="R122" s="144">
        <f>Q122*H122</f>
        <v>0</v>
      </c>
      <c r="S122" s="144">
        <v>0</v>
      </c>
      <c r="T122" s="145">
        <f>S122*H122</f>
        <v>0</v>
      </c>
      <c r="U122" s="30"/>
      <c r="V122" s="30"/>
      <c r="W122" s="30"/>
      <c r="X122" s="30"/>
      <c r="Y122" s="30"/>
      <c r="Z122" s="30"/>
      <c r="AA122" s="30"/>
      <c r="AB122" s="30"/>
      <c r="AC122" s="30"/>
      <c r="AD122" s="30"/>
      <c r="AE122" s="30"/>
      <c r="AR122" s="146" t="s">
        <v>133</v>
      </c>
      <c r="AT122" s="146" t="s">
        <v>128</v>
      </c>
      <c r="AU122" s="146" t="s">
        <v>84</v>
      </c>
      <c r="AY122" s="18" t="s">
        <v>126</v>
      </c>
      <c r="BE122" s="147">
        <f>IF(N122="základní",J122,0)</f>
        <v>0</v>
      </c>
      <c r="BF122" s="147">
        <f>IF(N122="snížená",J122,0)</f>
        <v>0</v>
      </c>
      <c r="BG122" s="147">
        <f>IF(N122="zákl. přenesená",J122,0)</f>
        <v>0</v>
      </c>
      <c r="BH122" s="147">
        <f>IF(N122="sníž. přenesená",J122,0)</f>
        <v>0</v>
      </c>
      <c r="BI122" s="147">
        <f>IF(N122="nulová",J122,0)</f>
        <v>0</v>
      </c>
      <c r="BJ122" s="18" t="s">
        <v>82</v>
      </c>
      <c r="BK122" s="147">
        <f>ROUND(I122*H122,2)</f>
        <v>0</v>
      </c>
      <c r="BL122" s="18" t="s">
        <v>133</v>
      </c>
      <c r="BM122" s="146" t="s">
        <v>413</v>
      </c>
    </row>
    <row r="123" spans="1:65" s="2" customFormat="1" ht="234" x14ac:dyDescent="0.2">
      <c r="A123" s="30"/>
      <c r="B123" s="31"/>
      <c r="C123" s="30"/>
      <c r="D123" s="148" t="s">
        <v>135</v>
      </c>
      <c r="E123" s="30"/>
      <c r="F123" s="149" t="s">
        <v>287</v>
      </c>
      <c r="G123" s="30"/>
      <c r="H123" s="30"/>
      <c r="I123" s="30"/>
      <c r="J123" s="30"/>
      <c r="K123" s="30"/>
      <c r="L123" s="31"/>
      <c r="M123" s="150"/>
      <c r="N123" s="151"/>
      <c r="O123" s="51"/>
      <c r="P123" s="51"/>
      <c r="Q123" s="51"/>
      <c r="R123" s="51"/>
      <c r="S123" s="51"/>
      <c r="T123" s="52"/>
      <c r="U123" s="30"/>
      <c r="V123" s="30"/>
      <c r="W123" s="30"/>
      <c r="X123" s="30"/>
      <c r="Y123" s="30"/>
      <c r="Z123" s="30"/>
      <c r="AA123" s="30"/>
      <c r="AB123" s="30"/>
      <c r="AC123" s="30"/>
      <c r="AD123" s="30"/>
      <c r="AE123" s="30"/>
      <c r="AT123" s="18" t="s">
        <v>135</v>
      </c>
      <c r="AU123" s="18" t="s">
        <v>84</v>
      </c>
    </row>
    <row r="124" spans="1:65" s="2" customFormat="1" ht="19.5" x14ac:dyDescent="0.2">
      <c r="A124" s="30"/>
      <c r="B124" s="31"/>
      <c r="C124" s="30"/>
      <c r="D124" s="148" t="s">
        <v>137</v>
      </c>
      <c r="E124" s="30"/>
      <c r="F124" s="149" t="s">
        <v>414</v>
      </c>
      <c r="G124" s="30"/>
      <c r="H124" s="30"/>
      <c r="I124" s="30"/>
      <c r="J124" s="30"/>
      <c r="K124" s="30"/>
      <c r="L124" s="31"/>
      <c r="M124" s="150"/>
      <c r="N124" s="151"/>
      <c r="O124" s="51"/>
      <c r="P124" s="51"/>
      <c r="Q124" s="51"/>
      <c r="R124" s="51"/>
      <c r="S124" s="51"/>
      <c r="T124" s="52"/>
      <c r="U124" s="30"/>
      <c r="V124" s="30"/>
      <c r="W124" s="30"/>
      <c r="X124" s="30"/>
      <c r="Y124" s="30"/>
      <c r="Z124" s="30"/>
      <c r="AA124" s="30"/>
      <c r="AB124" s="30"/>
      <c r="AC124" s="30"/>
      <c r="AD124" s="30"/>
      <c r="AE124" s="30"/>
      <c r="AT124" s="18" t="s">
        <v>137</v>
      </c>
      <c r="AU124" s="18" t="s">
        <v>84</v>
      </c>
    </row>
    <row r="125" spans="1:65" s="13" customFormat="1" x14ac:dyDescent="0.2">
      <c r="B125" s="152"/>
      <c r="D125" s="148" t="s">
        <v>139</v>
      </c>
      <c r="E125" s="153" t="s">
        <v>3</v>
      </c>
      <c r="F125" s="154" t="s">
        <v>415</v>
      </c>
      <c r="H125" s="155">
        <v>2.6</v>
      </c>
      <c r="L125" s="152"/>
      <c r="M125" s="156"/>
      <c r="N125" s="157"/>
      <c r="O125" s="157"/>
      <c r="P125" s="157"/>
      <c r="Q125" s="157"/>
      <c r="R125" s="157"/>
      <c r="S125" s="157"/>
      <c r="T125" s="158"/>
      <c r="AT125" s="153" t="s">
        <v>139</v>
      </c>
      <c r="AU125" s="153" t="s">
        <v>84</v>
      </c>
      <c r="AV125" s="13" t="s">
        <v>84</v>
      </c>
      <c r="AW125" s="13" t="s">
        <v>36</v>
      </c>
      <c r="AX125" s="13" t="s">
        <v>82</v>
      </c>
      <c r="AY125" s="153" t="s">
        <v>126</v>
      </c>
    </row>
    <row r="126" spans="1:65" s="2" customFormat="1" ht="37.9" customHeight="1" x14ac:dyDescent="0.2">
      <c r="A126" s="30"/>
      <c r="B126" s="135"/>
      <c r="C126" s="136" t="s">
        <v>198</v>
      </c>
      <c r="D126" s="136" t="s">
        <v>128</v>
      </c>
      <c r="E126" s="137" t="s">
        <v>295</v>
      </c>
      <c r="F126" s="138" t="s">
        <v>296</v>
      </c>
      <c r="G126" s="139" t="s">
        <v>159</v>
      </c>
      <c r="H126" s="140">
        <v>11.5</v>
      </c>
      <c r="I126" s="141"/>
      <c r="J126" s="141">
        <f>ROUND(I126*H126,2)</f>
        <v>0</v>
      </c>
      <c r="K126" s="138" t="s">
        <v>132</v>
      </c>
      <c r="L126" s="31"/>
      <c r="M126" s="142" t="s">
        <v>3</v>
      </c>
      <c r="N126" s="143" t="s">
        <v>45</v>
      </c>
      <c r="O126" s="144">
        <v>1.895</v>
      </c>
      <c r="P126" s="144">
        <f>O126*H126</f>
        <v>21.7925</v>
      </c>
      <c r="Q126" s="144">
        <v>7.2580040000000002E-3</v>
      </c>
      <c r="R126" s="144">
        <f>Q126*H126</f>
        <v>8.3467046000000003E-2</v>
      </c>
      <c r="S126" s="144">
        <v>0</v>
      </c>
      <c r="T126" s="145">
        <f>S126*H126</f>
        <v>0</v>
      </c>
      <c r="U126" s="30"/>
      <c r="V126" s="30"/>
      <c r="W126" s="30"/>
      <c r="X126" s="30"/>
      <c r="Y126" s="30"/>
      <c r="Z126" s="30"/>
      <c r="AA126" s="30"/>
      <c r="AB126" s="30"/>
      <c r="AC126" s="30"/>
      <c r="AD126" s="30"/>
      <c r="AE126" s="30"/>
      <c r="AR126" s="146" t="s">
        <v>133</v>
      </c>
      <c r="AT126" s="146" t="s">
        <v>128</v>
      </c>
      <c r="AU126" s="146" t="s">
        <v>84</v>
      </c>
      <c r="AY126" s="18" t="s">
        <v>126</v>
      </c>
      <c r="BE126" s="147">
        <f>IF(N126="základní",J126,0)</f>
        <v>0</v>
      </c>
      <c r="BF126" s="147">
        <f>IF(N126="snížená",J126,0)</f>
        <v>0</v>
      </c>
      <c r="BG126" s="147">
        <f>IF(N126="zákl. přenesená",J126,0)</f>
        <v>0</v>
      </c>
      <c r="BH126" s="147">
        <f>IF(N126="sníž. přenesená",J126,0)</f>
        <v>0</v>
      </c>
      <c r="BI126" s="147">
        <f>IF(N126="nulová",J126,0)</f>
        <v>0</v>
      </c>
      <c r="BJ126" s="18" t="s">
        <v>82</v>
      </c>
      <c r="BK126" s="147">
        <f>ROUND(I126*H126,2)</f>
        <v>0</v>
      </c>
      <c r="BL126" s="18" t="s">
        <v>133</v>
      </c>
      <c r="BM126" s="146" t="s">
        <v>416</v>
      </c>
    </row>
    <row r="127" spans="1:65" s="2" customFormat="1" ht="185.25" x14ac:dyDescent="0.2">
      <c r="A127" s="30"/>
      <c r="B127" s="31"/>
      <c r="C127" s="30"/>
      <c r="D127" s="148" t="s">
        <v>135</v>
      </c>
      <c r="E127" s="30"/>
      <c r="F127" s="149" t="s">
        <v>298</v>
      </c>
      <c r="G127" s="30"/>
      <c r="H127" s="30"/>
      <c r="I127" s="30"/>
      <c r="J127" s="30"/>
      <c r="K127" s="30"/>
      <c r="L127" s="31"/>
      <c r="M127" s="150"/>
      <c r="N127" s="151"/>
      <c r="O127" s="51"/>
      <c r="P127" s="51"/>
      <c r="Q127" s="51"/>
      <c r="R127" s="51"/>
      <c r="S127" s="51"/>
      <c r="T127" s="52"/>
      <c r="U127" s="30"/>
      <c r="V127" s="30"/>
      <c r="W127" s="30"/>
      <c r="X127" s="30"/>
      <c r="Y127" s="30"/>
      <c r="Z127" s="30"/>
      <c r="AA127" s="30"/>
      <c r="AB127" s="30"/>
      <c r="AC127" s="30"/>
      <c r="AD127" s="30"/>
      <c r="AE127" s="30"/>
      <c r="AT127" s="18" t="s">
        <v>135</v>
      </c>
      <c r="AU127" s="18" t="s">
        <v>84</v>
      </c>
    </row>
    <row r="128" spans="1:65" s="13" customFormat="1" ht="22.5" x14ac:dyDescent="0.2">
      <c r="B128" s="152"/>
      <c r="D128" s="148" t="s">
        <v>139</v>
      </c>
      <c r="E128" s="153" t="s">
        <v>3</v>
      </c>
      <c r="F128" s="154" t="s">
        <v>417</v>
      </c>
      <c r="H128" s="155">
        <v>10.4</v>
      </c>
      <c r="L128" s="152"/>
      <c r="M128" s="156"/>
      <c r="N128" s="157"/>
      <c r="O128" s="157"/>
      <c r="P128" s="157"/>
      <c r="Q128" s="157"/>
      <c r="R128" s="157"/>
      <c r="S128" s="157"/>
      <c r="T128" s="158"/>
      <c r="AT128" s="153" t="s">
        <v>139</v>
      </c>
      <c r="AU128" s="153" t="s">
        <v>84</v>
      </c>
      <c r="AV128" s="13" t="s">
        <v>84</v>
      </c>
      <c r="AW128" s="13" t="s">
        <v>36</v>
      </c>
      <c r="AX128" s="13" t="s">
        <v>74</v>
      </c>
      <c r="AY128" s="153" t="s">
        <v>126</v>
      </c>
    </row>
    <row r="129" spans="1:65" s="13" customFormat="1" x14ac:dyDescent="0.2">
      <c r="B129" s="152"/>
      <c r="D129" s="148" t="s">
        <v>139</v>
      </c>
      <c r="E129" s="153" t="s">
        <v>3</v>
      </c>
      <c r="F129" s="154" t="s">
        <v>418</v>
      </c>
      <c r="H129" s="155">
        <v>1.1000000000000001</v>
      </c>
      <c r="L129" s="152"/>
      <c r="M129" s="156"/>
      <c r="N129" s="157"/>
      <c r="O129" s="157"/>
      <c r="P129" s="157"/>
      <c r="Q129" s="157"/>
      <c r="R129" s="157"/>
      <c r="S129" s="157"/>
      <c r="T129" s="158"/>
      <c r="AT129" s="153" t="s">
        <v>139</v>
      </c>
      <c r="AU129" s="153" t="s">
        <v>84</v>
      </c>
      <c r="AV129" s="13" t="s">
        <v>84</v>
      </c>
      <c r="AW129" s="13" t="s">
        <v>36</v>
      </c>
      <c r="AX129" s="13" t="s">
        <v>74</v>
      </c>
      <c r="AY129" s="153" t="s">
        <v>126</v>
      </c>
    </row>
    <row r="130" spans="1:65" s="15" customFormat="1" x14ac:dyDescent="0.2">
      <c r="B130" s="179"/>
      <c r="D130" s="148" t="s">
        <v>139</v>
      </c>
      <c r="E130" s="180" t="s">
        <v>3</v>
      </c>
      <c r="F130" s="181" t="s">
        <v>304</v>
      </c>
      <c r="H130" s="182">
        <v>11.5</v>
      </c>
      <c r="L130" s="179"/>
      <c r="M130" s="183"/>
      <c r="N130" s="184"/>
      <c r="O130" s="184"/>
      <c r="P130" s="184"/>
      <c r="Q130" s="184"/>
      <c r="R130" s="184"/>
      <c r="S130" s="184"/>
      <c r="T130" s="185"/>
      <c r="AT130" s="180" t="s">
        <v>139</v>
      </c>
      <c r="AU130" s="180" t="s">
        <v>84</v>
      </c>
      <c r="AV130" s="15" t="s">
        <v>133</v>
      </c>
      <c r="AW130" s="15" t="s">
        <v>36</v>
      </c>
      <c r="AX130" s="15" t="s">
        <v>82</v>
      </c>
      <c r="AY130" s="180" t="s">
        <v>126</v>
      </c>
    </row>
    <row r="131" spans="1:65" s="2" customFormat="1" ht="37.9" customHeight="1" x14ac:dyDescent="0.2">
      <c r="A131" s="30"/>
      <c r="B131" s="135"/>
      <c r="C131" s="136" t="s">
        <v>204</v>
      </c>
      <c r="D131" s="136" t="s">
        <v>128</v>
      </c>
      <c r="E131" s="137" t="s">
        <v>306</v>
      </c>
      <c r="F131" s="138" t="s">
        <v>307</v>
      </c>
      <c r="G131" s="139" t="s">
        <v>159</v>
      </c>
      <c r="H131" s="140">
        <v>11.5</v>
      </c>
      <c r="I131" s="141"/>
      <c r="J131" s="141">
        <f>ROUND(I131*H131,2)</f>
        <v>0</v>
      </c>
      <c r="K131" s="138" t="s">
        <v>132</v>
      </c>
      <c r="L131" s="31"/>
      <c r="M131" s="142" t="s">
        <v>3</v>
      </c>
      <c r="N131" s="143" t="s">
        <v>45</v>
      </c>
      <c r="O131" s="144">
        <v>0.628</v>
      </c>
      <c r="P131" s="144">
        <f>O131*H131</f>
        <v>7.2220000000000004</v>
      </c>
      <c r="Q131" s="144">
        <v>8.5693499999999997E-4</v>
      </c>
      <c r="R131" s="144">
        <f>Q131*H131</f>
        <v>9.8547524999999993E-3</v>
      </c>
      <c r="S131" s="144">
        <v>0</v>
      </c>
      <c r="T131" s="145">
        <f>S131*H131</f>
        <v>0</v>
      </c>
      <c r="U131" s="30"/>
      <c r="V131" s="30"/>
      <c r="W131" s="30"/>
      <c r="X131" s="30"/>
      <c r="Y131" s="30"/>
      <c r="Z131" s="30"/>
      <c r="AA131" s="30"/>
      <c r="AB131" s="30"/>
      <c r="AC131" s="30"/>
      <c r="AD131" s="30"/>
      <c r="AE131" s="30"/>
      <c r="AR131" s="146" t="s">
        <v>133</v>
      </c>
      <c r="AT131" s="146" t="s">
        <v>128</v>
      </c>
      <c r="AU131" s="146" t="s">
        <v>84</v>
      </c>
      <c r="AY131" s="18" t="s">
        <v>126</v>
      </c>
      <c r="BE131" s="147">
        <f>IF(N131="základní",J131,0)</f>
        <v>0</v>
      </c>
      <c r="BF131" s="147">
        <f>IF(N131="snížená",J131,0)</f>
        <v>0</v>
      </c>
      <c r="BG131" s="147">
        <f>IF(N131="zákl. přenesená",J131,0)</f>
        <v>0</v>
      </c>
      <c r="BH131" s="147">
        <f>IF(N131="sníž. přenesená",J131,0)</f>
        <v>0</v>
      </c>
      <c r="BI131" s="147">
        <f>IF(N131="nulová",J131,0)</f>
        <v>0</v>
      </c>
      <c r="BJ131" s="18" t="s">
        <v>82</v>
      </c>
      <c r="BK131" s="147">
        <f>ROUND(I131*H131,2)</f>
        <v>0</v>
      </c>
      <c r="BL131" s="18" t="s">
        <v>133</v>
      </c>
      <c r="BM131" s="146" t="s">
        <v>419</v>
      </c>
    </row>
    <row r="132" spans="1:65" s="2" customFormat="1" ht="185.25" x14ac:dyDescent="0.2">
      <c r="A132" s="30"/>
      <c r="B132" s="31"/>
      <c r="C132" s="30"/>
      <c r="D132" s="148" t="s">
        <v>135</v>
      </c>
      <c r="E132" s="30"/>
      <c r="F132" s="149" t="s">
        <v>298</v>
      </c>
      <c r="G132" s="30"/>
      <c r="H132" s="30"/>
      <c r="I132" s="30"/>
      <c r="J132" s="30"/>
      <c r="K132" s="30"/>
      <c r="L132" s="31"/>
      <c r="M132" s="150"/>
      <c r="N132" s="151"/>
      <c r="O132" s="51"/>
      <c r="P132" s="51"/>
      <c r="Q132" s="51"/>
      <c r="R132" s="51"/>
      <c r="S132" s="51"/>
      <c r="T132" s="52"/>
      <c r="U132" s="30"/>
      <c r="V132" s="30"/>
      <c r="W132" s="30"/>
      <c r="X132" s="30"/>
      <c r="Y132" s="30"/>
      <c r="Z132" s="30"/>
      <c r="AA132" s="30"/>
      <c r="AB132" s="30"/>
      <c r="AC132" s="30"/>
      <c r="AD132" s="30"/>
      <c r="AE132" s="30"/>
      <c r="AT132" s="18" t="s">
        <v>135</v>
      </c>
      <c r="AU132" s="18" t="s">
        <v>84</v>
      </c>
    </row>
    <row r="133" spans="1:65" s="2" customFormat="1" ht="37.9" customHeight="1" x14ac:dyDescent="0.2">
      <c r="A133" s="30"/>
      <c r="B133" s="135"/>
      <c r="C133" s="136" t="s">
        <v>9</v>
      </c>
      <c r="D133" s="136" t="s">
        <v>128</v>
      </c>
      <c r="E133" s="137" t="s">
        <v>310</v>
      </c>
      <c r="F133" s="138" t="s">
        <v>311</v>
      </c>
      <c r="G133" s="139" t="s">
        <v>214</v>
      </c>
      <c r="H133" s="140">
        <v>0.20799999999999999</v>
      </c>
      <c r="I133" s="141"/>
      <c r="J133" s="141">
        <f>ROUND(I133*H133,2)</f>
        <v>0</v>
      </c>
      <c r="K133" s="138" t="s">
        <v>132</v>
      </c>
      <c r="L133" s="31"/>
      <c r="M133" s="142" t="s">
        <v>3</v>
      </c>
      <c r="N133" s="143" t="s">
        <v>45</v>
      </c>
      <c r="O133" s="144">
        <v>21.152000000000001</v>
      </c>
      <c r="P133" s="144">
        <f>O133*H133</f>
        <v>4.399616</v>
      </c>
      <c r="Q133" s="144">
        <v>1.095275</v>
      </c>
      <c r="R133" s="144">
        <f>Q133*H133</f>
        <v>0.2278172</v>
      </c>
      <c r="S133" s="144">
        <v>0</v>
      </c>
      <c r="T133" s="145">
        <f>S133*H133</f>
        <v>0</v>
      </c>
      <c r="U133" s="30"/>
      <c r="V133" s="30"/>
      <c r="W133" s="30"/>
      <c r="X133" s="30"/>
      <c r="Y133" s="30"/>
      <c r="Z133" s="30"/>
      <c r="AA133" s="30"/>
      <c r="AB133" s="30"/>
      <c r="AC133" s="30"/>
      <c r="AD133" s="30"/>
      <c r="AE133" s="30"/>
      <c r="AR133" s="146" t="s">
        <v>133</v>
      </c>
      <c r="AT133" s="146" t="s">
        <v>128</v>
      </c>
      <c r="AU133" s="146" t="s">
        <v>84</v>
      </c>
      <c r="AY133" s="18" t="s">
        <v>126</v>
      </c>
      <c r="BE133" s="147">
        <f>IF(N133="základní",J133,0)</f>
        <v>0</v>
      </c>
      <c r="BF133" s="147">
        <f>IF(N133="snížená",J133,0)</f>
        <v>0</v>
      </c>
      <c r="BG133" s="147">
        <f>IF(N133="zákl. přenesená",J133,0)</f>
        <v>0</v>
      </c>
      <c r="BH133" s="147">
        <f>IF(N133="sníž. přenesená",J133,0)</f>
        <v>0</v>
      </c>
      <c r="BI133" s="147">
        <f>IF(N133="nulová",J133,0)</f>
        <v>0</v>
      </c>
      <c r="BJ133" s="18" t="s">
        <v>82</v>
      </c>
      <c r="BK133" s="147">
        <f>ROUND(I133*H133,2)</f>
        <v>0</v>
      </c>
      <c r="BL133" s="18" t="s">
        <v>133</v>
      </c>
      <c r="BM133" s="146" t="s">
        <v>420</v>
      </c>
    </row>
    <row r="134" spans="1:65" s="2" customFormat="1" ht="97.5" x14ac:dyDescent="0.2">
      <c r="A134" s="30"/>
      <c r="B134" s="31"/>
      <c r="C134" s="30"/>
      <c r="D134" s="148" t="s">
        <v>135</v>
      </c>
      <c r="E134" s="30"/>
      <c r="F134" s="149" t="s">
        <v>313</v>
      </c>
      <c r="G134" s="30"/>
      <c r="H134" s="30"/>
      <c r="I134" s="30"/>
      <c r="J134" s="30"/>
      <c r="K134" s="30"/>
      <c r="L134" s="31"/>
      <c r="M134" s="150"/>
      <c r="N134" s="151"/>
      <c r="O134" s="51"/>
      <c r="P134" s="51"/>
      <c r="Q134" s="51"/>
      <c r="R134" s="51"/>
      <c r="S134" s="51"/>
      <c r="T134" s="52"/>
      <c r="U134" s="30"/>
      <c r="V134" s="30"/>
      <c r="W134" s="30"/>
      <c r="X134" s="30"/>
      <c r="Y134" s="30"/>
      <c r="Z134" s="30"/>
      <c r="AA134" s="30"/>
      <c r="AB134" s="30"/>
      <c r="AC134" s="30"/>
      <c r="AD134" s="30"/>
      <c r="AE134" s="30"/>
      <c r="AT134" s="18" t="s">
        <v>135</v>
      </c>
      <c r="AU134" s="18" t="s">
        <v>84</v>
      </c>
    </row>
    <row r="135" spans="1:65" s="13" customFormat="1" x14ac:dyDescent="0.2">
      <c r="B135" s="152"/>
      <c r="D135" s="148" t="s">
        <v>139</v>
      </c>
      <c r="E135" s="153" t="s">
        <v>3</v>
      </c>
      <c r="F135" s="154" t="s">
        <v>421</v>
      </c>
      <c r="H135" s="155">
        <v>0.20799999999999999</v>
      </c>
      <c r="L135" s="152"/>
      <c r="M135" s="156"/>
      <c r="N135" s="157"/>
      <c r="O135" s="157"/>
      <c r="P135" s="157"/>
      <c r="Q135" s="157"/>
      <c r="R135" s="157"/>
      <c r="S135" s="157"/>
      <c r="T135" s="158"/>
      <c r="AT135" s="153" t="s">
        <v>139</v>
      </c>
      <c r="AU135" s="153" t="s">
        <v>84</v>
      </c>
      <c r="AV135" s="13" t="s">
        <v>84</v>
      </c>
      <c r="AW135" s="13" t="s">
        <v>36</v>
      </c>
      <c r="AX135" s="13" t="s">
        <v>82</v>
      </c>
      <c r="AY135" s="153" t="s">
        <v>126</v>
      </c>
    </row>
    <row r="136" spans="1:65" s="2" customFormat="1" ht="24.2" customHeight="1" x14ac:dyDescent="0.2">
      <c r="A136" s="30"/>
      <c r="B136" s="135"/>
      <c r="C136" s="136" t="s">
        <v>283</v>
      </c>
      <c r="D136" s="136" t="s">
        <v>128</v>
      </c>
      <c r="E136" s="137" t="s">
        <v>422</v>
      </c>
      <c r="F136" s="138" t="s">
        <v>423</v>
      </c>
      <c r="G136" s="139" t="s">
        <v>131</v>
      </c>
      <c r="H136" s="140">
        <v>13.17</v>
      </c>
      <c r="I136" s="141"/>
      <c r="J136" s="141">
        <f>ROUND(I136*H136,2)</f>
        <v>0</v>
      </c>
      <c r="K136" s="138" t="s">
        <v>3</v>
      </c>
      <c r="L136" s="31"/>
      <c r="M136" s="142" t="s">
        <v>3</v>
      </c>
      <c r="N136" s="143" t="s">
        <v>45</v>
      </c>
      <c r="O136" s="144">
        <v>11.201000000000001</v>
      </c>
      <c r="P136" s="144">
        <f>O136*H136</f>
        <v>147.51716999999999</v>
      </c>
      <c r="Q136" s="144">
        <v>3.11388</v>
      </c>
      <c r="R136" s="144">
        <f>Q136*H136</f>
        <v>41.009799600000001</v>
      </c>
      <c r="S136" s="144">
        <v>0</v>
      </c>
      <c r="T136" s="145">
        <f>S136*H136</f>
        <v>0</v>
      </c>
      <c r="U136" s="30"/>
      <c r="V136" s="30"/>
      <c r="W136" s="30"/>
      <c r="X136" s="30"/>
      <c r="Y136" s="30"/>
      <c r="Z136" s="30"/>
      <c r="AA136" s="30"/>
      <c r="AB136" s="30"/>
      <c r="AC136" s="30"/>
      <c r="AD136" s="30"/>
      <c r="AE136" s="30"/>
      <c r="AR136" s="146" t="s">
        <v>133</v>
      </c>
      <c r="AT136" s="146" t="s">
        <v>128</v>
      </c>
      <c r="AU136" s="146" t="s">
        <v>84</v>
      </c>
      <c r="AY136" s="18" t="s">
        <v>126</v>
      </c>
      <c r="BE136" s="147">
        <f>IF(N136="základní",J136,0)</f>
        <v>0</v>
      </c>
      <c r="BF136" s="147">
        <f>IF(N136="snížená",J136,0)</f>
        <v>0</v>
      </c>
      <c r="BG136" s="147">
        <f>IF(N136="zákl. přenesená",J136,0)</f>
        <v>0</v>
      </c>
      <c r="BH136" s="147">
        <f>IF(N136="sníž. přenesená",J136,0)</f>
        <v>0</v>
      </c>
      <c r="BI136" s="147">
        <f>IF(N136="nulová",J136,0)</f>
        <v>0</v>
      </c>
      <c r="BJ136" s="18" t="s">
        <v>82</v>
      </c>
      <c r="BK136" s="147">
        <f>ROUND(I136*H136,2)</f>
        <v>0</v>
      </c>
      <c r="BL136" s="18" t="s">
        <v>133</v>
      </c>
      <c r="BM136" s="146" t="s">
        <v>424</v>
      </c>
    </row>
    <row r="137" spans="1:65" s="2" customFormat="1" ht="68.25" x14ac:dyDescent="0.2">
      <c r="A137" s="30"/>
      <c r="B137" s="31"/>
      <c r="C137" s="30"/>
      <c r="D137" s="148" t="s">
        <v>137</v>
      </c>
      <c r="E137" s="30"/>
      <c r="F137" s="149" t="s">
        <v>425</v>
      </c>
      <c r="G137" s="30"/>
      <c r="H137" s="30"/>
      <c r="I137" s="30"/>
      <c r="J137" s="30"/>
      <c r="K137" s="30"/>
      <c r="L137" s="31"/>
      <c r="M137" s="150"/>
      <c r="N137" s="151"/>
      <c r="O137" s="51"/>
      <c r="P137" s="51"/>
      <c r="Q137" s="51"/>
      <c r="R137" s="51"/>
      <c r="S137" s="51"/>
      <c r="T137" s="52"/>
      <c r="U137" s="30"/>
      <c r="V137" s="30"/>
      <c r="W137" s="30"/>
      <c r="X137" s="30"/>
      <c r="Y137" s="30"/>
      <c r="Z137" s="30"/>
      <c r="AA137" s="30"/>
      <c r="AB137" s="30"/>
      <c r="AC137" s="30"/>
      <c r="AD137" s="30"/>
      <c r="AE137" s="30"/>
      <c r="AT137" s="18" t="s">
        <v>137</v>
      </c>
      <c r="AU137" s="18" t="s">
        <v>84</v>
      </c>
    </row>
    <row r="138" spans="1:65" s="13" customFormat="1" x14ac:dyDescent="0.2">
      <c r="B138" s="152"/>
      <c r="D138" s="148" t="s">
        <v>139</v>
      </c>
      <c r="E138" s="153" t="s">
        <v>3</v>
      </c>
      <c r="F138" s="154" t="s">
        <v>426</v>
      </c>
      <c r="H138" s="155">
        <v>13.17</v>
      </c>
      <c r="L138" s="152"/>
      <c r="M138" s="156"/>
      <c r="N138" s="157"/>
      <c r="O138" s="157"/>
      <c r="P138" s="157"/>
      <c r="Q138" s="157"/>
      <c r="R138" s="157"/>
      <c r="S138" s="157"/>
      <c r="T138" s="158"/>
      <c r="AT138" s="153" t="s">
        <v>139</v>
      </c>
      <c r="AU138" s="153" t="s">
        <v>84</v>
      </c>
      <c r="AV138" s="13" t="s">
        <v>84</v>
      </c>
      <c r="AW138" s="13" t="s">
        <v>36</v>
      </c>
      <c r="AX138" s="13" t="s">
        <v>82</v>
      </c>
      <c r="AY138" s="153" t="s">
        <v>126</v>
      </c>
    </row>
    <row r="139" spans="1:65" s="12" customFormat="1" ht="22.9" customHeight="1" x14ac:dyDescent="0.2">
      <c r="B139" s="123"/>
      <c r="D139" s="124" t="s">
        <v>73</v>
      </c>
      <c r="E139" s="133" t="s">
        <v>133</v>
      </c>
      <c r="F139" s="133" t="s">
        <v>180</v>
      </c>
      <c r="J139" s="134">
        <f>BK139</f>
        <v>0</v>
      </c>
      <c r="L139" s="123"/>
      <c r="M139" s="127"/>
      <c r="N139" s="128"/>
      <c r="O139" s="128"/>
      <c r="P139" s="129">
        <f>SUM(P140:P163)</f>
        <v>301.39022999999997</v>
      </c>
      <c r="Q139" s="128"/>
      <c r="R139" s="129">
        <f>SUM(R140:R163)</f>
        <v>292.82021621999996</v>
      </c>
      <c r="S139" s="128"/>
      <c r="T139" s="130">
        <f>SUM(T140:T163)</f>
        <v>0</v>
      </c>
      <c r="AR139" s="124" t="s">
        <v>82</v>
      </c>
      <c r="AT139" s="131" t="s">
        <v>73</v>
      </c>
      <c r="AU139" s="131" t="s">
        <v>82</v>
      </c>
      <c r="AY139" s="124" t="s">
        <v>126</v>
      </c>
      <c r="BK139" s="132">
        <f>SUM(BK140:BK163)</f>
        <v>0</v>
      </c>
    </row>
    <row r="140" spans="1:65" s="2" customFormat="1" ht="14.45" customHeight="1" x14ac:dyDescent="0.2">
      <c r="A140" s="30"/>
      <c r="B140" s="135"/>
      <c r="C140" s="136" t="s">
        <v>289</v>
      </c>
      <c r="D140" s="136" t="s">
        <v>128</v>
      </c>
      <c r="E140" s="137" t="s">
        <v>316</v>
      </c>
      <c r="F140" s="138" t="s">
        <v>317</v>
      </c>
      <c r="G140" s="139" t="s">
        <v>159</v>
      </c>
      <c r="H140" s="140">
        <v>15.34</v>
      </c>
      <c r="I140" s="141"/>
      <c r="J140" s="141">
        <f>ROUND(I140*H140,2)</f>
        <v>0</v>
      </c>
      <c r="K140" s="138" t="s">
        <v>132</v>
      </c>
      <c r="L140" s="31"/>
      <c r="M140" s="142" t="s">
        <v>3</v>
      </c>
      <c r="N140" s="143" t="s">
        <v>45</v>
      </c>
      <c r="O140" s="144">
        <v>0.16600000000000001</v>
      </c>
      <c r="P140" s="144">
        <f>O140*H140</f>
        <v>2.54644</v>
      </c>
      <c r="Q140" s="144">
        <v>0</v>
      </c>
      <c r="R140" s="144">
        <f>Q140*H140</f>
        <v>0</v>
      </c>
      <c r="S140" s="144">
        <v>0</v>
      </c>
      <c r="T140" s="145">
        <f>S140*H140</f>
        <v>0</v>
      </c>
      <c r="U140" s="30"/>
      <c r="V140" s="30"/>
      <c r="W140" s="30"/>
      <c r="X140" s="30"/>
      <c r="Y140" s="30"/>
      <c r="Z140" s="30"/>
      <c r="AA140" s="30"/>
      <c r="AB140" s="30"/>
      <c r="AC140" s="30"/>
      <c r="AD140" s="30"/>
      <c r="AE140" s="30"/>
      <c r="AR140" s="146" t="s">
        <v>133</v>
      </c>
      <c r="AT140" s="146" t="s">
        <v>128</v>
      </c>
      <c r="AU140" s="146" t="s">
        <v>84</v>
      </c>
      <c r="AY140" s="18" t="s">
        <v>126</v>
      </c>
      <c r="BE140" s="147">
        <f>IF(N140="základní",J140,0)</f>
        <v>0</v>
      </c>
      <c r="BF140" s="147">
        <f>IF(N140="snížená",J140,0)</f>
        <v>0</v>
      </c>
      <c r="BG140" s="147">
        <f>IF(N140="zákl. přenesená",J140,0)</f>
        <v>0</v>
      </c>
      <c r="BH140" s="147">
        <f>IF(N140="sníž. přenesená",J140,0)</f>
        <v>0</v>
      </c>
      <c r="BI140" s="147">
        <f>IF(N140="nulová",J140,0)</f>
        <v>0</v>
      </c>
      <c r="BJ140" s="18" t="s">
        <v>82</v>
      </c>
      <c r="BK140" s="147">
        <f>ROUND(I140*H140,2)</f>
        <v>0</v>
      </c>
      <c r="BL140" s="18" t="s">
        <v>133</v>
      </c>
      <c r="BM140" s="146" t="s">
        <v>427</v>
      </c>
    </row>
    <row r="141" spans="1:65" s="2" customFormat="1" ht="107.25" x14ac:dyDescent="0.2">
      <c r="A141" s="30"/>
      <c r="B141" s="31"/>
      <c r="C141" s="30"/>
      <c r="D141" s="148" t="s">
        <v>135</v>
      </c>
      <c r="E141" s="30"/>
      <c r="F141" s="149" t="s">
        <v>319</v>
      </c>
      <c r="G141" s="30"/>
      <c r="H141" s="30"/>
      <c r="I141" s="30"/>
      <c r="J141" s="30"/>
      <c r="K141" s="30"/>
      <c r="L141" s="31"/>
      <c r="M141" s="150"/>
      <c r="N141" s="151"/>
      <c r="O141" s="51"/>
      <c r="P141" s="51"/>
      <c r="Q141" s="51"/>
      <c r="R141" s="51"/>
      <c r="S141" s="51"/>
      <c r="T141" s="52"/>
      <c r="U141" s="30"/>
      <c r="V141" s="30"/>
      <c r="W141" s="30"/>
      <c r="X141" s="30"/>
      <c r="Y141" s="30"/>
      <c r="Z141" s="30"/>
      <c r="AA141" s="30"/>
      <c r="AB141" s="30"/>
      <c r="AC141" s="30"/>
      <c r="AD141" s="30"/>
      <c r="AE141" s="30"/>
      <c r="AT141" s="18" t="s">
        <v>135</v>
      </c>
      <c r="AU141" s="18" t="s">
        <v>84</v>
      </c>
    </row>
    <row r="142" spans="1:65" s="13" customFormat="1" x14ac:dyDescent="0.2">
      <c r="B142" s="152"/>
      <c r="D142" s="148" t="s">
        <v>139</v>
      </c>
      <c r="E142" s="153" t="s">
        <v>3</v>
      </c>
      <c r="F142" s="154" t="s">
        <v>428</v>
      </c>
      <c r="H142" s="155">
        <v>15.34</v>
      </c>
      <c r="L142" s="152"/>
      <c r="M142" s="156"/>
      <c r="N142" s="157"/>
      <c r="O142" s="157"/>
      <c r="P142" s="157"/>
      <c r="Q142" s="157"/>
      <c r="R142" s="157"/>
      <c r="S142" s="157"/>
      <c r="T142" s="158"/>
      <c r="AT142" s="153" t="s">
        <v>139</v>
      </c>
      <c r="AU142" s="153" t="s">
        <v>84</v>
      </c>
      <c r="AV142" s="13" t="s">
        <v>84</v>
      </c>
      <c r="AW142" s="13" t="s">
        <v>36</v>
      </c>
      <c r="AX142" s="13" t="s">
        <v>82</v>
      </c>
      <c r="AY142" s="153" t="s">
        <v>126</v>
      </c>
    </row>
    <row r="143" spans="1:65" s="2" customFormat="1" ht="14.45" customHeight="1" x14ac:dyDescent="0.2">
      <c r="A143" s="30"/>
      <c r="B143" s="135"/>
      <c r="C143" s="136" t="s">
        <v>294</v>
      </c>
      <c r="D143" s="136" t="s">
        <v>128</v>
      </c>
      <c r="E143" s="137" t="s">
        <v>327</v>
      </c>
      <c r="F143" s="138" t="s">
        <v>328</v>
      </c>
      <c r="G143" s="139" t="s">
        <v>159</v>
      </c>
      <c r="H143" s="140">
        <v>77.900000000000006</v>
      </c>
      <c r="I143" s="141"/>
      <c r="J143" s="141">
        <f>ROUND(I143*H143,2)</f>
        <v>0</v>
      </c>
      <c r="K143" s="138" t="s">
        <v>132</v>
      </c>
      <c r="L143" s="31"/>
      <c r="M143" s="142" t="s">
        <v>3</v>
      </c>
      <c r="N143" s="143" t="s">
        <v>45</v>
      </c>
      <c r="O143" s="144">
        <v>0.16800000000000001</v>
      </c>
      <c r="P143" s="144">
        <f>O143*H143</f>
        <v>13.087200000000001</v>
      </c>
      <c r="Q143" s="144">
        <v>0</v>
      </c>
      <c r="R143" s="144">
        <f>Q143*H143</f>
        <v>0</v>
      </c>
      <c r="S143" s="144">
        <v>0</v>
      </c>
      <c r="T143" s="145">
        <f>S143*H143</f>
        <v>0</v>
      </c>
      <c r="U143" s="30"/>
      <c r="V143" s="30"/>
      <c r="W143" s="30"/>
      <c r="X143" s="30"/>
      <c r="Y143" s="30"/>
      <c r="Z143" s="30"/>
      <c r="AA143" s="30"/>
      <c r="AB143" s="30"/>
      <c r="AC143" s="30"/>
      <c r="AD143" s="30"/>
      <c r="AE143" s="30"/>
      <c r="AR143" s="146" t="s">
        <v>133</v>
      </c>
      <c r="AT143" s="146" t="s">
        <v>128</v>
      </c>
      <c r="AU143" s="146" t="s">
        <v>84</v>
      </c>
      <c r="AY143" s="18" t="s">
        <v>126</v>
      </c>
      <c r="BE143" s="147">
        <f>IF(N143="základní",J143,0)</f>
        <v>0</v>
      </c>
      <c r="BF143" s="147">
        <f>IF(N143="snížená",J143,0)</f>
        <v>0</v>
      </c>
      <c r="BG143" s="147">
        <f>IF(N143="zákl. přenesená",J143,0)</f>
        <v>0</v>
      </c>
      <c r="BH143" s="147">
        <f>IF(N143="sníž. přenesená",J143,0)</f>
        <v>0</v>
      </c>
      <c r="BI143" s="147">
        <f>IF(N143="nulová",J143,0)</f>
        <v>0</v>
      </c>
      <c r="BJ143" s="18" t="s">
        <v>82</v>
      </c>
      <c r="BK143" s="147">
        <f>ROUND(I143*H143,2)</f>
        <v>0</v>
      </c>
      <c r="BL143" s="18" t="s">
        <v>133</v>
      </c>
      <c r="BM143" s="146" t="s">
        <v>429</v>
      </c>
    </row>
    <row r="144" spans="1:65" s="2" customFormat="1" ht="48.75" x14ac:dyDescent="0.2">
      <c r="A144" s="30"/>
      <c r="B144" s="31"/>
      <c r="C144" s="30"/>
      <c r="D144" s="148" t="s">
        <v>135</v>
      </c>
      <c r="E144" s="30"/>
      <c r="F144" s="149" t="s">
        <v>330</v>
      </c>
      <c r="G144" s="30"/>
      <c r="H144" s="30"/>
      <c r="I144" s="30"/>
      <c r="J144" s="30"/>
      <c r="K144" s="30"/>
      <c r="L144" s="31"/>
      <c r="M144" s="150"/>
      <c r="N144" s="151"/>
      <c r="O144" s="51"/>
      <c r="P144" s="51"/>
      <c r="Q144" s="51"/>
      <c r="R144" s="51"/>
      <c r="S144" s="51"/>
      <c r="T144" s="52"/>
      <c r="U144" s="30"/>
      <c r="V144" s="30"/>
      <c r="W144" s="30"/>
      <c r="X144" s="30"/>
      <c r="Y144" s="30"/>
      <c r="Z144" s="30"/>
      <c r="AA144" s="30"/>
      <c r="AB144" s="30"/>
      <c r="AC144" s="30"/>
      <c r="AD144" s="30"/>
      <c r="AE144" s="30"/>
      <c r="AT144" s="18" t="s">
        <v>135</v>
      </c>
      <c r="AU144" s="18" t="s">
        <v>84</v>
      </c>
    </row>
    <row r="145" spans="1:65" s="2" customFormat="1" ht="19.5" x14ac:dyDescent="0.2">
      <c r="A145" s="30"/>
      <c r="B145" s="31"/>
      <c r="C145" s="30"/>
      <c r="D145" s="148" t="s">
        <v>137</v>
      </c>
      <c r="E145" s="30"/>
      <c r="F145" s="149" t="s">
        <v>331</v>
      </c>
      <c r="G145" s="30"/>
      <c r="H145" s="30"/>
      <c r="I145" s="30"/>
      <c r="J145" s="30"/>
      <c r="K145" s="30"/>
      <c r="L145" s="31"/>
      <c r="M145" s="150"/>
      <c r="N145" s="151"/>
      <c r="O145" s="51"/>
      <c r="P145" s="51"/>
      <c r="Q145" s="51"/>
      <c r="R145" s="51"/>
      <c r="S145" s="51"/>
      <c r="T145" s="52"/>
      <c r="U145" s="30"/>
      <c r="V145" s="30"/>
      <c r="W145" s="30"/>
      <c r="X145" s="30"/>
      <c r="Y145" s="30"/>
      <c r="Z145" s="30"/>
      <c r="AA145" s="30"/>
      <c r="AB145" s="30"/>
      <c r="AC145" s="30"/>
      <c r="AD145" s="30"/>
      <c r="AE145" s="30"/>
      <c r="AT145" s="18" t="s">
        <v>137</v>
      </c>
      <c r="AU145" s="18" t="s">
        <v>84</v>
      </c>
    </row>
    <row r="146" spans="1:65" s="13" customFormat="1" x14ac:dyDescent="0.2">
      <c r="B146" s="152"/>
      <c r="D146" s="148" t="s">
        <v>139</v>
      </c>
      <c r="E146" s="153" t="s">
        <v>3</v>
      </c>
      <c r="F146" s="154" t="s">
        <v>430</v>
      </c>
      <c r="H146" s="155">
        <v>77.900000000000006</v>
      </c>
      <c r="L146" s="152"/>
      <c r="M146" s="156"/>
      <c r="N146" s="157"/>
      <c r="O146" s="157"/>
      <c r="P146" s="157"/>
      <c r="Q146" s="157"/>
      <c r="R146" s="157"/>
      <c r="S146" s="157"/>
      <c r="T146" s="158"/>
      <c r="AT146" s="153" t="s">
        <v>139</v>
      </c>
      <c r="AU146" s="153" t="s">
        <v>84</v>
      </c>
      <c r="AV146" s="13" t="s">
        <v>84</v>
      </c>
      <c r="AW146" s="13" t="s">
        <v>36</v>
      </c>
      <c r="AX146" s="13" t="s">
        <v>82</v>
      </c>
      <c r="AY146" s="153" t="s">
        <v>126</v>
      </c>
    </row>
    <row r="147" spans="1:65" s="2" customFormat="1" ht="24.2" customHeight="1" x14ac:dyDescent="0.2">
      <c r="A147" s="30"/>
      <c r="B147" s="135"/>
      <c r="C147" s="136" t="s">
        <v>305</v>
      </c>
      <c r="D147" s="136" t="s">
        <v>128</v>
      </c>
      <c r="E147" s="137" t="s">
        <v>182</v>
      </c>
      <c r="F147" s="138" t="s">
        <v>183</v>
      </c>
      <c r="G147" s="139" t="s">
        <v>131</v>
      </c>
      <c r="H147" s="140">
        <v>9.7460000000000004</v>
      </c>
      <c r="I147" s="141"/>
      <c r="J147" s="141">
        <f>ROUND(I147*H147,2)</f>
        <v>0</v>
      </c>
      <c r="K147" s="138" t="s">
        <v>132</v>
      </c>
      <c r="L147" s="31"/>
      <c r="M147" s="142" t="s">
        <v>3</v>
      </c>
      <c r="N147" s="143" t="s">
        <v>45</v>
      </c>
      <c r="O147" s="144">
        <v>0.14699999999999999</v>
      </c>
      <c r="P147" s="144">
        <f>O147*H147</f>
        <v>1.4326619999999999</v>
      </c>
      <c r="Q147" s="144">
        <v>2.0874999999999999</v>
      </c>
      <c r="R147" s="144">
        <f>Q147*H147</f>
        <v>20.344774999999998</v>
      </c>
      <c r="S147" s="144">
        <v>0</v>
      </c>
      <c r="T147" s="145">
        <f>S147*H147</f>
        <v>0</v>
      </c>
      <c r="U147" s="30"/>
      <c r="V147" s="30"/>
      <c r="W147" s="30"/>
      <c r="X147" s="30"/>
      <c r="Y147" s="30"/>
      <c r="Z147" s="30"/>
      <c r="AA147" s="30"/>
      <c r="AB147" s="30"/>
      <c r="AC147" s="30"/>
      <c r="AD147" s="30"/>
      <c r="AE147" s="30"/>
      <c r="AR147" s="146" t="s">
        <v>133</v>
      </c>
      <c r="AT147" s="146" t="s">
        <v>128</v>
      </c>
      <c r="AU147" s="146" t="s">
        <v>84</v>
      </c>
      <c r="AY147" s="18" t="s">
        <v>126</v>
      </c>
      <c r="BE147" s="147">
        <f>IF(N147="základní",J147,0)</f>
        <v>0</v>
      </c>
      <c r="BF147" s="147">
        <f>IF(N147="snížená",J147,0)</f>
        <v>0</v>
      </c>
      <c r="BG147" s="147">
        <f>IF(N147="zákl. přenesená",J147,0)</f>
        <v>0</v>
      </c>
      <c r="BH147" s="147">
        <f>IF(N147="sníž. přenesená",J147,0)</f>
        <v>0</v>
      </c>
      <c r="BI147" s="147">
        <f>IF(N147="nulová",J147,0)</f>
        <v>0</v>
      </c>
      <c r="BJ147" s="18" t="s">
        <v>82</v>
      </c>
      <c r="BK147" s="147">
        <f>ROUND(I147*H147,2)</f>
        <v>0</v>
      </c>
      <c r="BL147" s="18" t="s">
        <v>133</v>
      </c>
      <c r="BM147" s="146" t="s">
        <v>431</v>
      </c>
    </row>
    <row r="148" spans="1:65" s="2" customFormat="1" ht="87.75" x14ac:dyDescent="0.2">
      <c r="A148" s="30"/>
      <c r="B148" s="31"/>
      <c r="C148" s="30"/>
      <c r="D148" s="148" t="s">
        <v>135</v>
      </c>
      <c r="E148" s="30"/>
      <c r="F148" s="149" t="s">
        <v>185</v>
      </c>
      <c r="G148" s="30"/>
      <c r="H148" s="30"/>
      <c r="I148" s="30"/>
      <c r="J148" s="30"/>
      <c r="K148" s="30"/>
      <c r="L148" s="31"/>
      <c r="M148" s="150"/>
      <c r="N148" s="151"/>
      <c r="O148" s="51"/>
      <c r="P148" s="51"/>
      <c r="Q148" s="51"/>
      <c r="R148" s="51"/>
      <c r="S148" s="51"/>
      <c r="T148" s="52"/>
      <c r="U148" s="30"/>
      <c r="V148" s="30"/>
      <c r="W148" s="30"/>
      <c r="X148" s="30"/>
      <c r="Y148" s="30"/>
      <c r="Z148" s="30"/>
      <c r="AA148" s="30"/>
      <c r="AB148" s="30"/>
      <c r="AC148" s="30"/>
      <c r="AD148" s="30"/>
      <c r="AE148" s="30"/>
      <c r="AT148" s="18" t="s">
        <v>135</v>
      </c>
      <c r="AU148" s="18" t="s">
        <v>84</v>
      </c>
    </row>
    <row r="149" spans="1:65" s="13" customFormat="1" x14ac:dyDescent="0.2">
      <c r="B149" s="152"/>
      <c r="D149" s="148" t="s">
        <v>139</v>
      </c>
      <c r="E149" s="153" t="s">
        <v>3</v>
      </c>
      <c r="F149" s="154" t="s">
        <v>432</v>
      </c>
      <c r="H149" s="155">
        <v>9.7460000000000004</v>
      </c>
      <c r="L149" s="152"/>
      <c r="M149" s="156"/>
      <c r="N149" s="157"/>
      <c r="O149" s="157"/>
      <c r="P149" s="157"/>
      <c r="Q149" s="157"/>
      <c r="R149" s="157"/>
      <c r="S149" s="157"/>
      <c r="T149" s="158"/>
      <c r="AT149" s="153" t="s">
        <v>139</v>
      </c>
      <c r="AU149" s="153" t="s">
        <v>84</v>
      </c>
      <c r="AV149" s="13" t="s">
        <v>84</v>
      </c>
      <c r="AW149" s="13" t="s">
        <v>36</v>
      </c>
      <c r="AX149" s="13" t="s">
        <v>82</v>
      </c>
      <c r="AY149" s="153" t="s">
        <v>126</v>
      </c>
    </row>
    <row r="150" spans="1:65" s="2" customFormat="1" ht="24.2" customHeight="1" x14ac:dyDescent="0.2">
      <c r="A150" s="30"/>
      <c r="B150" s="135"/>
      <c r="C150" s="136" t="s">
        <v>309</v>
      </c>
      <c r="D150" s="136" t="s">
        <v>128</v>
      </c>
      <c r="E150" s="137" t="s">
        <v>338</v>
      </c>
      <c r="F150" s="138" t="s">
        <v>339</v>
      </c>
      <c r="G150" s="139" t="s">
        <v>131</v>
      </c>
      <c r="H150" s="140">
        <v>38.67</v>
      </c>
      <c r="I150" s="141"/>
      <c r="J150" s="141">
        <f>ROUND(I150*H150,2)</f>
        <v>0</v>
      </c>
      <c r="K150" s="138" t="s">
        <v>132</v>
      </c>
      <c r="L150" s="31"/>
      <c r="M150" s="142" t="s">
        <v>3</v>
      </c>
      <c r="N150" s="143" t="s">
        <v>45</v>
      </c>
      <c r="O150" s="144">
        <v>0.67400000000000004</v>
      </c>
      <c r="P150" s="144">
        <f>O150*H150</f>
        <v>26.063580000000002</v>
      </c>
      <c r="Q150" s="144">
        <v>2.4340799999999998</v>
      </c>
      <c r="R150" s="144">
        <f>Q150*H150</f>
        <v>94.125873599999991</v>
      </c>
      <c r="S150" s="144">
        <v>0</v>
      </c>
      <c r="T150" s="145">
        <f>S150*H150</f>
        <v>0</v>
      </c>
      <c r="U150" s="30"/>
      <c r="V150" s="30"/>
      <c r="W150" s="30"/>
      <c r="X150" s="30"/>
      <c r="Y150" s="30"/>
      <c r="Z150" s="30"/>
      <c r="AA150" s="30"/>
      <c r="AB150" s="30"/>
      <c r="AC150" s="30"/>
      <c r="AD150" s="30"/>
      <c r="AE150" s="30"/>
      <c r="AR150" s="146" t="s">
        <v>133</v>
      </c>
      <c r="AT150" s="146" t="s">
        <v>128</v>
      </c>
      <c r="AU150" s="146" t="s">
        <v>84</v>
      </c>
      <c r="AY150" s="18" t="s">
        <v>126</v>
      </c>
      <c r="BE150" s="147">
        <f>IF(N150="základní",J150,0)</f>
        <v>0</v>
      </c>
      <c r="BF150" s="147">
        <f>IF(N150="snížená",J150,0)</f>
        <v>0</v>
      </c>
      <c r="BG150" s="147">
        <f>IF(N150="zákl. přenesená",J150,0)</f>
        <v>0</v>
      </c>
      <c r="BH150" s="147">
        <f>IF(N150="sníž. přenesená",J150,0)</f>
        <v>0</v>
      </c>
      <c r="BI150" s="147">
        <f>IF(N150="nulová",J150,0)</f>
        <v>0</v>
      </c>
      <c r="BJ150" s="18" t="s">
        <v>82</v>
      </c>
      <c r="BK150" s="147">
        <f>ROUND(I150*H150,2)</f>
        <v>0</v>
      </c>
      <c r="BL150" s="18" t="s">
        <v>133</v>
      </c>
      <c r="BM150" s="146" t="s">
        <v>433</v>
      </c>
    </row>
    <row r="151" spans="1:65" s="2" customFormat="1" ht="87.75" x14ac:dyDescent="0.2">
      <c r="A151" s="30"/>
      <c r="B151" s="31"/>
      <c r="C151" s="30"/>
      <c r="D151" s="148" t="s">
        <v>135</v>
      </c>
      <c r="E151" s="30"/>
      <c r="F151" s="149" t="s">
        <v>341</v>
      </c>
      <c r="G151" s="30"/>
      <c r="H151" s="30"/>
      <c r="I151" s="30"/>
      <c r="J151" s="30"/>
      <c r="K151" s="30"/>
      <c r="L151" s="31"/>
      <c r="M151" s="150"/>
      <c r="N151" s="151"/>
      <c r="O151" s="51"/>
      <c r="P151" s="51"/>
      <c r="Q151" s="51"/>
      <c r="R151" s="51"/>
      <c r="S151" s="51"/>
      <c r="T151" s="52"/>
      <c r="U151" s="30"/>
      <c r="V151" s="30"/>
      <c r="W151" s="30"/>
      <c r="X151" s="30"/>
      <c r="Y151" s="30"/>
      <c r="Z151" s="30"/>
      <c r="AA151" s="30"/>
      <c r="AB151" s="30"/>
      <c r="AC151" s="30"/>
      <c r="AD151" s="30"/>
      <c r="AE151" s="30"/>
      <c r="AT151" s="18" t="s">
        <v>135</v>
      </c>
      <c r="AU151" s="18" t="s">
        <v>84</v>
      </c>
    </row>
    <row r="152" spans="1:65" s="13" customFormat="1" x14ac:dyDescent="0.2">
      <c r="B152" s="152"/>
      <c r="D152" s="148" t="s">
        <v>139</v>
      </c>
      <c r="E152" s="153" t="s">
        <v>3</v>
      </c>
      <c r="F152" s="154" t="s">
        <v>434</v>
      </c>
      <c r="H152" s="155">
        <v>38.67</v>
      </c>
      <c r="L152" s="152"/>
      <c r="M152" s="156"/>
      <c r="N152" s="157"/>
      <c r="O152" s="157"/>
      <c r="P152" s="157"/>
      <c r="Q152" s="157"/>
      <c r="R152" s="157"/>
      <c r="S152" s="157"/>
      <c r="T152" s="158"/>
      <c r="AT152" s="153" t="s">
        <v>139</v>
      </c>
      <c r="AU152" s="153" t="s">
        <v>84</v>
      </c>
      <c r="AV152" s="13" t="s">
        <v>84</v>
      </c>
      <c r="AW152" s="13" t="s">
        <v>36</v>
      </c>
      <c r="AX152" s="13" t="s">
        <v>82</v>
      </c>
      <c r="AY152" s="153" t="s">
        <v>126</v>
      </c>
    </row>
    <row r="153" spans="1:65" s="2" customFormat="1" ht="37.9" customHeight="1" x14ac:dyDescent="0.2">
      <c r="A153" s="30"/>
      <c r="B153" s="135"/>
      <c r="C153" s="136" t="s">
        <v>8</v>
      </c>
      <c r="D153" s="136" t="s">
        <v>128</v>
      </c>
      <c r="E153" s="137" t="s">
        <v>199</v>
      </c>
      <c r="F153" s="138" t="s">
        <v>200</v>
      </c>
      <c r="G153" s="139" t="s">
        <v>131</v>
      </c>
      <c r="H153" s="140">
        <v>45.27</v>
      </c>
      <c r="I153" s="141"/>
      <c r="J153" s="141">
        <f>ROUND(I153*H153,2)</f>
        <v>0</v>
      </c>
      <c r="K153" s="138" t="s">
        <v>132</v>
      </c>
      <c r="L153" s="31"/>
      <c r="M153" s="142" t="s">
        <v>3</v>
      </c>
      <c r="N153" s="143" t="s">
        <v>45</v>
      </c>
      <c r="O153" s="144">
        <v>2.7469999999999999</v>
      </c>
      <c r="P153" s="144">
        <f>O153*H153</f>
        <v>124.35669</v>
      </c>
      <c r="Q153" s="144">
        <v>1.8480000000000001</v>
      </c>
      <c r="R153" s="144">
        <f>Q153*H153</f>
        <v>83.658960000000008</v>
      </c>
      <c r="S153" s="144">
        <v>0</v>
      </c>
      <c r="T153" s="145">
        <f>S153*H153</f>
        <v>0</v>
      </c>
      <c r="U153" s="30"/>
      <c r="V153" s="30"/>
      <c r="W153" s="30"/>
      <c r="X153" s="30"/>
      <c r="Y153" s="30"/>
      <c r="Z153" s="30"/>
      <c r="AA153" s="30"/>
      <c r="AB153" s="30"/>
      <c r="AC153" s="30"/>
      <c r="AD153" s="30"/>
      <c r="AE153" s="30"/>
      <c r="AR153" s="146" t="s">
        <v>133</v>
      </c>
      <c r="AT153" s="146" t="s">
        <v>128</v>
      </c>
      <c r="AU153" s="146" t="s">
        <v>84</v>
      </c>
      <c r="AY153" s="18" t="s">
        <v>126</v>
      </c>
      <c r="BE153" s="147">
        <f>IF(N153="základní",J153,0)</f>
        <v>0</v>
      </c>
      <c r="BF153" s="147">
        <f>IF(N153="snížená",J153,0)</f>
        <v>0</v>
      </c>
      <c r="BG153" s="147">
        <f>IF(N153="zákl. přenesená",J153,0)</f>
        <v>0</v>
      </c>
      <c r="BH153" s="147">
        <f>IF(N153="sníž. přenesená",J153,0)</f>
        <v>0</v>
      </c>
      <c r="BI153" s="147">
        <f>IF(N153="nulová",J153,0)</f>
        <v>0</v>
      </c>
      <c r="BJ153" s="18" t="s">
        <v>82</v>
      </c>
      <c r="BK153" s="147">
        <f>ROUND(I153*H153,2)</f>
        <v>0</v>
      </c>
      <c r="BL153" s="18" t="s">
        <v>133</v>
      </c>
      <c r="BM153" s="146" t="s">
        <v>435</v>
      </c>
    </row>
    <row r="154" spans="1:65" s="2" customFormat="1" ht="39" x14ac:dyDescent="0.2">
      <c r="A154" s="30"/>
      <c r="B154" s="31"/>
      <c r="C154" s="30"/>
      <c r="D154" s="148" t="s">
        <v>135</v>
      </c>
      <c r="E154" s="30"/>
      <c r="F154" s="149" t="s">
        <v>202</v>
      </c>
      <c r="G154" s="30"/>
      <c r="H154" s="30"/>
      <c r="I154" s="30"/>
      <c r="J154" s="30"/>
      <c r="K154" s="30"/>
      <c r="L154" s="31"/>
      <c r="M154" s="150"/>
      <c r="N154" s="151"/>
      <c r="O154" s="51"/>
      <c r="P154" s="51"/>
      <c r="Q154" s="51"/>
      <c r="R154" s="51"/>
      <c r="S154" s="51"/>
      <c r="T154" s="52"/>
      <c r="U154" s="30"/>
      <c r="V154" s="30"/>
      <c r="W154" s="30"/>
      <c r="X154" s="30"/>
      <c r="Y154" s="30"/>
      <c r="Z154" s="30"/>
      <c r="AA154" s="30"/>
      <c r="AB154" s="30"/>
      <c r="AC154" s="30"/>
      <c r="AD154" s="30"/>
      <c r="AE154" s="30"/>
      <c r="AT154" s="18" t="s">
        <v>135</v>
      </c>
      <c r="AU154" s="18" t="s">
        <v>84</v>
      </c>
    </row>
    <row r="155" spans="1:65" s="13" customFormat="1" x14ac:dyDescent="0.2">
      <c r="B155" s="152"/>
      <c r="D155" s="148" t="s">
        <v>139</v>
      </c>
      <c r="E155" s="153" t="s">
        <v>3</v>
      </c>
      <c r="F155" s="154" t="s">
        <v>436</v>
      </c>
      <c r="H155" s="155">
        <v>45.27</v>
      </c>
      <c r="L155" s="152"/>
      <c r="M155" s="156"/>
      <c r="N155" s="157"/>
      <c r="O155" s="157"/>
      <c r="P155" s="157"/>
      <c r="Q155" s="157"/>
      <c r="R155" s="157"/>
      <c r="S155" s="157"/>
      <c r="T155" s="158"/>
      <c r="AT155" s="153" t="s">
        <v>139</v>
      </c>
      <c r="AU155" s="153" t="s">
        <v>84</v>
      </c>
      <c r="AV155" s="13" t="s">
        <v>84</v>
      </c>
      <c r="AW155" s="13" t="s">
        <v>36</v>
      </c>
      <c r="AX155" s="13" t="s">
        <v>82</v>
      </c>
      <c r="AY155" s="153" t="s">
        <v>126</v>
      </c>
    </row>
    <row r="156" spans="1:65" s="2" customFormat="1" ht="24.2" customHeight="1" x14ac:dyDescent="0.2">
      <c r="A156" s="30"/>
      <c r="B156" s="135"/>
      <c r="C156" s="136" t="s">
        <v>321</v>
      </c>
      <c r="D156" s="136" t="s">
        <v>128</v>
      </c>
      <c r="E156" s="137" t="s">
        <v>437</v>
      </c>
      <c r="F156" s="138" t="s">
        <v>438</v>
      </c>
      <c r="G156" s="139" t="s">
        <v>159</v>
      </c>
      <c r="H156" s="140">
        <v>16.59</v>
      </c>
      <c r="I156" s="141"/>
      <c r="J156" s="141">
        <f>ROUND(I156*H156,2)</f>
        <v>0</v>
      </c>
      <c r="K156" s="138" t="s">
        <v>132</v>
      </c>
      <c r="L156" s="31"/>
      <c r="M156" s="142" t="s">
        <v>3</v>
      </c>
      <c r="N156" s="143" t="s">
        <v>45</v>
      </c>
      <c r="O156" s="144">
        <v>1.1910000000000001</v>
      </c>
      <c r="P156" s="144">
        <f>O156*H156</f>
        <v>19.758690000000001</v>
      </c>
      <c r="Q156" s="144">
        <v>0.82326999999999995</v>
      </c>
      <c r="R156" s="144">
        <f>Q156*H156</f>
        <v>13.658049299999998</v>
      </c>
      <c r="S156" s="144">
        <v>0</v>
      </c>
      <c r="T156" s="145">
        <f>S156*H156</f>
        <v>0</v>
      </c>
      <c r="U156" s="30"/>
      <c r="V156" s="30"/>
      <c r="W156" s="30"/>
      <c r="X156" s="30"/>
      <c r="Y156" s="30"/>
      <c r="Z156" s="30"/>
      <c r="AA156" s="30"/>
      <c r="AB156" s="30"/>
      <c r="AC156" s="30"/>
      <c r="AD156" s="30"/>
      <c r="AE156" s="30"/>
      <c r="AR156" s="146" t="s">
        <v>133</v>
      </c>
      <c r="AT156" s="146" t="s">
        <v>128</v>
      </c>
      <c r="AU156" s="146" t="s">
        <v>84</v>
      </c>
      <c r="AY156" s="18" t="s">
        <v>126</v>
      </c>
      <c r="BE156" s="147">
        <f>IF(N156="základní",J156,0)</f>
        <v>0</v>
      </c>
      <c r="BF156" s="147">
        <f>IF(N156="snížená",J156,0)</f>
        <v>0</v>
      </c>
      <c r="BG156" s="147">
        <f>IF(N156="zákl. přenesená",J156,0)</f>
        <v>0</v>
      </c>
      <c r="BH156" s="147">
        <f>IF(N156="sníž. přenesená",J156,0)</f>
        <v>0</v>
      </c>
      <c r="BI156" s="147">
        <f>IF(N156="nulová",J156,0)</f>
        <v>0</v>
      </c>
      <c r="BJ156" s="18" t="s">
        <v>82</v>
      </c>
      <c r="BK156" s="147">
        <f>ROUND(I156*H156,2)</f>
        <v>0</v>
      </c>
      <c r="BL156" s="18" t="s">
        <v>133</v>
      </c>
      <c r="BM156" s="146" t="s">
        <v>439</v>
      </c>
    </row>
    <row r="157" spans="1:65" s="2" customFormat="1" ht="87.75" x14ac:dyDescent="0.2">
      <c r="A157" s="30"/>
      <c r="B157" s="31"/>
      <c r="C157" s="30"/>
      <c r="D157" s="148" t="s">
        <v>135</v>
      </c>
      <c r="E157" s="30"/>
      <c r="F157" s="149" t="s">
        <v>351</v>
      </c>
      <c r="G157" s="30"/>
      <c r="H157" s="30"/>
      <c r="I157" s="30"/>
      <c r="J157" s="30"/>
      <c r="K157" s="30"/>
      <c r="L157" s="31"/>
      <c r="M157" s="150"/>
      <c r="N157" s="151"/>
      <c r="O157" s="51"/>
      <c r="P157" s="51"/>
      <c r="Q157" s="51"/>
      <c r="R157" s="51"/>
      <c r="S157" s="51"/>
      <c r="T157" s="52"/>
      <c r="U157" s="30"/>
      <c r="V157" s="30"/>
      <c r="W157" s="30"/>
      <c r="X157" s="30"/>
      <c r="Y157" s="30"/>
      <c r="Z157" s="30"/>
      <c r="AA157" s="30"/>
      <c r="AB157" s="30"/>
      <c r="AC157" s="30"/>
      <c r="AD157" s="30"/>
      <c r="AE157" s="30"/>
      <c r="AT157" s="18" t="s">
        <v>135</v>
      </c>
      <c r="AU157" s="18" t="s">
        <v>84</v>
      </c>
    </row>
    <row r="158" spans="1:65" s="13" customFormat="1" x14ac:dyDescent="0.2">
      <c r="B158" s="152"/>
      <c r="D158" s="148" t="s">
        <v>139</v>
      </c>
      <c r="E158" s="153" t="s">
        <v>3</v>
      </c>
      <c r="F158" s="154" t="s">
        <v>440</v>
      </c>
      <c r="H158" s="155">
        <v>16.59</v>
      </c>
      <c r="L158" s="152"/>
      <c r="M158" s="156"/>
      <c r="N158" s="157"/>
      <c r="O158" s="157"/>
      <c r="P158" s="157"/>
      <c r="Q158" s="157"/>
      <c r="R158" s="157"/>
      <c r="S158" s="157"/>
      <c r="T158" s="158"/>
      <c r="AT158" s="153" t="s">
        <v>139</v>
      </c>
      <c r="AU158" s="153" t="s">
        <v>84</v>
      </c>
      <c r="AV158" s="13" t="s">
        <v>84</v>
      </c>
      <c r="AW158" s="13" t="s">
        <v>36</v>
      </c>
      <c r="AX158" s="13" t="s">
        <v>82</v>
      </c>
      <c r="AY158" s="153" t="s">
        <v>126</v>
      </c>
    </row>
    <row r="159" spans="1:65" s="2" customFormat="1" ht="24.2" customHeight="1" x14ac:dyDescent="0.2">
      <c r="A159" s="30"/>
      <c r="B159" s="135"/>
      <c r="C159" s="136" t="s">
        <v>326</v>
      </c>
      <c r="D159" s="136" t="s">
        <v>128</v>
      </c>
      <c r="E159" s="137" t="s">
        <v>348</v>
      </c>
      <c r="F159" s="138" t="s">
        <v>349</v>
      </c>
      <c r="G159" s="139" t="s">
        <v>159</v>
      </c>
      <c r="H159" s="140">
        <v>86.408000000000001</v>
      </c>
      <c r="I159" s="141"/>
      <c r="J159" s="141">
        <f>ROUND(I159*H159,2)</f>
        <v>0</v>
      </c>
      <c r="K159" s="138" t="s">
        <v>132</v>
      </c>
      <c r="L159" s="31"/>
      <c r="M159" s="142" t="s">
        <v>3</v>
      </c>
      <c r="N159" s="143" t="s">
        <v>45</v>
      </c>
      <c r="O159" s="144">
        <v>1.321</v>
      </c>
      <c r="P159" s="144">
        <f>O159*H159</f>
        <v>114.14496799999999</v>
      </c>
      <c r="Q159" s="144">
        <v>0.93779000000000001</v>
      </c>
      <c r="R159" s="144">
        <f>Q159*H159</f>
        <v>81.032558320000007</v>
      </c>
      <c r="S159" s="144">
        <v>0</v>
      </c>
      <c r="T159" s="145">
        <f>S159*H159</f>
        <v>0</v>
      </c>
      <c r="U159" s="30"/>
      <c r="V159" s="30"/>
      <c r="W159" s="30"/>
      <c r="X159" s="30"/>
      <c r="Y159" s="30"/>
      <c r="Z159" s="30"/>
      <c r="AA159" s="30"/>
      <c r="AB159" s="30"/>
      <c r="AC159" s="30"/>
      <c r="AD159" s="30"/>
      <c r="AE159" s="30"/>
      <c r="AR159" s="146" t="s">
        <v>133</v>
      </c>
      <c r="AT159" s="146" t="s">
        <v>128</v>
      </c>
      <c r="AU159" s="146" t="s">
        <v>84</v>
      </c>
      <c r="AY159" s="18" t="s">
        <v>126</v>
      </c>
      <c r="BE159" s="147">
        <f>IF(N159="základní",J159,0)</f>
        <v>0</v>
      </c>
      <c r="BF159" s="147">
        <f>IF(N159="snížená",J159,0)</f>
        <v>0</v>
      </c>
      <c r="BG159" s="147">
        <f>IF(N159="zákl. přenesená",J159,0)</f>
        <v>0</v>
      </c>
      <c r="BH159" s="147">
        <f>IF(N159="sníž. přenesená",J159,0)</f>
        <v>0</v>
      </c>
      <c r="BI159" s="147">
        <f>IF(N159="nulová",J159,0)</f>
        <v>0</v>
      </c>
      <c r="BJ159" s="18" t="s">
        <v>82</v>
      </c>
      <c r="BK159" s="147">
        <f>ROUND(I159*H159,2)</f>
        <v>0</v>
      </c>
      <c r="BL159" s="18" t="s">
        <v>133</v>
      </c>
      <c r="BM159" s="146" t="s">
        <v>441</v>
      </c>
    </row>
    <row r="160" spans="1:65" s="2" customFormat="1" ht="87.75" x14ac:dyDescent="0.2">
      <c r="A160" s="30"/>
      <c r="B160" s="31"/>
      <c r="C160" s="30"/>
      <c r="D160" s="148" t="s">
        <v>135</v>
      </c>
      <c r="E160" s="30"/>
      <c r="F160" s="149" t="s">
        <v>351</v>
      </c>
      <c r="G160" s="30"/>
      <c r="H160" s="30"/>
      <c r="I160" s="30"/>
      <c r="J160" s="30"/>
      <c r="K160" s="30"/>
      <c r="L160" s="31"/>
      <c r="M160" s="150"/>
      <c r="N160" s="151"/>
      <c r="O160" s="51"/>
      <c r="P160" s="51"/>
      <c r="Q160" s="51"/>
      <c r="R160" s="51"/>
      <c r="S160" s="51"/>
      <c r="T160" s="52"/>
      <c r="U160" s="30"/>
      <c r="V160" s="30"/>
      <c r="W160" s="30"/>
      <c r="X160" s="30"/>
      <c r="Y160" s="30"/>
      <c r="Z160" s="30"/>
      <c r="AA160" s="30"/>
      <c r="AB160" s="30"/>
      <c r="AC160" s="30"/>
      <c r="AD160" s="30"/>
      <c r="AE160" s="30"/>
      <c r="AT160" s="18" t="s">
        <v>135</v>
      </c>
      <c r="AU160" s="18" t="s">
        <v>84</v>
      </c>
    </row>
    <row r="161" spans="1:65" s="13" customFormat="1" x14ac:dyDescent="0.2">
      <c r="B161" s="152"/>
      <c r="D161" s="148" t="s">
        <v>139</v>
      </c>
      <c r="E161" s="153" t="s">
        <v>3</v>
      </c>
      <c r="F161" s="154" t="s">
        <v>442</v>
      </c>
      <c r="H161" s="155">
        <v>73.164000000000001</v>
      </c>
      <c r="L161" s="152"/>
      <c r="M161" s="156"/>
      <c r="N161" s="157"/>
      <c r="O161" s="157"/>
      <c r="P161" s="157"/>
      <c r="Q161" s="157"/>
      <c r="R161" s="157"/>
      <c r="S161" s="157"/>
      <c r="T161" s="158"/>
      <c r="AT161" s="153" t="s">
        <v>139</v>
      </c>
      <c r="AU161" s="153" t="s">
        <v>84</v>
      </c>
      <c r="AV161" s="13" t="s">
        <v>84</v>
      </c>
      <c r="AW161" s="13" t="s">
        <v>36</v>
      </c>
      <c r="AX161" s="13" t="s">
        <v>74</v>
      </c>
      <c r="AY161" s="153" t="s">
        <v>126</v>
      </c>
    </row>
    <row r="162" spans="1:65" s="13" customFormat="1" x14ac:dyDescent="0.2">
      <c r="B162" s="152"/>
      <c r="D162" s="148" t="s">
        <v>139</v>
      </c>
      <c r="E162" s="153" t="s">
        <v>3</v>
      </c>
      <c r="F162" s="154" t="s">
        <v>443</v>
      </c>
      <c r="H162" s="155">
        <v>13.244</v>
      </c>
      <c r="L162" s="152"/>
      <c r="M162" s="156"/>
      <c r="N162" s="157"/>
      <c r="O162" s="157"/>
      <c r="P162" s="157"/>
      <c r="Q162" s="157"/>
      <c r="R162" s="157"/>
      <c r="S162" s="157"/>
      <c r="T162" s="158"/>
      <c r="AT162" s="153" t="s">
        <v>139</v>
      </c>
      <c r="AU162" s="153" t="s">
        <v>84</v>
      </c>
      <c r="AV162" s="13" t="s">
        <v>84</v>
      </c>
      <c r="AW162" s="13" t="s">
        <v>36</v>
      </c>
      <c r="AX162" s="13" t="s">
        <v>74</v>
      </c>
      <c r="AY162" s="153" t="s">
        <v>126</v>
      </c>
    </row>
    <row r="163" spans="1:65" s="15" customFormat="1" x14ac:dyDescent="0.2">
      <c r="B163" s="179"/>
      <c r="D163" s="148" t="s">
        <v>139</v>
      </c>
      <c r="E163" s="180" t="s">
        <v>3</v>
      </c>
      <c r="F163" s="181" t="s">
        <v>304</v>
      </c>
      <c r="H163" s="182">
        <v>86.408000000000001</v>
      </c>
      <c r="L163" s="179"/>
      <c r="M163" s="183"/>
      <c r="N163" s="184"/>
      <c r="O163" s="184"/>
      <c r="P163" s="184"/>
      <c r="Q163" s="184"/>
      <c r="R163" s="184"/>
      <c r="S163" s="184"/>
      <c r="T163" s="185"/>
      <c r="AT163" s="180" t="s">
        <v>139</v>
      </c>
      <c r="AU163" s="180" t="s">
        <v>84</v>
      </c>
      <c r="AV163" s="15" t="s">
        <v>133</v>
      </c>
      <c r="AW163" s="15" t="s">
        <v>36</v>
      </c>
      <c r="AX163" s="15" t="s">
        <v>82</v>
      </c>
      <c r="AY163" s="180" t="s">
        <v>126</v>
      </c>
    </row>
    <row r="164" spans="1:65" s="12" customFormat="1" ht="22.9" customHeight="1" x14ac:dyDescent="0.2">
      <c r="B164" s="123"/>
      <c r="D164" s="124" t="s">
        <v>73</v>
      </c>
      <c r="E164" s="133" t="s">
        <v>176</v>
      </c>
      <c r="F164" s="133" t="s">
        <v>358</v>
      </c>
      <c r="J164" s="134">
        <f>BK164</f>
        <v>0</v>
      </c>
      <c r="L164" s="123"/>
      <c r="M164" s="127"/>
      <c r="N164" s="128"/>
      <c r="O164" s="128"/>
      <c r="P164" s="129">
        <f>SUM(P165:P187)</f>
        <v>16.168002000000001</v>
      </c>
      <c r="Q164" s="128"/>
      <c r="R164" s="129">
        <f>SUM(R165:R187)</f>
        <v>0.40157115999999998</v>
      </c>
      <c r="S164" s="128"/>
      <c r="T164" s="130">
        <f>SUM(T165:T187)</f>
        <v>0</v>
      </c>
      <c r="AR164" s="124" t="s">
        <v>82</v>
      </c>
      <c r="AT164" s="131" t="s">
        <v>73</v>
      </c>
      <c r="AU164" s="131" t="s">
        <v>82</v>
      </c>
      <c r="AY164" s="124" t="s">
        <v>126</v>
      </c>
      <c r="BK164" s="132">
        <f>SUM(BK165:BK187)</f>
        <v>0</v>
      </c>
    </row>
    <row r="165" spans="1:65" s="2" customFormat="1" ht="24.2" customHeight="1" x14ac:dyDescent="0.2">
      <c r="A165" s="30"/>
      <c r="B165" s="135"/>
      <c r="C165" s="136" t="s">
        <v>333</v>
      </c>
      <c r="D165" s="136" t="s">
        <v>128</v>
      </c>
      <c r="E165" s="137" t="s">
        <v>444</v>
      </c>
      <c r="F165" s="138" t="s">
        <v>445</v>
      </c>
      <c r="G165" s="139" t="s">
        <v>159</v>
      </c>
      <c r="H165" s="140">
        <v>0.46200000000000002</v>
      </c>
      <c r="I165" s="141"/>
      <c r="J165" s="141">
        <f>ROUND(I165*H165,2)</f>
        <v>0</v>
      </c>
      <c r="K165" s="138" t="s">
        <v>132</v>
      </c>
      <c r="L165" s="31"/>
      <c r="M165" s="142" t="s">
        <v>3</v>
      </c>
      <c r="N165" s="143" t="s">
        <v>45</v>
      </c>
      <c r="O165" s="144">
        <v>6.1859999999999999</v>
      </c>
      <c r="P165" s="144">
        <f>O165*H165</f>
        <v>2.8579319999999999</v>
      </c>
      <c r="Q165" s="144">
        <v>5.4330000000000003E-2</v>
      </c>
      <c r="R165" s="144">
        <f>Q165*H165</f>
        <v>2.5100460000000002E-2</v>
      </c>
      <c r="S165" s="144">
        <v>0</v>
      </c>
      <c r="T165" s="145">
        <f>S165*H165</f>
        <v>0</v>
      </c>
      <c r="U165" s="30"/>
      <c r="V165" s="30"/>
      <c r="W165" s="30"/>
      <c r="X165" s="30"/>
      <c r="Y165" s="30"/>
      <c r="Z165" s="30"/>
      <c r="AA165" s="30"/>
      <c r="AB165" s="30"/>
      <c r="AC165" s="30"/>
      <c r="AD165" s="30"/>
      <c r="AE165" s="30"/>
      <c r="AR165" s="146" t="s">
        <v>133</v>
      </c>
      <c r="AT165" s="146" t="s">
        <v>128</v>
      </c>
      <c r="AU165" s="146" t="s">
        <v>84</v>
      </c>
      <c r="AY165" s="18" t="s">
        <v>126</v>
      </c>
      <c r="BE165" s="147">
        <f>IF(N165="základní",J165,0)</f>
        <v>0</v>
      </c>
      <c r="BF165" s="147">
        <f>IF(N165="snížená",J165,0)</f>
        <v>0</v>
      </c>
      <c r="BG165" s="147">
        <f>IF(N165="zákl. přenesená",J165,0)</f>
        <v>0</v>
      </c>
      <c r="BH165" s="147">
        <f>IF(N165="sníž. přenesená",J165,0)</f>
        <v>0</v>
      </c>
      <c r="BI165" s="147">
        <f>IF(N165="nulová",J165,0)</f>
        <v>0</v>
      </c>
      <c r="BJ165" s="18" t="s">
        <v>82</v>
      </c>
      <c r="BK165" s="147">
        <f>ROUND(I165*H165,2)</f>
        <v>0</v>
      </c>
      <c r="BL165" s="18" t="s">
        <v>133</v>
      </c>
      <c r="BM165" s="146" t="s">
        <v>446</v>
      </c>
    </row>
    <row r="166" spans="1:65" s="2" customFormat="1" ht="68.25" x14ac:dyDescent="0.2">
      <c r="A166" s="30"/>
      <c r="B166" s="31"/>
      <c r="C166" s="30"/>
      <c r="D166" s="148" t="s">
        <v>135</v>
      </c>
      <c r="E166" s="30"/>
      <c r="F166" s="149" t="s">
        <v>447</v>
      </c>
      <c r="G166" s="30"/>
      <c r="H166" s="30"/>
      <c r="I166" s="30"/>
      <c r="J166" s="30"/>
      <c r="K166" s="30"/>
      <c r="L166" s="31"/>
      <c r="M166" s="150"/>
      <c r="N166" s="151"/>
      <c r="O166" s="51"/>
      <c r="P166" s="51"/>
      <c r="Q166" s="51"/>
      <c r="R166" s="51"/>
      <c r="S166" s="51"/>
      <c r="T166" s="52"/>
      <c r="U166" s="30"/>
      <c r="V166" s="30"/>
      <c r="W166" s="30"/>
      <c r="X166" s="30"/>
      <c r="Y166" s="30"/>
      <c r="Z166" s="30"/>
      <c r="AA166" s="30"/>
      <c r="AB166" s="30"/>
      <c r="AC166" s="30"/>
      <c r="AD166" s="30"/>
      <c r="AE166" s="30"/>
      <c r="AT166" s="18" t="s">
        <v>135</v>
      </c>
      <c r="AU166" s="18" t="s">
        <v>84</v>
      </c>
    </row>
    <row r="167" spans="1:65" s="13" customFormat="1" x14ac:dyDescent="0.2">
      <c r="B167" s="152"/>
      <c r="D167" s="148" t="s">
        <v>139</v>
      </c>
      <c r="E167" s="153" t="s">
        <v>3</v>
      </c>
      <c r="F167" s="154" t="s">
        <v>448</v>
      </c>
      <c r="H167" s="155">
        <v>0.46200000000000002</v>
      </c>
      <c r="L167" s="152"/>
      <c r="M167" s="156"/>
      <c r="N167" s="157"/>
      <c r="O167" s="157"/>
      <c r="P167" s="157"/>
      <c r="Q167" s="157"/>
      <c r="R167" s="157"/>
      <c r="S167" s="157"/>
      <c r="T167" s="158"/>
      <c r="AT167" s="153" t="s">
        <v>139</v>
      </c>
      <c r="AU167" s="153" t="s">
        <v>84</v>
      </c>
      <c r="AV167" s="13" t="s">
        <v>84</v>
      </c>
      <c r="AW167" s="13" t="s">
        <v>36</v>
      </c>
      <c r="AX167" s="13" t="s">
        <v>82</v>
      </c>
      <c r="AY167" s="153" t="s">
        <v>126</v>
      </c>
    </row>
    <row r="168" spans="1:65" s="2" customFormat="1" ht="24.2" customHeight="1" x14ac:dyDescent="0.2">
      <c r="A168" s="30"/>
      <c r="B168" s="135"/>
      <c r="C168" s="136" t="s">
        <v>337</v>
      </c>
      <c r="D168" s="136" t="s">
        <v>128</v>
      </c>
      <c r="E168" s="137" t="s">
        <v>449</v>
      </c>
      <c r="F168" s="138" t="s">
        <v>450</v>
      </c>
      <c r="G168" s="139" t="s">
        <v>159</v>
      </c>
      <c r="H168" s="140">
        <v>1.33</v>
      </c>
      <c r="I168" s="141"/>
      <c r="J168" s="141">
        <f>ROUND(I168*H168,2)</f>
        <v>0</v>
      </c>
      <c r="K168" s="138" t="s">
        <v>132</v>
      </c>
      <c r="L168" s="31"/>
      <c r="M168" s="142" t="s">
        <v>3</v>
      </c>
      <c r="N168" s="143" t="s">
        <v>45</v>
      </c>
      <c r="O168" s="144">
        <v>7.5789999999999997</v>
      </c>
      <c r="P168" s="144">
        <f>O168*H168</f>
        <v>10.080070000000001</v>
      </c>
      <c r="Q168" s="144">
        <v>0.11379</v>
      </c>
      <c r="R168" s="144">
        <f>Q168*H168</f>
        <v>0.15134070000000002</v>
      </c>
      <c r="S168" s="144">
        <v>0</v>
      </c>
      <c r="T168" s="145">
        <f>S168*H168</f>
        <v>0</v>
      </c>
      <c r="U168" s="30"/>
      <c r="V168" s="30"/>
      <c r="W168" s="30"/>
      <c r="X168" s="30"/>
      <c r="Y168" s="30"/>
      <c r="Z168" s="30"/>
      <c r="AA168" s="30"/>
      <c r="AB168" s="30"/>
      <c r="AC168" s="30"/>
      <c r="AD168" s="30"/>
      <c r="AE168" s="30"/>
      <c r="AR168" s="146" t="s">
        <v>133</v>
      </c>
      <c r="AT168" s="146" t="s">
        <v>128</v>
      </c>
      <c r="AU168" s="146" t="s">
        <v>84</v>
      </c>
      <c r="AY168" s="18" t="s">
        <v>126</v>
      </c>
      <c r="BE168" s="147">
        <f>IF(N168="základní",J168,0)</f>
        <v>0</v>
      </c>
      <c r="BF168" s="147">
        <f>IF(N168="snížená",J168,0)</f>
        <v>0</v>
      </c>
      <c r="BG168" s="147">
        <f>IF(N168="zákl. přenesená",J168,0)</f>
        <v>0</v>
      </c>
      <c r="BH168" s="147">
        <f>IF(N168="sníž. přenesená",J168,0)</f>
        <v>0</v>
      </c>
      <c r="BI168" s="147">
        <f>IF(N168="nulová",J168,0)</f>
        <v>0</v>
      </c>
      <c r="BJ168" s="18" t="s">
        <v>82</v>
      </c>
      <c r="BK168" s="147">
        <f>ROUND(I168*H168,2)</f>
        <v>0</v>
      </c>
      <c r="BL168" s="18" t="s">
        <v>133</v>
      </c>
      <c r="BM168" s="146" t="s">
        <v>451</v>
      </c>
    </row>
    <row r="169" spans="1:65" s="2" customFormat="1" ht="68.25" x14ac:dyDescent="0.2">
      <c r="A169" s="30"/>
      <c r="B169" s="31"/>
      <c r="C169" s="30"/>
      <c r="D169" s="148" t="s">
        <v>135</v>
      </c>
      <c r="E169" s="30"/>
      <c r="F169" s="149" t="s">
        <v>447</v>
      </c>
      <c r="G169" s="30"/>
      <c r="H169" s="30"/>
      <c r="I169" s="30"/>
      <c r="J169" s="30"/>
      <c r="K169" s="30"/>
      <c r="L169" s="31"/>
      <c r="M169" s="150"/>
      <c r="N169" s="151"/>
      <c r="O169" s="51"/>
      <c r="P169" s="51"/>
      <c r="Q169" s="51"/>
      <c r="R169" s="51"/>
      <c r="S169" s="51"/>
      <c r="T169" s="52"/>
      <c r="U169" s="30"/>
      <c r="V169" s="30"/>
      <c r="W169" s="30"/>
      <c r="X169" s="30"/>
      <c r="Y169" s="30"/>
      <c r="Z169" s="30"/>
      <c r="AA169" s="30"/>
      <c r="AB169" s="30"/>
      <c r="AC169" s="30"/>
      <c r="AD169" s="30"/>
      <c r="AE169" s="30"/>
      <c r="AT169" s="18" t="s">
        <v>135</v>
      </c>
      <c r="AU169" s="18" t="s">
        <v>84</v>
      </c>
    </row>
    <row r="170" spans="1:65" s="13" customFormat="1" x14ac:dyDescent="0.2">
      <c r="B170" s="152"/>
      <c r="D170" s="148" t="s">
        <v>139</v>
      </c>
      <c r="E170" s="153" t="s">
        <v>3</v>
      </c>
      <c r="F170" s="154" t="s">
        <v>452</v>
      </c>
      <c r="H170" s="155">
        <v>1.33</v>
      </c>
      <c r="L170" s="152"/>
      <c r="M170" s="156"/>
      <c r="N170" s="157"/>
      <c r="O170" s="157"/>
      <c r="P170" s="157"/>
      <c r="Q170" s="157"/>
      <c r="R170" s="157"/>
      <c r="S170" s="157"/>
      <c r="T170" s="158"/>
      <c r="AT170" s="153" t="s">
        <v>139</v>
      </c>
      <c r="AU170" s="153" t="s">
        <v>84</v>
      </c>
      <c r="AV170" s="13" t="s">
        <v>84</v>
      </c>
      <c r="AW170" s="13" t="s">
        <v>36</v>
      </c>
      <c r="AX170" s="13" t="s">
        <v>82</v>
      </c>
      <c r="AY170" s="153" t="s">
        <v>126</v>
      </c>
    </row>
    <row r="171" spans="1:65" s="2" customFormat="1" ht="24.2" customHeight="1" x14ac:dyDescent="0.2">
      <c r="A171" s="30"/>
      <c r="B171" s="135"/>
      <c r="C171" s="136" t="s">
        <v>343</v>
      </c>
      <c r="D171" s="136" t="s">
        <v>128</v>
      </c>
      <c r="E171" s="137" t="s">
        <v>453</v>
      </c>
      <c r="F171" s="138" t="s">
        <v>454</v>
      </c>
      <c r="G171" s="139" t="s">
        <v>253</v>
      </c>
      <c r="H171" s="140">
        <v>4</v>
      </c>
      <c r="I171" s="141"/>
      <c r="J171" s="141">
        <f>ROUND(I171*H171,2)</f>
        <v>0</v>
      </c>
      <c r="K171" s="138" t="s">
        <v>132</v>
      </c>
      <c r="L171" s="31"/>
      <c r="M171" s="142" t="s">
        <v>3</v>
      </c>
      <c r="N171" s="143" t="s">
        <v>45</v>
      </c>
      <c r="O171" s="144">
        <v>0.4</v>
      </c>
      <c r="P171" s="144">
        <f>O171*H171</f>
        <v>1.6</v>
      </c>
      <c r="Q171" s="144">
        <v>1.6379999999999999E-2</v>
      </c>
      <c r="R171" s="144">
        <f>Q171*H171</f>
        <v>6.5519999999999995E-2</v>
      </c>
      <c r="S171" s="144">
        <v>0</v>
      </c>
      <c r="T171" s="145">
        <f>S171*H171</f>
        <v>0</v>
      </c>
      <c r="U171" s="30"/>
      <c r="V171" s="30"/>
      <c r="W171" s="30"/>
      <c r="X171" s="30"/>
      <c r="Y171" s="30"/>
      <c r="Z171" s="30"/>
      <c r="AA171" s="30"/>
      <c r="AB171" s="30"/>
      <c r="AC171" s="30"/>
      <c r="AD171" s="30"/>
      <c r="AE171" s="30"/>
      <c r="AR171" s="146" t="s">
        <v>133</v>
      </c>
      <c r="AT171" s="146" t="s">
        <v>128</v>
      </c>
      <c r="AU171" s="146" t="s">
        <v>84</v>
      </c>
      <c r="AY171" s="18" t="s">
        <v>126</v>
      </c>
      <c r="BE171" s="147">
        <f>IF(N171="základní",J171,0)</f>
        <v>0</v>
      </c>
      <c r="BF171" s="147">
        <f>IF(N171="snížená",J171,0)</f>
        <v>0</v>
      </c>
      <c r="BG171" s="147">
        <f>IF(N171="zákl. přenesená",J171,0)</f>
        <v>0</v>
      </c>
      <c r="BH171" s="147">
        <f>IF(N171="sníž. přenesená",J171,0)</f>
        <v>0</v>
      </c>
      <c r="BI171" s="147">
        <f>IF(N171="nulová",J171,0)</f>
        <v>0</v>
      </c>
      <c r="BJ171" s="18" t="s">
        <v>82</v>
      </c>
      <c r="BK171" s="147">
        <f>ROUND(I171*H171,2)</f>
        <v>0</v>
      </c>
      <c r="BL171" s="18" t="s">
        <v>133</v>
      </c>
      <c r="BM171" s="146" t="s">
        <v>455</v>
      </c>
    </row>
    <row r="172" spans="1:65" s="2" customFormat="1" ht="68.25" x14ac:dyDescent="0.2">
      <c r="A172" s="30"/>
      <c r="B172" s="31"/>
      <c r="C172" s="30"/>
      <c r="D172" s="148" t="s">
        <v>135</v>
      </c>
      <c r="E172" s="30"/>
      <c r="F172" s="149" t="s">
        <v>456</v>
      </c>
      <c r="G172" s="30"/>
      <c r="H172" s="30"/>
      <c r="I172" s="30"/>
      <c r="J172" s="30"/>
      <c r="K172" s="30"/>
      <c r="L172" s="31"/>
      <c r="M172" s="150"/>
      <c r="N172" s="151"/>
      <c r="O172" s="51"/>
      <c r="P172" s="51"/>
      <c r="Q172" s="51"/>
      <c r="R172" s="51"/>
      <c r="S172" s="51"/>
      <c r="T172" s="52"/>
      <c r="U172" s="30"/>
      <c r="V172" s="30"/>
      <c r="W172" s="30"/>
      <c r="X172" s="30"/>
      <c r="Y172" s="30"/>
      <c r="Z172" s="30"/>
      <c r="AA172" s="30"/>
      <c r="AB172" s="30"/>
      <c r="AC172" s="30"/>
      <c r="AD172" s="30"/>
      <c r="AE172" s="30"/>
      <c r="AT172" s="18" t="s">
        <v>135</v>
      </c>
      <c r="AU172" s="18" t="s">
        <v>84</v>
      </c>
    </row>
    <row r="173" spans="1:65" s="13" customFormat="1" x14ac:dyDescent="0.2">
      <c r="B173" s="152"/>
      <c r="D173" s="148" t="s">
        <v>139</v>
      </c>
      <c r="E173" s="153" t="s">
        <v>3</v>
      </c>
      <c r="F173" s="154" t="s">
        <v>457</v>
      </c>
      <c r="H173" s="155">
        <v>2</v>
      </c>
      <c r="L173" s="152"/>
      <c r="M173" s="156"/>
      <c r="N173" s="157"/>
      <c r="O173" s="157"/>
      <c r="P173" s="157"/>
      <c r="Q173" s="157"/>
      <c r="R173" s="157"/>
      <c r="S173" s="157"/>
      <c r="T173" s="158"/>
      <c r="AT173" s="153" t="s">
        <v>139</v>
      </c>
      <c r="AU173" s="153" t="s">
        <v>84</v>
      </c>
      <c r="AV173" s="13" t="s">
        <v>84</v>
      </c>
      <c r="AW173" s="13" t="s">
        <v>36</v>
      </c>
      <c r="AX173" s="13" t="s">
        <v>74</v>
      </c>
      <c r="AY173" s="153" t="s">
        <v>126</v>
      </c>
    </row>
    <row r="174" spans="1:65" s="13" customFormat="1" x14ac:dyDescent="0.2">
      <c r="B174" s="152"/>
      <c r="D174" s="148" t="s">
        <v>139</v>
      </c>
      <c r="E174" s="153" t="s">
        <v>3</v>
      </c>
      <c r="F174" s="154" t="s">
        <v>458</v>
      </c>
      <c r="H174" s="155">
        <v>2</v>
      </c>
      <c r="L174" s="152"/>
      <c r="M174" s="156"/>
      <c r="N174" s="157"/>
      <c r="O174" s="157"/>
      <c r="P174" s="157"/>
      <c r="Q174" s="157"/>
      <c r="R174" s="157"/>
      <c r="S174" s="157"/>
      <c r="T174" s="158"/>
      <c r="AT174" s="153" t="s">
        <v>139</v>
      </c>
      <c r="AU174" s="153" t="s">
        <v>84</v>
      </c>
      <c r="AV174" s="13" t="s">
        <v>84</v>
      </c>
      <c r="AW174" s="13" t="s">
        <v>36</v>
      </c>
      <c r="AX174" s="13" t="s">
        <v>74</v>
      </c>
      <c r="AY174" s="153" t="s">
        <v>126</v>
      </c>
    </row>
    <row r="175" spans="1:65" s="15" customFormat="1" x14ac:dyDescent="0.2">
      <c r="B175" s="179"/>
      <c r="D175" s="148" t="s">
        <v>139</v>
      </c>
      <c r="E175" s="180" t="s">
        <v>3</v>
      </c>
      <c r="F175" s="181" t="s">
        <v>304</v>
      </c>
      <c r="H175" s="182">
        <v>4</v>
      </c>
      <c r="L175" s="179"/>
      <c r="M175" s="183"/>
      <c r="N175" s="184"/>
      <c r="O175" s="184"/>
      <c r="P175" s="184"/>
      <c r="Q175" s="184"/>
      <c r="R175" s="184"/>
      <c r="S175" s="184"/>
      <c r="T175" s="185"/>
      <c r="AT175" s="180" t="s">
        <v>139</v>
      </c>
      <c r="AU175" s="180" t="s">
        <v>84</v>
      </c>
      <c r="AV175" s="15" t="s">
        <v>133</v>
      </c>
      <c r="AW175" s="15" t="s">
        <v>36</v>
      </c>
      <c r="AX175" s="15" t="s">
        <v>82</v>
      </c>
      <c r="AY175" s="180" t="s">
        <v>126</v>
      </c>
    </row>
    <row r="176" spans="1:65" s="2" customFormat="1" ht="14.45" customHeight="1" x14ac:dyDescent="0.2">
      <c r="A176" s="30"/>
      <c r="B176" s="135"/>
      <c r="C176" s="159" t="s">
        <v>347</v>
      </c>
      <c r="D176" s="159" t="s">
        <v>170</v>
      </c>
      <c r="E176" s="160" t="s">
        <v>459</v>
      </c>
      <c r="F176" s="161" t="s">
        <v>460</v>
      </c>
      <c r="G176" s="162" t="s">
        <v>367</v>
      </c>
      <c r="H176" s="163">
        <v>1.6</v>
      </c>
      <c r="I176" s="164"/>
      <c r="J176" s="164">
        <f>ROUND(I176*H176,2)</f>
        <v>0</v>
      </c>
      <c r="K176" s="161" t="s">
        <v>3</v>
      </c>
      <c r="L176" s="165"/>
      <c r="M176" s="166" t="s">
        <v>3</v>
      </c>
      <c r="N176" s="167" t="s">
        <v>45</v>
      </c>
      <c r="O176" s="144">
        <v>0</v>
      </c>
      <c r="P176" s="144">
        <f>O176*H176</f>
        <v>0</v>
      </c>
      <c r="Q176" s="144">
        <v>8.8000000000000005E-3</v>
      </c>
      <c r="R176" s="144">
        <f>Q176*H176</f>
        <v>1.4080000000000002E-2</v>
      </c>
      <c r="S176" s="144">
        <v>0</v>
      </c>
      <c r="T176" s="145">
        <f>S176*H176</f>
        <v>0</v>
      </c>
      <c r="U176" s="30"/>
      <c r="V176" s="30"/>
      <c r="W176" s="30"/>
      <c r="X176" s="30"/>
      <c r="Y176" s="30"/>
      <c r="Z176" s="30"/>
      <c r="AA176" s="30"/>
      <c r="AB176" s="30"/>
      <c r="AC176" s="30"/>
      <c r="AD176" s="30"/>
      <c r="AE176" s="30"/>
      <c r="AR176" s="146" t="s">
        <v>169</v>
      </c>
      <c r="AT176" s="146" t="s">
        <v>170</v>
      </c>
      <c r="AU176" s="146" t="s">
        <v>84</v>
      </c>
      <c r="AY176" s="18" t="s">
        <v>126</v>
      </c>
      <c r="BE176" s="147">
        <f>IF(N176="základní",J176,0)</f>
        <v>0</v>
      </c>
      <c r="BF176" s="147">
        <f>IF(N176="snížená",J176,0)</f>
        <v>0</v>
      </c>
      <c r="BG176" s="147">
        <f>IF(N176="zákl. přenesená",J176,0)</f>
        <v>0</v>
      </c>
      <c r="BH176" s="147">
        <f>IF(N176="sníž. přenesená",J176,0)</f>
        <v>0</v>
      </c>
      <c r="BI176" s="147">
        <f>IF(N176="nulová",J176,0)</f>
        <v>0</v>
      </c>
      <c r="BJ176" s="18" t="s">
        <v>82</v>
      </c>
      <c r="BK176" s="147">
        <f>ROUND(I176*H176,2)</f>
        <v>0</v>
      </c>
      <c r="BL176" s="18" t="s">
        <v>133</v>
      </c>
      <c r="BM176" s="146" t="s">
        <v>461</v>
      </c>
    </row>
    <row r="177" spans="1:65" s="13" customFormat="1" x14ac:dyDescent="0.2">
      <c r="B177" s="152"/>
      <c r="D177" s="148" t="s">
        <v>139</v>
      </c>
      <c r="E177" s="153" t="s">
        <v>3</v>
      </c>
      <c r="F177" s="154" t="s">
        <v>462</v>
      </c>
      <c r="H177" s="155">
        <v>1.6</v>
      </c>
      <c r="L177" s="152"/>
      <c r="M177" s="156"/>
      <c r="N177" s="157"/>
      <c r="O177" s="157"/>
      <c r="P177" s="157"/>
      <c r="Q177" s="157"/>
      <c r="R177" s="157"/>
      <c r="S177" s="157"/>
      <c r="T177" s="158"/>
      <c r="AT177" s="153" t="s">
        <v>139</v>
      </c>
      <c r="AU177" s="153" t="s">
        <v>84</v>
      </c>
      <c r="AV177" s="13" t="s">
        <v>84</v>
      </c>
      <c r="AW177" s="13" t="s">
        <v>36</v>
      </c>
      <c r="AX177" s="13" t="s">
        <v>82</v>
      </c>
      <c r="AY177" s="153" t="s">
        <v>126</v>
      </c>
    </row>
    <row r="178" spans="1:65" s="2" customFormat="1" ht="24.2" customHeight="1" x14ac:dyDescent="0.2">
      <c r="A178" s="30"/>
      <c r="B178" s="135"/>
      <c r="C178" s="136" t="s">
        <v>354</v>
      </c>
      <c r="D178" s="136" t="s">
        <v>128</v>
      </c>
      <c r="E178" s="137" t="s">
        <v>463</v>
      </c>
      <c r="F178" s="138" t="s">
        <v>464</v>
      </c>
      <c r="G178" s="139" t="s">
        <v>253</v>
      </c>
      <c r="H178" s="140">
        <v>2</v>
      </c>
      <c r="I178" s="141"/>
      <c r="J178" s="141">
        <f>ROUND(I178*H178,2)</f>
        <v>0</v>
      </c>
      <c r="K178" s="138" t="s">
        <v>132</v>
      </c>
      <c r="L178" s="31"/>
      <c r="M178" s="142" t="s">
        <v>3</v>
      </c>
      <c r="N178" s="143" t="s">
        <v>45</v>
      </c>
      <c r="O178" s="144">
        <v>0.5</v>
      </c>
      <c r="P178" s="144">
        <f>O178*H178</f>
        <v>1</v>
      </c>
      <c r="Q178" s="144">
        <v>2.3400000000000001E-2</v>
      </c>
      <c r="R178" s="144">
        <f>Q178*H178</f>
        <v>4.6800000000000001E-2</v>
      </c>
      <c r="S178" s="144">
        <v>0</v>
      </c>
      <c r="T178" s="145">
        <f>S178*H178</f>
        <v>0</v>
      </c>
      <c r="U178" s="30"/>
      <c r="V178" s="30"/>
      <c r="W178" s="30"/>
      <c r="X178" s="30"/>
      <c r="Y178" s="30"/>
      <c r="Z178" s="30"/>
      <c r="AA178" s="30"/>
      <c r="AB178" s="30"/>
      <c r="AC178" s="30"/>
      <c r="AD178" s="30"/>
      <c r="AE178" s="30"/>
      <c r="AR178" s="146" t="s">
        <v>133</v>
      </c>
      <c r="AT178" s="146" t="s">
        <v>128</v>
      </c>
      <c r="AU178" s="146" t="s">
        <v>84</v>
      </c>
      <c r="AY178" s="18" t="s">
        <v>126</v>
      </c>
      <c r="BE178" s="147">
        <f>IF(N178="základní",J178,0)</f>
        <v>0</v>
      </c>
      <c r="BF178" s="147">
        <f>IF(N178="snížená",J178,0)</f>
        <v>0</v>
      </c>
      <c r="BG178" s="147">
        <f>IF(N178="zákl. přenesená",J178,0)</f>
        <v>0</v>
      </c>
      <c r="BH178" s="147">
        <f>IF(N178="sníž. přenesená",J178,0)</f>
        <v>0</v>
      </c>
      <c r="BI178" s="147">
        <f>IF(N178="nulová",J178,0)</f>
        <v>0</v>
      </c>
      <c r="BJ178" s="18" t="s">
        <v>82</v>
      </c>
      <c r="BK178" s="147">
        <f>ROUND(I178*H178,2)</f>
        <v>0</v>
      </c>
      <c r="BL178" s="18" t="s">
        <v>133</v>
      </c>
      <c r="BM178" s="146" t="s">
        <v>465</v>
      </c>
    </row>
    <row r="179" spans="1:65" s="2" customFormat="1" ht="68.25" x14ac:dyDescent="0.2">
      <c r="A179" s="30"/>
      <c r="B179" s="31"/>
      <c r="C179" s="30"/>
      <c r="D179" s="148" t="s">
        <v>135</v>
      </c>
      <c r="E179" s="30"/>
      <c r="F179" s="149" t="s">
        <v>456</v>
      </c>
      <c r="G179" s="30"/>
      <c r="H179" s="30"/>
      <c r="I179" s="30"/>
      <c r="J179" s="30"/>
      <c r="K179" s="30"/>
      <c r="L179" s="31"/>
      <c r="M179" s="150"/>
      <c r="N179" s="151"/>
      <c r="O179" s="51"/>
      <c r="P179" s="51"/>
      <c r="Q179" s="51"/>
      <c r="R179" s="51"/>
      <c r="S179" s="51"/>
      <c r="T179" s="52"/>
      <c r="U179" s="30"/>
      <c r="V179" s="30"/>
      <c r="W179" s="30"/>
      <c r="X179" s="30"/>
      <c r="Y179" s="30"/>
      <c r="Z179" s="30"/>
      <c r="AA179" s="30"/>
      <c r="AB179" s="30"/>
      <c r="AC179" s="30"/>
      <c r="AD179" s="30"/>
      <c r="AE179" s="30"/>
      <c r="AT179" s="18" t="s">
        <v>135</v>
      </c>
      <c r="AU179" s="18" t="s">
        <v>84</v>
      </c>
    </row>
    <row r="180" spans="1:65" s="13" customFormat="1" x14ac:dyDescent="0.2">
      <c r="B180" s="152"/>
      <c r="D180" s="148" t="s">
        <v>139</v>
      </c>
      <c r="E180" s="153" t="s">
        <v>3</v>
      </c>
      <c r="F180" s="154" t="s">
        <v>466</v>
      </c>
      <c r="H180" s="155">
        <v>2</v>
      </c>
      <c r="L180" s="152"/>
      <c r="M180" s="156"/>
      <c r="N180" s="157"/>
      <c r="O180" s="157"/>
      <c r="P180" s="157"/>
      <c r="Q180" s="157"/>
      <c r="R180" s="157"/>
      <c r="S180" s="157"/>
      <c r="T180" s="158"/>
      <c r="AT180" s="153" t="s">
        <v>139</v>
      </c>
      <c r="AU180" s="153" t="s">
        <v>84</v>
      </c>
      <c r="AV180" s="13" t="s">
        <v>84</v>
      </c>
      <c r="AW180" s="13" t="s">
        <v>36</v>
      </c>
      <c r="AX180" s="13" t="s">
        <v>82</v>
      </c>
      <c r="AY180" s="153" t="s">
        <v>126</v>
      </c>
    </row>
    <row r="181" spans="1:65" s="2" customFormat="1" ht="24.2" customHeight="1" x14ac:dyDescent="0.2">
      <c r="A181" s="30"/>
      <c r="B181" s="135"/>
      <c r="C181" s="136" t="s">
        <v>359</v>
      </c>
      <c r="D181" s="136" t="s">
        <v>128</v>
      </c>
      <c r="E181" s="137" t="s">
        <v>467</v>
      </c>
      <c r="F181" s="138" t="s">
        <v>468</v>
      </c>
      <c r="G181" s="139" t="s">
        <v>253</v>
      </c>
      <c r="H181" s="140">
        <v>1</v>
      </c>
      <c r="I181" s="141"/>
      <c r="J181" s="141">
        <f>ROUND(I181*H181,2)</f>
        <v>0</v>
      </c>
      <c r="K181" s="138" t="s">
        <v>132</v>
      </c>
      <c r="L181" s="31"/>
      <c r="M181" s="142" t="s">
        <v>3</v>
      </c>
      <c r="N181" s="143" t="s">
        <v>45</v>
      </c>
      <c r="O181" s="144">
        <v>0.63</v>
      </c>
      <c r="P181" s="144">
        <f>O181*H181</f>
        <v>0.63</v>
      </c>
      <c r="Q181" s="144">
        <v>2.8080000000000001E-2</v>
      </c>
      <c r="R181" s="144">
        <f>Q181*H181</f>
        <v>2.8080000000000001E-2</v>
      </c>
      <c r="S181" s="144">
        <v>0</v>
      </c>
      <c r="T181" s="145">
        <f>S181*H181</f>
        <v>0</v>
      </c>
      <c r="U181" s="30"/>
      <c r="V181" s="30"/>
      <c r="W181" s="30"/>
      <c r="X181" s="30"/>
      <c r="Y181" s="30"/>
      <c r="Z181" s="30"/>
      <c r="AA181" s="30"/>
      <c r="AB181" s="30"/>
      <c r="AC181" s="30"/>
      <c r="AD181" s="30"/>
      <c r="AE181" s="30"/>
      <c r="AR181" s="146" t="s">
        <v>133</v>
      </c>
      <c r="AT181" s="146" t="s">
        <v>128</v>
      </c>
      <c r="AU181" s="146" t="s">
        <v>84</v>
      </c>
      <c r="AY181" s="18" t="s">
        <v>126</v>
      </c>
      <c r="BE181" s="147">
        <f>IF(N181="základní",J181,0)</f>
        <v>0</v>
      </c>
      <c r="BF181" s="147">
        <f>IF(N181="snížená",J181,0)</f>
        <v>0</v>
      </c>
      <c r="BG181" s="147">
        <f>IF(N181="zákl. přenesená",J181,0)</f>
        <v>0</v>
      </c>
      <c r="BH181" s="147">
        <f>IF(N181="sníž. přenesená",J181,0)</f>
        <v>0</v>
      </c>
      <c r="BI181" s="147">
        <f>IF(N181="nulová",J181,0)</f>
        <v>0</v>
      </c>
      <c r="BJ181" s="18" t="s">
        <v>82</v>
      </c>
      <c r="BK181" s="147">
        <f>ROUND(I181*H181,2)</f>
        <v>0</v>
      </c>
      <c r="BL181" s="18" t="s">
        <v>133</v>
      </c>
      <c r="BM181" s="146" t="s">
        <v>469</v>
      </c>
    </row>
    <row r="182" spans="1:65" s="2" customFormat="1" ht="68.25" x14ac:dyDescent="0.2">
      <c r="A182" s="30"/>
      <c r="B182" s="31"/>
      <c r="C182" s="30"/>
      <c r="D182" s="148" t="s">
        <v>135</v>
      </c>
      <c r="E182" s="30"/>
      <c r="F182" s="149" t="s">
        <v>456</v>
      </c>
      <c r="G182" s="30"/>
      <c r="H182" s="30"/>
      <c r="I182" s="30"/>
      <c r="J182" s="30"/>
      <c r="K182" s="30"/>
      <c r="L182" s="31"/>
      <c r="M182" s="150"/>
      <c r="N182" s="151"/>
      <c r="O182" s="51"/>
      <c r="P182" s="51"/>
      <c r="Q182" s="51"/>
      <c r="R182" s="51"/>
      <c r="S182" s="51"/>
      <c r="T182" s="52"/>
      <c r="U182" s="30"/>
      <c r="V182" s="30"/>
      <c r="W182" s="30"/>
      <c r="X182" s="30"/>
      <c r="Y182" s="30"/>
      <c r="Z182" s="30"/>
      <c r="AA182" s="30"/>
      <c r="AB182" s="30"/>
      <c r="AC182" s="30"/>
      <c r="AD182" s="30"/>
      <c r="AE182" s="30"/>
      <c r="AT182" s="18" t="s">
        <v>135</v>
      </c>
      <c r="AU182" s="18" t="s">
        <v>84</v>
      </c>
    </row>
    <row r="183" spans="1:65" s="13" customFormat="1" x14ac:dyDescent="0.2">
      <c r="B183" s="152"/>
      <c r="D183" s="148" t="s">
        <v>139</v>
      </c>
      <c r="E183" s="153" t="s">
        <v>3</v>
      </c>
      <c r="F183" s="154" t="s">
        <v>470</v>
      </c>
      <c r="H183" s="155">
        <v>1</v>
      </c>
      <c r="L183" s="152"/>
      <c r="M183" s="156"/>
      <c r="N183" s="157"/>
      <c r="O183" s="157"/>
      <c r="P183" s="157"/>
      <c r="Q183" s="157"/>
      <c r="R183" s="157"/>
      <c r="S183" s="157"/>
      <c r="T183" s="158"/>
      <c r="AT183" s="153" t="s">
        <v>139</v>
      </c>
      <c r="AU183" s="153" t="s">
        <v>84</v>
      </c>
      <c r="AV183" s="13" t="s">
        <v>84</v>
      </c>
      <c r="AW183" s="13" t="s">
        <v>36</v>
      </c>
      <c r="AX183" s="13" t="s">
        <v>82</v>
      </c>
      <c r="AY183" s="153" t="s">
        <v>126</v>
      </c>
    </row>
    <row r="184" spans="1:65" s="2" customFormat="1" ht="14.45" customHeight="1" x14ac:dyDescent="0.2">
      <c r="A184" s="30"/>
      <c r="B184" s="135"/>
      <c r="C184" s="159" t="s">
        <v>364</v>
      </c>
      <c r="D184" s="159" t="s">
        <v>170</v>
      </c>
      <c r="E184" s="160" t="s">
        <v>471</v>
      </c>
      <c r="F184" s="161" t="s">
        <v>472</v>
      </c>
      <c r="G184" s="162" t="s">
        <v>367</v>
      </c>
      <c r="H184" s="163">
        <v>4.71</v>
      </c>
      <c r="I184" s="164"/>
      <c r="J184" s="164">
        <f>ROUND(I184*H184,2)</f>
        <v>0</v>
      </c>
      <c r="K184" s="161" t="s">
        <v>3</v>
      </c>
      <c r="L184" s="165"/>
      <c r="M184" s="166" t="s">
        <v>3</v>
      </c>
      <c r="N184" s="167" t="s">
        <v>45</v>
      </c>
      <c r="O184" s="144">
        <v>0</v>
      </c>
      <c r="P184" s="144">
        <f>O184*H184</f>
        <v>0</v>
      </c>
      <c r="Q184" s="144">
        <v>1.4999999999999999E-2</v>
      </c>
      <c r="R184" s="144">
        <f>Q184*H184</f>
        <v>7.0649999999999991E-2</v>
      </c>
      <c r="S184" s="144">
        <v>0</v>
      </c>
      <c r="T184" s="145">
        <f>S184*H184</f>
        <v>0</v>
      </c>
      <c r="U184" s="30"/>
      <c r="V184" s="30"/>
      <c r="W184" s="30"/>
      <c r="X184" s="30"/>
      <c r="Y184" s="30"/>
      <c r="Z184" s="30"/>
      <c r="AA184" s="30"/>
      <c r="AB184" s="30"/>
      <c r="AC184" s="30"/>
      <c r="AD184" s="30"/>
      <c r="AE184" s="30"/>
      <c r="AR184" s="146" t="s">
        <v>169</v>
      </c>
      <c r="AT184" s="146" t="s">
        <v>170</v>
      </c>
      <c r="AU184" s="146" t="s">
        <v>84</v>
      </c>
      <c r="AY184" s="18" t="s">
        <v>126</v>
      </c>
      <c r="BE184" s="147">
        <f>IF(N184="základní",J184,0)</f>
        <v>0</v>
      </c>
      <c r="BF184" s="147">
        <f>IF(N184="snížená",J184,0)</f>
        <v>0</v>
      </c>
      <c r="BG184" s="147">
        <f>IF(N184="zákl. přenesená",J184,0)</f>
        <v>0</v>
      </c>
      <c r="BH184" s="147">
        <f>IF(N184="sníž. přenesená",J184,0)</f>
        <v>0</v>
      </c>
      <c r="BI184" s="147">
        <f>IF(N184="nulová",J184,0)</f>
        <v>0</v>
      </c>
      <c r="BJ184" s="18" t="s">
        <v>82</v>
      </c>
      <c r="BK184" s="147">
        <f>ROUND(I184*H184,2)</f>
        <v>0</v>
      </c>
      <c r="BL184" s="18" t="s">
        <v>133</v>
      </c>
      <c r="BM184" s="146" t="s">
        <v>473</v>
      </c>
    </row>
    <row r="185" spans="1:65" s="13" customFormat="1" x14ac:dyDescent="0.2">
      <c r="B185" s="152"/>
      <c r="D185" s="148" t="s">
        <v>139</v>
      </c>
      <c r="E185" s="153" t="s">
        <v>3</v>
      </c>
      <c r="F185" s="154" t="s">
        <v>474</v>
      </c>
      <c r="H185" s="155">
        <v>2.65</v>
      </c>
      <c r="L185" s="152"/>
      <c r="M185" s="156"/>
      <c r="N185" s="157"/>
      <c r="O185" s="157"/>
      <c r="P185" s="157"/>
      <c r="Q185" s="157"/>
      <c r="R185" s="157"/>
      <c r="S185" s="157"/>
      <c r="T185" s="158"/>
      <c r="AT185" s="153" t="s">
        <v>139</v>
      </c>
      <c r="AU185" s="153" t="s">
        <v>84</v>
      </c>
      <c r="AV185" s="13" t="s">
        <v>84</v>
      </c>
      <c r="AW185" s="13" t="s">
        <v>36</v>
      </c>
      <c r="AX185" s="13" t="s">
        <v>74</v>
      </c>
      <c r="AY185" s="153" t="s">
        <v>126</v>
      </c>
    </row>
    <row r="186" spans="1:65" s="13" customFormat="1" x14ac:dyDescent="0.2">
      <c r="B186" s="152"/>
      <c r="D186" s="148" t="s">
        <v>139</v>
      </c>
      <c r="E186" s="153" t="s">
        <v>3</v>
      </c>
      <c r="F186" s="154" t="s">
        <v>475</v>
      </c>
      <c r="H186" s="155">
        <v>2.06</v>
      </c>
      <c r="L186" s="152"/>
      <c r="M186" s="156"/>
      <c r="N186" s="157"/>
      <c r="O186" s="157"/>
      <c r="P186" s="157"/>
      <c r="Q186" s="157"/>
      <c r="R186" s="157"/>
      <c r="S186" s="157"/>
      <c r="T186" s="158"/>
      <c r="AT186" s="153" t="s">
        <v>139</v>
      </c>
      <c r="AU186" s="153" t="s">
        <v>84</v>
      </c>
      <c r="AV186" s="13" t="s">
        <v>84</v>
      </c>
      <c r="AW186" s="13" t="s">
        <v>36</v>
      </c>
      <c r="AX186" s="13" t="s">
        <v>74</v>
      </c>
      <c r="AY186" s="153" t="s">
        <v>126</v>
      </c>
    </row>
    <row r="187" spans="1:65" s="15" customFormat="1" x14ac:dyDescent="0.2">
      <c r="B187" s="179"/>
      <c r="D187" s="148" t="s">
        <v>139</v>
      </c>
      <c r="E187" s="180" t="s">
        <v>3</v>
      </c>
      <c r="F187" s="181" t="s">
        <v>304</v>
      </c>
      <c r="H187" s="182">
        <v>4.71</v>
      </c>
      <c r="L187" s="179"/>
      <c r="M187" s="183"/>
      <c r="N187" s="184"/>
      <c r="O187" s="184"/>
      <c r="P187" s="184"/>
      <c r="Q187" s="184"/>
      <c r="R187" s="184"/>
      <c r="S187" s="184"/>
      <c r="T187" s="185"/>
      <c r="AT187" s="180" t="s">
        <v>139</v>
      </c>
      <c r="AU187" s="180" t="s">
        <v>84</v>
      </c>
      <c r="AV187" s="15" t="s">
        <v>133</v>
      </c>
      <c r="AW187" s="15" t="s">
        <v>36</v>
      </c>
      <c r="AX187" s="15" t="s">
        <v>82</v>
      </c>
      <c r="AY187" s="180" t="s">
        <v>126</v>
      </c>
    </row>
    <row r="188" spans="1:65" s="12" customFormat="1" ht="22.9" customHeight="1" x14ac:dyDescent="0.2">
      <c r="B188" s="123"/>
      <c r="D188" s="124" t="s">
        <v>73</v>
      </c>
      <c r="E188" s="133" t="s">
        <v>210</v>
      </c>
      <c r="F188" s="133" t="s">
        <v>211</v>
      </c>
      <c r="J188" s="134">
        <f>BK188</f>
        <v>0</v>
      </c>
      <c r="L188" s="123"/>
      <c r="M188" s="127"/>
      <c r="N188" s="128"/>
      <c r="O188" s="128"/>
      <c r="P188" s="129">
        <f>SUM(P189:P190)</f>
        <v>169.618371</v>
      </c>
      <c r="Q188" s="128"/>
      <c r="R188" s="129">
        <f>SUM(R189:R190)</f>
        <v>0</v>
      </c>
      <c r="S188" s="128"/>
      <c r="T188" s="130">
        <f>SUM(T189:T190)</f>
        <v>0</v>
      </c>
      <c r="AR188" s="124" t="s">
        <v>82</v>
      </c>
      <c r="AT188" s="131" t="s">
        <v>73</v>
      </c>
      <c r="AU188" s="131" t="s">
        <v>82</v>
      </c>
      <c r="AY188" s="124" t="s">
        <v>126</v>
      </c>
      <c r="BK188" s="132">
        <f>SUM(BK189:BK190)</f>
        <v>0</v>
      </c>
    </row>
    <row r="189" spans="1:65" s="2" customFormat="1" ht="14.45" customHeight="1" x14ac:dyDescent="0.2">
      <c r="A189" s="30"/>
      <c r="B189" s="135"/>
      <c r="C189" s="136" t="s">
        <v>370</v>
      </c>
      <c r="D189" s="136" t="s">
        <v>128</v>
      </c>
      <c r="E189" s="137" t="s">
        <v>212</v>
      </c>
      <c r="F189" s="138" t="s">
        <v>213</v>
      </c>
      <c r="G189" s="139" t="s">
        <v>214</v>
      </c>
      <c r="H189" s="140">
        <v>334.553</v>
      </c>
      <c r="I189" s="141"/>
      <c r="J189" s="141">
        <f>ROUND(I189*H189,2)</f>
        <v>0</v>
      </c>
      <c r="K189" s="138" t="s">
        <v>132</v>
      </c>
      <c r="L189" s="31"/>
      <c r="M189" s="142" t="s">
        <v>3</v>
      </c>
      <c r="N189" s="143" t="s">
        <v>45</v>
      </c>
      <c r="O189" s="144">
        <v>0.50700000000000001</v>
      </c>
      <c r="P189" s="144">
        <f>O189*H189</f>
        <v>169.618371</v>
      </c>
      <c r="Q189" s="144">
        <v>0</v>
      </c>
      <c r="R189" s="144">
        <f>Q189*H189</f>
        <v>0</v>
      </c>
      <c r="S189" s="144">
        <v>0</v>
      </c>
      <c r="T189" s="145">
        <f>S189*H189</f>
        <v>0</v>
      </c>
      <c r="U189" s="30"/>
      <c r="V189" s="30"/>
      <c r="W189" s="30"/>
      <c r="X189" s="30"/>
      <c r="Y189" s="30"/>
      <c r="Z189" s="30"/>
      <c r="AA189" s="30"/>
      <c r="AB189" s="30"/>
      <c r="AC189" s="30"/>
      <c r="AD189" s="30"/>
      <c r="AE189" s="30"/>
      <c r="AR189" s="146" t="s">
        <v>133</v>
      </c>
      <c r="AT189" s="146" t="s">
        <v>128</v>
      </c>
      <c r="AU189" s="146" t="s">
        <v>84</v>
      </c>
      <c r="AY189" s="18" t="s">
        <v>126</v>
      </c>
      <c r="BE189" s="147">
        <f>IF(N189="základní",J189,0)</f>
        <v>0</v>
      </c>
      <c r="BF189" s="147">
        <f>IF(N189="snížená",J189,0)</f>
        <v>0</v>
      </c>
      <c r="BG189" s="147">
        <f>IF(N189="zákl. přenesená",J189,0)</f>
        <v>0</v>
      </c>
      <c r="BH189" s="147">
        <f>IF(N189="sníž. přenesená",J189,0)</f>
        <v>0</v>
      </c>
      <c r="BI189" s="147">
        <f>IF(N189="nulová",J189,0)</f>
        <v>0</v>
      </c>
      <c r="BJ189" s="18" t="s">
        <v>82</v>
      </c>
      <c r="BK189" s="147">
        <f>ROUND(I189*H189,2)</f>
        <v>0</v>
      </c>
      <c r="BL189" s="18" t="s">
        <v>133</v>
      </c>
      <c r="BM189" s="146" t="s">
        <v>476</v>
      </c>
    </row>
    <row r="190" spans="1:65" s="2" customFormat="1" ht="29.25" x14ac:dyDescent="0.2">
      <c r="A190" s="30"/>
      <c r="B190" s="31"/>
      <c r="C190" s="30"/>
      <c r="D190" s="148" t="s">
        <v>135</v>
      </c>
      <c r="E190" s="30"/>
      <c r="F190" s="149" t="s">
        <v>216</v>
      </c>
      <c r="G190" s="30"/>
      <c r="H190" s="30"/>
      <c r="I190" s="30"/>
      <c r="J190" s="30"/>
      <c r="K190" s="30"/>
      <c r="L190" s="31"/>
      <c r="M190" s="168"/>
      <c r="N190" s="169"/>
      <c r="O190" s="170"/>
      <c r="P190" s="170"/>
      <c r="Q190" s="170"/>
      <c r="R190" s="170"/>
      <c r="S190" s="170"/>
      <c r="T190" s="171"/>
      <c r="U190" s="30"/>
      <c r="V190" s="30"/>
      <c r="W190" s="30"/>
      <c r="X190" s="30"/>
      <c r="Y190" s="30"/>
      <c r="Z190" s="30"/>
      <c r="AA190" s="30"/>
      <c r="AB190" s="30"/>
      <c r="AC190" s="30"/>
      <c r="AD190" s="30"/>
      <c r="AE190" s="30"/>
      <c r="AT190" s="18" t="s">
        <v>135</v>
      </c>
      <c r="AU190" s="18" t="s">
        <v>84</v>
      </c>
    </row>
    <row r="191" spans="1:65" s="2" customFormat="1" ht="6.95" customHeight="1" x14ac:dyDescent="0.2">
      <c r="A191" s="30"/>
      <c r="B191" s="40"/>
      <c r="C191" s="41"/>
      <c r="D191" s="41"/>
      <c r="E191" s="41"/>
      <c r="F191" s="41"/>
      <c r="G191" s="41"/>
      <c r="H191" s="41"/>
      <c r="I191" s="41"/>
      <c r="J191" s="41"/>
      <c r="K191" s="41"/>
      <c r="L191" s="31"/>
      <c r="M191" s="30"/>
      <c r="O191" s="30"/>
      <c r="P191" s="30"/>
      <c r="Q191" s="30"/>
      <c r="R191" s="30"/>
      <c r="S191" s="30"/>
      <c r="T191" s="30"/>
      <c r="U191" s="30"/>
      <c r="V191" s="30"/>
      <c r="W191" s="30"/>
      <c r="X191" s="30"/>
      <c r="Y191" s="30"/>
      <c r="Z191" s="30"/>
      <c r="AA191" s="30"/>
      <c r="AB191" s="30"/>
      <c r="AC191" s="30"/>
      <c r="AD191" s="30"/>
      <c r="AE191" s="30"/>
    </row>
  </sheetData>
  <autoFilter ref="C84:K19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58"/>
  <sheetViews>
    <sheetView showGridLines="0" topLeftCell="A70" workbookViewId="0">
      <selection activeCell="I94" sqref="I94"/>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6"/>
    </row>
    <row r="2" spans="1:46" s="1" customFormat="1" ht="36.950000000000003" customHeight="1" x14ac:dyDescent="0.2">
      <c r="L2" s="290" t="s">
        <v>6</v>
      </c>
      <c r="M2" s="291"/>
      <c r="N2" s="291"/>
      <c r="O2" s="291"/>
      <c r="P2" s="291"/>
      <c r="Q2" s="291"/>
      <c r="R2" s="291"/>
      <c r="S2" s="291"/>
      <c r="T2" s="291"/>
      <c r="U2" s="291"/>
      <c r="V2" s="291"/>
      <c r="AT2" s="18" t="s">
        <v>93</v>
      </c>
    </row>
    <row r="3" spans="1:46" s="1" customFormat="1" ht="6.95" customHeight="1" x14ac:dyDescent="0.2">
      <c r="B3" s="19"/>
      <c r="C3" s="20"/>
      <c r="D3" s="20"/>
      <c r="E3" s="20"/>
      <c r="F3" s="20"/>
      <c r="G3" s="20"/>
      <c r="H3" s="20"/>
      <c r="I3" s="20"/>
      <c r="J3" s="20"/>
      <c r="K3" s="20"/>
      <c r="L3" s="21"/>
      <c r="AT3" s="18" t="s">
        <v>84</v>
      </c>
    </row>
    <row r="4" spans="1:46" s="1" customFormat="1" ht="24.95" customHeight="1" x14ac:dyDescent="0.2">
      <c r="B4" s="21"/>
      <c r="D4" s="22" t="s">
        <v>100</v>
      </c>
      <c r="L4" s="21"/>
      <c r="M4" s="87" t="s">
        <v>11</v>
      </c>
      <c r="AT4" s="18" t="s">
        <v>4</v>
      </c>
    </row>
    <row r="5" spans="1:46" s="1" customFormat="1" ht="6.95" customHeight="1" x14ac:dyDescent="0.2">
      <c r="B5" s="21"/>
      <c r="L5" s="21"/>
    </row>
    <row r="6" spans="1:46" s="1" customFormat="1" ht="12" customHeight="1" x14ac:dyDescent="0.2">
      <c r="B6" s="21"/>
      <c r="D6" s="27" t="s">
        <v>15</v>
      </c>
      <c r="L6" s="21"/>
    </row>
    <row r="7" spans="1:46" s="1" customFormat="1" ht="16.5" customHeight="1" x14ac:dyDescent="0.2">
      <c r="B7" s="21"/>
      <c r="E7" s="324" t="str">
        <f>'Rekapitulace stavby'!K6</f>
        <v>VD Ludkovice - odstranění sedimentů a přednádrž</v>
      </c>
      <c r="F7" s="325"/>
      <c r="G7" s="325"/>
      <c r="H7" s="325"/>
      <c r="L7" s="21"/>
    </row>
    <row r="8" spans="1:46" s="2" customFormat="1" ht="12" customHeight="1" x14ac:dyDescent="0.2">
      <c r="A8" s="30"/>
      <c r="B8" s="31"/>
      <c r="C8" s="30"/>
      <c r="D8" s="27" t="s">
        <v>101</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314" t="s">
        <v>477</v>
      </c>
      <c r="F9" s="323"/>
      <c r="G9" s="323"/>
      <c r="H9" s="323"/>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18</v>
      </c>
      <c r="G11" s="30"/>
      <c r="H11" s="30"/>
      <c r="I11" s="27" t="s">
        <v>19</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20</v>
      </c>
      <c r="E12" s="30"/>
      <c r="F12" s="25" t="s">
        <v>21</v>
      </c>
      <c r="G12" s="30"/>
      <c r="H12" s="30"/>
      <c r="I12" s="27" t="s">
        <v>22</v>
      </c>
      <c r="J12" s="48" t="str">
        <f>'Rekapitulace stavby'!AN8</f>
        <v>22. 9. 2020</v>
      </c>
      <c r="K12" s="30"/>
      <c r="L12" s="88"/>
      <c r="S12" s="30"/>
      <c r="T12" s="30"/>
      <c r="U12" s="30"/>
      <c r="V12" s="30"/>
      <c r="W12" s="30"/>
      <c r="X12" s="30"/>
      <c r="Y12" s="30"/>
      <c r="Z12" s="30"/>
      <c r="AA12" s="30"/>
      <c r="AB12" s="30"/>
      <c r="AC12" s="30"/>
      <c r="AD12" s="30"/>
      <c r="AE12" s="30"/>
    </row>
    <row r="13" spans="1:46" s="2" customFormat="1" ht="10.9"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24</v>
      </c>
      <c r="E14" s="30"/>
      <c r="F14" s="30"/>
      <c r="G14" s="30"/>
      <c r="H14" s="30"/>
      <c r="I14" s="27" t="s">
        <v>25</v>
      </c>
      <c r="J14" s="25" t="s">
        <v>26</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
        <v>27</v>
      </c>
      <c r="F15" s="30"/>
      <c r="G15" s="30"/>
      <c r="H15" s="30"/>
      <c r="I15" s="27" t="s">
        <v>28</v>
      </c>
      <c r="J15" s="25" t="s">
        <v>29</v>
      </c>
      <c r="K15" s="30"/>
      <c r="L15" s="88"/>
      <c r="S15" s="30"/>
      <c r="T15" s="30"/>
      <c r="U15" s="30"/>
      <c r="V15" s="30"/>
      <c r="W15" s="30"/>
      <c r="X15" s="30"/>
      <c r="Y15" s="30"/>
      <c r="Z15" s="30"/>
      <c r="AA15" s="30"/>
      <c r="AB15" s="30"/>
      <c r="AC15" s="30"/>
      <c r="AD15" s="30"/>
      <c r="AE15" s="30"/>
    </row>
    <row r="16" spans="1:46" s="2" customFormat="1" ht="6.95"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30</v>
      </c>
      <c r="E17" s="30"/>
      <c r="F17" s="30"/>
      <c r="G17" s="30"/>
      <c r="H17" s="30"/>
      <c r="I17" s="27" t="s">
        <v>25</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299" t="str">
        <f>'Rekapitulace stavby'!E14</f>
        <v xml:space="preserve"> </v>
      </c>
      <c r="F18" s="299"/>
      <c r="G18" s="299"/>
      <c r="H18" s="299"/>
      <c r="I18" s="27" t="s">
        <v>28</v>
      </c>
      <c r="J18" s="25" t="str">
        <f>'Rekapitulace stavby'!AN14</f>
        <v/>
      </c>
      <c r="K18" s="30"/>
      <c r="L18" s="88"/>
      <c r="S18" s="30"/>
      <c r="T18" s="30"/>
      <c r="U18" s="30"/>
      <c r="V18" s="30"/>
      <c r="W18" s="30"/>
      <c r="X18" s="30"/>
      <c r="Y18" s="30"/>
      <c r="Z18" s="30"/>
      <c r="AA18" s="30"/>
      <c r="AB18" s="30"/>
      <c r="AC18" s="30"/>
      <c r="AD18" s="30"/>
      <c r="AE18" s="30"/>
    </row>
    <row r="19" spans="1:31" s="2" customFormat="1" ht="6.95"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32</v>
      </c>
      <c r="E20" s="30"/>
      <c r="F20" s="30"/>
      <c r="G20" s="30"/>
      <c r="H20" s="30"/>
      <c r="I20" s="27" t="s">
        <v>25</v>
      </c>
      <c r="J20" s="25" t="s">
        <v>33</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
        <v>34</v>
      </c>
      <c r="F21" s="30"/>
      <c r="G21" s="30"/>
      <c r="H21" s="30"/>
      <c r="I21" s="27" t="s">
        <v>28</v>
      </c>
      <c r="J21" s="25" t="s">
        <v>35</v>
      </c>
      <c r="K21" s="30"/>
      <c r="L21" s="88"/>
      <c r="S21" s="30"/>
      <c r="T21" s="30"/>
      <c r="U21" s="30"/>
      <c r="V21" s="30"/>
      <c r="W21" s="30"/>
      <c r="X21" s="30"/>
      <c r="Y21" s="30"/>
      <c r="Z21" s="30"/>
      <c r="AA21" s="30"/>
      <c r="AB21" s="30"/>
      <c r="AC21" s="30"/>
      <c r="AD21" s="30"/>
      <c r="AE21" s="30"/>
    </row>
    <row r="22" spans="1:31" s="2" customFormat="1" ht="6.95"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37</v>
      </c>
      <c r="E23" s="30"/>
      <c r="F23" s="30"/>
      <c r="G23" s="30"/>
      <c r="H23" s="30"/>
      <c r="I23" s="27" t="s">
        <v>25</v>
      </c>
      <c r="J23" s="25" t="str">
        <f>IF('Rekapitulace stavby'!AN19="","",'Rekapitulace stavby'!AN19)</f>
        <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 xml:space="preserve"> </v>
      </c>
      <c r="F24" s="30"/>
      <c r="G24" s="30"/>
      <c r="H24" s="30"/>
      <c r="I24" s="27" t="s">
        <v>28</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5"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38</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01" t="s">
        <v>3</v>
      </c>
      <c r="F27" s="301"/>
      <c r="G27" s="301"/>
      <c r="H27" s="301"/>
      <c r="I27" s="89"/>
      <c r="J27" s="89"/>
      <c r="K27" s="89"/>
      <c r="L27" s="91"/>
      <c r="S27" s="89"/>
      <c r="T27" s="89"/>
      <c r="U27" s="89"/>
      <c r="V27" s="89"/>
      <c r="W27" s="89"/>
      <c r="X27" s="89"/>
      <c r="Y27" s="89"/>
      <c r="Z27" s="89"/>
      <c r="AA27" s="89"/>
      <c r="AB27" s="89"/>
      <c r="AC27" s="89"/>
      <c r="AD27" s="89"/>
      <c r="AE27" s="89"/>
    </row>
    <row r="28" spans="1:31" s="2" customFormat="1" ht="6.95"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40</v>
      </c>
      <c r="E30" s="30"/>
      <c r="F30" s="30"/>
      <c r="G30" s="30"/>
      <c r="H30" s="30"/>
      <c r="I30" s="30"/>
      <c r="J30" s="64">
        <f>ROUND(J88, 2)</f>
        <v>0</v>
      </c>
      <c r="K30" s="30"/>
      <c r="L30" s="88"/>
      <c r="S30" s="30"/>
      <c r="T30" s="30"/>
      <c r="U30" s="30"/>
      <c r="V30" s="30"/>
      <c r="W30" s="30"/>
      <c r="X30" s="30"/>
      <c r="Y30" s="30"/>
      <c r="Z30" s="30"/>
      <c r="AA30" s="30"/>
      <c r="AB30" s="30"/>
      <c r="AC30" s="30"/>
      <c r="AD30" s="30"/>
      <c r="AE30" s="30"/>
    </row>
    <row r="31" spans="1:31" s="2" customFormat="1" ht="6.95"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x14ac:dyDescent="0.2">
      <c r="A32" s="30"/>
      <c r="B32" s="31"/>
      <c r="C32" s="30"/>
      <c r="D32" s="30"/>
      <c r="E32" s="30"/>
      <c r="F32" s="34" t="s">
        <v>42</v>
      </c>
      <c r="G32" s="30"/>
      <c r="H32" s="30"/>
      <c r="I32" s="34" t="s">
        <v>41</v>
      </c>
      <c r="J32" s="34" t="s">
        <v>43</v>
      </c>
      <c r="K32" s="30"/>
      <c r="L32" s="88"/>
      <c r="S32" s="30"/>
      <c r="T32" s="30"/>
      <c r="U32" s="30"/>
      <c r="V32" s="30"/>
      <c r="W32" s="30"/>
      <c r="X32" s="30"/>
      <c r="Y32" s="30"/>
      <c r="Z32" s="30"/>
      <c r="AA32" s="30"/>
      <c r="AB32" s="30"/>
      <c r="AC32" s="30"/>
      <c r="AD32" s="30"/>
      <c r="AE32" s="30"/>
    </row>
    <row r="33" spans="1:31" s="2" customFormat="1" ht="14.45" customHeight="1" x14ac:dyDescent="0.2">
      <c r="A33" s="30"/>
      <c r="B33" s="31"/>
      <c r="C33" s="30"/>
      <c r="D33" s="93" t="s">
        <v>44</v>
      </c>
      <c r="E33" s="27" t="s">
        <v>45</v>
      </c>
      <c r="F33" s="94">
        <f>ROUND((SUM(BE88:BE257)),  2)</f>
        <v>0</v>
      </c>
      <c r="G33" s="30"/>
      <c r="H33" s="30"/>
      <c r="I33" s="95">
        <v>0.21</v>
      </c>
      <c r="J33" s="94">
        <f>ROUND(((SUM(BE88:BE257))*I33),  2)</f>
        <v>0</v>
      </c>
      <c r="K33" s="30"/>
      <c r="L33" s="88"/>
      <c r="S33" s="30"/>
      <c r="T33" s="30"/>
      <c r="U33" s="30"/>
      <c r="V33" s="30"/>
      <c r="W33" s="30"/>
      <c r="X33" s="30"/>
      <c r="Y33" s="30"/>
      <c r="Z33" s="30"/>
      <c r="AA33" s="30"/>
      <c r="AB33" s="30"/>
      <c r="AC33" s="30"/>
      <c r="AD33" s="30"/>
      <c r="AE33" s="30"/>
    </row>
    <row r="34" spans="1:31" s="2" customFormat="1" ht="14.45" customHeight="1" x14ac:dyDescent="0.2">
      <c r="A34" s="30"/>
      <c r="B34" s="31"/>
      <c r="C34" s="30"/>
      <c r="D34" s="30"/>
      <c r="E34" s="27" t="s">
        <v>46</v>
      </c>
      <c r="F34" s="94">
        <f>ROUND((SUM(BF88:BF257)),  2)</f>
        <v>0</v>
      </c>
      <c r="G34" s="30"/>
      <c r="H34" s="30"/>
      <c r="I34" s="95">
        <v>0.15</v>
      </c>
      <c r="J34" s="94">
        <f>ROUND(((SUM(BF88:BF257))*I34),  2)</f>
        <v>0</v>
      </c>
      <c r="K34" s="30"/>
      <c r="L34" s="88"/>
      <c r="S34" s="30"/>
      <c r="T34" s="30"/>
      <c r="U34" s="30"/>
      <c r="V34" s="30"/>
      <c r="W34" s="30"/>
      <c r="X34" s="30"/>
      <c r="Y34" s="30"/>
      <c r="Z34" s="30"/>
      <c r="AA34" s="30"/>
      <c r="AB34" s="30"/>
      <c r="AC34" s="30"/>
      <c r="AD34" s="30"/>
      <c r="AE34" s="30"/>
    </row>
    <row r="35" spans="1:31" s="2" customFormat="1" ht="14.45" hidden="1" customHeight="1" x14ac:dyDescent="0.2">
      <c r="A35" s="30"/>
      <c r="B35" s="31"/>
      <c r="C35" s="30"/>
      <c r="D35" s="30"/>
      <c r="E35" s="27" t="s">
        <v>47</v>
      </c>
      <c r="F35" s="94">
        <f>ROUND((SUM(BG88:BG257)),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x14ac:dyDescent="0.2">
      <c r="A36" s="30"/>
      <c r="B36" s="31"/>
      <c r="C36" s="30"/>
      <c r="D36" s="30"/>
      <c r="E36" s="27" t="s">
        <v>48</v>
      </c>
      <c r="F36" s="94">
        <f>ROUND((SUM(BH88:BH257)),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x14ac:dyDescent="0.2">
      <c r="A37" s="30"/>
      <c r="B37" s="31"/>
      <c r="C37" s="30"/>
      <c r="D37" s="30"/>
      <c r="E37" s="27" t="s">
        <v>49</v>
      </c>
      <c r="F37" s="94">
        <f>ROUND((SUM(BI88:BI257)),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50</v>
      </c>
      <c r="E39" s="53"/>
      <c r="F39" s="53"/>
      <c r="G39" s="98" t="s">
        <v>51</v>
      </c>
      <c r="H39" s="99" t="s">
        <v>52</v>
      </c>
      <c r="I39" s="53"/>
      <c r="J39" s="100">
        <f>SUM(J30:J37)</f>
        <v>0</v>
      </c>
      <c r="K39" s="101"/>
      <c r="L39" s="88"/>
      <c r="S39" s="30"/>
      <c r="T39" s="30"/>
      <c r="U39" s="30"/>
      <c r="V39" s="30"/>
      <c r="W39" s="30"/>
      <c r="X39" s="30"/>
      <c r="Y39" s="30"/>
      <c r="Z39" s="30"/>
      <c r="AA39" s="30"/>
      <c r="AB39" s="30"/>
      <c r="AC39" s="30"/>
      <c r="AD39" s="30"/>
      <c r="AE39" s="30"/>
    </row>
    <row r="40" spans="1:31" s="2" customFormat="1" ht="14.45"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x14ac:dyDescent="0.2">
      <c r="A45" s="30"/>
      <c r="B45" s="31"/>
      <c r="C45" s="22" t="s">
        <v>103</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4" t="str">
        <f>E7</f>
        <v>VD Ludkovice - odstranění sedimentů a přednádrž</v>
      </c>
      <c r="F48" s="325"/>
      <c r="G48" s="325"/>
      <c r="H48" s="325"/>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101</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314" t="str">
        <f>E9</f>
        <v>SO 02.2 - Spodní výpusť</v>
      </c>
      <c r="F50" s="323"/>
      <c r="G50" s="323"/>
      <c r="H50" s="323"/>
      <c r="I50" s="30"/>
      <c r="J50" s="30"/>
      <c r="K50" s="30"/>
      <c r="L50" s="88"/>
      <c r="S50" s="30"/>
      <c r="T50" s="30"/>
      <c r="U50" s="30"/>
      <c r="V50" s="30"/>
      <c r="W50" s="30"/>
      <c r="X50" s="30"/>
      <c r="Y50" s="30"/>
      <c r="Z50" s="30"/>
      <c r="AA50" s="30"/>
      <c r="AB50" s="30"/>
      <c r="AC50" s="30"/>
      <c r="AD50" s="30"/>
      <c r="AE50" s="30"/>
    </row>
    <row r="51" spans="1:47" s="2" customFormat="1" ht="6.95"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20</v>
      </c>
      <c r="D52" s="30"/>
      <c r="E52" s="30"/>
      <c r="F52" s="25" t="str">
        <f>F12</f>
        <v>Ludkovice</v>
      </c>
      <c r="G52" s="30"/>
      <c r="H52" s="30"/>
      <c r="I52" s="27" t="s">
        <v>22</v>
      </c>
      <c r="J52" s="48" t="str">
        <f>IF(J12="","",J12)</f>
        <v>22. 9. 2020</v>
      </c>
      <c r="K52" s="30"/>
      <c r="L52" s="88"/>
      <c r="S52" s="30"/>
      <c r="T52" s="30"/>
      <c r="U52" s="30"/>
      <c r="V52" s="30"/>
      <c r="W52" s="30"/>
      <c r="X52" s="30"/>
      <c r="Y52" s="30"/>
      <c r="Z52" s="30"/>
      <c r="AA52" s="30"/>
      <c r="AB52" s="30"/>
      <c r="AC52" s="30"/>
      <c r="AD52" s="30"/>
      <c r="AE52" s="30"/>
    </row>
    <row r="53" spans="1:47" s="2" customFormat="1" ht="6.95"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x14ac:dyDescent="0.2">
      <c r="A54" s="30"/>
      <c r="B54" s="31"/>
      <c r="C54" s="27" t="s">
        <v>24</v>
      </c>
      <c r="D54" s="30"/>
      <c r="E54" s="30"/>
      <c r="F54" s="25" t="str">
        <f>E15</f>
        <v>Povodí Moravy, státní podnik</v>
      </c>
      <c r="G54" s="30"/>
      <c r="H54" s="30"/>
      <c r="I54" s="27" t="s">
        <v>32</v>
      </c>
      <c r="J54" s="28" t="str">
        <f>E21</f>
        <v xml:space="preserve">HG Partner, s.r.o. </v>
      </c>
      <c r="K54" s="30"/>
      <c r="L54" s="88"/>
      <c r="S54" s="30"/>
      <c r="T54" s="30"/>
      <c r="U54" s="30"/>
      <c r="V54" s="30"/>
      <c r="W54" s="30"/>
      <c r="X54" s="30"/>
      <c r="Y54" s="30"/>
      <c r="Z54" s="30"/>
      <c r="AA54" s="30"/>
      <c r="AB54" s="30"/>
      <c r="AC54" s="30"/>
      <c r="AD54" s="30"/>
      <c r="AE54" s="30"/>
    </row>
    <row r="55" spans="1:47" s="2" customFormat="1" ht="15.2" customHeight="1" x14ac:dyDescent="0.2">
      <c r="A55" s="30"/>
      <c r="B55" s="31"/>
      <c r="C55" s="27" t="s">
        <v>30</v>
      </c>
      <c r="D55" s="30"/>
      <c r="E55" s="30"/>
      <c r="F55" s="25" t="str">
        <f>IF(E18="","",E18)</f>
        <v xml:space="preserve"> </v>
      </c>
      <c r="G55" s="30"/>
      <c r="H55" s="30"/>
      <c r="I55" s="27" t="s">
        <v>37</v>
      </c>
      <c r="J55" s="28" t="str">
        <f>E24</f>
        <v xml:space="preserve"> </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104</v>
      </c>
      <c r="D57" s="96"/>
      <c r="E57" s="96"/>
      <c r="F57" s="96"/>
      <c r="G57" s="96"/>
      <c r="H57" s="96"/>
      <c r="I57" s="96"/>
      <c r="J57" s="103" t="s">
        <v>105</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x14ac:dyDescent="0.2">
      <c r="A59" s="30"/>
      <c r="B59" s="31"/>
      <c r="C59" s="104" t="s">
        <v>72</v>
      </c>
      <c r="D59" s="30"/>
      <c r="E59" s="30"/>
      <c r="F59" s="30"/>
      <c r="G59" s="30"/>
      <c r="H59" s="30"/>
      <c r="I59" s="30"/>
      <c r="J59" s="64">
        <f>J88</f>
        <v>0</v>
      </c>
      <c r="K59" s="30"/>
      <c r="L59" s="88"/>
      <c r="S59" s="30"/>
      <c r="T59" s="30"/>
      <c r="U59" s="30"/>
      <c r="V59" s="30"/>
      <c r="W59" s="30"/>
      <c r="X59" s="30"/>
      <c r="Y59" s="30"/>
      <c r="Z59" s="30"/>
      <c r="AA59" s="30"/>
      <c r="AB59" s="30"/>
      <c r="AC59" s="30"/>
      <c r="AD59" s="30"/>
      <c r="AE59" s="30"/>
      <c r="AU59" s="18" t="s">
        <v>106</v>
      </c>
    </row>
    <row r="60" spans="1:47" s="9" customFormat="1" ht="24.95" customHeight="1" x14ac:dyDescent="0.2">
      <c r="B60" s="105"/>
      <c r="D60" s="106" t="s">
        <v>107</v>
      </c>
      <c r="E60" s="107"/>
      <c r="F60" s="107"/>
      <c r="G60" s="107"/>
      <c r="H60" s="107"/>
      <c r="I60" s="107"/>
      <c r="J60" s="108">
        <f>J89</f>
        <v>0</v>
      </c>
      <c r="L60" s="105"/>
    </row>
    <row r="61" spans="1:47" s="10" customFormat="1" ht="19.899999999999999" customHeight="1" x14ac:dyDescent="0.2">
      <c r="B61" s="109"/>
      <c r="D61" s="110" t="s">
        <v>108</v>
      </c>
      <c r="E61" s="111"/>
      <c r="F61" s="111"/>
      <c r="G61" s="111"/>
      <c r="H61" s="111"/>
      <c r="I61" s="111"/>
      <c r="J61" s="112">
        <f>J90</f>
        <v>0</v>
      </c>
      <c r="L61" s="109"/>
    </row>
    <row r="62" spans="1:47" s="10" customFormat="1" ht="19.899999999999999" customHeight="1" x14ac:dyDescent="0.2">
      <c r="B62" s="109"/>
      <c r="D62" s="110" t="s">
        <v>219</v>
      </c>
      <c r="E62" s="111"/>
      <c r="F62" s="111"/>
      <c r="G62" s="111"/>
      <c r="H62" s="111"/>
      <c r="I62" s="111"/>
      <c r="J62" s="112">
        <f>J141</f>
        <v>0</v>
      </c>
      <c r="L62" s="109"/>
    </row>
    <row r="63" spans="1:47" s="10" customFormat="1" ht="19.899999999999999" customHeight="1" x14ac:dyDescent="0.2">
      <c r="B63" s="109"/>
      <c r="D63" s="110" t="s">
        <v>109</v>
      </c>
      <c r="E63" s="111"/>
      <c r="F63" s="111"/>
      <c r="G63" s="111"/>
      <c r="H63" s="111"/>
      <c r="I63" s="111"/>
      <c r="J63" s="112">
        <f>J182</f>
        <v>0</v>
      </c>
      <c r="L63" s="109"/>
    </row>
    <row r="64" spans="1:47" s="10" customFormat="1" ht="19.899999999999999" customHeight="1" x14ac:dyDescent="0.2">
      <c r="B64" s="109"/>
      <c r="D64" s="110" t="s">
        <v>478</v>
      </c>
      <c r="E64" s="111"/>
      <c r="F64" s="111"/>
      <c r="G64" s="111"/>
      <c r="H64" s="111"/>
      <c r="I64" s="111"/>
      <c r="J64" s="112">
        <f>J203</f>
        <v>0</v>
      </c>
      <c r="L64" s="109"/>
    </row>
    <row r="65" spans="1:31" s="10" customFormat="1" ht="19.899999999999999" customHeight="1" x14ac:dyDescent="0.2">
      <c r="B65" s="109"/>
      <c r="D65" s="110" t="s">
        <v>221</v>
      </c>
      <c r="E65" s="111"/>
      <c r="F65" s="111"/>
      <c r="G65" s="111"/>
      <c r="H65" s="111"/>
      <c r="I65" s="111"/>
      <c r="J65" s="112">
        <f>J218</f>
        <v>0</v>
      </c>
      <c r="L65" s="109"/>
    </row>
    <row r="66" spans="1:31" s="10" customFormat="1" ht="19.899999999999999" customHeight="1" x14ac:dyDescent="0.2">
      <c r="B66" s="109"/>
      <c r="D66" s="110" t="s">
        <v>110</v>
      </c>
      <c r="E66" s="111"/>
      <c r="F66" s="111"/>
      <c r="G66" s="111"/>
      <c r="H66" s="111"/>
      <c r="I66" s="111"/>
      <c r="J66" s="112">
        <f>J244</f>
        <v>0</v>
      </c>
      <c r="L66" s="109"/>
    </row>
    <row r="67" spans="1:31" s="9" customFormat="1" ht="24.95" customHeight="1" x14ac:dyDescent="0.2">
      <c r="B67" s="105"/>
      <c r="D67" s="106" t="s">
        <v>479</v>
      </c>
      <c r="E67" s="107"/>
      <c r="F67" s="107"/>
      <c r="G67" s="107"/>
      <c r="H67" s="107"/>
      <c r="I67" s="107"/>
      <c r="J67" s="108">
        <f>J247</f>
        <v>0</v>
      </c>
      <c r="L67" s="105"/>
    </row>
    <row r="68" spans="1:31" s="10" customFormat="1" ht="19.899999999999999" customHeight="1" x14ac:dyDescent="0.2">
      <c r="B68" s="109"/>
      <c r="D68" s="110" t="s">
        <v>480</v>
      </c>
      <c r="E68" s="111"/>
      <c r="F68" s="111"/>
      <c r="G68" s="111"/>
      <c r="H68" s="111"/>
      <c r="I68" s="111"/>
      <c r="J68" s="112">
        <f>J248</f>
        <v>0</v>
      </c>
      <c r="L68" s="109"/>
    </row>
    <row r="69" spans="1:31" s="2" customFormat="1" ht="21.75" customHeight="1" x14ac:dyDescent="0.2">
      <c r="A69" s="30"/>
      <c r="B69" s="31"/>
      <c r="C69" s="30"/>
      <c r="D69" s="30"/>
      <c r="E69" s="30"/>
      <c r="F69" s="30"/>
      <c r="G69" s="30"/>
      <c r="H69" s="30"/>
      <c r="I69" s="30"/>
      <c r="J69" s="30"/>
      <c r="K69" s="30"/>
      <c r="L69" s="88"/>
      <c r="S69" s="30"/>
      <c r="T69" s="30"/>
      <c r="U69" s="30"/>
      <c r="V69" s="30"/>
      <c r="W69" s="30"/>
      <c r="X69" s="30"/>
      <c r="Y69" s="30"/>
      <c r="Z69" s="30"/>
      <c r="AA69" s="30"/>
      <c r="AB69" s="30"/>
      <c r="AC69" s="30"/>
      <c r="AD69" s="30"/>
      <c r="AE69" s="30"/>
    </row>
    <row r="70" spans="1:31" s="2" customFormat="1" ht="6.95" customHeight="1" x14ac:dyDescent="0.2">
      <c r="A70" s="30"/>
      <c r="B70" s="40"/>
      <c r="C70" s="41"/>
      <c r="D70" s="41"/>
      <c r="E70" s="41"/>
      <c r="F70" s="41"/>
      <c r="G70" s="41"/>
      <c r="H70" s="41"/>
      <c r="I70" s="41"/>
      <c r="J70" s="41"/>
      <c r="K70" s="41"/>
      <c r="L70" s="88"/>
      <c r="S70" s="30"/>
      <c r="T70" s="30"/>
      <c r="U70" s="30"/>
      <c r="V70" s="30"/>
      <c r="W70" s="30"/>
      <c r="X70" s="30"/>
      <c r="Y70" s="30"/>
      <c r="Z70" s="30"/>
      <c r="AA70" s="30"/>
      <c r="AB70" s="30"/>
      <c r="AC70" s="30"/>
      <c r="AD70" s="30"/>
      <c r="AE70" s="30"/>
    </row>
    <row r="74" spans="1:31" s="2" customFormat="1" ht="6.95" customHeight="1" x14ac:dyDescent="0.2">
      <c r="A74" s="30"/>
      <c r="B74" s="42"/>
      <c r="C74" s="43"/>
      <c r="D74" s="43"/>
      <c r="E74" s="43"/>
      <c r="F74" s="43"/>
      <c r="G74" s="43"/>
      <c r="H74" s="43"/>
      <c r="I74" s="43"/>
      <c r="J74" s="43"/>
      <c r="K74" s="43"/>
      <c r="L74" s="88"/>
      <c r="S74" s="30"/>
      <c r="T74" s="30"/>
      <c r="U74" s="30"/>
      <c r="V74" s="30"/>
      <c r="W74" s="30"/>
      <c r="X74" s="30"/>
      <c r="Y74" s="30"/>
      <c r="Z74" s="30"/>
      <c r="AA74" s="30"/>
      <c r="AB74" s="30"/>
      <c r="AC74" s="30"/>
      <c r="AD74" s="30"/>
      <c r="AE74" s="30"/>
    </row>
    <row r="75" spans="1:31" s="2" customFormat="1" ht="24.95" customHeight="1" x14ac:dyDescent="0.2">
      <c r="A75" s="30"/>
      <c r="B75" s="31"/>
      <c r="C75" s="22" t="s">
        <v>111</v>
      </c>
      <c r="D75" s="30"/>
      <c r="E75" s="30"/>
      <c r="F75" s="30"/>
      <c r="G75" s="30"/>
      <c r="H75" s="30"/>
      <c r="I75" s="30"/>
      <c r="J75" s="30"/>
      <c r="K75" s="30"/>
      <c r="L75" s="88"/>
      <c r="S75" s="30"/>
      <c r="T75" s="30"/>
      <c r="U75" s="30"/>
      <c r="V75" s="30"/>
      <c r="W75" s="30"/>
      <c r="X75" s="30"/>
      <c r="Y75" s="30"/>
      <c r="Z75" s="30"/>
      <c r="AA75" s="30"/>
      <c r="AB75" s="30"/>
      <c r="AC75" s="30"/>
      <c r="AD75" s="30"/>
      <c r="AE75" s="30"/>
    </row>
    <row r="76" spans="1:31" s="2" customFormat="1" ht="6.95" customHeight="1" x14ac:dyDescent="0.2">
      <c r="A76" s="30"/>
      <c r="B76" s="31"/>
      <c r="C76" s="30"/>
      <c r="D76" s="30"/>
      <c r="E76" s="30"/>
      <c r="F76" s="30"/>
      <c r="G76" s="30"/>
      <c r="H76" s="30"/>
      <c r="I76" s="30"/>
      <c r="J76" s="30"/>
      <c r="K76" s="30"/>
      <c r="L76" s="88"/>
      <c r="S76" s="30"/>
      <c r="T76" s="30"/>
      <c r="U76" s="30"/>
      <c r="V76" s="30"/>
      <c r="W76" s="30"/>
      <c r="X76" s="30"/>
      <c r="Y76" s="30"/>
      <c r="Z76" s="30"/>
      <c r="AA76" s="30"/>
      <c r="AB76" s="30"/>
      <c r="AC76" s="30"/>
      <c r="AD76" s="30"/>
      <c r="AE76" s="30"/>
    </row>
    <row r="77" spans="1:31" s="2" customFormat="1" ht="12" customHeight="1" x14ac:dyDescent="0.2">
      <c r="A77" s="30"/>
      <c r="B77" s="31"/>
      <c r="C77" s="27" t="s">
        <v>15</v>
      </c>
      <c r="D77" s="30"/>
      <c r="E77" s="30"/>
      <c r="F77" s="30"/>
      <c r="G77" s="30"/>
      <c r="H77" s="30"/>
      <c r="I77" s="30"/>
      <c r="J77" s="30"/>
      <c r="K77" s="30"/>
      <c r="L77" s="88"/>
      <c r="S77" s="30"/>
      <c r="T77" s="30"/>
      <c r="U77" s="30"/>
      <c r="V77" s="30"/>
      <c r="W77" s="30"/>
      <c r="X77" s="30"/>
      <c r="Y77" s="30"/>
      <c r="Z77" s="30"/>
      <c r="AA77" s="30"/>
      <c r="AB77" s="30"/>
      <c r="AC77" s="30"/>
      <c r="AD77" s="30"/>
      <c r="AE77" s="30"/>
    </row>
    <row r="78" spans="1:31" s="2" customFormat="1" ht="16.5" customHeight="1" x14ac:dyDescent="0.2">
      <c r="A78" s="30"/>
      <c r="B78" s="31"/>
      <c r="C78" s="30"/>
      <c r="D78" s="30"/>
      <c r="E78" s="324" t="str">
        <f>E7</f>
        <v>VD Ludkovice - odstranění sedimentů a přednádrž</v>
      </c>
      <c r="F78" s="325"/>
      <c r="G78" s="325"/>
      <c r="H78" s="325"/>
      <c r="I78" s="30"/>
      <c r="J78" s="30"/>
      <c r="K78" s="30"/>
      <c r="L78" s="88"/>
      <c r="S78" s="30"/>
      <c r="T78" s="30"/>
      <c r="U78" s="30"/>
      <c r="V78" s="30"/>
      <c r="W78" s="30"/>
      <c r="X78" s="30"/>
      <c r="Y78" s="30"/>
      <c r="Z78" s="30"/>
      <c r="AA78" s="30"/>
      <c r="AB78" s="30"/>
      <c r="AC78" s="30"/>
      <c r="AD78" s="30"/>
      <c r="AE78" s="30"/>
    </row>
    <row r="79" spans="1:31" s="2" customFormat="1" ht="12" customHeight="1" x14ac:dyDescent="0.2">
      <c r="A79" s="30"/>
      <c r="B79" s="31"/>
      <c r="C79" s="27" t="s">
        <v>101</v>
      </c>
      <c r="D79" s="30"/>
      <c r="E79" s="30"/>
      <c r="F79" s="30"/>
      <c r="G79" s="30"/>
      <c r="H79" s="30"/>
      <c r="I79" s="30"/>
      <c r="J79" s="30"/>
      <c r="K79" s="30"/>
      <c r="L79" s="88"/>
      <c r="S79" s="30"/>
      <c r="T79" s="30"/>
      <c r="U79" s="30"/>
      <c r="V79" s="30"/>
      <c r="W79" s="30"/>
      <c r="X79" s="30"/>
      <c r="Y79" s="30"/>
      <c r="Z79" s="30"/>
      <c r="AA79" s="30"/>
      <c r="AB79" s="30"/>
      <c r="AC79" s="30"/>
      <c r="AD79" s="30"/>
      <c r="AE79" s="30"/>
    </row>
    <row r="80" spans="1:31" s="2" customFormat="1" ht="16.5" customHeight="1" x14ac:dyDescent="0.2">
      <c r="A80" s="30"/>
      <c r="B80" s="31"/>
      <c r="C80" s="30"/>
      <c r="D80" s="30"/>
      <c r="E80" s="314" t="str">
        <f>E9</f>
        <v>SO 02.2 - Spodní výpusť</v>
      </c>
      <c r="F80" s="323"/>
      <c r="G80" s="323"/>
      <c r="H80" s="323"/>
      <c r="I80" s="30"/>
      <c r="J80" s="30"/>
      <c r="K80" s="30"/>
      <c r="L80" s="88"/>
      <c r="S80" s="30"/>
      <c r="T80" s="30"/>
      <c r="U80" s="30"/>
      <c r="V80" s="30"/>
      <c r="W80" s="30"/>
      <c r="X80" s="30"/>
      <c r="Y80" s="30"/>
      <c r="Z80" s="30"/>
      <c r="AA80" s="30"/>
      <c r="AB80" s="30"/>
      <c r="AC80" s="30"/>
      <c r="AD80" s="30"/>
      <c r="AE80" s="30"/>
    </row>
    <row r="81" spans="1:65" s="2" customFormat="1" ht="6.95" customHeight="1" x14ac:dyDescent="0.2">
      <c r="A81" s="30"/>
      <c r="B81" s="31"/>
      <c r="C81" s="30"/>
      <c r="D81" s="30"/>
      <c r="E81" s="30"/>
      <c r="F81" s="30"/>
      <c r="G81" s="30"/>
      <c r="H81" s="30"/>
      <c r="I81" s="30"/>
      <c r="J81" s="30"/>
      <c r="K81" s="30"/>
      <c r="L81" s="88"/>
      <c r="S81" s="30"/>
      <c r="T81" s="30"/>
      <c r="U81" s="30"/>
      <c r="V81" s="30"/>
      <c r="W81" s="30"/>
      <c r="X81" s="30"/>
      <c r="Y81" s="30"/>
      <c r="Z81" s="30"/>
      <c r="AA81" s="30"/>
      <c r="AB81" s="30"/>
      <c r="AC81" s="30"/>
      <c r="AD81" s="30"/>
      <c r="AE81" s="30"/>
    </row>
    <row r="82" spans="1:65" s="2" customFormat="1" ht="12" customHeight="1" x14ac:dyDescent="0.2">
      <c r="A82" s="30"/>
      <c r="B82" s="31"/>
      <c r="C82" s="27" t="s">
        <v>20</v>
      </c>
      <c r="D82" s="30"/>
      <c r="E82" s="30"/>
      <c r="F82" s="25" t="str">
        <f>F12</f>
        <v>Ludkovice</v>
      </c>
      <c r="G82" s="30"/>
      <c r="H82" s="30"/>
      <c r="I82" s="27" t="s">
        <v>22</v>
      </c>
      <c r="J82" s="48" t="str">
        <f>IF(J12="","",J12)</f>
        <v>22. 9. 2020</v>
      </c>
      <c r="K82" s="30"/>
      <c r="L82" s="88"/>
      <c r="S82" s="30"/>
      <c r="T82" s="30"/>
      <c r="U82" s="30"/>
      <c r="V82" s="30"/>
      <c r="W82" s="30"/>
      <c r="X82" s="30"/>
      <c r="Y82" s="30"/>
      <c r="Z82" s="30"/>
      <c r="AA82" s="30"/>
      <c r="AB82" s="30"/>
      <c r="AC82" s="30"/>
      <c r="AD82" s="30"/>
      <c r="AE82" s="30"/>
    </row>
    <row r="83" spans="1:65" s="2" customFormat="1" ht="6.95" customHeight="1" x14ac:dyDescent="0.2">
      <c r="A83" s="30"/>
      <c r="B83" s="31"/>
      <c r="C83" s="30"/>
      <c r="D83" s="30"/>
      <c r="E83" s="30"/>
      <c r="F83" s="30"/>
      <c r="G83" s="30"/>
      <c r="H83" s="30"/>
      <c r="I83" s="30"/>
      <c r="J83" s="30"/>
      <c r="K83" s="30"/>
      <c r="L83" s="88"/>
      <c r="S83" s="30"/>
      <c r="T83" s="30"/>
      <c r="U83" s="30"/>
      <c r="V83" s="30"/>
      <c r="W83" s="30"/>
      <c r="X83" s="30"/>
      <c r="Y83" s="30"/>
      <c r="Z83" s="30"/>
      <c r="AA83" s="30"/>
      <c r="AB83" s="30"/>
      <c r="AC83" s="30"/>
      <c r="AD83" s="30"/>
      <c r="AE83" s="30"/>
    </row>
    <row r="84" spans="1:65" s="2" customFormat="1" ht="15.2" customHeight="1" x14ac:dyDescent="0.2">
      <c r="A84" s="30"/>
      <c r="B84" s="31"/>
      <c r="C84" s="27" t="s">
        <v>24</v>
      </c>
      <c r="D84" s="30"/>
      <c r="E84" s="30"/>
      <c r="F84" s="25" t="str">
        <f>E15</f>
        <v>Povodí Moravy, státní podnik</v>
      </c>
      <c r="G84" s="30"/>
      <c r="H84" s="30"/>
      <c r="I84" s="27" t="s">
        <v>32</v>
      </c>
      <c r="J84" s="28" t="str">
        <f>E21</f>
        <v xml:space="preserve">HG Partner, s.r.o. </v>
      </c>
      <c r="K84" s="30"/>
      <c r="L84" s="88"/>
      <c r="S84" s="30"/>
      <c r="T84" s="30"/>
      <c r="U84" s="30"/>
      <c r="V84" s="30"/>
      <c r="W84" s="30"/>
      <c r="X84" s="30"/>
      <c r="Y84" s="30"/>
      <c r="Z84" s="30"/>
      <c r="AA84" s="30"/>
      <c r="AB84" s="30"/>
      <c r="AC84" s="30"/>
      <c r="AD84" s="30"/>
      <c r="AE84" s="30"/>
    </row>
    <row r="85" spans="1:65" s="2" customFormat="1" ht="15.2" customHeight="1" x14ac:dyDescent="0.2">
      <c r="A85" s="30"/>
      <c r="B85" s="31"/>
      <c r="C85" s="27" t="s">
        <v>30</v>
      </c>
      <c r="D85" s="30"/>
      <c r="E85" s="30"/>
      <c r="F85" s="25" t="str">
        <f>IF(E18="","",E18)</f>
        <v xml:space="preserve"> </v>
      </c>
      <c r="G85" s="30"/>
      <c r="H85" s="30"/>
      <c r="I85" s="27" t="s">
        <v>37</v>
      </c>
      <c r="J85" s="28" t="str">
        <f>E24</f>
        <v xml:space="preserve"> </v>
      </c>
      <c r="K85" s="30"/>
      <c r="L85" s="88"/>
      <c r="S85" s="30"/>
      <c r="T85" s="30"/>
      <c r="U85" s="30"/>
      <c r="V85" s="30"/>
      <c r="W85" s="30"/>
      <c r="X85" s="30"/>
      <c r="Y85" s="30"/>
      <c r="Z85" s="30"/>
      <c r="AA85" s="30"/>
      <c r="AB85" s="30"/>
      <c r="AC85" s="30"/>
      <c r="AD85" s="30"/>
      <c r="AE85" s="30"/>
    </row>
    <row r="86" spans="1:65" s="2" customFormat="1" ht="10.35" customHeight="1" x14ac:dyDescent="0.2">
      <c r="A86" s="30"/>
      <c r="B86" s="31"/>
      <c r="C86" s="30"/>
      <c r="D86" s="30"/>
      <c r="E86" s="30"/>
      <c r="F86" s="30"/>
      <c r="G86" s="30"/>
      <c r="H86" s="30"/>
      <c r="I86" s="30"/>
      <c r="J86" s="30"/>
      <c r="K86" s="30"/>
      <c r="L86" s="88"/>
      <c r="S86" s="30"/>
      <c r="T86" s="30"/>
      <c r="U86" s="30"/>
      <c r="V86" s="30"/>
      <c r="W86" s="30"/>
      <c r="X86" s="30"/>
      <c r="Y86" s="30"/>
      <c r="Z86" s="30"/>
      <c r="AA86" s="30"/>
      <c r="AB86" s="30"/>
      <c r="AC86" s="30"/>
      <c r="AD86" s="30"/>
      <c r="AE86" s="30"/>
    </row>
    <row r="87" spans="1:65" s="11" customFormat="1" ht="29.25" customHeight="1" x14ac:dyDescent="0.2">
      <c r="A87" s="113"/>
      <c r="B87" s="114"/>
      <c r="C87" s="115" t="s">
        <v>112</v>
      </c>
      <c r="D87" s="116" t="s">
        <v>59</v>
      </c>
      <c r="E87" s="116" t="s">
        <v>55</v>
      </c>
      <c r="F87" s="116" t="s">
        <v>56</v>
      </c>
      <c r="G87" s="116" t="s">
        <v>113</v>
      </c>
      <c r="H87" s="116" t="s">
        <v>114</v>
      </c>
      <c r="I87" s="116" t="s">
        <v>115</v>
      </c>
      <c r="J87" s="116" t="s">
        <v>105</v>
      </c>
      <c r="K87" s="117" t="s">
        <v>116</v>
      </c>
      <c r="L87" s="118"/>
      <c r="M87" s="55" t="s">
        <v>3</v>
      </c>
      <c r="N87" s="56" t="s">
        <v>44</v>
      </c>
      <c r="O87" s="56" t="s">
        <v>117</v>
      </c>
      <c r="P87" s="56" t="s">
        <v>118</v>
      </c>
      <c r="Q87" s="56" t="s">
        <v>119</v>
      </c>
      <c r="R87" s="56" t="s">
        <v>120</v>
      </c>
      <c r="S87" s="56" t="s">
        <v>121</v>
      </c>
      <c r="T87" s="57" t="s">
        <v>122</v>
      </c>
      <c r="U87" s="113"/>
      <c r="V87" s="113"/>
      <c r="W87" s="113"/>
      <c r="X87" s="113"/>
      <c r="Y87" s="113"/>
      <c r="Z87" s="113"/>
      <c r="AA87" s="113"/>
      <c r="AB87" s="113"/>
      <c r="AC87" s="113"/>
      <c r="AD87" s="113"/>
      <c r="AE87" s="113"/>
    </row>
    <row r="88" spans="1:65" s="2" customFormat="1" ht="22.9" customHeight="1" x14ac:dyDescent="0.25">
      <c r="A88" s="30"/>
      <c r="B88" s="31"/>
      <c r="C88" s="62" t="s">
        <v>123</v>
      </c>
      <c r="D88" s="30"/>
      <c r="E88" s="30"/>
      <c r="F88" s="30"/>
      <c r="G88" s="30"/>
      <c r="H88" s="30"/>
      <c r="I88" s="30"/>
      <c r="J88" s="119">
        <f>BK88</f>
        <v>0</v>
      </c>
      <c r="K88" s="30"/>
      <c r="L88" s="31"/>
      <c r="M88" s="58"/>
      <c r="N88" s="49"/>
      <c r="O88" s="59"/>
      <c r="P88" s="120">
        <f>P89+P247</f>
        <v>586.21358499999997</v>
      </c>
      <c r="Q88" s="59"/>
      <c r="R88" s="120">
        <f>R89+R247</f>
        <v>36.982348340787809</v>
      </c>
      <c r="S88" s="59"/>
      <c r="T88" s="121">
        <f>T89+T247</f>
        <v>0</v>
      </c>
      <c r="U88" s="30"/>
      <c r="V88" s="30"/>
      <c r="W88" s="30"/>
      <c r="X88" s="30"/>
      <c r="Y88" s="30"/>
      <c r="Z88" s="30"/>
      <c r="AA88" s="30"/>
      <c r="AB88" s="30"/>
      <c r="AC88" s="30"/>
      <c r="AD88" s="30"/>
      <c r="AE88" s="30"/>
      <c r="AT88" s="18" t="s">
        <v>73</v>
      </c>
      <c r="AU88" s="18" t="s">
        <v>106</v>
      </c>
      <c r="BK88" s="122">
        <f>BK89+BK247</f>
        <v>0</v>
      </c>
    </row>
    <row r="89" spans="1:65" s="12" customFormat="1" ht="25.9" customHeight="1" x14ac:dyDescent="0.2">
      <c r="B89" s="123"/>
      <c r="D89" s="124" t="s">
        <v>73</v>
      </c>
      <c r="E89" s="125" t="s">
        <v>124</v>
      </c>
      <c r="F89" s="125" t="s">
        <v>125</v>
      </c>
      <c r="J89" s="126">
        <f>BK89</f>
        <v>0</v>
      </c>
      <c r="L89" s="123"/>
      <c r="M89" s="127"/>
      <c r="N89" s="128"/>
      <c r="O89" s="128"/>
      <c r="P89" s="129">
        <f>P90+P141+P182+P203+P218+P244</f>
        <v>548.20994499999995</v>
      </c>
      <c r="Q89" s="128"/>
      <c r="R89" s="129">
        <f>R90+R141+R182+R203+R218+R244</f>
        <v>36.422767360787809</v>
      </c>
      <c r="S89" s="128"/>
      <c r="T89" s="130">
        <f>T90+T141+T182+T203+T218+T244</f>
        <v>0</v>
      </c>
      <c r="AR89" s="124" t="s">
        <v>82</v>
      </c>
      <c r="AT89" s="131" t="s">
        <v>73</v>
      </c>
      <c r="AU89" s="131" t="s">
        <v>74</v>
      </c>
      <c r="AY89" s="124" t="s">
        <v>126</v>
      </c>
      <c r="BK89" s="132">
        <f>BK90+BK141+BK182+BK203+BK218+BK244</f>
        <v>0</v>
      </c>
    </row>
    <row r="90" spans="1:65" s="12" customFormat="1" ht="22.9" customHeight="1" x14ac:dyDescent="0.2">
      <c r="B90" s="123"/>
      <c r="D90" s="124" t="s">
        <v>73</v>
      </c>
      <c r="E90" s="133" t="s">
        <v>82</v>
      </c>
      <c r="F90" s="133" t="s">
        <v>127</v>
      </c>
      <c r="J90" s="134">
        <f>BK90</f>
        <v>0</v>
      </c>
      <c r="L90" s="123"/>
      <c r="M90" s="127"/>
      <c r="N90" s="128"/>
      <c r="O90" s="128"/>
      <c r="P90" s="129">
        <f>SUM(P91:P140)</f>
        <v>130.67226199999999</v>
      </c>
      <c r="Q90" s="128"/>
      <c r="R90" s="129">
        <f>SUM(R91:R140)</f>
        <v>0.557033</v>
      </c>
      <c r="S90" s="128"/>
      <c r="T90" s="130">
        <f>SUM(T91:T140)</f>
        <v>0</v>
      </c>
      <c r="AR90" s="124" t="s">
        <v>82</v>
      </c>
      <c r="AT90" s="131" t="s">
        <v>73</v>
      </c>
      <c r="AU90" s="131" t="s">
        <v>82</v>
      </c>
      <c r="AY90" s="124" t="s">
        <v>126</v>
      </c>
      <c r="BK90" s="132">
        <f>SUM(BK91:BK140)</f>
        <v>0</v>
      </c>
    </row>
    <row r="91" spans="1:65" s="2" customFormat="1" ht="14.45" customHeight="1" x14ac:dyDescent="0.2">
      <c r="A91" s="30"/>
      <c r="B91" s="135"/>
      <c r="C91" s="136" t="s">
        <v>82</v>
      </c>
      <c r="D91" s="136" t="s">
        <v>128</v>
      </c>
      <c r="E91" s="137" t="s">
        <v>373</v>
      </c>
      <c r="F91" s="138" t="s">
        <v>374</v>
      </c>
      <c r="G91" s="139" t="s">
        <v>159</v>
      </c>
      <c r="H91" s="140">
        <v>68.88</v>
      </c>
      <c r="I91" s="141"/>
      <c r="J91" s="141">
        <f>ROUND(I91*H91,2)</f>
        <v>0</v>
      </c>
      <c r="K91" s="138" t="s">
        <v>132</v>
      </c>
      <c r="L91" s="31"/>
      <c r="M91" s="142" t="s">
        <v>3</v>
      </c>
      <c r="N91" s="143" t="s">
        <v>45</v>
      </c>
      <c r="O91" s="144">
        <v>7.5999999999999998E-2</v>
      </c>
      <c r="P91" s="144">
        <f>O91*H91</f>
        <v>5.2348799999999995</v>
      </c>
      <c r="Q91" s="144">
        <v>0</v>
      </c>
      <c r="R91" s="144">
        <f>Q91*H91</f>
        <v>0</v>
      </c>
      <c r="S91" s="144">
        <v>0</v>
      </c>
      <c r="T91" s="145">
        <f>S91*H91</f>
        <v>0</v>
      </c>
      <c r="U91" s="30"/>
      <c r="V91" s="30"/>
      <c r="W91" s="30"/>
      <c r="X91" s="30"/>
      <c r="Y91" s="30"/>
      <c r="Z91" s="30"/>
      <c r="AA91" s="30"/>
      <c r="AB91" s="30"/>
      <c r="AC91" s="30"/>
      <c r="AD91" s="30"/>
      <c r="AE91" s="30"/>
      <c r="AR91" s="146" t="s">
        <v>133</v>
      </c>
      <c r="AT91" s="146" t="s">
        <v>128</v>
      </c>
      <c r="AU91" s="146" t="s">
        <v>84</v>
      </c>
      <c r="AY91" s="18" t="s">
        <v>126</v>
      </c>
      <c r="BE91" s="147">
        <f>IF(N91="základní",J91,0)</f>
        <v>0</v>
      </c>
      <c r="BF91" s="147">
        <f>IF(N91="snížená",J91,0)</f>
        <v>0</v>
      </c>
      <c r="BG91" s="147">
        <f>IF(N91="zákl. přenesená",J91,0)</f>
        <v>0</v>
      </c>
      <c r="BH91" s="147">
        <f>IF(N91="sníž. přenesená",J91,0)</f>
        <v>0</v>
      </c>
      <c r="BI91" s="147">
        <f>IF(N91="nulová",J91,0)</f>
        <v>0</v>
      </c>
      <c r="BJ91" s="18" t="s">
        <v>82</v>
      </c>
      <c r="BK91" s="147">
        <f>ROUND(I91*H91,2)</f>
        <v>0</v>
      </c>
      <c r="BL91" s="18" t="s">
        <v>133</v>
      </c>
      <c r="BM91" s="146" t="s">
        <v>481</v>
      </c>
    </row>
    <row r="92" spans="1:65" s="2" customFormat="1" ht="68.25" x14ac:dyDescent="0.2">
      <c r="A92" s="30"/>
      <c r="B92" s="31"/>
      <c r="C92" s="30"/>
      <c r="D92" s="148" t="s">
        <v>135</v>
      </c>
      <c r="E92" s="30"/>
      <c r="F92" s="149" t="s">
        <v>376</v>
      </c>
      <c r="G92" s="30"/>
      <c r="H92" s="30"/>
      <c r="I92" s="30"/>
      <c r="J92" s="30"/>
      <c r="K92" s="30"/>
      <c r="L92" s="31"/>
      <c r="M92" s="150"/>
      <c r="N92" s="151"/>
      <c r="O92" s="51"/>
      <c r="P92" s="51"/>
      <c r="Q92" s="51"/>
      <c r="R92" s="51"/>
      <c r="S92" s="51"/>
      <c r="T92" s="52"/>
      <c r="U92" s="30"/>
      <c r="V92" s="30"/>
      <c r="W92" s="30"/>
      <c r="X92" s="30"/>
      <c r="Y92" s="30"/>
      <c r="Z92" s="30"/>
      <c r="AA92" s="30"/>
      <c r="AB92" s="30"/>
      <c r="AC92" s="30"/>
      <c r="AD92" s="30"/>
      <c r="AE92" s="30"/>
      <c r="AT92" s="18" t="s">
        <v>135</v>
      </c>
      <c r="AU92" s="18" t="s">
        <v>84</v>
      </c>
    </row>
    <row r="93" spans="1:65" s="13" customFormat="1" x14ac:dyDescent="0.2">
      <c r="B93" s="152"/>
      <c r="D93" s="148" t="s">
        <v>139</v>
      </c>
      <c r="E93" s="153" t="s">
        <v>3</v>
      </c>
      <c r="F93" s="154" t="s">
        <v>482</v>
      </c>
      <c r="H93" s="155">
        <v>68.88</v>
      </c>
      <c r="L93" s="152"/>
      <c r="M93" s="156"/>
      <c r="N93" s="157"/>
      <c r="O93" s="157"/>
      <c r="P93" s="157"/>
      <c r="Q93" s="157"/>
      <c r="R93" s="157"/>
      <c r="S93" s="157"/>
      <c r="T93" s="158"/>
      <c r="AT93" s="153" t="s">
        <v>139</v>
      </c>
      <c r="AU93" s="153" t="s">
        <v>84</v>
      </c>
      <c r="AV93" s="13" t="s">
        <v>84</v>
      </c>
      <c r="AW93" s="13" t="s">
        <v>36</v>
      </c>
      <c r="AX93" s="13" t="s">
        <v>82</v>
      </c>
      <c r="AY93" s="153" t="s">
        <v>126</v>
      </c>
    </row>
    <row r="94" spans="1:65" s="2" customFormat="1" ht="14.45" customHeight="1" x14ac:dyDescent="0.2">
      <c r="A94" s="30"/>
      <c r="B94" s="135"/>
      <c r="C94" s="136" t="s">
        <v>84</v>
      </c>
      <c r="D94" s="136" t="s">
        <v>128</v>
      </c>
      <c r="E94" s="137" t="s">
        <v>378</v>
      </c>
      <c r="F94" s="138" t="s">
        <v>379</v>
      </c>
      <c r="G94" s="139" t="s">
        <v>131</v>
      </c>
      <c r="H94" s="140">
        <v>192.631</v>
      </c>
      <c r="I94" s="141"/>
      <c r="J94" s="141">
        <f>ROUND(I94*H94,2)</f>
        <v>0</v>
      </c>
      <c r="K94" s="138" t="s">
        <v>132</v>
      </c>
      <c r="L94" s="31"/>
      <c r="M94" s="142" t="s">
        <v>3</v>
      </c>
      <c r="N94" s="143" t="s">
        <v>45</v>
      </c>
      <c r="O94" s="144">
        <v>0.193</v>
      </c>
      <c r="P94" s="144">
        <f>O94*H94</f>
        <v>37.177782999999998</v>
      </c>
      <c r="Q94" s="144">
        <v>0</v>
      </c>
      <c r="R94" s="144">
        <f>Q94*H94</f>
        <v>0</v>
      </c>
      <c r="S94" s="144">
        <v>0</v>
      </c>
      <c r="T94" s="145">
        <f>S94*H94</f>
        <v>0</v>
      </c>
      <c r="U94" s="30"/>
      <c r="V94" s="30"/>
      <c r="W94" s="30"/>
      <c r="X94" s="30"/>
      <c r="Y94" s="30"/>
      <c r="Z94" s="30"/>
      <c r="AA94" s="30"/>
      <c r="AB94" s="30"/>
      <c r="AC94" s="30"/>
      <c r="AD94" s="30"/>
      <c r="AE94" s="30"/>
      <c r="AR94" s="146" t="s">
        <v>133</v>
      </c>
      <c r="AT94" s="146" t="s">
        <v>128</v>
      </c>
      <c r="AU94" s="146" t="s">
        <v>84</v>
      </c>
      <c r="AY94" s="18" t="s">
        <v>126</v>
      </c>
      <c r="BE94" s="147">
        <f>IF(N94="základní",J94,0)</f>
        <v>0</v>
      </c>
      <c r="BF94" s="147">
        <f>IF(N94="snížená",J94,0)</f>
        <v>0</v>
      </c>
      <c r="BG94" s="147">
        <f>IF(N94="zákl. přenesená",J94,0)</f>
        <v>0</v>
      </c>
      <c r="BH94" s="147">
        <f>IF(N94="sníž. přenesená",J94,0)</f>
        <v>0</v>
      </c>
      <c r="BI94" s="147">
        <f>IF(N94="nulová",J94,0)</f>
        <v>0</v>
      </c>
      <c r="BJ94" s="18" t="s">
        <v>82</v>
      </c>
      <c r="BK94" s="147">
        <f>ROUND(I94*H94,2)</f>
        <v>0</v>
      </c>
      <c r="BL94" s="18" t="s">
        <v>133</v>
      </c>
      <c r="BM94" s="146" t="s">
        <v>483</v>
      </c>
    </row>
    <row r="95" spans="1:65" s="2" customFormat="1" ht="165.75" x14ac:dyDescent="0.2">
      <c r="A95" s="30"/>
      <c r="B95" s="31"/>
      <c r="C95" s="30"/>
      <c r="D95" s="148" t="s">
        <v>135</v>
      </c>
      <c r="E95" s="30"/>
      <c r="F95" s="149" t="s">
        <v>225</v>
      </c>
      <c r="G95" s="30"/>
      <c r="H95" s="30"/>
      <c r="I95" s="30"/>
      <c r="J95" s="30"/>
      <c r="K95" s="30"/>
      <c r="L95" s="31"/>
      <c r="M95" s="150"/>
      <c r="N95" s="151"/>
      <c r="O95" s="51"/>
      <c r="P95" s="51"/>
      <c r="Q95" s="51"/>
      <c r="R95" s="51"/>
      <c r="S95" s="51"/>
      <c r="T95" s="52"/>
      <c r="U95" s="30"/>
      <c r="V95" s="30"/>
      <c r="W95" s="30"/>
      <c r="X95" s="30"/>
      <c r="Y95" s="30"/>
      <c r="Z95" s="30"/>
      <c r="AA95" s="30"/>
      <c r="AB95" s="30"/>
      <c r="AC95" s="30"/>
      <c r="AD95" s="30"/>
      <c r="AE95" s="30"/>
      <c r="AT95" s="18" t="s">
        <v>135</v>
      </c>
      <c r="AU95" s="18" t="s">
        <v>84</v>
      </c>
    </row>
    <row r="96" spans="1:65" s="13" customFormat="1" x14ac:dyDescent="0.2">
      <c r="B96" s="152"/>
      <c r="D96" s="148" t="s">
        <v>139</v>
      </c>
      <c r="E96" s="153" t="s">
        <v>3</v>
      </c>
      <c r="F96" s="154" t="s">
        <v>484</v>
      </c>
      <c r="H96" s="155">
        <v>160.99199999999999</v>
      </c>
      <c r="L96" s="152"/>
      <c r="M96" s="156"/>
      <c r="N96" s="157"/>
      <c r="O96" s="157"/>
      <c r="P96" s="157"/>
      <c r="Q96" s="157"/>
      <c r="R96" s="157"/>
      <c r="S96" s="157"/>
      <c r="T96" s="158"/>
      <c r="AT96" s="153" t="s">
        <v>139</v>
      </c>
      <c r="AU96" s="153" t="s">
        <v>84</v>
      </c>
      <c r="AV96" s="13" t="s">
        <v>84</v>
      </c>
      <c r="AW96" s="13" t="s">
        <v>36</v>
      </c>
      <c r="AX96" s="13" t="s">
        <v>74</v>
      </c>
      <c r="AY96" s="153" t="s">
        <v>126</v>
      </c>
    </row>
    <row r="97" spans="1:65" s="13" customFormat="1" x14ac:dyDescent="0.2">
      <c r="B97" s="152"/>
      <c r="D97" s="148" t="s">
        <v>139</v>
      </c>
      <c r="E97" s="153" t="s">
        <v>3</v>
      </c>
      <c r="F97" s="154" t="s">
        <v>485</v>
      </c>
      <c r="H97" s="155">
        <v>31.638999999999999</v>
      </c>
      <c r="L97" s="152"/>
      <c r="M97" s="156"/>
      <c r="N97" s="157"/>
      <c r="O97" s="157"/>
      <c r="P97" s="157"/>
      <c r="Q97" s="157"/>
      <c r="R97" s="157"/>
      <c r="S97" s="157"/>
      <c r="T97" s="158"/>
      <c r="AT97" s="153" t="s">
        <v>139</v>
      </c>
      <c r="AU97" s="153" t="s">
        <v>84</v>
      </c>
      <c r="AV97" s="13" t="s">
        <v>84</v>
      </c>
      <c r="AW97" s="13" t="s">
        <v>36</v>
      </c>
      <c r="AX97" s="13" t="s">
        <v>74</v>
      </c>
      <c r="AY97" s="153" t="s">
        <v>126</v>
      </c>
    </row>
    <row r="98" spans="1:65" s="15" customFormat="1" x14ac:dyDescent="0.2">
      <c r="B98" s="179"/>
      <c r="D98" s="148" t="s">
        <v>139</v>
      </c>
      <c r="E98" s="180" t="s">
        <v>3</v>
      </c>
      <c r="F98" s="181" t="s">
        <v>304</v>
      </c>
      <c r="H98" s="182">
        <v>192.631</v>
      </c>
      <c r="L98" s="179"/>
      <c r="M98" s="183"/>
      <c r="N98" s="184"/>
      <c r="O98" s="184"/>
      <c r="P98" s="184"/>
      <c r="Q98" s="184"/>
      <c r="R98" s="184"/>
      <c r="S98" s="184"/>
      <c r="T98" s="185"/>
      <c r="AT98" s="180" t="s">
        <v>139</v>
      </c>
      <c r="AU98" s="180" t="s">
        <v>84</v>
      </c>
      <c r="AV98" s="15" t="s">
        <v>133</v>
      </c>
      <c r="AW98" s="15" t="s">
        <v>36</v>
      </c>
      <c r="AX98" s="15" t="s">
        <v>82</v>
      </c>
      <c r="AY98" s="180" t="s">
        <v>126</v>
      </c>
    </row>
    <row r="99" spans="1:65" s="2" customFormat="1" ht="24.2" customHeight="1" x14ac:dyDescent="0.2">
      <c r="A99" s="30"/>
      <c r="B99" s="135"/>
      <c r="C99" s="136" t="s">
        <v>143</v>
      </c>
      <c r="D99" s="136" t="s">
        <v>128</v>
      </c>
      <c r="E99" s="137" t="s">
        <v>486</v>
      </c>
      <c r="F99" s="138" t="s">
        <v>487</v>
      </c>
      <c r="G99" s="139" t="s">
        <v>131</v>
      </c>
      <c r="H99" s="140">
        <v>0.309</v>
      </c>
      <c r="I99" s="141"/>
      <c r="J99" s="141">
        <f>ROUND(I99*H99,2)</f>
        <v>0</v>
      </c>
      <c r="K99" s="138" t="s">
        <v>132</v>
      </c>
      <c r="L99" s="31"/>
      <c r="M99" s="142" t="s">
        <v>3</v>
      </c>
      <c r="N99" s="143" t="s">
        <v>45</v>
      </c>
      <c r="O99" s="144">
        <v>2.2109999999999999</v>
      </c>
      <c r="P99" s="144">
        <f>O99*H99</f>
        <v>0.683199</v>
      </c>
      <c r="Q99" s="144">
        <v>0</v>
      </c>
      <c r="R99" s="144">
        <f>Q99*H99</f>
        <v>0</v>
      </c>
      <c r="S99" s="144">
        <v>0</v>
      </c>
      <c r="T99" s="145">
        <f>S99*H99</f>
        <v>0</v>
      </c>
      <c r="U99" s="30"/>
      <c r="V99" s="30"/>
      <c r="W99" s="30"/>
      <c r="X99" s="30"/>
      <c r="Y99" s="30"/>
      <c r="Z99" s="30"/>
      <c r="AA99" s="30"/>
      <c r="AB99" s="30"/>
      <c r="AC99" s="30"/>
      <c r="AD99" s="30"/>
      <c r="AE99" s="30"/>
      <c r="AR99" s="146" t="s">
        <v>133</v>
      </c>
      <c r="AT99" s="146" t="s">
        <v>128</v>
      </c>
      <c r="AU99" s="146" t="s">
        <v>84</v>
      </c>
      <c r="AY99" s="18" t="s">
        <v>126</v>
      </c>
      <c r="BE99" s="147">
        <f>IF(N99="základní",J99,0)</f>
        <v>0</v>
      </c>
      <c r="BF99" s="147">
        <f>IF(N99="snížená",J99,0)</f>
        <v>0</v>
      </c>
      <c r="BG99" s="147">
        <f>IF(N99="zákl. přenesená",J99,0)</f>
        <v>0</v>
      </c>
      <c r="BH99" s="147">
        <f>IF(N99="sníž. přenesená",J99,0)</f>
        <v>0</v>
      </c>
      <c r="BI99" s="147">
        <f>IF(N99="nulová",J99,0)</f>
        <v>0</v>
      </c>
      <c r="BJ99" s="18" t="s">
        <v>82</v>
      </c>
      <c r="BK99" s="147">
        <f>ROUND(I99*H99,2)</f>
        <v>0</v>
      </c>
      <c r="BL99" s="18" t="s">
        <v>133</v>
      </c>
      <c r="BM99" s="146" t="s">
        <v>488</v>
      </c>
    </row>
    <row r="100" spans="1:65" s="2" customFormat="1" ht="58.5" x14ac:dyDescent="0.2">
      <c r="A100" s="30"/>
      <c r="B100" s="31"/>
      <c r="C100" s="30"/>
      <c r="D100" s="148" t="s">
        <v>135</v>
      </c>
      <c r="E100" s="30"/>
      <c r="F100" s="149" t="s">
        <v>489</v>
      </c>
      <c r="G100" s="30"/>
      <c r="H100" s="30"/>
      <c r="I100" s="30"/>
      <c r="J100" s="30"/>
      <c r="K100" s="30"/>
      <c r="L100" s="31"/>
      <c r="M100" s="150"/>
      <c r="N100" s="151"/>
      <c r="O100" s="51"/>
      <c r="P100" s="51"/>
      <c r="Q100" s="51"/>
      <c r="R100" s="51"/>
      <c r="S100" s="51"/>
      <c r="T100" s="52"/>
      <c r="U100" s="30"/>
      <c r="V100" s="30"/>
      <c r="W100" s="30"/>
      <c r="X100" s="30"/>
      <c r="Y100" s="30"/>
      <c r="Z100" s="30"/>
      <c r="AA100" s="30"/>
      <c r="AB100" s="30"/>
      <c r="AC100" s="30"/>
      <c r="AD100" s="30"/>
      <c r="AE100" s="30"/>
      <c r="AT100" s="18" t="s">
        <v>135</v>
      </c>
      <c r="AU100" s="18" t="s">
        <v>84</v>
      </c>
    </row>
    <row r="101" spans="1:65" s="13" customFormat="1" x14ac:dyDescent="0.2">
      <c r="B101" s="152"/>
      <c r="D101" s="148" t="s">
        <v>139</v>
      </c>
      <c r="E101" s="153" t="s">
        <v>3</v>
      </c>
      <c r="F101" s="154" t="s">
        <v>490</v>
      </c>
      <c r="H101" s="155">
        <v>0.309</v>
      </c>
      <c r="L101" s="152"/>
      <c r="M101" s="156"/>
      <c r="N101" s="157"/>
      <c r="O101" s="157"/>
      <c r="P101" s="157"/>
      <c r="Q101" s="157"/>
      <c r="R101" s="157"/>
      <c r="S101" s="157"/>
      <c r="T101" s="158"/>
      <c r="AT101" s="153" t="s">
        <v>139</v>
      </c>
      <c r="AU101" s="153" t="s">
        <v>84</v>
      </c>
      <c r="AV101" s="13" t="s">
        <v>84</v>
      </c>
      <c r="AW101" s="13" t="s">
        <v>36</v>
      </c>
      <c r="AX101" s="13" t="s">
        <v>82</v>
      </c>
      <c r="AY101" s="153" t="s">
        <v>126</v>
      </c>
    </row>
    <row r="102" spans="1:65" s="2" customFormat="1" ht="14.45" customHeight="1" x14ac:dyDescent="0.2">
      <c r="A102" s="30"/>
      <c r="B102" s="135"/>
      <c r="C102" s="159" t="s">
        <v>133</v>
      </c>
      <c r="D102" s="159" t="s">
        <v>170</v>
      </c>
      <c r="E102" s="160" t="s">
        <v>491</v>
      </c>
      <c r="F102" s="161" t="s">
        <v>492</v>
      </c>
      <c r="G102" s="162" t="s">
        <v>214</v>
      </c>
      <c r="H102" s="163">
        <v>0.55600000000000005</v>
      </c>
      <c r="I102" s="164"/>
      <c r="J102" s="164">
        <f>ROUND(I102*H102,2)</f>
        <v>0</v>
      </c>
      <c r="K102" s="161" t="s">
        <v>132</v>
      </c>
      <c r="L102" s="165"/>
      <c r="M102" s="166" t="s">
        <v>3</v>
      </c>
      <c r="N102" s="167" t="s">
        <v>45</v>
      </c>
      <c r="O102" s="144">
        <v>0</v>
      </c>
      <c r="P102" s="144">
        <f>O102*H102</f>
        <v>0</v>
      </c>
      <c r="Q102" s="144">
        <v>1</v>
      </c>
      <c r="R102" s="144">
        <f>Q102*H102</f>
        <v>0.55600000000000005</v>
      </c>
      <c r="S102" s="144">
        <v>0</v>
      </c>
      <c r="T102" s="145">
        <f>S102*H102</f>
        <v>0</v>
      </c>
      <c r="U102" s="30"/>
      <c r="V102" s="30"/>
      <c r="W102" s="30"/>
      <c r="X102" s="30"/>
      <c r="Y102" s="30"/>
      <c r="Z102" s="30"/>
      <c r="AA102" s="30"/>
      <c r="AB102" s="30"/>
      <c r="AC102" s="30"/>
      <c r="AD102" s="30"/>
      <c r="AE102" s="30"/>
      <c r="AR102" s="146" t="s">
        <v>169</v>
      </c>
      <c r="AT102" s="146" t="s">
        <v>170</v>
      </c>
      <c r="AU102" s="146" t="s">
        <v>84</v>
      </c>
      <c r="AY102" s="18" t="s">
        <v>126</v>
      </c>
      <c r="BE102" s="147">
        <f>IF(N102="základní",J102,0)</f>
        <v>0</v>
      </c>
      <c r="BF102" s="147">
        <f>IF(N102="snížená",J102,0)</f>
        <v>0</v>
      </c>
      <c r="BG102" s="147">
        <f>IF(N102="zákl. přenesená",J102,0)</f>
        <v>0</v>
      </c>
      <c r="BH102" s="147">
        <f>IF(N102="sníž. přenesená",J102,0)</f>
        <v>0</v>
      </c>
      <c r="BI102" s="147">
        <f>IF(N102="nulová",J102,0)</f>
        <v>0</v>
      </c>
      <c r="BJ102" s="18" t="s">
        <v>82</v>
      </c>
      <c r="BK102" s="147">
        <f>ROUND(I102*H102,2)</f>
        <v>0</v>
      </c>
      <c r="BL102" s="18" t="s">
        <v>133</v>
      </c>
      <c r="BM102" s="146" t="s">
        <v>493</v>
      </c>
    </row>
    <row r="103" spans="1:65" s="13" customFormat="1" x14ac:dyDescent="0.2">
      <c r="B103" s="152"/>
      <c r="D103" s="148" t="s">
        <v>139</v>
      </c>
      <c r="F103" s="154" t="s">
        <v>494</v>
      </c>
      <c r="H103" s="155">
        <v>0.55600000000000005</v>
      </c>
      <c r="L103" s="152"/>
      <c r="M103" s="156"/>
      <c r="N103" s="157"/>
      <c r="O103" s="157"/>
      <c r="P103" s="157"/>
      <c r="Q103" s="157"/>
      <c r="R103" s="157"/>
      <c r="S103" s="157"/>
      <c r="T103" s="158"/>
      <c r="AT103" s="153" t="s">
        <v>139</v>
      </c>
      <c r="AU103" s="153" t="s">
        <v>84</v>
      </c>
      <c r="AV103" s="13" t="s">
        <v>84</v>
      </c>
      <c r="AW103" s="13" t="s">
        <v>4</v>
      </c>
      <c r="AX103" s="13" t="s">
        <v>82</v>
      </c>
      <c r="AY103" s="153" t="s">
        <v>126</v>
      </c>
    </row>
    <row r="104" spans="1:65" s="2" customFormat="1" ht="24.2" customHeight="1" x14ac:dyDescent="0.2">
      <c r="A104" s="30"/>
      <c r="B104" s="135"/>
      <c r="C104" s="136" t="s">
        <v>151</v>
      </c>
      <c r="D104" s="136" t="s">
        <v>128</v>
      </c>
      <c r="E104" s="137" t="s">
        <v>495</v>
      </c>
      <c r="F104" s="138" t="s">
        <v>496</v>
      </c>
      <c r="G104" s="139" t="s">
        <v>131</v>
      </c>
      <c r="H104" s="140">
        <v>13.776</v>
      </c>
      <c r="I104" s="141"/>
      <c r="J104" s="141">
        <f>ROUND(I104*H104,2)</f>
        <v>0</v>
      </c>
      <c r="K104" s="138" t="s">
        <v>132</v>
      </c>
      <c r="L104" s="31"/>
      <c r="M104" s="142" t="s">
        <v>3</v>
      </c>
      <c r="N104" s="143" t="s">
        <v>45</v>
      </c>
      <c r="O104" s="144">
        <v>0.11</v>
      </c>
      <c r="P104" s="144">
        <f>O104*H104</f>
        <v>1.51536</v>
      </c>
      <c r="Q104" s="144">
        <v>0</v>
      </c>
      <c r="R104" s="144">
        <f>Q104*H104</f>
        <v>0</v>
      </c>
      <c r="S104" s="144">
        <v>0</v>
      </c>
      <c r="T104" s="145">
        <f>S104*H104</f>
        <v>0</v>
      </c>
      <c r="U104" s="30"/>
      <c r="V104" s="30"/>
      <c r="W104" s="30"/>
      <c r="X104" s="30"/>
      <c r="Y104" s="30"/>
      <c r="Z104" s="30"/>
      <c r="AA104" s="30"/>
      <c r="AB104" s="30"/>
      <c r="AC104" s="30"/>
      <c r="AD104" s="30"/>
      <c r="AE104" s="30"/>
      <c r="AR104" s="146" t="s">
        <v>133</v>
      </c>
      <c r="AT104" s="146" t="s">
        <v>128</v>
      </c>
      <c r="AU104" s="146" t="s">
        <v>84</v>
      </c>
      <c r="AY104" s="18" t="s">
        <v>126</v>
      </c>
      <c r="BE104" s="147">
        <f>IF(N104="základní",J104,0)</f>
        <v>0</v>
      </c>
      <c r="BF104" s="147">
        <f>IF(N104="snížená",J104,0)</f>
        <v>0</v>
      </c>
      <c r="BG104" s="147">
        <f>IF(N104="zákl. přenesená",J104,0)</f>
        <v>0</v>
      </c>
      <c r="BH104" s="147">
        <f>IF(N104="sníž. přenesená",J104,0)</f>
        <v>0</v>
      </c>
      <c r="BI104" s="147">
        <f>IF(N104="nulová",J104,0)</f>
        <v>0</v>
      </c>
      <c r="BJ104" s="18" t="s">
        <v>82</v>
      </c>
      <c r="BK104" s="147">
        <f>ROUND(I104*H104,2)</f>
        <v>0</v>
      </c>
      <c r="BL104" s="18" t="s">
        <v>133</v>
      </c>
      <c r="BM104" s="146" t="s">
        <v>497</v>
      </c>
    </row>
    <row r="105" spans="1:65" s="2" customFormat="1" ht="68.25" x14ac:dyDescent="0.2">
      <c r="A105" s="30"/>
      <c r="B105" s="31"/>
      <c r="C105" s="30"/>
      <c r="D105" s="148" t="s">
        <v>135</v>
      </c>
      <c r="E105" s="30"/>
      <c r="F105" s="149" t="s">
        <v>385</v>
      </c>
      <c r="G105" s="30"/>
      <c r="H105" s="30"/>
      <c r="I105" s="30"/>
      <c r="J105" s="30"/>
      <c r="K105" s="30"/>
      <c r="L105" s="31"/>
      <c r="M105" s="150"/>
      <c r="N105" s="151"/>
      <c r="O105" s="51"/>
      <c r="P105" s="51"/>
      <c r="Q105" s="51"/>
      <c r="R105" s="51"/>
      <c r="S105" s="51"/>
      <c r="T105" s="52"/>
      <c r="U105" s="30"/>
      <c r="V105" s="30"/>
      <c r="W105" s="30"/>
      <c r="X105" s="30"/>
      <c r="Y105" s="30"/>
      <c r="Z105" s="30"/>
      <c r="AA105" s="30"/>
      <c r="AB105" s="30"/>
      <c r="AC105" s="30"/>
      <c r="AD105" s="30"/>
      <c r="AE105" s="30"/>
      <c r="AT105" s="18" t="s">
        <v>135</v>
      </c>
      <c r="AU105" s="18" t="s">
        <v>84</v>
      </c>
    </row>
    <row r="106" spans="1:65" s="13" customFormat="1" ht="22.5" x14ac:dyDescent="0.2">
      <c r="B106" s="152"/>
      <c r="D106" s="148" t="s">
        <v>139</v>
      </c>
      <c r="E106" s="153" t="s">
        <v>3</v>
      </c>
      <c r="F106" s="154" t="s">
        <v>498</v>
      </c>
      <c r="H106" s="155">
        <v>13.776</v>
      </c>
      <c r="L106" s="152"/>
      <c r="M106" s="156"/>
      <c r="N106" s="157"/>
      <c r="O106" s="157"/>
      <c r="P106" s="157"/>
      <c r="Q106" s="157"/>
      <c r="R106" s="157"/>
      <c r="S106" s="157"/>
      <c r="T106" s="158"/>
      <c r="AT106" s="153" t="s">
        <v>139</v>
      </c>
      <c r="AU106" s="153" t="s">
        <v>84</v>
      </c>
      <c r="AV106" s="13" t="s">
        <v>84</v>
      </c>
      <c r="AW106" s="13" t="s">
        <v>36</v>
      </c>
      <c r="AX106" s="13" t="s">
        <v>82</v>
      </c>
      <c r="AY106" s="153" t="s">
        <v>126</v>
      </c>
    </row>
    <row r="107" spans="1:65" s="2" customFormat="1" ht="37.9" customHeight="1" x14ac:dyDescent="0.2">
      <c r="A107" s="30"/>
      <c r="B107" s="135"/>
      <c r="C107" s="136" t="s">
        <v>156</v>
      </c>
      <c r="D107" s="136" t="s">
        <v>128</v>
      </c>
      <c r="E107" s="137" t="s">
        <v>499</v>
      </c>
      <c r="F107" s="138" t="s">
        <v>500</v>
      </c>
      <c r="G107" s="139" t="s">
        <v>131</v>
      </c>
      <c r="H107" s="140">
        <v>284.21800000000002</v>
      </c>
      <c r="I107" s="141"/>
      <c r="J107" s="141">
        <f>ROUND(I107*H107,2)</f>
        <v>0</v>
      </c>
      <c r="K107" s="138" t="s">
        <v>132</v>
      </c>
      <c r="L107" s="31"/>
      <c r="M107" s="142" t="s">
        <v>3</v>
      </c>
      <c r="N107" s="143" t="s">
        <v>45</v>
      </c>
      <c r="O107" s="144">
        <v>4.3999999999999997E-2</v>
      </c>
      <c r="P107" s="144">
        <f>O107*H107</f>
        <v>12.505592</v>
      </c>
      <c r="Q107" s="144">
        <v>0</v>
      </c>
      <c r="R107" s="144">
        <f>Q107*H107</f>
        <v>0</v>
      </c>
      <c r="S107" s="144">
        <v>0</v>
      </c>
      <c r="T107" s="145">
        <f>S107*H107</f>
        <v>0</v>
      </c>
      <c r="U107" s="30"/>
      <c r="V107" s="30"/>
      <c r="W107" s="30"/>
      <c r="X107" s="30"/>
      <c r="Y107" s="30"/>
      <c r="Z107" s="30"/>
      <c r="AA107" s="30"/>
      <c r="AB107" s="30"/>
      <c r="AC107" s="30"/>
      <c r="AD107" s="30"/>
      <c r="AE107" s="30"/>
      <c r="AR107" s="146" t="s">
        <v>133</v>
      </c>
      <c r="AT107" s="146" t="s">
        <v>128</v>
      </c>
      <c r="AU107" s="146" t="s">
        <v>84</v>
      </c>
      <c r="AY107" s="18" t="s">
        <v>126</v>
      </c>
      <c r="BE107" s="147">
        <f>IF(N107="základní",J107,0)</f>
        <v>0</v>
      </c>
      <c r="BF107" s="147">
        <f>IF(N107="snížená",J107,0)</f>
        <v>0</v>
      </c>
      <c r="BG107" s="147">
        <f>IF(N107="zákl. přenesená",J107,0)</f>
        <v>0</v>
      </c>
      <c r="BH107" s="147">
        <f>IF(N107="sníž. přenesená",J107,0)</f>
        <v>0</v>
      </c>
      <c r="BI107" s="147">
        <f>IF(N107="nulová",J107,0)</f>
        <v>0</v>
      </c>
      <c r="BJ107" s="18" t="s">
        <v>82</v>
      </c>
      <c r="BK107" s="147">
        <f>ROUND(I107*H107,2)</f>
        <v>0</v>
      </c>
      <c r="BL107" s="18" t="s">
        <v>133</v>
      </c>
      <c r="BM107" s="146" t="s">
        <v>501</v>
      </c>
    </row>
    <row r="108" spans="1:65" s="2" customFormat="1" ht="58.5" x14ac:dyDescent="0.2">
      <c r="A108" s="30"/>
      <c r="B108" s="31"/>
      <c r="C108" s="30"/>
      <c r="D108" s="148" t="s">
        <v>135</v>
      </c>
      <c r="E108" s="30"/>
      <c r="F108" s="149" t="s">
        <v>390</v>
      </c>
      <c r="G108" s="30"/>
      <c r="H108" s="30"/>
      <c r="I108" s="30"/>
      <c r="J108" s="30"/>
      <c r="K108" s="30"/>
      <c r="L108" s="31"/>
      <c r="M108" s="150"/>
      <c r="N108" s="151"/>
      <c r="O108" s="51"/>
      <c r="P108" s="51"/>
      <c r="Q108" s="51"/>
      <c r="R108" s="51"/>
      <c r="S108" s="51"/>
      <c r="T108" s="52"/>
      <c r="U108" s="30"/>
      <c r="V108" s="30"/>
      <c r="W108" s="30"/>
      <c r="X108" s="30"/>
      <c r="Y108" s="30"/>
      <c r="Z108" s="30"/>
      <c r="AA108" s="30"/>
      <c r="AB108" s="30"/>
      <c r="AC108" s="30"/>
      <c r="AD108" s="30"/>
      <c r="AE108" s="30"/>
      <c r="AT108" s="18" t="s">
        <v>135</v>
      </c>
      <c r="AU108" s="18" t="s">
        <v>84</v>
      </c>
    </row>
    <row r="109" spans="1:65" s="13" customFormat="1" x14ac:dyDescent="0.2">
      <c r="B109" s="152"/>
      <c r="D109" s="148" t="s">
        <v>139</v>
      </c>
      <c r="E109" s="153" t="s">
        <v>3</v>
      </c>
      <c r="F109" s="154" t="s">
        <v>502</v>
      </c>
      <c r="H109" s="155">
        <v>284.21800000000002</v>
      </c>
      <c r="L109" s="152"/>
      <c r="M109" s="156"/>
      <c r="N109" s="157"/>
      <c r="O109" s="157"/>
      <c r="P109" s="157"/>
      <c r="Q109" s="157"/>
      <c r="R109" s="157"/>
      <c r="S109" s="157"/>
      <c r="T109" s="158"/>
      <c r="AT109" s="153" t="s">
        <v>139</v>
      </c>
      <c r="AU109" s="153" t="s">
        <v>84</v>
      </c>
      <c r="AV109" s="13" t="s">
        <v>84</v>
      </c>
      <c r="AW109" s="13" t="s">
        <v>36</v>
      </c>
      <c r="AX109" s="13" t="s">
        <v>82</v>
      </c>
      <c r="AY109" s="153" t="s">
        <v>126</v>
      </c>
    </row>
    <row r="110" spans="1:65" s="2" customFormat="1" ht="14.45" customHeight="1" x14ac:dyDescent="0.2">
      <c r="A110" s="30"/>
      <c r="B110" s="135"/>
      <c r="C110" s="136" t="s">
        <v>163</v>
      </c>
      <c r="D110" s="136" t="s">
        <v>128</v>
      </c>
      <c r="E110" s="137" t="s">
        <v>392</v>
      </c>
      <c r="F110" s="138" t="s">
        <v>393</v>
      </c>
      <c r="G110" s="139" t="s">
        <v>131</v>
      </c>
      <c r="H110" s="140">
        <v>6.8879999999999999</v>
      </c>
      <c r="I110" s="141"/>
      <c r="J110" s="141">
        <f>ROUND(I110*H110,2)</f>
        <v>0</v>
      </c>
      <c r="K110" s="138" t="s">
        <v>132</v>
      </c>
      <c r="L110" s="31"/>
      <c r="M110" s="142" t="s">
        <v>3</v>
      </c>
      <c r="N110" s="143" t="s">
        <v>45</v>
      </c>
      <c r="O110" s="144">
        <v>7.1999999999999995E-2</v>
      </c>
      <c r="P110" s="144">
        <f>O110*H110</f>
        <v>0.49593599999999993</v>
      </c>
      <c r="Q110" s="144">
        <v>0</v>
      </c>
      <c r="R110" s="144">
        <f>Q110*H110</f>
        <v>0</v>
      </c>
      <c r="S110" s="144">
        <v>0</v>
      </c>
      <c r="T110" s="145">
        <f>S110*H110</f>
        <v>0</v>
      </c>
      <c r="U110" s="30"/>
      <c r="V110" s="30"/>
      <c r="W110" s="30"/>
      <c r="X110" s="30"/>
      <c r="Y110" s="30"/>
      <c r="Z110" s="30"/>
      <c r="AA110" s="30"/>
      <c r="AB110" s="30"/>
      <c r="AC110" s="30"/>
      <c r="AD110" s="30"/>
      <c r="AE110" s="30"/>
      <c r="AR110" s="146" t="s">
        <v>133</v>
      </c>
      <c r="AT110" s="146" t="s">
        <v>128</v>
      </c>
      <c r="AU110" s="146" t="s">
        <v>84</v>
      </c>
      <c r="AY110" s="18" t="s">
        <v>126</v>
      </c>
      <c r="BE110" s="147">
        <f>IF(N110="základní",J110,0)</f>
        <v>0</v>
      </c>
      <c r="BF110" s="147">
        <f>IF(N110="snížená",J110,0)</f>
        <v>0</v>
      </c>
      <c r="BG110" s="147">
        <f>IF(N110="zákl. přenesená",J110,0)</f>
        <v>0</v>
      </c>
      <c r="BH110" s="147">
        <f>IF(N110="sníž. přenesená",J110,0)</f>
        <v>0</v>
      </c>
      <c r="BI110" s="147">
        <f>IF(N110="nulová",J110,0)</f>
        <v>0</v>
      </c>
      <c r="BJ110" s="18" t="s">
        <v>82</v>
      </c>
      <c r="BK110" s="147">
        <f>ROUND(I110*H110,2)</f>
        <v>0</v>
      </c>
      <c r="BL110" s="18" t="s">
        <v>133</v>
      </c>
      <c r="BM110" s="146" t="s">
        <v>503</v>
      </c>
    </row>
    <row r="111" spans="1:65" s="13" customFormat="1" ht="22.5" x14ac:dyDescent="0.2">
      <c r="B111" s="152"/>
      <c r="D111" s="148" t="s">
        <v>139</v>
      </c>
      <c r="E111" s="153" t="s">
        <v>3</v>
      </c>
      <c r="F111" s="154" t="s">
        <v>504</v>
      </c>
      <c r="H111" s="155">
        <v>6.8879999999999999</v>
      </c>
      <c r="L111" s="152"/>
      <c r="M111" s="156"/>
      <c r="N111" s="157"/>
      <c r="O111" s="157"/>
      <c r="P111" s="157"/>
      <c r="Q111" s="157"/>
      <c r="R111" s="157"/>
      <c r="S111" s="157"/>
      <c r="T111" s="158"/>
      <c r="AT111" s="153" t="s">
        <v>139</v>
      </c>
      <c r="AU111" s="153" t="s">
        <v>84</v>
      </c>
      <c r="AV111" s="13" t="s">
        <v>84</v>
      </c>
      <c r="AW111" s="13" t="s">
        <v>36</v>
      </c>
      <c r="AX111" s="13" t="s">
        <v>82</v>
      </c>
      <c r="AY111" s="153" t="s">
        <v>126</v>
      </c>
    </row>
    <row r="112" spans="1:65" s="2" customFormat="1" ht="24.2" customHeight="1" x14ac:dyDescent="0.2">
      <c r="A112" s="30"/>
      <c r="B112" s="135"/>
      <c r="C112" s="136" t="s">
        <v>169</v>
      </c>
      <c r="D112" s="136" t="s">
        <v>128</v>
      </c>
      <c r="E112" s="137" t="s">
        <v>505</v>
      </c>
      <c r="F112" s="138" t="s">
        <v>506</v>
      </c>
      <c r="G112" s="139" t="s">
        <v>131</v>
      </c>
      <c r="H112" s="140">
        <v>142.10900000000001</v>
      </c>
      <c r="I112" s="141"/>
      <c r="J112" s="141">
        <f>ROUND(I112*H112,2)</f>
        <v>0</v>
      </c>
      <c r="K112" s="138" t="s">
        <v>132</v>
      </c>
      <c r="L112" s="31"/>
      <c r="M112" s="142" t="s">
        <v>3</v>
      </c>
      <c r="N112" s="143" t="s">
        <v>45</v>
      </c>
      <c r="O112" s="144">
        <v>7.1999999999999995E-2</v>
      </c>
      <c r="P112" s="144">
        <f>O112*H112</f>
        <v>10.231847999999999</v>
      </c>
      <c r="Q112" s="144">
        <v>0</v>
      </c>
      <c r="R112" s="144">
        <f>Q112*H112</f>
        <v>0</v>
      </c>
      <c r="S112" s="144">
        <v>0</v>
      </c>
      <c r="T112" s="145">
        <f>S112*H112</f>
        <v>0</v>
      </c>
      <c r="U112" s="30"/>
      <c r="V112" s="30"/>
      <c r="W112" s="30"/>
      <c r="X112" s="30"/>
      <c r="Y112" s="30"/>
      <c r="Z112" s="30"/>
      <c r="AA112" s="30"/>
      <c r="AB112" s="30"/>
      <c r="AC112" s="30"/>
      <c r="AD112" s="30"/>
      <c r="AE112" s="30"/>
      <c r="AR112" s="146" t="s">
        <v>133</v>
      </c>
      <c r="AT112" s="146" t="s">
        <v>128</v>
      </c>
      <c r="AU112" s="146" t="s">
        <v>84</v>
      </c>
      <c r="AY112" s="18" t="s">
        <v>126</v>
      </c>
      <c r="BE112" s="147">
        <f>IF(N112="základní",J112,0)</f>
        <v>0</v>
      </c>
      <c r="BF112" s="147">
        <f>IF(N112="snížená",J112,0)</f>
        <v>0</v>
      </c>
      <c r="BG112" s="147">
        <f>IF(N112="zákl. přenesená",J112,0)</f>
        <v>0</v>
      </c>
      <c r="BH112" s="147">
        <f>IF(N112="sníž. přenesená",J112,0)</f>
        <v>0</v>
      </c>
      <c r="BI112" s="147">
        <f>IF(N112="nulová",J112,0)</f>
        <v>0</v>
      </c>
      <c r="BJ112" s="18" t="s">
        <v>82</v>
      </c>
      <c r="BK112" s="147">
        <f>ROUND(I112*H112,2)</f>
        <v>0</v>
      </c>
      <c r="BL112" s="18" t="s">
        <v>133</v>
      </c>
      <c r="BM112" s="146" t="s">
        <v>507</v>
      </c>
    </row>
    <row r="113" spans="1:65" s="2" customFormat="1" ht="87.75" x14ac:dyDescent="0.2">
      <c r="A113" s="30"/>
      <c r="B113" s="31"/>
      <c r="C113" s="30"/>
      <c r="D113" s="148" t="s">
        <v>135</v>
      </c>
      <c r="E113" s="30"/>
      <c r="F113" s="149" t="s">
        <v>399</v>
      </c>
      <c r="G113" s="30"/>
      <c r="H113" s="30"/>
      <c r="I113" s="30"/>
      <c r="J113" s="30"/>
      <c r="K113" s="30"/>
      <c r="L113" s="31"/>
      <c r="M113" s="150"/>
      <c r="N113" s="151"/>
      <c r="O113" s="51"/>
      <c r="P113" s="51"/>
      <c r="Q113" s="51"/>
      <c r="R113" s="51"/>
      <c r="S113" s="51"/>
      <c r="T113" s="52"/>
      <c r="U113" s="30"/>
      <c r="V113" s="30"/>
      <c r="W113" s="30"/>
      <c r="X113" s="30"/>
      <c r="Y113" s="30"/>
      <c r="Z113" s="30"/>
      <c r="AA113" s="30"/>
      <c r="AB113" s="30"/>
      <c r="AC113" s="30"/>
      <c r="AD113" s="30"/>
      <c r="AE113" s="30"/>
      <c r="AT113" s="18" t="s">
        <v>135</v>
      </c>
      <c r="AU113" s="18" t="s">
        <v>84</v>
      </c>
    </row>
    <row r="114" spans="1:65" s="13" customFormat="1" x14ac:dyDescent="0.2">
      <c r="B114" s="152"/>
      <c r="D114" s="148" t="s">
        <v>139</v>
      </c>
      <c r="E114" s="153" t="s">
        <v>3</v>
      </c>
      <c r="F114" s="154" t="s">
        <v>508</v>
      </c>
      <c r="H114" s="155">
        <v>142.10900000000001</v>
      </c>
      <c r="L114" s="152"/>
      <c r="M114" s="156"/>
      <c r="N114" s="157"/>
      <c r="O114" s="157"/>
      <c r="P114" s="157"/>
      <c r="Q114" s="157"/>
      <c r="R114" s="157"/>
      <c r="S114" s="157"/>
      <c r="T114" s="158"/>
      <c r="AT114" s="153" t="s">
        <v>139</v>
      </c>
      <c r="AU114" s="153" t="s">
        <v>84</v>
      </c>
      <c r="AV114" s="13" t="s">
        <v>84</v>
      </c>
      <c r="AW114" s="13" t="s">
        <v>36</v>
      </c>
      <c r="AX114" s="13" t="s">
        <v>82</v>
      </c>
      <c r="AY114" s="153" t="s">
        <v>126</v>
      </c>
    </row>
    <row r="115" spans="1:65" s="2" customFormat="1" ht="24.2" customHeight="1" x14ac:dyDescent="0.2">
      <c r="A115" s="30"/>
      <c r="B115" s="135"/>
      <c r="C115" s="136" t="s">
        <v>176</v>
      </c>
      <c r="D115" s="136" t="s">
        <v>128</v>
      </c>
      <c r="E115" s="137" t="s">
        <v>401</v>
      </c>
      <c r="F115" s="138" t="s">
        <v>402</v>
      </c>
      <c r="G115" s="139" t="s">
        <v>131</v>
      </c>
      <c r="H115" s="140">
        <v>142.10900000000001</v>
      </c>
      <c r="I115" s="141"/>
      <c r="J115" s="141">
        <f>ROUND(I115*H115,2)</f>
        <v>0</v>
      </c>
      <c r="K115" s="138" t="s">
        <v>132</v>
      </c>
      <c r="L115" s="31"/>
      <c r="M115" s="142" t="s">
        <v>3</v>
      </c>
      <c r="N115" s="143" t="s">
        <v>45</v>
      </c>
      <c r="O115" s="144">
        <v>0.32800000000000001</v>
      </c>
      <c r="P115" s="144">
        <f>O115*H115</f>
        <v>46.611752000000003</v>
      </c>
      <c r="Q115" s="144">
        <v>0</v>
      </c>
      <c r="R115" s="144">
        <f>Q115*H115</f>
        <v>0</v>
      </c>
      <c r="S115" s="144">
        <v>0</v>
      </c>
      <c r="T115" s="145">
        <f>S115*H115</f>
        <v>0</v>
      </c>
      <c r="U115" s="30"/>
      <c r="V115" s="30"/>
      <c r="W115" s="30"/>
      <c r="X115" s="30"/>
      <c r="Y115" s="30"/>
      <c r="Z115" s="30"/>
      <c r="AA115" s="30"/>
      <c r="AB115" s="30"/>
      <c r="AC115" s="30"/>
      <c r="AD115" s="30"/>
      <c r="AE115" s="30"/>
      <c r="AR115" s="146" t="s">
        <v>133</v>
      </c>
      <c r="AT115" s="146" t="s">
        <v>128</v>
      </c>
      <c r="AU115" s="146" t="s">
        <v>84</v>
      </c>
      <c r="AY115" s="18" t="s">
        <v>126</v>
      </c>
      <c r="BE115" s="147">
        <f>IF(N115="základní",J115,0)</f>
        <v>0</v>
      </c>
      <c r="BF115" s="147">
        <f>IF(N115="snížená",J115,0)</f>
        <v>0</v>
      </c>
      <c r="BG115" s="147">
        <f>IF(N115="zákl. přenesená",J115,0)</f>
        <v>0</v>
      </c>
      <c r="BH115" s="147">
        <f>IF(N115="sníž. přenesená",J115,0)</f>
        <v>0</v>
      </c>
      <c r="BI115" s="147">
        <f>IF(N115="nulová",J115,0)</f>
        <v>0</v>
      </c>
      <c r="BJ115" s="18" t="s">
        <v>82</v>
      </c>
      <c r="BK115" s="147">
        <f>ROUND(I115*H115,2)</f>
        <v>0</v>
      </c>
      <c r="BL115" s="18" t="s">
        <v>133</v>
      </c>
      <c r="BM115" s="146" t="s">
        <v>509</v>
      </c>
    </row>
    <row r="116" spans="1:65" s="2" customFormat="1" ht="126.75" x14ac:dyDescent="0.2">
      <c r="A116" s="30"/>
      <c r="B116" s="31"/>
      <c r="C116" s="30"/>
      <c r="D116" s="148" t="s">
        <v>135</v>
      </c>
      <c r="E116" s="30"/>
      <c r="F116" s="149" t="s">
        <v>404</v>
      </c>
      <c r="G116" s="30"/>
      <c r="H116" s="30"/>
      <c r="I116" s="30"/>
      <c r="J116" s="30"/>
      <c r="K116" s="30"/>
      <c r="L116" s="31"/>
      <c r="M116" s="150"/>
      <c r="N116" s="151"/>
      <c r="O116" s="51"/>
      <c r="P116" s="51"/>
      <c r="Q116" s="51"/>
      <c r="R116" s="51"/>
      <c r="S116" s="51"/>
      <c r="T116" s="52"/>
      <c r="U116" s="30"/>
      <c r="V116" s="30"/>
      <c r="W116" s="30"/>
      <c r="X116" s="30"/>
      <c r="Y116" s="30"/>
      <c r="Z116" s="30"/>
      <c r="AA116" s="30"/>
      <c r="AB116" s="30"/>
      <c r="AC116" s="30"/>
      <c r="AD116" s="30"/>
      <c r="AE116" s="30"/>
      <c r="AT116" s="18" t="s">
        <v>135</v>
      </c>
      <c r="AU116" s="18" t="s">
        <v>84</v>
      </c>
    </row>
    <row r="117" spans="1:65" s="13" customFormat="1" x14ac:dyDescent="0.2">
      <c r="B117" s="152"/>
      <c r="D117" s="148" t="s">
        <v>139</v>
      </c>
      <c r="E117" s="153" t="s">
        <v>3</v>
      </c>
      <c r="F117" s="154" t="s">
        <v>484</v>
      </c>
      <c r="H117" s="155">
        <v>160.99199999999999</v>
      </c>
      <c r="L117" s="152"/>
      <c r="M117" s="156"/>
      <c r="N117" s="157"/>
      <c r="O117" s="157"/>
      <c r="P117" s="157"/>
      <c r="Q117" s="157"/>
      <c r="R117" s="157"/>
      <c r="S117" s="157"/>
      <c r="T117" s="158"/>
      <c r="AT117" s="153" t="s">
        <v>139</v>
      </c>
      <c r="AU117" s="153" t="s">
        <v>84</v>
      </c>
      <c r="AV117" s="13" t="s">
        <v>84</v>
      </c>
      <c r="AW117" s="13" t="s">
        <v>36</v>
      </c>
      <c r="AX117" s="13" t="s">
        <v>74</v>
      </c>
      <c r="AY117" s="153" t="s">
        <v>126</v>
      </c>
    </row>
    <row r="118" spans="1:65" s="13" customFormat="1" x14ac:dyDescent="0.2">
      <c r="B118" s="152"/>
      <c r="D118" s="148" t="s">
        <v>139</v>
      </c>
      <c r="E118" s="153" t="s">
        <v>3</v>
      </c>
      <c r="F118" s="154" t="s">
        <v>485</v>
      </c>
      <c r="H118" s="155">
        <v>31.638999999999999</v>
      </c>
      <c r="L118" s="152"/>
      <c r="M118" s="156"/>
      <c r="N118" s="157"/>
      <c r="O118" s="157"/>
      <c r="P118" s="157"/>
      <c r="Q118" s="157"/>
      <c r="R118" s="157"/>
      <c r="S118" s="157"/>
      <c r="T118" s="158"/>
      <c r="AT118" s="153" t="s">
        <v>139</v>
      </c>
      <c r="AU118" s="153" t="s">
        <v>84</v>
      </c>
      <c r="AV118" s="13" t="s">
        <v>84</v>
      </c>
      <c r="AW118" s="13" t="s">
        <v>36</v>
      </c>
      <c r="AX118" s="13" t="s">
        <v>74</v>
      </c>
      <c r="AY118" s="153" t="s">
        <v>126</v>
      </c>
    </row>
    <row r="119" spans="1:65" s="14" customFormat="1" x14ac:dyDescent="0.2">
      <c r="B119" s="172"/>
      <c r="D119" s="148" t="s">
        <v>139</v>
      </c>
      <c r="E119" s="173" t="s">
        <v>3</v>
      </c>
      <c r="F119" s="174" t="s">
        <v>301</v>
      </c>
      <c r="H119" s="175">
        <v>192.631</v>
      </c>
      <c r="L119" s="172"/>
      <c r="M119" s="176"/>
      <c r="N119" s="177"/>
      <c r="O119" s="177"/>
      <c r="P119" s="177"/>
      <c r="Q119" s="177"/>
      <c r="R119" s="177"/>
      <c r="S119" s="177"/>
      <c r="T119" s="178"/>
      <c r="AT119" s="173" t="s">
        <v>139</v>
      </c>
      <c r="AU119" s="173" t="s">
        <v>84</v>
      </c>
      <c r="AV119" s="14" t="s">
        <v>143</v>
      </c>
      <c r="AW119" s="14" t="s">
        <v>36</v>
      </c>
      <c r="AX119" s="14" t="s">
        <v>74</v>
      </c>
      <c r="AY119" s="173" t="s">
        <v>126</v>
      </c>
    </row>
    <row r="120" spans="1:65" s="13" customFormat="1" x14ac:dyDescent="0.2">
      <c r="B120" s="152"/>
      <c r="D120" s="148" t="s">
        <v>139</v>
      </c>
      <c r="E120" s="153" t="s">
        <v>3</v>
      </c>
      <c r="F120" s="154" t="s">
        <v>510</v>
      </c>
      <c r="H120" s="155">
        <v>-12.61</v>
      </c>
      <c r="L120" s="152"/>
      <c r="M120" s="156"/>
      <c r="N120" s="157"/>
      <c r="O120" s="157"/>
      <c r="P120" s="157"/>
      <c r="Q120" s="157"/>
      <c r="R120" s="157"/>
      <c r="S120" s="157"/>
      <c r="T120" s="158"/>
      <c r="AT120" s="153" t="s">
        <v>139</v>
      </c>
      <c r="AU120" s="153" t="s">
        <v>84</v>
      </c>
      <c r="AV120" s="13" t="s">
        <v>84</v>
      </c>
      <c r="AW120" s="13" t="s">
        <v>36</v>
      </c>
      <c r="AX120" s="13" t="s">
        <v>74</v>
      </c>
      <c r="AY120" s="153" t="s">
        <v>126</v>
      </c>
    </row>
    <row r="121" spans="1:65" s="13" customFormat="1" x14ac:dyDescent="0.2">
      <c r="B121" s="152"/>
      <c r="D121" s="148" t="s">
        <v>139</v>
      </c>
      <c r="E121" s="153" t="s">
        <v>3</v>
      </c>
      <c r="F121" s="154" t="s">
        <v>511</v>
      </c>
      <c r="H121" s="155">
        <v>-3.573</v>
      </c>
      <c r="L121" s="152"/>
      <c r="M121" s="156"/>
      <c r="N121" s="157"/>
      <c r="O121" s="157"/>
      <c r="P121" s="157"/>
      <c r="Q121" s="157"/>
      <c r="R121" s="157"/>
      <c r="S121" s="157"/>
      <c r="T121" s="158"/>
      <c r="AT121" s="153" t="s">
        <v>139</v>
      </c>
      <c r="AU121" s="153" t="s">
        <v>84</v>
      </c>
      <c r="AV121" s="13" t="s">
        <v>84</v>
      </c>
      <c r="AW121" s="13" t="s">
        <v>36</v>
      </c>
      <c r="AX121" s="13" t="s">
        <v>74</v>
      </c>
      <c r="AY121" s="153" t="s">
        <v>126</v>
      </c>
    </row>
    <row r="122" spans="1:65" s="13" customFormat="1" x14ac:dyDescent="0.2">
      <c r="B122" s="152"/>
      <c r="D122" s="148" t="s">
        <v>139</v>
      </c>
      <c r="E122" s="153" t="s">
        <v>3</v>
      </c>
      <c r="F122" s="154" t="s">
        <v>512</v>
      </c>
      <c r="H122" s="155">
        <v>-10.4</v>
      </c>
      <c r="L122" s="152"/>
      <c r="M122" s="156"/>
      <c r="N122" s="157"/>
      <c r="O122" s="157"/>
      <c r="P122" s="157"/>
      <c r="Q122" s="157"/>
      <c r="R122" s="157"/>
      <c r="S122" s="157"/>
      <c r="T122" s="158"/>
      <c r="AT122" s="153" t="s">
        <v>139</v>
      </c>
      <c r="AU122" s="153" t="s">
        <v>84</v>
      </c>
      <c r="AV122" s="13" t="s">
        <v>84</v>
      </c>
      <c r="AW122" s="13" t="s">
        <v>36</v>
      </c>
      <c r="AX122" s="13" t="s">
        <v>74</v>
      </c>
      <c r="AY122" s="153" t="s">
        <v>126</v>
      </c>
    </row>
    <row r="123" spans="1:65" s="13" customFormat="1" x14ac:dyDescent="0.2">
      <c r="B123" s="152"/>
      <c r="D123" s="148" t="s">
        <v>139</v>
      </c>
      <c r="E123" s="153" t="s">
        <v>3</v>
      </c>
      <c r="F123" s="154" t="s">
        <v>513</v>
      </c>
      <c r="H123" s="155">
        <v>-1.3129999999999999</v>
      </c>
      <c r="L123" s="152"/>
      <c r="M123" s="156"/>
      <c r="N123" s="157"/>
      <c r="O123" s="157"/>
      <c r="P123" s="157"/>
      <c r="Q123" s="157"/>
      <c r="R123" s="157"/>
      <c r="S123" s="157"/>
      <c r="T123" s="158"/>
      <c r="AT123" s="153" t="s">
        <v>139</v>
      </c>
      <c r="AU123" s="153" t="s">
        <v>84</v>
      </c>
      <c r="AV123" s="13" t="s">
        <v>84</v>
      </c>
      <c r="AW123" s="13" t="s">
        <v>36</v>
      </c>
      <c r="AX123" s="13" t="s">
        <v>74</v>
      </c>
      <c r="AY123" s="153" t="s">
        <v>126</v>
      </c>
    </row>
    <row r="124" spans="1:65" s="13" customFormat="1" x14ac:dyDescent="0.2">
      <c r="B124" s="152"/>
      <c r="D124" s="148" t="s">
        <v>139</v>
      </c>
      <c r="E124" s="153" t="s">
        <v>3</v>
      </c>
      <c r="F124" s="154" t="s">
        <v>514</v>
      </c>
      <c r="H124" s="155">
        <v>-3.7050000000000001</v>
      </c>
      <c r="L124" s="152"/>
      <c r="M124" s="156"/>
      <c r="N124" s="157"/>
      <c r="O124" s="157"/>
      <c r="P124" s="157"/>
      <c r="Q124" s="157"/>
      <c r="R124" s="157"/>
      <c r="S124" s="157"/>
      <c r="T124" s="158"/>
      <c r="AT124" s="153" t="s">
        <v>139</v>
      </c>
      <c r="AU124" s="153" t="s">
        <v>84</v>
      </c>
      <c r="AV124" s="13" t="s">
        <v>84</v>
      </c>
      <c r="AW124" s="13" t="s">
        <v>36</v>
      </c>
      <c r="AX124" s="13" t="s">
        <v>74</v>
      </c>
      <c r="AY124" s="153" t="s">
        <v>126</v>
      </c>
    </row>
    <row r="125" spans="1:65" s="13" customFormat="1" x14ac:dyDescent="0.2">
      <c r="B125" s="152"/>
      <c r="D125" s="148" t="s">
        <v>139</v>
      </c>
      <c r="E125" s="153" t="s">
        <v>3</v>
      </c>
      <c r="F125" s="154" t="s">
        <v>515</v>
      </c>
      <c r="H125" s="155">
        <v>-18.920999999999999</v>
      </c>
      <c r="L125" s="152"/>
      <c r="M125" s="156"/>
      <c r="N125" s="157"/>
      <c r="O125" s="157"/>
      <c r="P125" s="157"/>
      <c r="Q125" s="157"/>
      <c r="R125" s="157"/>
      <c r="S125" s="157"/>
      <c r="T125" s="158"/>
      <c r="AT125" s="153" t="s">
        <v>139</v>
      </c>
      <c r="AU125" s="153" t="s">
        <v>84</v>
      </c>
      <c r="AV125" s="13" t="s">
        <v>84</v>
      </c>
      <c r="AW125" s="13" t="s">
        <v>36</v>
      </c>
      <c r="AX125" s="13" t="s">
        <v>74</v>
      </c>
      <c r="AY125" s="153" t="s">
        <v>126</v>
      </c>
    </row>
    <row r="126" spans="1:65" s="15" customFormat="1" x14ac:dyDescent="0.2">
      <c r="B126" s="179"/>
      <c r="D126" s="148" t="s">
        <v>139</v>
      </c>
      <c r="E126" s="180" t="s">
        <v>3</v>
      </c>
      <c r="F126" s="181" t="s">
        <v>304</v>
      </c>
      <c r="H126" s="182">
        <v>142.10900000000001</v>
      </c>
      <c r="L126" s="179"/>
      <c r="M126" s="183"/>
      <c r="N126" s="184"/>
      <c r="O126" s="184"/>
      <c r="P126" s="184"/>
      <c r="Q126" s="184"/>
      <c r="R126" s="184"/>
      <c r="S126" s="184"/>
      <c r="T126" s="185"/>
      <c r="AT126" s="180" t="s">
        <v>139</v>
      </c>
      <c r="AU126" s="180" t="s">
        <v>84</v>
      </c>
      <c r="AV126" s="15" t="s">
        <v>133</v>
      </c>
      <c r="AW126" s="15" t="s">
        <v>36</v>
      </c>
      <c r="AX126" s="15" t="s">
        <v>82</v>
      </c>
      <c r="AY126" s="180" t="s">
        <v>126</v>
      </c>
    </row>
    <row r="127" spans="1:65" s="2" customFormat="1" ht="24.2" customHeight="1" x14ac:dyDescent="0.2">
      <c r="A127" s="30"/>
      <c r="B127" s="135"/>
      <c r="C127" s="136" t="s">
        <v>181</v>
      </c>
      <c r="D127" s="136" t="s">
        <v>128</v>
      </c>
      <c r="E127" s="137" t="s">
        <v>243</v>
      </c>
      <c r="F127" s="138" t="s">
        <v>244</v>
      </c>
      <c r="G127" s="139" t="s">
        <v>159</v>
      </c>
      <c r="H127" s="140">
        <v>68.88</v>
      </c>
      <c r="I127" s="141"/>
      <c r="J127" s="141">
        <f>ROUND(I127*H127,2)</f>
        <v>0</v>
      </c>
      <c r="K127" s="138" t="s">
        <v>132</v>
      </c>
      <c r="L127" s="31"/>
      <c r="M127" s="142" t="s">
        <v>3</v>
      </c>
      <c r="N127" s="143" t="s">
        <v>45</v>
      </c>
      <c r="O127" s="144">
        <v>0.114</v>
      </c>
      <c r="P127" s="144">
        <f>O127*H127</f>
        <v>7.8523199999999997</v>
      </c>
      <c r="Q127" s="144">
        <v>0</v>
      </c>
      <c r="R127" s="144">
        <f>Q127*H127</f>
        <v>0</v>
      </c>
      <c r="S127" s="144">
        <v>0</v>
      </c>
      <c r="T127" s="145">
        <f>S127*H127</f>
        <v>0</v>
      </c>
      <c r="U127" s="30"/>
      <c r="V127" s="30"/>
      <c r="W127" s="30"/>
      <c r="X127" s="30"/>
      <c r="Y127" s="30"/>
      <c r="Z127" s="30"/>
      <c r="AA127" s="30"/>
      <c r="AB127" s="30"/>
      <c r="AC127" s="30"/>
      <c r="AD127" s="30"/>
      <c r="AE127" s="30"/>
      <c r="AR127" s="146" t="s">
        <v>133</v>
      </c>
      <c r="AT127" s="146" t="s">
        <v>128</v>
      </c>
      <c r="AU127" s="146" t="s">
        <v>84</v>
      </c>
      <c r="AY127" s="18" t="s">
        <v>126</v>
      </c>
      <c r="BE127" s="147">
        <f>IF(N127="základní",J127,0)</f>
        <v>0</v>
      </c>
      <c r="BF127" s="147">
        <f>IF(N127="snížená",J127,0)</f>
        <v>0</v>
      </c>
      <c r="BG127" s="147">
        <f>IF(N127="zákl. přenesená",J127,0)</f>
        <v>0</v>
      </c>
      <c r="BH127" s="147">
        <f>IF(N127="sníž. přenesená",J127,0)</f>
        <v>0</v>
      </c>
      <c r="BI127" s="147">
        <f>IF(N127="nulová",J127,0)</f>
        <v>0</v>
      </c>
      <c r="BJ127" s="18" t="s">
        <v>82</v>
      </c>
      <c r="BK127" s="147">
        <f>ROUND(I127*H127,2)</f>
        <v>0</v>
      </c>
      <c r="BL127" s="18" t="s">
        <v>133</v>
      </c>
      <c r="BM127" s="146" t="s">
        <v>516</v>
      </c>
    </row>
    <row r="128" spans="1:65" s="2" customFormat="1" ht="48.75" x14ac:dyDescent="0.2">
      <c r="A128" s="30"/>
      <c r="B128" s="31"/>
      <c r="C128" s="30"/>
      <c r="D128" s="148" t="s">
        <v>135</v>
      </c>
      <c r="E128" s="30"/>
      <c r="F128" s="149" t="s">
        <v>246</v>
      </c>
      <c r="G128" s="30"/>
      <c r="H128" s="30"/>
      <c r="I128" s="30"/>
      <c r="J128" s="30"/>
      <c r="K128" s="30"/>
      <c r="L128" s="31"/>
      <c r="M128" s="150"/>
      <c r="N128" s="151"/>
      <c r="O128" s="51"/>
      <c r="P128" s="51"/>
      <c r="Q128" s="51"/>
      <c r="R128" s="51"/>
      <c r="S128" s="51"/>
      <c r="T128" s="52"/>
      <c r="U128" s="30"/>
      <c r="V128" s="30"/>
      <c r="W128" s="30"/>
      <c r="X128" s="30"/>
      <c r="Y128" s="30"/>
      <c r="Z128" s="30"/>
      <c r="AA128" s="30"/>
      <c r="AB128" s="30"/>
      <c r="AC128" s="30"/>
      <c r="AD128" s="30"/>
      <c r="AE128" s="30"/>
      <c r="AT128" s="18" t="s">
        <v>135</v>
      </c>
      <c r="AU128" s="18" t="s">
        <v>84</v>
      </c>
    </row>
    <row r="129" spans="1:65" s="13" customFormat="1" x14ac:dyDescent="0.2">
      <c r="B129" s="152"/>
      <c r="D129" s="148" t="s">
        <v>139</v>
      </c>
      <c r="E129" s="153" t="s">
        <v>3</v>
      </c>
      <c r="F129" s="154" t="s">
        <v>482</v>
      </c>
      <c r="H129" s="155">
        <v>68.88</v>
      </c>
      <c r="L129" s="152"/>
      <c r="M129" s="156"/>
      <c r="N129" s="157"/>
      <c r="O129" s="157"/>
      <c r="P129" s="157"/>
      <c r="Q129" s="157"/>
      <c r="R129" s="157"/>
      <c r="S129" s="157"/>
      <c r="T129" s="158"/>
      <c r="AT129" s="153" t="s">
        <v>139</v>
      </c>
      <c r="AU129" s="153" t="s">
        <v>84</v>
      </c>
      <c r="AV129" s="13" t="s">
        <v>84</v>
      </c>
      <c r="AW129" s="13" t="s">
        <v>36</v>
      </c>
      <c r="AX129" s="13" t="s">
        <v>82</v>
      </c>
      <c r="AY129" s="153" t="s">
        <v>126</v>
      </c>
    </row>
    <row r="130" spans="1:65" s="2" customFormat="1" ht="24.2" customHeight="1" x14ac:dyDescent="0.2">
      <c r="A130" s="30"/>
      <c r="B130" s="135"/>
      <c r="C130" s="136" t="s">
        <v>187</v>
      </c>
      <c r="D130" s="136" t="s">
        <v>128</v>
      </c>
      <c r="E130" s="137" t="s">
        <v>164</v>
      </c>
      <c r="F130" s="138" t="s">
        <v>165</v>
      </c>
      <c r="G130" s="139" t="s">
        <v>159</v>
      </c>
      <c r="H130" s="140">
        <v>68.88</v>
      </c>
      <c r="I130" s="141"/>
      <c r="J130" s="141">
        <f>ROUND(I130*H130,2)</f>
        <v>0</v>
      </c>
      <c r="K130" s="138" t="s">
        <v>132</v>
      </c>
      <c r="L130" s="31"/>
      <c r="M130" s="142" t="s">
        <v>3</v>
      </c>
      <c r="N130" s="143" t="s">
        <v>45</v>
      </c>
      <c r="O130" s="144">
        <v>7.0000000000000001E-3</v>
      </c>
      <c r="P130" s="144">
        <f>O130*H130</f>
        <v>0.48215999999999998</v>
      </c>
      <c r="Q130" s="144">
        <v>0</v>
      </c>
      <c r="R130" s="144">
        <f>Q130*H130</f>
        <v>0</v>
      </c>
      <c r="S130" s="144">
        <v>0</v>
      </c>
      <c r="T130" s="145">
        <f>S130*H130</f>
        <v>0</v>
      </c>
      <c r="U130" s="30"/>
      <c r="V130" s="30"/>
      <c r="W130" s="30"/>
      <c r="X130" s="30"/>
      <c r="Y130" s="30"/>
      <c r="Z130" s="30"/>
      <c r="AA130" s="30"/>
      <c r="AB130" s="30"/>
      <c r="AC130" s="30"/>
      <c r="AD130" s="30"/>
      <c r="AE130" s="30"/>
      <c r="AR130" s="146" t="s">
        <v>133</v>
      </c>
      <c r="AT130" s="146" t="s">
        <v>128</v>
      </c>
      <c r="AU130" s="146" t="s">
        <v>84</v>
      </c>
      <c r="AY130" s="18" t="s">
        <v>126</v>
      </c>
      <c r="BE130" s="147">
        <f>IF(N130="základní",J130,0)</f>
        <v>0</v>
      </c>
      <c r="BF130" s="147">
        <f>IF(N130="snížená",J130,0)</f>
        <v>0</v>
      </c>
      <c r="BG130" s="147">
        <f>IF(N130="zákl. přenesená",J130,0)</f>
        <v>0</v>
      </c>
      <c r="BH130" s="147">
        <f>IF(N130="sníž. přenesená",J130,0)</f>
        <v>0</v>
      </c>
      <c r="BI130" s="147">
        <f>IF(N130="nulová",J130,0)</f>
        <v>0</v>
      </c>
      <c r="BJ130" s="18" t="s">
        <v>82</v>
      </c>
      <c r="BK130" s="147">
        <f>ROUND(I130*H130,2)</f>
        <v>0</v>
      </c>
      <c r="BL130" s="18" t="s">
        <v>133</v>
      </c>
      <c r="BM130" s="146" t="s">
        <v>517</v>
      </c>
    </row>
    <row r="131" spans="1:65" s="2" customFormat="1" ht="107.25" x14ac:dyDescent="0.2">
      <c r="A131" s="30"/>
      <c r="B131" s="31"/>
      <c r="C131" s="30"/>
      <c r="D131" s="148" t="s">
        <v>135</v>
      </c>
      <c r="E131" s="30"/>
      <c r="F131" s="149" t="s">
        <v>167</v>
      </c>
      <c r="G131" s="30"/>
      <c r="H131" s="30"/>
      <c r="I131" s="30"/>
      <c r="J131" s="30"/>
      <c r="K131" s="30"/>
      <c r="L131" s="31"/>
      <c r="M131" s="150"/>
      <c r="N131" s="151"/>
      <c r="O131" s="51"/>
      <c r="P131" s="51"/>
      <c r="Q131" s="51"/>
      <c r="R131" s="51"/>
      <c r="S131" s="51"/>
      <c r="T131" s="52"/>
      <c r="U131" s="30"/>
      <c r="V131" s="30"/>
      <c r="W131" s="30"/>
      <c r="X131" s="30"/>
      <c r="Y131" s="30"/>
      <c r="Z131" s="30"/>
      <c r="AA131" s="30"/>
      <c r="AB131" s="30"/>
      <c r="AC131" s="30"/>
      <c r="AD131" s="30"/>
      <c r="AE131" s="30"/>
      <c r="AT131" s="18" t="s">
        <v>135</v>
      </c>
      <c r="AU131" s="18" t="s">
        <v>84</v>
      </c>
    </row>
    <row r="132" spans="1:65" s="13" customFormat="1" x14ac:dyDescent="0.2">
      <c r="B132" s="152"/>
      <c r="D132" s="148" t="s">
        <v>139</v>
      </c>
      <c r="E132" s="153" t="s">
        <v>3</v>
      </c>
      <c r="F132" s="154" t="s">
        <v>482</v>
      </c>
      <c r="H132" s="155">
        <v>68.88</v>
      </c>
      <c r="L132" s="152"/>
      <c r="M132" s="156"/>
      <c r="N132" s="157"/>
      <c r="O132" s="157"/>
      <c r="P132" s="157"/>
      <c r="Q132" s="157"/>
      <c r="R132" s="157"/>
      <c r="S132" s="157"/>
      <c r="T132" s="158"/>
      <c r="AT132" s="153" t="s">
        <v>139</v>
      </c>
      <c r="AU132" s="153" t="s">
        <v>84</v>
      </c>
      <c r="AV132" s="13" t="s">
        <v>84</v>
      </c>
      <c r="AW132" s="13" t="s">
        <v>36</v>
      </c>
      <c r="AX132" s="13" t="s">
        <v>82</v>
      </c>
      <c r="AY132" s="153" t="s">
        <v>126</v>
      </c>
    </row>
    <row r="133" spans="1:65" s="2" customFormat="1" ht="14.45" customHeight="1" x14ac:dyDescent="0.2">
      <c r="A133" s="30"/>
      <c r="B133" s="135"/>
      <c r="C133" s="159" t="s">
        <v>193</v>
      </c>
      <c r="D133" s="159" t="s">
        <v>170</v>
      </c>
      <c r="E133" s="160" t="s">
        <v>171</v>
      </c>
      <c r="F133" s="161" t="s">
        <v>172</v>
      </c>
      <c r="G133" s="162" t="s">
        <v>173</v>
      </c>
      <c r="H133" s="163">
        <v>1.0329999999999999</v>
      </c>
      <c r="I133" s="164"/>
      <c r="J133" s="164">
        <f>ROUND(I133*H133,2)</f>
        <v>0</v>
      </c>
      <c r="K133" s="161" t="s">
        <v>132</v>
      </c>
      <c r="L133" s="165"/>
      <c r="M133" s="166" t="s">
        <v>3</v>
      </c>
      <c r="N133" s="167" t="s">
        <v>45</v>
      </c>
      <c r="O133" s="144">
        <v>0</v>
      </c>
      <c r="P133" s="144">
        <f>O133*H133</f>
        <v>0</v>
      </c>
      <c r="Q133" s="144">
        <v>1E-3</v>
      </c>
      <c r="R133" s="144">
        <f>Q133*H133</f>
        <v>1.0329999999999998E-3</v>
      </c>
      <c r="S133" s="144">
        <v>0</v>
      </c>
      <c r="T133" s="145">
        <f>S133*H133</f>
        <v>0</v>
      </c>
      <c r="U133" s="30"/>
      <c r="V133" s="30"/>
      <c r="W133" s="30"/>
      <c r="X133" s="30"/>
      <c r="Y133" s="30"/>
      <c r="Z133" s="30"/>
      <c r="AA133" s="30"/>
      <c r="AB133" s="30"/>
      <c r="AC133" s="30"/>
      <c r="AD133" s="30"/>
      <c r="AE133" s="30"/>
      <c r="AR133" s="146" t="s">
        <v>169</v>
      </c>
      <c r="AT133" s="146" t="s">
        <v>170</v>
      </c>
      <c r="AU133" s="146" t="s">
        <v>84</v>
      </c>
      <c r="AY133" s="18" t="s">
        <v>126</v>
      </c>
      <c r="BE133" s="147">
        <f>IF(N133="základní",J133,0)</f>
        <v>0</v>
      </c>
      <c r="BF133" s="147">
        <f>IF(N133="snížená",J133,0)</f>
        <v>0</v>
      </c>
      <c r="BG133" s="147">
        <f>IF(N133="zákl. přenesená",J133,0)</f>
        <v>0</v>
      </c>
      <c r="BH133" s="147">
        <f>IF(N133="sníž. přenesená",J133,0)</f>
        <v>0</v>
      </c>
      <c r="BI133" s="147">
        <f>IF(N133="nulová",J133,0)</f>
        <v>0</v>
      </c>
      <c r="BJ133" s="18" t="s">
        <v>82</v>
      </c>
      <c r="BK133" s="147">
        <f>ROUND(I133*H133,2)</f>
        <v>0</v>
      </c>
      <c r="BL133" s="18" t="s">
        <v>133</v>
      </c>
      <c r="BM133" s="146" t="s">
        <v>518</v>
      </c>
    </row>
    <row r="134" spans="1:65" s="13" customFormat="1" x14ac:dyDescent="0.2">
      <c r="B134" s="152"/>
      <c r="D134" s="148" t="s">
        <v>139</v>
      </c>
      <c r="F134" s="154" t="s">
        <v>519</v>
      </c>
      <c r="H134" s="155">
        <v>1.0329999999999999</v>
      </c>
      <c r="L134" s="152"/>
      <c r="M134" s="156"/>
      <c r="N134" s="157"/>
      <c r="O134" s="157"/>
      <c r="P134" s="157"/>
      <c r="Q134" s="157"/>
      <c r="R134" s="157"/>
      <c r="S134" s="157"/>
      <c r="T134" s="158"/>
      <c r="AT134" s="153" t="s">
        <v>139</v>
      </c>
      <c r="AU134" s="153" t="s">
        <v>84</v>
      </c>
      <c r="AV134" s="13" t="s">
        <v>84</v>
      </c>
      <c r="AW134" s="13" t="s">
        <v>4</v>
      </c>
      <c r="AX134" s="13" t="s">
        <v>82</v>
      </c>
      <c r="AY134" s="153" t="s">
        <v>126</v>
      </c>
    </row>
    <row r="135" spans="1:65" s="2" customFormat="1" ht="14.45" customHeight="1" x14ac:dyDescent="0.2">
      <c r="A135" s="30"/>
      <c r="B135" s="135"/>
      <c r="C135" s="136" t="s">
        <v>198</v>
      </c>
      <c r="D135" s="136" t="s">
        <v>128</v>
      </c>
      <c r="E135" s="137" t="s">
        <v>269</v>
      </c>
      <c r="F135" s="138" t="s">
        <v>270</v>
      </c>
      <c r="G135" s="139" t="s">
        <v>131</v>
      </c>
      <c r="H135" s="140">
        <v>50.521999999999998</v>
      </c>
      <c r="I135" s="141"/>
      <c r="J135" s="141">
        <f>ROUND(I135*H135,2)</f>
        <v>0</v>
      </c>
      <c r="K135" s="138" t="s">
        <v>3</v>
      </c>
      <c r="L135" s="31"/>
      <c r="M135" s="142" t="s">
        <v>3</v>
      </c>
      <c r="N135" s="143" t="s">
        <v>45</v>
      </c>
      <c r="O135" s="144">
        <v>0.156</v>
      </c>
      <c r="P135" s="144">
        <f>O135*H135</f>
        <v>7.8814319999999993</v>
      </c>
      <c r="Q135" s="144">
        <v>0</v>
      </c>
      <c r="R135" s="144">
        <f>Q135*H135</f>
        <v>0</v>
      </c>
      <c r="S135" s="144">
        <v>0</v>
      </c>
      <c r="T135" s="145">
        <f>S135*H135</f>
        <v>0</v>
      </c>
      <c r="U135" s="30"/>
      <c r="V135" s="30"/>
      <c r="W135" s="30"/>
      <c r="X135" s="30"/>
      <c r="Y135" s="30"/>
      <c r="Z135" s="30"/>
      <c r="AA135" s="30"/>
      <c r="AB135" s="30"/>
      <c r="AC135" s="30"/>
      <c r="AD135" s="30"/>
      <c r="AE135" s="30"/>
      <c r="AR135" s="146" t="s">
        <v>133</v>
      </c>
      <c r="AT135" s="146" t="s">
        <v>128</v>
      </c>
      <c r="AU135" s="146" t="s">
        <v>84</v>
      </c>
      <c r="AY135" s="18" t="s">
        <v>126</v>
      </c>
      <c r="BE135" s="147">
        <f>IF(N135="základní",J135,0)</f>
        <v>0</v>
      </c>
      <c r="BF135" s="147">
        <f>IF(N135="snížená",J135,0)</f>
        <v>0</v>
      </c>
      <c r="BG135" s="147">
        <f>IF(N135="zákl. přenesená",J135,0)</f>
        <v>0</v>
      </c>
      <c r="BH135" s="147">
        <f>IF(N135="sníž. přenesená",J135,0)</f>
        <v>0</v>
      </c>
      <c r="BI135" s="147">
        <f>IF(N135="nulová",J135,0)</f>
        <v>0</v>
      </c>
      <c r="BJ135" s="18" t="s">
        <v>82</v>
      </c>
      <c r="BK135" s="147">
        <f>ROUND(I135*H135,2)</f>
        <v>0</v>
      </c>
      <c r="BL135" s="18" t="s">
        <v>133</v>
      </c>
      <c r="BM135" s="146" t="s">
        <v>520</v>
      </c>
    </row>
    <row r="136" spans="1:65" s="13" customFormat="1" x14ac:dyDescent="0.2">
      <c r="B136" s="152"/>
      <c r="D136" s="148" t="s">
        <v>139</v>
      </c>
      <c r="E136" s="153" t="s">
        <v>3</v>
      </c>
      <c r="F136" s="154" t="s">
        <v>484</v>
      </c>
      <c r="H136" s="155">
        <v>160.99199999999999</v>
      </c>
      <c r="L136" s="152"/>
      <c r="M136" s="156"/>
      <c r="N136" s="157"/>
      <c r="O136" s="157"/>
      <c r="P136" s="157"/>
      <c r="Q136" s="157"/>
      <c r="R136" s="157"/>
      <c r="S136" s="157"/>
      <c r="T136" s="158"/>
      <c r="AT136" s="153" t="s">
        <v>139</v>
      </c>
      <c r="AU136" s="153" t="s">
        <v>84</v>
      </c>
      <c r="AV136" s="13" t="s">
        <v>84</v>
      </c>
      <c r="AW136" s="13" t="s">
        <v>36</v>
      </c>
      <c r="AX136" s="13" t="s">
        <v>74</v>
      </c>
      <c r="AY136" s="153" t="s">
        <v>126</v>
      </c>
    </row>
    <row r="137" spans="1:65" s="13" customFormat="1" x14ac:dyDescent="0.2">
      <c r="B137" s="152"/>
      <c r="D137" s="148" t="s">
        <v>139</v>
      </c>
      <c r="E137" s="153" t="s">
        <v>3</v>
      </c>
      <c r="F137" s="154" t="s">
        <v>485</v>
      </c>
      <c r="H137" s="155">
        <v>31.638999999999999</v>
      </c>
      <c r="L137" s="152"/>
      <c r="M137" s="156"/>
      <c r="N137" s="157"/>
      <c r="O137" s="157"/>
      <c r="P137" s="157"/>
      <c r="Q137" s="157"/>
      <c r="R137" s="157"/>
      <c r="S137" s="157"/>
      <c r="T137" s="158"/>
      <c r="AT137" s="153" t="s">
        <v>139</v>
      </c>
      <c r="AU137" s="153" t="s">
        <v>84</v>
      </c>
      <c r="AV137" s="13" t="s">
        <v>84</v>
      </c>
      <c r="AW137" s="13" t="s">
        <v>36</v>
      </c>
      <c r="AX137" s="13" t="s">
        <v>74</v>
      </c>
      <c r="AY137" s="153" t="s">
        <v>126</v>
      </c>
    </row>
    <row r="138" spans="1:65" s="14" customFormat="1" x14ac:dyDescent="0.2">
      <c r="B138" s="172"/>
      <c r="D138" s="148" t="s">
        <v>139</v>
      </c>
      <c r="E138" s="173" t="s">
        <v>3</v>
      </c>
      <c r="F138" s="174" t="s">
        <v>301</v>
      </c>
      <c r="H138" s="175">
        <v>192.631</v>
      </c>
      <c r="L138" s="172"/>
      <c r="M138" s="176"/>
      <c r="N138" s="177"/>
      <c r="O138" s="177"/>
      <c r="P138" s="177"/>
      <c r="Q138" s="177"/>
      <c r="R138" s="177"/>
      <c r="S138" s="177"/>
      <c r="T138" s="178"/>
      <c r="AT138" s="173" t="s">
        <v>139</v>
      </c>
      <c r="AU138" s="173" t="s">
        <v>84</v>
      </c>
      <c r="AV138" s="14" t="s">
        <v>143</v>
      </c>
      <c r="AW138" s="14" t="s">
        <v>36</v>
      </c>
      <c r="AX138" s="14" t="s">
        <v>74</v>
      </c>
      <c r="AY138" s="173" t="s">
        <v>126</v>
      </c>
    </row>
    <row r="139" spans="1:65" s="13" customFormat="1" x14ac:dyDescent="0.2">
      <c r="B139" s="152"/>
      <c r="D139" s="148" t="s">
        <v>139</v>
      </c>
      <c r="E139" s="153" t="s">
        <v>3</v>
      </c>
      <c r="F139" s="154" t="s">
        <v>521</v>
      </c>
      <c r="H139" s="155">
        <v>-142.10900000000001</v>
      </c>
      <c r="L139" s="152"/>
      <c r="M139" s="156"/>
      <c r="N139" s="157"/>
      <c r="O139" s="157"/>
      <c r="P139" s="157"/>
      <c r="Q139" s="157"/>
      <c r="R139" s="157"/>
      <c r="S139" s="157"/>
      <c r="T139" s="158"/>
      <c r="AT139" s="153" t="s">
        <v>139</v>
      </c>
      <c r="AU139" s="153" t="s">
        <v>84</v>
      </c>
      <c r="AV139" s="13" t="s">
        <v>84</v>
      </c>
      <c r="AW139" s="13" t="s">
        <v>36</v>
      </c>
      <c r="AX139" s="13" t="s">
        <v>74</v>
      </c>
      <c r="AY139" s="153" t="s">
        <v>126</v>
      </c>
    </row>
    <row r="140" spans="1:65" s="15" customFormat="1" x14ac:dyDescent="0.2">
      <c r="B140" s="179"/>
      <c r="D140" s="148" t="s">
        <v>139</v>
      </c>
      <c r="E140" s="180" t="s">
        <v>3</v>
      </c>
      <c r="F140" s="181" t="s">
        <v>304</v>
      </c>
      <c r="H140" s="182">
        <v>50.521999999999998</v>
      </c>
      <c r="L140" s="179"/>
      <c r="M140" s="183"/>
      <c r="N140" s="184"/>
      <c r="O140" s="184"/>
      <c r="P140" s="184"/>
      <c r="Q140" s="184"/>
      <c r="R140" s="184"/>
      <c r="S140" s="184"/>
      <c r="T140" s="185"/>
      <c r="AT140" s="180" t="s">
        <v>139</v>
      </c>
      <c r="AU140" s="180" t="s">
        <v>84</v>
      </c>
      <c r="AV140" s="15" t="s">
        <v>133</v>
      </c>
      <c r="AW140" s="15" t="s">
        <v>36</v>
      </c>
      <c r="AX140" s="15" t="s">
        <v>82</v>
      </c>
      <c r="AY140" s="180" t="s">
        <v>126</v>
      </c>
    </row>
    <row r="141" spans="1:65" s="12" customFormat="1" ht="22.9" customHeight="1" x14ac:dyDescent="0.2">
      <c r="B141" s="123"/>
      <c r="D141" s="124" t="s">
        <v>73</v>
      </c>
      <c r="E141" s="133" t="s">
        <v>143</v>
      </c>
      <c r="F141" s="133" t="s">
        <v>282</v>
      </c>
      <c r="J141" s="134">
        <f>BK141</f>
        <v>0</v>
      </c>
      <c r="L141" s="123"/>
      <c r="M141" s="127"/>
      <c r="N141" s="128"/>
      <c r="O141" s="128"/>
      <c r="P141" s="129">
        <f>SUM(P142:P181)</f>
        <v>240.61185199999997</v>
      </c>
      <c r="Q141" s="128"/>
      <c r="R141" s="129">
        <f>SUM(R142:R181)</f>
        <v>8.0038850068678009</v>
      </c>
      <c r="S141" s="128"/>
      <c r="T141" s="130">
        <f>SUM(T142:T181)</f>
        <v>0</v>
      </c>
      <c r="AR141" s="124" t="s">
        <v>82</v>
      </c>
      <c r="AT141" s="131" t="s">
        <v>73</v>
      </c>
      <c r="AU141" s="131" t="s">
        <v>82</v>
      </c>
      <c r="AY141" s="124" t="s">
        <v>126</v>
      </c>
      <c r="BK141" s="132">
        <f>SUM(BK142:BK181)</f>
        <v>0</v>
      </c>
    </row>
    <row r="142" spans="1:65" s="2" customFormat="1" ht="14.45" customHeight="1" x14ac:dyDescent="0.2">
      <c r="A142" s="30"/>
      <c r="B142" s="135"/>
      <c r="C142" s="136" t="s">
        <v>204</v>
      </c>
      <c r="D142" s="136" t="s">
        <v>128</v>
      </c>
      <c r="E142" s="137" t="s">
        <v>522</v>
      </c>
      <c r="F142" s="138" t="s">
        <v>523</v>
      </c>
      <c r="G142" s="139" t="s">
        <v>131</v>
      </c>
      <c r="H142" s="140">
        <v>5.0449999999999999</v>
      </c>
      <c r="I142" s="141"/>
      <c r="J142" s="141">
        <f>ROUND(I142*H142,2)</f>
        <v>0</v>
      </c>
      <c r="K142" s="138" t="s">
        <v>132</v>
      </c>
      <c r="L142" s="31"/>
      <c r="M142" s="142" t="s">
        <v>3</v>
      </c>
      <c r="N142" s="143" t="s">
        <v>45</v>
      </c>
      <c r="O142" s="144">
        <v>1.97</v>
      </c>
      <c r="P142" s="144">
        <f>O142*H142</f>
        <v>9.9386499999999991</v>
      </c>
      <c r="Q142" s="144">
        <v>8.0149999999999999E-2</v>
      </c>
      <c r="R142" s="144">
        <f>Q142*H142</f>
        <v>0.40435674999999999</v>
      </c>
      <c r="S142" s="144">
        <v>0</v>
      </c>
      <c r="T142" s="145">
        <f>S142*H142</f>
        <v>0</v>
      </c>
      <c r="U142" s="30"/>
      <c r="V142" s="30"/>
      <c r="W142" s="30"/>
      <c r="X142" s="30"/>
      <c r="Y142" s="30"/>
      <c r="Z142" s="30"/>
      <c r="AA142" s="30"/>
      <c r="AB142" s="30"/>
      <c r="AC142" s="30"/>
      <c r="AD142" s="30"/>
      <c r="AE142" s="30"/>
      <c r="AR142" s="146" t="s">
        <v>133</v>
      </c>
      <c r="AT142" s="146" t="s">
        <v>128</v>
      </c>
      <c r="AU142" s="146" t="s">
        <v>84</v>
      </c>
      <c r="AY142" s="18" t="s">
        <v>126</v>
      </c>
      <c r="BE142" s="147">
        <f>IF(N142="základní",J142,0)</f>
        <v>0</v>
      </c>
      <c r="BF142" s="147">
        <f>IF(N142="snížená",J142,0)</f>
        <v>0</v>
      </c>
      <c r="BG142" s="147">
        <f>IF(N142="zákl. přenesená",J142,0)</f>
        <v>0</v>
      </c>
      <c r="BH142" s="147">
        <f>IF(N142="sníž. přenesená",J142,0)</f>
        <v>0</v>
      </c>
      <c r="BI142" s="147">
        <f>IF(N142="nulová",J142,0)</f>
        <v>0</v>
      </c>
      <c r="BJ142" s="18" t="s">
        <v>82</v>
      </c>
      <c r="BK142" s="147">
        <f>ROUND(I142*H142,2)</f>
        <v>0</v>
      </c>
      <c r="BL142" s="18" t="s">
        <v>133</v>
      </c>
      <c r="BM142" s="146" t="s">
        <v>524</v>
      </c>
    </row>
    <row r="143" spans="1:65" s="2" customFormat="1" ht="175.5" x14ac:dyDescent="0.2">
      <c r="A143" s="30"/>
      <c r="B143" s="31"/>
      <c r="C143" s="30"/>
      <c r="D143" s="148" t="s">
        <v>135</v>
      </c>
      <c r="E143" s="30"/>
      <c r="F143" s="149" t="s">
        <v>525</v>
      </c>
      <c r="G143" s="30"/>
      <c r="H143" s="30"/>
      <c r="I143" s="30"/>
      <c r="J143" s="30"/>
      <c r="K143" s="30"/>
      <c r="L143" s="31"/>
      <c r="M143" s="150"/>
      <c r="N143" s="151"/>
      <c r="O143" s="51"/>
      <c r="P143" s="51"/>
      <c r="Q143" s="51"/>
      <c r="R143" s="51"/>
      <c r="S143" s="51"/>
      <c r="T143" s="52"/>
      <c r="U143" s="30"/>
      <c r="V143" s="30"/>
      <c r="W143" s="30"/>
      <c r="X143" s="30"/>
      <c r="Y143" s="30"/>
      <c r="Z143" s="30"/>
      <c r="AA143" s="30"/>
      <c r="AB143" s="30"/>
      <c r="AC143" s="30"/>
      <c r="AD143" s="30"/>
      <c r="AE143" s="30"/>
      <c r="AT143" s="18" t="s">
        <v>135</v>
      </c>
      <c r="AU143" s="18" t="s">
        <v>84</v>
      </c>
    </row>
    <row r="144" spans="1:65" s="13" customFormat="1" x14ac:dyDescent="0.2">
      <c r="B144" s="152"/>
      <c r="D144" s="148" t="s">
        <v>139</v>
      </c>
      <c r="E144" s="153" t="s">
        <v>3</v>
      </c>
      <c r="F144" s="154" t="s">
        <v>526</v>
      </c>
      <c r="H144" s="155">
        <v>5.0449999999999999</v>
      </c>
      <c r="L144" s="152"/>
      <c r="M144" s="156"/>
      <c r="N144" s="157"/>
      <c r="O144" s="157"/>
      <c r="P144" s="157"/>
      <c r="Q144" s="157"/>
      <c r="R144" s="157"/>
      <c r="S144" s="157"/>
      <c r="T144" s="158"/>
      <c r="AT144" s="153" t="s">
        <v>139</v>
      </c>
      <c r="AU144" s="153" t="s">
        <v>84</v>
      </c>
      <c r="AV144" s="13" t="s">
        <v>84</v>
      </c>
      <c r="AW144" s="13" t="s">
        <v>36</v>
      </c>
      <c r="AX144" s="13" t="s">
        <v>82</v>
      </c>
      <c r="AY144" s="153" t="s">
        <v>126</v>
      </c>
    </row>
    <row r="145" spans="1:65" s="2" customFormat="1" ht="37.9" customHeight="1" x14ac:dyDescent="0.2">
      <c r="A145" s="30"/>
      <c r="B145" s="135"/>
      <c r="C145" s="159" t="s">
        <v>9</v>
      </c>
      <c r="D145" s="159" t="s">
        <v>170</v>
      </c>
      <c r="E145" s="160" t="s">
        <v>527</v>
      </c>
      <c r="F145" s="161" t="s">
        <v>528</v>
      </c>
      <c r="G145" s="162" t="s">
        <v>253</v>
      </c>
      <c r="H145" s="163">
        <v>1</v>
      </c>
      <c r="I145" s="164"/>
      <c r="J145" s="164">
        <f>ROUND(I145*H145,2)</f>
        <v>0</v>
      </c>
      <c r="K145" s="161" t="s">
        <v>3</v>
      </c>
      <c r="L145" s="165"/>
      <c r="M145" s="166" t="s">
        <v>3</v>
      </c>
      <c r="N145" s="167" t="s">
        <v>45</v>
      </c>
      <c r="O145" s="144">
        <v>0</v>
      </c>
      <c r="P145" s="144">
        <f>O145*H145</f>
        <v>0</v>
      </c>
      <c r="Q145" s="144">
        <v>5.4</v>
      </c>
      <c r="R145" s="144">
        <f>Q145*H145</f>
        <v>5.4</v>
      </c>
      <c r="S145" s="144">
        <v>0</v>
      </c>
      <c r="T145" s="145">
        <f>S145*H145</f>
        <v>0</v>
      </c>
      <c r="U145" s="30"/>
      <c r="V145" s="30"/>
      <c r="W145" s="30"/>
      <c r="X145" s="30"/>
      <c r="Y145" s="30"/>
      <c r="Z145" s="30"/>
      <c r="AA145" s="30"/>
      <c r="AB145" s="30"/>
      <c r="AC145" s="30"/>
      <c r="AD145" s="30"/>
      <c r="AE145" s="30"/>
      <c r="AR145" s="146" t="s">
        <v>169</v>
      </c>
      <c r="AT145" s="146" t="s">
        <v>170</v>
      </c>
      <c r="AU145" s="146" t="s">
        <v>84</v>
      </c>
      <c r="AY145" s="18" t="s">
        <v>126</v>
      </c>
      <c r="BE145" s="147">
        <f>IF(N145="základní",J145,0)</f>
        <v>0</v>
      </c>
      <c r="BF145" s="147">
        <f>IF(N145="snížená",J145,0)</f>
        <v>0</v>
      </c>
      <c r="BG145" s="147">
        <f>IF(N145="zákl. přenesená",J145,0)</f>
        <v>0</v>
      </c>
      <c r="BH145" s="147">
        <f>IF(N145="sníž. přenesená",J145,0)</f>
        <v>0</v>
      </c>
      <c r="BI145" s="147">
        <f>IF(N145="nulová",J145,0)</f>
        <v>0</v>
      </c>
      <c r="BJ145" s="18" t="s">
        <v>82</v>
      </c>
      <c r="BK145" s="147">
        <f>ROUND(I145*H145,2)</f>
        <v>0</v>
      </c>
      <c r="BL145" s="18" t="s">
        <v>133</v>
      </c>
      <c r="BM145" s="146" t="s">
        <v>529</v>
      </c>
    </row>
    <row r="146" spans="1:65" s="13" customFormat="1" x14ac:dyDescent="0.2">
      <c r="B146" s="152"/>
      <c r="D146" s="148" t="s">
        <v>139</v>
      </c>
      <c r="E146" s="153" t="s">
        <v>3</v>
      </c>
      <c r="F146" s="154" t="s">
        <v>530</v>
      </c>
      <c r="H146" s="155">
        <v>1</v>
      </c>
      <c r="L146" s="152"/>
      <c r="M146" s="156"/>
      <c r="N146" s="157"/>
      <c r="O146" s="157"/>
      <c r="P146" s="157"/>
      <c r="Q146" s="157"/>
      <c r="R146" s="157"/>
      <c r="S146" s="157"/>
      <c r="T146" s="158"/>
      <c r="AT146" s="153" t="s">
        <v>139</v>
      </c>
      <c r="AU146" s="153" t="s">
        <v>84</v>
      </c>
      <c r="AV146" s="13" t="s">
        <v>84</v>
      </c>
      <c r="AW146" s="13" t="s">
        <v>36</v>
      </c>
      <c r="AX146" s="13" t="s">
        <v>82</v>
      </c>
      <c r="AY146" s="153" t="s">
        <v>126</v>
      </c>
    </row>
    <row r="147" spans="1:65" s="2" customFormat="1" ht="37.9" customHeight="1" x14ac:dyDescent="0.2">
      <c r="A147" s="30"/>
      <c r="B147" s="135"/>
      <c r="C147" s="136" t="s">
        <v>283</v>
      </c>
      <c r="D147" s="136" t="s">
        <v>128</v>
      </c>
      <c r="E147" s="137" t="s">
        <v>290</v>
      </c>
      <c r="F147" s="138" t="s">
        <v>291</v>
      </c>
      <c r="G147" s="139" t="s">
        <v>131</v>
      </c>
      <c r="H147" s="140">
        <v>12.61</v>
      </c>
      <c r="I147" s="141"/>
      <c r="J147" s="141">
        <f>ROUND(I147*H147,2)</f>
        <v>0</v>
      </c>
      <c r="K147" s="138" t="s">
        <v>132</v>
      </c>
      <c r="L147" s="31"/>
      <c r="M147" s="142" t="s">
        <v>3</v>
      </c>
      <c r="N147" s="143" t="s">
        <v>45</v>
      </c>
      <c r="O147" s="144">
        <v>4.5910000000000002</v>
      </c>
      <c r="P147" s="144">
        <f>O147*H147</f>
        <v>57.892510000000001</v>
      </c>
      <c r="Q147" s="144">
        <v>0</v>
      </c>
      <c r="R147" s="144">
        <f>Q147*H147</f>
        <v>0</v>
      </c>
      <c r="S147" s="144">
        <v>0</v>
      </c>
      <c r="T147" s="145">
        <f>S147*H147</f>
        <v>0</v>
      </c>
      <c r="U147" s="30"/>
      <c r="V147" s="30"/>
      <c r="W147" s="30"/>
      <c r="X147" s="30"/>
      <c r="Y147" s="30"/>
      <c r="Z147" s="30"/>
      <c r="AA147" s="30"/>
      <c r="AB147" s="30"/>
      <c r="AC147" s="30"/>
      <c r="AD147" s="30"/>
      <c r="AE147" s="30"/>
      <c r="AR147" s="146" t="s">
        <v>133</v>
      </c>
      <c r="AT147" s="146" t="s">
        <v>128</v>
      </c>
      <c r="AU147" s="146" t="s">
        <v>84</v>
      </c>
      <c r="AY147" s="18" t="s">
        <v>126</v>
      </c>
      <c r="BE147" s="147">
        <f>IF(N147="základní",J147,0)</f>
        <v>0</v>
      </c>
      <c r="BF147" s="147">
        <f>IF(N147="snížená",J147,0)</f>
        <v>0</v>
      </c>
      <c r="BG147" s="147">
        <f>IF(N147="zákl. přenesená",J147,0)</f>
        <v>0</v>
      </c>
      <c r="BH147" s="147">
        <f>IF(N147="sníž. přenesená",J147,0)</f>
        <v>0</v>
      </c>
      <c r="BI147" s="147">
        <f>IF(N147="nulová",J147,0)</f>
        <v>0</v>
      </c>
      <c r="BJ147" s="18" t="s">
        <v>82</v>
      </c>
      <c r="BK147" s="147">
        <f>ROUND(I147*H147,2)</f>
        <v>0</v>
      </c>
      <c r="BL147" s="18" t="s">
        <v>133</v>
      </c>
      <c r="BM147" s="146" t="s">
        <v>531</v>
      </c>
    </row>
    <row r="148" spans="1:65" s="2" customFormat="1" ht="234" x14ac:dyDescent="0.2">
      <c r="A148" s="30"/>
      <c r="B148" s="31"/>
      <c r="C148" s="30"/>
      <c r="D148" s="148" t="s">
        <v>135</v>
      </c>
      <c r="E148" s="30"/>
      <c r="F148" s="149" t="s">
        <v>287</v>
      </c>
      <c r="G148" s="30"/>
      <c r="H148" s="30"/>
      <c r="I148" s="30"/>
      <c r="J148" s="30"/>
      <c r="K148" s="30"/>
      <c r="L148" s="31"/>
      <c r="M148" s="150"/>
      <c r="N148" s="151"/>
      <c r="O148" s="51"/>
      <c r="P148" s="51"/>
      <c r="Q148" s="51"/>
      <c r="R148" s="51"/>
      <c r="S148" s="51"/>
      <c r="T148" s="52"/>
      <c r="U148" s="30"/>
      <c r="V148" s="30"/>
      <c r="W148" s="30"/>
      <c r="X148" s="30"/>
      <c r="Y148" s="30"/>
      <c r="Z148" s="30"/>
      <c r="AA148" s="30"/>
      <c r="AB148" s="30"/>
      <c r="AC148" s="30"/>
      <c r="AD148" s="30"/>
      <c r="AE148" s="30"/>
      <c r="AT148" s="18" t="s">
        <v>135</v>
      </c>
      <c r="AU148" s="18" t="s">
        <v>84</v>
      </c>
    </row>
    <row r="149" spans="1:65" s="2" customFormat="1" ht="19.5" x14ac:dyDescent="0.2">
      <c r="A149" s="30"/>
      <c r="B149" s="31"/>
      <c r="C149" s="30"/>
      <c r="D149" s="148" t="s">
        <v>137</v>
      </c>
      <c r="E149" s="30"/>
      <c r="F149" s="149" t="s">
        <v>414</v>
      </c>
      <c r="G149" s="30"/>
      <c r="H149" s="30"/>
      <c r="I149" s="30"/>
      <c r="J149" s="30"/>
      <c r="K149" s="30"/>
      <c r="L149" s="31"/>
      <c r="M149" s="150"/>
      <c r="N149" s="151"/>
      <c r="O149" s="51"/>
      <c r="P149" s="51"/>
      <c r="Q149" s="51"/>
      <c r="R149" s="51"/>
      <c r="S149" s="51"/>
      <c r="T149" s="52"/>
      <c r="U149" s="30"/>
      <c r="V149" s="30"/>
      <c r="W149" s="30"/>
      <c r="X149" s="30"/>
      <c r="Y149" s="30"/>
      <c r="Z149" s="30"/>
      <c r="AA149" s="30"/>
      <c r="AB149" s="30"/>
      <c r="AC149" s="30"/>
      <c r="AD149" s="30"/>
      <c r="AE149" s="30"/>
      <c r="AT149" s="18" t="s">
        <v>137</v>
      </c>
      <c r="AU149" s="18" t="s">
        <v>84</v>
      </c>
    </row>
    <row r="150" spans="1:65" s="13" customFormat="1" x14ac:dyDescent="0.2">
      <c r="B150" s="152"/>
      <c r="D150" s="148" t="s">
        <v>139</v>
      </c>
      <c r="E150" s="153" t="s">
        <v>3</v>
      </c>
      <c r="F150" s="154" t="s">
        <v>532</v>
      </c>
      <c r="H150" s="155">
        <v>0.6</v>
      </c>
      <c r="L150" s="152"/>
      <c r="M150" s="156"/>
      <c r="N150" s="157"/>
      <c r="O150" s="157"/>
      <c r="P150" s="157"/>
      <c r="Q150" s="157"/>
      <c r="R150" s="157"/>
      <c r="S150" s="157"/>
      <c r="T150" s="158"/>
      <c r="AT150" s="153" t="s">
        <v>139</v>
      </c>
      <c r="AU150" s="153" t="s">
        <v>84</v>
      </c>
      <c r="AV150" s="13" t="s">
        <v>84</v>
      </c>
      <c r="AW150" s="13" t="s">
        <v>36</v>
      </c>
      <c r="AX150" s="13" t="s">
        <v>74</v>
      </c>
      <c r="AY150" s="153" t="s">
        <v>126</v>
      </c>
    </row>
    <row r="151" spans="1:65" s="13" customFormat="1" x14ac:dyDescent="0.2">
      <c r="B151" s="152"/>
      <c r="D151" s="148" t="s">
        <v>139</v>
      </c>
      <c r="E151" s="153" t="s">
        <v>3</v>
      </c>
      <c r="F151" s="154" t="s">
        <v>533</v>
      </c>
      <c r="H151" s="155">
        <v>1.0329999999999999</v>
      </c>
      <c r="L151" s="152"/>
      <c r="M151" s="156"/>
      <c r="N151" s="157"/>
      <c r="O151" s="157"/>
      <c r="P151" s="157"/>
      <c r="Q151" s="157"/>
      <c r="R151" s="157"/>
      <c r="S151" s="157"/>
      <c r="T151" s="158"/>
      <c r="AT151" s="153" t="s">
        <v>139</v>
      </c>
      <c r="AU151" s="153" t="s">
        <v>84</v>
      </c>
      <c r="AV151" s="13" t="s">
        <v>84</v>
      </c>
      <c r="AW151" s="13" t="s">
        <v>36</v>
      </c>
      <c r="AX151" s="13" t="s">
        <v>74</v>
      </c>
      <c r="AY151" s="153" t="s">
        <v>126</v>
      </c>
    </row>
    <row r="152" spans="1:65" s="13" customFormat="1" ht="22.5" x14ac:dyDescent="0.2">
      <c r="B152" s="152"/>
      <c r="D152" s="148" t="s">
        <v>139</v>
      </c>
      <c r="E152" s="153" t="s">
        <v>3</v>
      </c>
      <c r="F152" s="154" t="s">
        <v>534</v>
      </c>
      <c r="H152" s="155">
        <v>7.8520000000000003</v>
      </c>
      <c r="L152" s="152"/>
      <c r="M152" s="156"/>
      <c r="N152" s="157"/>
      <c r="O152" s="157"/>
      <c r="P152" s="157"/>
      <c r="Q152" s="157"/>
      <c r="R152" s="157"/>
      <c r="S152" s="157"/>
      <c r="T152" s="158"/>
      <c r="AT152" s="153" t="s">
        <v>139</v>
      </c>
      <c r="AU152" s="153" t="s">
        <v>84</v>
      </c>
      <c r="AV152" s="13" t="s">
        <v>84</v>
      </c>
      <c r="AW152" s="13" t="s">
        <v>36</v>
      </c>
      <c r="AX152" s="13" t="s">
        <v>74</v>
      </c>
      <c r="AY152" s="153" t="s">
        <v>126</v>
      </c>
    </row>
    <row r="153" spans="1:65" s="13" customFormat="1" ht="22.5" x14ac:dyDescent="0.2">
      <c r="B153" s="152"/>
      <c r="D153" s="148" t="s">
        <v>139</v>
      </c>
      <c r="E153" s="153" t="s">
        <v>3</v>
      </c>
      <c r="F153" s="154" t="s">
        <v>535</v>
      </c>
      <c r="H153" s="155">
        <v>1.125</v>
      </c>
      <c r="L153" s="152"/>
      <c r="M153" s="156"/>
      <c r="N153" s="157"/>
      <c r="O153" s="157"/>
      <c r="P153" s="157"/>
      <c r="Q153" s="157"/>
      <c r="R153" s="157"/>
      <c r="S153" s="157"/>
      <c r="T153" s="158"/>
      <c r="AT153" s="153" t="s">
        <v>139</v>
      </c>
      <c r="AU153" s="153" t="s">
        <v>84</v>
      </c>
      <c r="AV153" s="13" t="s">
        <v>84</v>
      </c>
      <c r="AW153" s="13" t="s">
        <v>36</v>
      </c>
      <c r="AX153" s="13" t="s">
        <v>74</v>
      </c>
      <c r="AY153" s="153" t="s">
        <v>126</v>
      </c>
    </row>
    <row r="154" spans="1:65" s="13" customFormat="1" x14ac:dyDescent="0.2">
      <c r="B154" s="152"/>
      <c r="D154" s="148" t="s">
        <v>139</v>
      </c>
      <c r="E154" s="153" t="s">
        <v>3</v>
      </c>
      <c r="F154" s="154" t="s">
        <v>536</v>
      </c>
      <c r="H154" s="155">
        <v>2</v>
      </c>
      <c r="L154" s="152"/>
      <c r="M154" s="156"/>
      <c r="N154" s="157"/>
      <c r="O154" s="157"/>
      <c r="P154" s="157"/>
      <c r="Q154" s="157"/>
      <c r="R154" s="157"/>
      <c r="S154" s="157"/>
      <c r="T154" s="158"/>
      <c r="AT154" s="153" t="s">
        <v>139</v>
      </c>
      <c r="AU154" s="153" t="s">
        <v>84</v>
      </c>
      <c r="AV154" s="13" t="s">
        <v>84</v>
      </c>
      <c r="AW154" s="13" t="s">
        <v>36</v>
      </c>
      <c r="AX154" s="13" t="s">
        <v>74</v>
      </c>
      <c r="AY154" s="153" t="s">
        <v>126</v>
      </c>
    </row>
    <row r="155" spans="1:65" s="15" customFormat="1" x14ac:dyDescent="0.2">
      <c r="B155" s="179"/>
      <c r="D155" s="148" t="s">
        <v>139</v>
      </c>
      <c r="E155" s="180" t="s">
        <v>3</v>
      </c>
      <c r="F155" s="181" t="s">
        <v>304</v>
      </c>
      <c r="H155" s="182">
        <v>12.61</v>
      </c>
      <c r="L155" s="179"/>
      <c r="M155" s="183"/>
      <c r="N155" s="184"/>
      <c r="O155" s="184"/>
      <c r="P155" s="184"/>
      <c r="Q155" s="184"/>
      <c r="R155" s="184"/>
      <c r="S155" s="184"/>
      <c r="T155" s="185"/>
      <c r="AT155" s="180" t="s">
        <v>139</v>
      </c>
      <c r="AU155" s="180" t="s">
        <v>84</v>
      </c>
      <c r="AV155" s="15" t="s">
        <v>133</v>
      </c>
      <c r="AW155" s="15" t="s">
        <v>36</v>
      </c>
      <c r="AX155" s="15" t="s">
        <v>82</v>
      </c>
      <c r="AY155" s="180" t="s">
        <v>126</v>
      </c>
    </row>
    <row r="156" spans="1:65" s="2" customFormat="1" ht="37.9" customHeight="1" x14ac:dyDescent="0.2">
      <c r="A156" s="30"/>
      <c r="B156" s="135"/>
      <c r="C156" s="136" t="s">
        <v>289</v>
      </c>
      <c r="D156" s="136" t="s">
        <v>128</v>
      </c>
      <c r="E156" s="137" t="s">
        <v>295</v>
      </c>
      <c r="F156" s="138" t="s">
        <v>296</v>
      </c>
      <c r="G156" s="139" t="s">
        <v>159</v>
      </c>
      <c r="H156" s="140">
        <v>48.962000000000003</v>
      </c>
      <c r="I156" s="141"/>
      <c r="J156" s="141">
        <f>ROUND(I156*H156,2)</f>
        <v>0</v>
      </c>
      <c r="K156" s="138" t="s">
        <v>132</v>
      </c>
      <c r="L156" s="31"/>
      <c r="M156" s="142" t="s">
        <v>3</v>
      </c>
      <c r="N156" s="143" t="s">
        <v>45</v>
      </c>
      <c r="O156" s="144">
        <v>1.895</v>
      </c>
      <c r="P156" s="144">
        <f>O156*H156</f>
        <v>92.782990000000012</v>
      </c>
      <c r="Q156" s="144">
        <v>7.2580040000000002E-3</v>
      </c>
      <c r="R156" s="144">
        <f>Q156*H156</f>
        <v>0.35536639184800001</v>
      </c>
      <c r="S156" s="144">
        <v>0</v>
      </c>
      <c r="T156" s="145">
        <f>S156*H156</f>
        <v>0</v>
      </c>
      <c r="U156" s="30"/>
      <c r="V156" s="30"/>
      <c r="W156" s="30"/>
      <c r="X156" s="30"/>
      <c r="Y156" s="30"/>
      <c r="Z156" s="30"/>
      <c r="AA156" s="30"/>
      <c r="AB156" s="30"/>
      <c r="AC156" s="30"/>
      <c r="AD156" s="30"/>
      <c r="AE156" s="30"/>
      <c r="AR156" s="146" t="s">
        <v>133</v>
      </c>
      <c r="AT156" s="146" t="s">
        <v>128</v>
      </c>
      <c r="AU156" s="146" t="s">
        <v>84</v>
      </c>
      <c r="AY156" s="18" t="s">
        <v>126</v>
      </c>
      <c r="BE156" s="147">
        <f>IF(N156="základní",J156,0)</f>
        <v>0</v>
      </c>
      <c r="BF156" s="147">
        <f>IF(N156="snížená",J156,0)</f>
        <v>0</v>
      </c>
      <c r="BG156" s="147">
        <f>IF(N156="zákl. přenesená",J156,0)</f>
        <v>0</v>
      </c>
      <c r="BH156" s="147">
        <f>IF(N156="sníž. přenesená",J156,0)</f>
        <v>0</v>
      </c>
      <c r="BI156" s="147">
        <f>IF(N156="nulová",J156,0)</f>
        <v>0</v>
      </c>
      <c r="BJ156" s="18" t="s">
        <v>82</v>
      </c>
      <c r="BK156" s="147">
        <f>ROUND(I156*H156,2)</f>
        <v>0</v>
      </c>
      <c r="BL156" s="18" t="s">
        <v>133</v>
      </c>
      <c r="BM156" s="146" t="s">
        <v>537</v>
      </c>
    </row>
    <row r="157" spans="1:65" s="2" customFormat="1" ht="185.25" x14ac:dyDescent="0.2">
      <c r="A157" s="30"/>
      <c r="B157" s="31"/>
      <c r="C157" s="30"/>
      <c r="D157" s="148" t="s">
        <v>135</v>
      </c>
      <c r="E157" s="30"/>
      <c r="F157" s="149" t="s">
        <v>298</v>
      </c>
      <c r="G157" s="30"/>
      <c r="H157" s="30"/>
      <c r="I157" s="30"/>
      <c r="J157" s="30"/>
      <c r="K157" s="30"/>
      <c r="L157" s="31"/>
      <c r="M157" s="150"/>
      <c r="N157" s="151"/>
      <c r="O157" s="51"/>
      <c r="P157" s="51"/>
      <c r="Q157" s="51"/>
      <c r="R157" s="51"/>
      <c r="S157" s="51"/>
      <c r="T157" s="52"/>
      <c r="U157" s="30"/>
      <c r="V157" s="30"/>
      <c r="W157" s="30"/>
      <c r="X157" s="30"/>
      <c r="Y157" s="30"/>
      <c r="Z157" s="30"/>
      <c r="AA157" s="30"/>
      <c r="AB157" s="30"/>
      <c r="AC157" s="30"/>
      <c r="AD157" s="30"/>
      <c r="AE157" s="30"/>
      <c r="AT157" s="18" t="s">
        <v>135</v>
      </c>
      <c r="AU157" s="18" t="s">
        <v>84</v>
      </c>
    </row>
    <row r="158" spans="1:65" s="13" customFormat="1" ht="22.5" x14ac:dyDescent="0.2">
      <c r="B158" s="152"/>
      <c r="D158" s="148" t="s">
        <v>139</v>
      </c>
      <c r="E158" s="153" t="s">
        <v>3</v>
      </c>
      <c r="F158" s="154" t="s">
        <v>538</v>
      </c>
      <c r="H158" s="155">
        <v>6</v>
      </c>
      <c r="L158" s="152"/>
      <c r="M158" s="156"/>
      <c r="N158" s="157"/>
      <c r="O158" s="157"/>
      <c r="P158" s="157"/>
      <c r="Q158" s="157"/>
      <c r="R158" s="157"/>
      <c r="S158" s="157"/>
      <c r="T158" s="158"/>
      <c r="AT158" s="153" t="s">
        <v>139</v>
      </c>
      <c r="AU158" s="153" t="s">
        <v>84</v>
      </c>
      <c r="AV158" s="13" t="s">
        <v>84</v>
      </c>
      <c r="AW158" s="13" t="s">
        <v>36</v>
      </c>
      <c r="AX158" s="13" t="s">
        <v>74</v>
      </c>
      <c r="AY158" s="153" t="s">
        <v>126</v>
      </c>
    </row>
    <row r="159" spans="1:65" s="13" customFormat="1" x14ac:dyDescent="0.2">
      <c r="B159" s="152"/>
      <c r="D159" s="148" t="s">
        <v>139</v>
      </c>
      <c r="E159" s="153" t="s">
        <v>3</v>
      </c>
      <c r="F159" s="154" t="s">
        <v>539</v>
      </c>
      <c r="H159" s="155">
        <v>0.32</v>
      </c>
      <c r="L159" s="152"/>
      <c r="M159" s="156"/>
      <c r="N159" s="157"/>
      <c r="O159" s="157"/>
      <c r="P159" s="157"/>
      <c r="Q159" s="157"/>
      <c r="R159" s="157"/>
      <c r="S159" s="157"/>
      <c r="T159" s="158"/>
      <c r="AT159" s="153" t="s">
        <v>139</v>
      </c>
      <c r="AU159" s="153" t="s">
        <v>84</v>
      </c>
      <c r="AV159" s="13" t="s">
        <v>84</v>
      </c>
      <c r="AW159" s="13" t="s">
        <v>36</v>
      </c>
      <c r="AX159" s="13" t="s">
        <v>74</v>
      </c>
      <c r="AY159" s="153" t="s">
        <v>126</v>
      </c>
    </row>
    <row r="160" spans="1:65" s="14" customFormat="1" x14ac:dyDescent="0.2">
      <c r="B160" s="172"/>
      <c r="D160" s="148" t="s">
        <v>139</v>
      </c>
      <c r="E160" s="173" t="s">
        <v>3</v>
      </c>
      <c r="F160" s="174" t="s">
        <v>301</v>
      </c>
      <c r="H160" s="175">
        <v>6.32</v>
      </c>
      <c r="L160" s="172"/>
      <c r="M160" s="176"/>
      <c r="N160" s="177"/>
      <c r="O160" s="177"/>
      <c r="P160" s="177"/>
      <c r="Q160" s="177"/>
      <c r="R160" s="177"/>
      <c r="S160" s="177"/>
      <c r="T160" s="178"/>
      <c r="AT160" s="173" t="s">
        <v>139</v>
      </c>
      <c r="AU160" s="173" t="s">
        <v>84</v>
      </c>
      <c r="AV160" s="14" t="s">
        <v>143</v>
      </c>
      <c r="AW160" s="14" t="s">
        <v>36</v>
      </c>
      <c r="AX160" s="14" t="s">
        <v>74</v>
      </c>
      <c r="AY160" s="173" t="s">
        <v>126</v>
      </c>
    </row>
    <row r="161" spans="1:65" s="13" customFormat="1" x14ac:dyDescent="0.2">
      <c r="B161" s="152"/>
      <c r="D161" s="148" t="s">
        <v>139</v>
      </c>
      <c r="E161" s="153" t="s">
        <v>3</v>
      </c>
      <c r="F161" s="154" t="s">
        <v>540</v>
      </c>
      <c r="H161" s="155">
        <v>3.1560000000000001</v>
      </c>
      <c r="L161" s="152"/>
      <c r="M161" s="156"/>
      <c r="N161" s="157"/>
      <c r="O161" s="157"/>
      <c r="P161" s="157"/>
      <c r="Q161" s="157"/>
      <c r="R161" s="157"/>
      <c r="S161" s="157"/>
      <c r="T161" s="158"/>
      <c r="AT161" s="153" t="s">
        <v>139</v>
      </c>
      <c r="AU161" s="153" t="s">
        <v>84</v>
      </c>
      <c r="AV161" s="13" t="s">
        <v>84</v>
      </c>
      <c r="AW161" s="13" t="s">
        <v>36</v>
      </c>
      <c r="AX161" s="13" t="s">
        <v>74</v>
      </c>
      <c r="AY161" s="153" t="s">
        <v>126</v>
      </c>
    </row>
    <row r="162" spans="1:65" s="14" customFormat="1" x14ac:dyDescent="0.2">
      <c r="B162" s="172"/>
      <c r="D162" s="148" t="s">
        <v>139</v>
      </c>
      <c r="E162" s="173" t="s">
        <v>3</v>
      </c>
      <c r="F162" s="174" t="s">
        <v>301</v>
      </c>
      <c r="H162" s="175">
        <v>3.1560000000000001</v>
      </c>
      <c r="L162" s="172"/>
      <c r="M162" s="176"/>
      <c r="N162" s="177"/>
      <c r="O162" s="177"/>
      <c r="P162" s="177"/>
      <c r="Q162" s="177"/>
      <c r="R162" s="177"/>
      <c r="S162" s="177"/>
      <c r="T162" s="178"/>
      <c r="AT162" s="173" t="s">
        <v>139</v>
      </c>
      <c r="AU162" s="173" t="s">
        <v>84</v>
      </c>
      <c r="AV162" s="14" t="s">
        <v>143</v>
      </c>
      <c r="AW162" s="14" t="s">
        <v>36</v>
      </c>
      <c r="AX162" s="14" t="s">
        <v>74</v>
      </c>
      <c r="AY162" s="173" t="s">
        <v>126</v>
      </c>
    </row>
    <row r="163" spans="1:65" s="13" customFormat="1" ht="22.5" x14ac:dyDescent="0.2">
      <c r="B163" s="152"/>
      <c r="D163" s="148" t="s">
        <v>139</v>
      </c>
      <c r="E163" s="153" t="s">
        <v>3</v>
      </c>
      <c r="F163" s="154" t="s">
        <v>541</v>
      </c>
      <c r="H163" s="155">
        <v>21.66</v>
      </c>
      <c r="L163" s="152"/>
      <c r="M163" s="156"/>
      <c r="N163" s="157"/>
      <c r="O163" s="157"/>
      <c r="P163" s="157"/>
      <c r="Q163" s="157"/>
      <c r="R163" s="157"/>
      <c r="S163" s="157"/>
      <c r="T163" s="158"/>
      <c r="AT163" s="153" t="s">
        <v>139</v>
      </c>
      <c r="AU163" s="153" t="s">
        <v>84</v>
      </c>
      <c r="AV163" s="13" t="s">
        <v>84</v>
      </c>
      <c r="AW163" s="13" t="s">
        <v>36</v>
      </c>
      <c r="AX163" s="13" t="s">
        <v>74</v>
      </c>
      <c r="AY163" s="153" t="s">
        <v>126</v>
      </c>
    </row>
    <row r="164" spans="1:65" s="13" customFormat="1" ht="22.5" x14ac:dyDescent="0.2">
      <c r="B164" s="152"/>
      <c r="D164" s="148" t="s">
        <v>139</v>
      </c>
      <c r="E164" s="153" t="s">
        <v>3</v>
      </c>
      <c r="F164" s="154" t="s">
        <v>542</v>
      </c>
      <c r="H164" s="155">
        <v>4.5</v>
      </c>
      <c r="L164" s="152"/>
      <c r="M164" s="156"/>
      <c r="N164" s="157"/>
      <c r="O164" s="157"/>
      <c r="P164" s="157"/>
      <c r="Q164" s="157"/>
      <c r="R164" s="157"/>
      <c r="S164" s="157"/>
      <c r="T164" s="158"/>
      <c r="AT164" s="153" t="s">
        <v>139</v>
      </c>
      <c r="AU164" s="153" t="s">
        <v>84</v>
      </c>
      <c r="AV164" s="13" t="s">
        <v>84</v>
      </c>
      <c r="AW164" s="13" t="s">
        <v>36</v>
      </c>
      <c r="AX164" s="13" t="s">
        <v>74</v>
      </c>
      <c r="AY164" s="153" t="s">
        <v>126</v>
      </c>
    </row>
    <row r="165" spans="1:65" s="13" customFormat="1" ht="22.5" x14ac:dyDescent="0.2">
      <c r="B165" s="152"/>
      <c r="D165" s="148" t="s">
        <v>139</v>
      </c>
      <c r="E165" s="153" t="s">
        <v>3</v>
      </c>
      <c r="F165" s="154" t="s">
        <v>543</v>
      </c>
      <c r="H165" s="155">
        <v>3.306</v>
      </c>
      <c r="L165" s="152"/>
      <c r="M165" s="156"/>
      <c r="N165" s="157"/>
      <c r="O165" s="157"/>
      <c r="P165" s="157"/>
      <c r="Q165" s="157"/>
      <c r="R165" s="157"/>
      <c r="S165" s="157"/>
      <c r="T165" s="158"/>
      <c r="AT165" s="153" t="s">
        <v>139</v>
      </c>
      <c r="AU165" s="153" t="s">
        <v>84</v>
      </c>
      <c r="AV165" s="13" t="s">
        <v>84</v>
      </c>
      <c r="AW165" s="13" t="s">
        <v>36</v>
      </c>
      <c r="AX165" s="13" t="s">
        <v>74</v>
      </c>
      <c r="AY165" s="153" t="s">
        <v>126</v>
      </c>
    </row>
    <row r="166" spans="1:65" s="13" customFormat="1" ht="22.5" x14ac:dyDescent="0.2">
      <c r="B166" s="152"/>
      <c r="D166" s="148" t="s">
        <v>139</v>
      </c>
      <c r="E166" s="153" t="s">
        <v>3</v>
      </c>
      <c r="F166" s="154" t="s">
        <v>544</v>
      </c>
      <c r="H166" s="155">
        <v>0.42</v>
      </c>
      <c r="L166" s="152"/>
      <c r="M166" s="156"/>
      <c r="N166" s="157"/>
      <c r="O166" s="157"/>
      <c r="P166" s="157"/>
      <c r="Q166" s="157"/>
      <c r="R166" s="157"/>
      <c r="S166" s="157"/>
      <c r="T166" s="158"/>
      <c r="AT166" s="153" t="s">
        <v>139</v>
      </c>
      <c r="AU166" s="153" t="s">
        <v>84</v>
      </c>
      <c r="AV166" s="13" t="s">
        <v>84</v>
      </c>
      <c r="AW166" s="13" t="s">
        <v>36</v>
      </c>
      <c r="AX166" s="13" t="s">
        <v>74</v>
      </c>
      <c r="AY166" s="153" t="s">
        <v>126</v>
      </c>
    </row>
    <row r="167" spans="1:65" s="14" customFormat="1" x14ac:dyDescent="0.2">
      <c r="B167" s="172"/>
      <c r="D167" s="148" t="s">
        <v>139</v>
      </c>
      <c r="E167" s="173" t="s">
        <v>3</v>
      </c>
      <c r="F167" s="174" t="s">
        <v>301</v>
      </c>
      <c r="H167" s="175">
        <v>29.885999999999999</v>
      </c>
      <c r="L167" s="172"/>
      <c r="M167" s="176"/>
      <c r="N167" s="177"/>
      <c r="O167" s="177"/>
      <c r="P167" s="177"/>
      <c r="Q167" s="177"/>
      <c r="R167" s="177"/>
      <c r="S167" s="177"/>
      <c r="T167" s="178"/>
      <c r="AT167" s="173" t="s">
        <v>139</v>
      </c>
      <c r="AU167" s="173" t="s">
        <v>84</v>
      </c>
      <c r="AV167" s="14" t="s">
        <v>143</v>
      </c>
      <c r="AW167" s="14" t="s">
        <v>36</v>
      </c>
      <c r="AX167" s="14" t="s">
        <v>74</v>
      </c>
      <c r="AY167" s="173" t="s">
        <v>126</v>
      </c>
    </row>
    <row r="168" spans="1:65" s="13" customFormat="1" ht="22.5" x14ac:dyDescent="0.2">
      <c r="B168" s="152"/>
      <c r="D168" s="148" t="s">
        <v>139</v>
      </c>
      <c r="E168" s="153" t="s">
        <v>3</v>
      </c>
      <c r="F168" s="154" t="s">
        <v>545</v>
      </c>
      <c r="H168" s="155">
        <v>9.6</v>
      </c>
      <c r="L168" s="152"/>
      <c r="M168" s="156"/>
      <c r="N168" s="157"/>
      <c r="O168" s="157"/>
      <c r="P168" s="157"/>
      <c r="Q168" s="157"/>
      <c r="R168" s="157"/>
      <c r="S168" s="157"/>
      <c r="T168" s="158"/>
      <c r="AT168" s="153" t="s">
        <v>139</v>
      </c>
      <c r="AU168" s="153" t="s">
        <v>84</v>
      </c>
      <c r="AV168" s="13" t="s">
        <v>84</v>
      </c>
      <c r="AW168" s="13" t="s">
        <v>36</v>
      </c>
      <c r="AX168" s="13" t="s">
        <v>74</v>
      </c>
      <c r="AY168" s="153" t="s">
        <v>126</v>
      </c>
    </row>
    <row r="169" spans="1:65" s="15" customFormat="1" x14ac:dyDescent="0.2">
      <c r="B169" s="179"/>
      <c r="D169" s="148" t="s">
        <v>139</v>
      </c>
      <c r="E169" s="180" t="s">
        <v>3</v>
      </c>
      <c r="F169" s="181" t="s">
        <v>304</v>
      </c>
      <c r="H169" s="182">
        <v>48.962000000000003</v>
      </c>
      <c r="L169" s="179"/>
      <c r="M169" s="183"/>
      <c r="N169" s="184"/>
      <c r="O169" s="184"/>
      <c r="P169" s="184"/>
      <c r="Q169" s="184"/>
      <c r="R169" s="184"/>
      <c r="S169" s="184"/>
      <c r="T169" s="185"/>
      <c r="AT169" s="180" t="s">
        <v>139</v>
      </c>
      <c r="AU169" s="180" t="s">
        <v>84</v>
      </c>
      <c r="AV169" s="15" t="s">
        <v>133</v>
      </c>
      <c r="AW169" s="15" t="s">
        <v>36</v>
      </c>
      <c r="AX169" s="15" t="s">
        <v>82</v>
      </c>
      <c r="AY169" s="180" t="s">
        <v>126</v>
      </c>
    </row>
    <row r="170" spans="1:65" s="2" customFormat="1" ht="37.9" customHeight="1" x14ac:dyDescent="0.2">
      <c r="A170" s="30"/>
      <c r="B170" s="135"/>
      <c r="C170" s="136" t="s">
        <v>294</v>
      </c>
      <c r="D170" s="136" t="s">
        <v>128</v>
      </c>
      <c r="E170" s="137" t="s">
        <v>306</v>
      </c>
      <c r="F170" s="138" t="s">
        <v>307</v>
      </c>
      <c r="G170" s="139" t="s">
        <v>159</v>
      </c>
      <c r="H170" s="140">
        <v>48.962000000000003</v>
      </c>
      <c r="I170" s="141"/>
      <c r="J170" s="141">
        <f>ROUND(I170*H170,2)</f>
        <v>0</v>
      </c>
      <c r="K170" s="138" t="s">
        <v>132</v>
      </c>
      <c r="L170" s="31"/>
      <c r="M170" s="142" t="s">
        <v>3</v>
      </c>
      <c r="N170" s="143" t="s">
        <v>45</v>
      </c>
      <c r="O170" s="144">
        <v>0.628</v>
      </c>
      <c r="P170" s="144">
        <f>O170*H170</f>
        <v>30.748136000000002</v>
      </c>
      <c r="Q170" s="144">
        <v>8.5693499999999997E-4</v>
      </c>
      <c r="R170" s="144">
        <f>Q170*H170</f>
        <v>4.1957251469999998E-2</v>
      </c>
      <c r="S170" s="144">
        <v>0</v>
      </c>
      <c r="T170" s="145">
        <f>S170*H170</f>
        <v>0</v>
      </c>
      <c r="U170" s="30"/>
      <c r="V170" s="30"/>
      <c r="W170" s="30"/>
      <c r="X170" s="30"/>
      <c r="Y170" s="30"/>
      <c r="Z170" s="30"/>
      <c r="AA170" s="30"/>
      <c r="AB170" s="30"/>
      <c r="AC170" s="30"/>
      <c r="AD170" s="30"/>
      <c r="AE170" s="30"/>
      <c r="AR170" s="146" t="s">
        <v>133</v>
      </c>
      <c r="AT170" s="146" t="s">
        <v>128</v>
      </c>
      <c r="AU170" s="146" t="s">
        <v>84</v>
      </c>
      <c r="AY170" s="18" t="s">
        <v>126</v>
      </c>
      <c r="BE170" s="147">
        <f>IF(N170="základní",J170,0)</f>
        <v>0</v>
      </c>
      <c r="BF170" s="147">
        <f>IF(N170="snížená",J170,0)</f>
        <v>0</v>
      </c>
      <c r="BG170" s="147">
        <f>IF(N170="zákl. přenesená",J170,0)</f>
        <v>0</v>
      </c>
      <c r="BH170" s="147">
        <f>IF(N170="sníž. přenesená",J170,0)</f>
        <v>0</v>
      </c>
      <c r="BI170" s="147">
        <f>IF(N170="nulová",J170,0)</f>
        <v>0</v>
      </c>
      <c r="BJ170" s="18" t="s">
        <v>82</v>
      </c>
      <c r="BK170" s="147">
        <f>ROUND(I170*H170,2)</f>
        <v>0</v>
      </c>
      <c r="BL170" s="18" t="s">
        <v>133</v>
      </c>
      <c r="BM170" s="146" t="s">
        <v>546</v>
      </c>
    </row>
    <row r="171" spans="1:65" s="2" customFormat="1" ht="185.25" x14ac:dyDescent="0.2">
      <c r="A171" s="30"/>
      <c r="B171" s="31"/>
      <c r="C171" s="30"/>
      <c r="D171" s="148" t="s">
        <v>135</v>
      </c>
      <c r="E171" s="30"/>
      <c r="F171" s="149" t="s">
        <v>298</v>
      </c>
      <c r="G171" s="30"/>
      <c r="H171" s="30"/>
      <c r="I171" s="30"/>
      <c r="J171" s="30"/>
      <c r="K171" s="30"/>
      <c r="L171" s="31"/>
      <c r="M171" s="150"/>
      <c r="N171" s="151"/>
      <c r="O171" s="51"/>
      <c r="P171" s="51"/>
      <c r="Q171" s="51"/>
      <c r="R171" s="51"/>
      <c r="S171" s="51"/>
      <c r="T171" s="52"/>
      <c r="U171" s="30"/>
      <c r="V171" s="30"/>
      <c r="W171" s="30"/>
      <c r="X171" s="30"/>
      <c r="Y171" s="30"/>
      <c r="Z171" s="30"/>
      <c r="AA171" s="30"/>
      <c r="AB171" s="30"/>
      <c r="AC171" s="30"/>
      <c r="AD171" s="30"/>
      <c r="AE171" s="30"/>
      <c r="AT171" s="18" t="s">
        <v>135</v>
      </c>
      <c r="AU171" s="18" t="s">
        <v>84</v>
      </c>
    </row>
    <row r="172" spans="1:65" s="2" customFormat="1" ht="37.9" customHeight="1" x14ac:dyDescent="0.2">
      <c r="A172" s="30"/>
      <c r="B172" s="135"/>
      <c r="C172" s="136" t="s">
        <v>305</v>
      </c>
      <c r="D172" s="136" t="s">
        <v>128</v>
      </c>
      <c r="E172" s="137" t="s">
        <v>310</v>
      </c>
      <c r="F172" s="138" t="s">
        <v>311</v>
      </c>
      <c r="G172" s="139" t="s">
        <v>214</v>
      </c>
      <c r="H172" s="140">
        <v>0.92600000000000005</v>
      </c>
      <c r="I172" s="141"/>
      <c r="J172" s="141">
        <f>ROUND(I172*H172,2)</f>
        <v>0</v>
      </c>
      <c r="K172" s="138" t="s">
        <v>132</v>
      </c>
      <c r="L172" s="31"/>
      <c r="M172" s="142" t="s">
        <v>3</v>
      </c>
      <c r="N172" s="143" t="s">
        <v>45</v>
      </c>
      <c r="O172" s="144">
        <v>21.152000000000001</v>
      </c>
      <c r="P172" s="144">
        <f>O172*H172</f>
        <v>19.586752000000001</v>
      </c>
      <c r="Q172" s="144">
        <v>1.095275</v>
      </c>
      <c r="R172" s="144">
        <f>Q172*H172</f>
        <v>1.0142246500000001</v>
      </c>
      <c r="S172" s="144">
        <v>0</v>
      </c>
      <c r="T172" s="145">
        <f>S172*H172</f>
        <v>0</v>
      </c>
      <c r="U172" s="30"/>
      <c r="V172" s="30"/>
      <c r="W172" s="30"/>
      <c r="X172" s="30"/>
      <c r="Y172" s="30"/>
      <c r="Z172" s="30"/>
      <c r="AA172" s="30"/>
      <c r="AB172" s="30"/>
      <c r="AC172" s="30"/>
      <c r="AD172" s="30"/>
      <c r="AE172" s="30"/>
      <c r="AR172" s="146" t="s">
        <v>133</v>
      </c>
      <c r="AT172" s="146" t="s">
        <v>128</v>
      </c>
      <c r="AU172" s="146" t="s">
        <v>84</v>
      </c>
      <c r="AY172" s="18" t="s">
        <v>126</v>
      </c>
      <c r="BE172" s="147">
        <f>IF(N172="základní",J172,0)</f>
        <v>0</v>
      </c>
      <c r="BF172" s="147">
        <f>IF(N172="snížená",J172,0)</f>
        <v>0</v>
      </c>
      <c r="BG172" s="147">
        <f>IF(N172="zákl. přenesená",J172,0)</f>
        <v>0</v>
      </c>
      <c r="BH172" s="147">
        <f>IF(N172="sníž. přenesená",J172,0)</f>
        <v>0</v>
      </c>
      <c r="BI172" s="147">
        <f>IF(N172="nulová",J172,0)</f>
        <v>0</v>
      </c>
      <c r="BJ172" s="18" t="s">
        <v>82</v>
      </c>
      <c r="BK172" s="147">
        <f>ROUND(I172*H172,2)</f>
        <v>0</v>
      </c>
      <c r="BL172" s="18" t="s">
        <v>133</v>
      </c>
      <c r="BM172" s="146" t="s">
        <v>547</v>
      </c>
    </row>
    <row r="173" spans="1:65" s="2" customFormat="1" ht="97.5" x14ac:dyDescent="0.2">
      <c r="A173" s="30"/>
      <c r="B173" s="31"/>
      <c r="C173" s="30"/>
      <c r="D173" s="148" t="s">
        <v>135</v>
      </c>
      <c r="E173" s="30"/>
      <c r="F173" s="149" t="s">
        <v>313</v>
      </c>
      <c r="G173" s="30"/>
      <c r="H173" s="30"/>
      <c r="I173" s="30"/>
      <c r="J173" s="30"/>
      <c r="K173" s="30"/>
      <c r="L173" s="31"/>
      <c r="M173" s="150"/>
      <c r="N173" s="151"/>
      <c r="O173" s="51"/>
      <c r="P173" s="51"/>
      <c r="Q173" s="51"/>
      <c r="R173" s="51"/>
      <c r="S173" s="51"/>
      <c r="T173" s="52"/>
      <c r="U173" s="30"/>
      <c r="V173" s="30"/>
      <c r="W173" s="30"/>
      <c r="X173" s="30"/>
      <c r="Y173" s="30"/>
      <c r="Z173" s="30"/>
      <c r="AA173" s="30"/>
      <c r="AB173" s="30"/>
      <c r="AC173" s="30"/>
      <c r="AD173" s="30"/>
      <c r="AE173" s="30"/>
      <c r="AT173" s="18" t="s">
        <v>135</v>
      </c>
      <c r="AU173" s="18" t="s">
        <v>84</v>
      </c>
    </row>
    <row r="174" spans="1:65" s="13" customFormat="1" ht="22.5" x14ac:dyDescent="0.2">
      <c r="B174" s="152"/>
      <c r="D174" s="148" t="s">
        <v>139</v>
      </c>
      <c r="E174" s="153" t="s">
        <v>3</v>
      </c>
      <c r="F174" s="154" t="s">
        <v>548</v>
      </c>
      <c r="H174" s="155">
        <v>4.8000000000000001E-2</v>
      </c>
      <c r="L174" s="152"/>
      <c r="M174" s="156"/>
      <c r="N174" s="157"/>
      <c r="O174" s="157"/>
      <c r="P174" s="157"/>
      <c r="Q174" s="157"/>
      <c r="R174" s="157"/>
      <c r="S174" s="157"/>
      <c r="T174" s="158"/>
      <c r="AT174" s="153" t="s">
        <v>139</v>
      </c>
      <c r="AU174" s="153" t="s">
        <v>84</v>
      </c>
      <c r="AV174" s="13" t="s">
        <v>84</v>
      </c>
      <c r="AW174" s="13" t="s">
        <v>36</v>
      </c>
      <c r="AX174" s="13" t="s">
        <v>74</v>
      </c>
      <c r="AY174" s="153" t="s">
        <v>126</v>
      </c>
    </row>
    <row r="175" spans="1:65" s="13" customFormat="1" x14ac:dyDescent="0.2">
      <c r="B175" s="152"/>
      <c r="D175" s="148" t="s">
        <v>139</v>
      </c>
      <c r="E175" s="153" t="s">
        <v>3</v>
      </c>
      <c r="F175" s="154" t="s">
        <v>549</v>
      </c>
      <c r="H175" s="155">
        <v>0.16</v>
      </c>
      <c r="L175" s="152"/>
      <c r="M175" s="156"/>
      <c r="N175" s="157"/>
      <c r="O175" s="157"/>
      <c r="P175" s="157"/>
      <c r="Q175" s="157"/>
      <c r="R175" s="157"/>
      <c r="S175" s="157"/>
      <c r="T175" s="158"/>
      <c r="AT175" s="153" t="s">
        <v>139</v>
      </c>
      <c r="AU175" s="153" t="s">
        <v>84</v>
      </c>
      <c r="AV175" s="13" t="s">
        <v>84</v>
      </c>
      <c r="AW175" s="13" t="s">
        <v>36</v>
      </c>
      <c r="AX175" s="13" t="s">
        <v>74</v>
      </c>
      <c r="AY175" s="153" t="s">
        <v>126</v>
      </c>
    </row>
    <row r="176" spans="1:65" s="13" customFormat="1" ht="22.5" x14ac:dyDescent="0.2">
      <c r="B176" s="152"/>
      <c r="D176" s="148" t="s">
        <v>139</v>
      </c>
      <c r="E176" s="153" t="s">
        <v>3</v>
      </c>
      <c r="F176" s="154" t="s">
        <v>550</v>
      </c>
      <c r="H176" s="155">
        <v>0.628</v>
      </c>
      <c r="L176" s="152"/>
      <c r="M176" s="156"/>
      <c r="N176" s="157"/>
      <c r="O176" s="157"/>
      <c r="P176" s="157"/>
      <c r="Q176" s="157"/>
      <c r="R176" s="157"/>
      <c r="S176" s="157"/>
      <c r="T176" s="158"/>
      <c r="AT176" s="153" t="s">
        <v>139</v>
      </c>
      <c r="AU176" s="153" t="s">
        <v>84</v>
      </c>
      <c r="AV176" s="13" t="s">
        <v>84</v>
      </c>
      <c r="AW176" s="13" t="s">
        <v>36</v>
      </c>
      <c r="AX176" s="13" t="s">
        <v>74</v>
      </c>
      <c r="AY176" s="153" t="s">
        <v>126</v>
      </c>
    </row>
    <row r="177" spans="1:65" s="13" customFormat="1" ht="22.5" x14ac:dyDescent="0.2">
      <c r="B177" s="152"/>
      <c r="D177" s="148" t="s">
        <v>139</v>
      </c>
      <c r="E177" s="153" t="s">
        <v>3</v>
      </c>
      <c r="F177" s="154" t="s">
        <v>551</v>
      </c>
      <c r="H177" s="155">
        <v>0.09</v>
      </c>
      <c r="L177" s="152"/>
      <c r="M177" s="156"/>
      <c r="N177" s="157"/>
      <c r="O177" s="157"/>
      <c r="P177" s="157"/>
      <c r="Q177" s="157"/>
      <c r="R177" s="157"/>
      <c r="S177" s="157"/>
      <c r="T177" s="158"/>
      <c r="AT177" s="153" t="s">
        <v>139</v>
      </c>
      <c r="AU177" s="153" t="s">
        <v>84</v>
      </c>
      <c r="AV177" s="13" t="s">
        <v>84</v>
      </c>
      <c r="AW177" s="13" t="s">
        <v>36</v>
      </c>
      <c r="AX177" s="13" t="s">
        <v>74</v>
      </c>
      <c r="AY177" s="153" t="s">
        <v>126</v>
      </c>
    </row>
    <row r="178" spans="1:65" s="15" customFormat="1" x14ac:dyDescent="0.2">
      <c r="B178" s="179"/>
      <c r="D178" s="148" t="s">
        <v>139</v>
      </c>
      <c r="E178" s="180" t="s">
        <v>3</v>
      </c>
      <c r="F178" s="181" t="s">
        <v>304</v>
      </c>
      <c r="H178" s="182">
        <v>0.92600000000000005</v>
      </c>
      <c r="L178" s="179"/>
      <c r="M178" s="183"/>
      <c r="N178" s="184"/>
      <c r="O178" s="184"/>
      <c r="P178" s="184"/>
      <c r="Q178" s="184"/>
      <c r="R178" s="184"/>
      <c r="S178" s="184"/>
      <c r="T178" s="185"/>
      <c r="AT178" s="180" t="s">
        <v>139</v>
      </c>
      <c r="AU178" s="180" t="s">
        <v>84</v>
      </c>
      <c r="AV178" s="15" t="s">
        <v>133</v>
      </c>
      <c r="AW178" s="15" t="s">
        <v>36</v>
      </c>
      <c r="AX178" s="15" t="s">
        <v>82</v>
      </c>
      <c r="AY178" s="180" t="s">
        <v>126</v>
      </c>
    </row>
    <row r="179" spans="1:65" s="2" customFormat="1" ht="37.9" customHeight="1" x14ac:dyDescent="0.2">
      <c r="A179" s="30"/>
      <c r="B179" s="135"/>
      <c r="C179" s="136" t="s">
        <v>309</v>
      </c>
      <c r="D179" s="136" t="s">
        <v>128</v>
      </c>
      <c r="E179" s="137" t="s">
        <v>552</v>
      </c>
      <c r="F179" s="138" t="s">
        <v>553</v>
      </c>
      <c r="G179" s="139" t="s">
        <v>214</v>
      </c>
      <c r="H179" s="140">
        <v>0.75800000000000001</v>
      </c>
      <c r="I179" s="141"/>
      <c r="J179" s="141">
        <f>ROUND(I179*H179,2)</f>
        <v>0</v>
      </c>
      <c r="K179" s="138" t="s">
        <v>132</v>
      </c>
      <c r="L179" s="31"/>
      <c r="M179" s="142" t="s">
        <v>3</v>
      </c>
      <c r="N179" s="143" t="s">
        <v>45</v>
      </c>
      <c r="O179" s="144">
        <v>39.133000000000003</v>
      </c>
      <c r="P179" s="144">
        <f>O179*H179</f>
        <v>29.662814000000001</v>
      </c>
      <c r="Q179" s="144">
        <v>1.0395514030999999</v>
      </c>
      <c r="R179" s="144">
        <f>Q179*H179</f>
        <v>0.78797996354979993</v>
      </c>
      <c r="S179" s="144">
        <v>0</v>
      </c>
      <c r="T179" s="145">
        <f>S179*H179</f>
        <v>0</v>
      </c>
      <c r="U179" s="30"/>
      <c r="V179" s="30"/>
      <c r="W179" s="30"/>
      <c r="X179" s="30"/>
      <c r="Y179" s="30"/>
      <c r="Z179" s="30"/>
      <c r="AA179" s="30"/>
      <c r="AB179" s="30"/>
      <c r="AC179" s="30"/>
      <c r="AD179" s="30"/>
      <c r="AE179" s="30"/>
      <c r="AR179" s="146" t="s">
        <v>133</v>
      </c>
      <c r="AT179" s="146" t="s">
        <v>128</v>
      </c>
      <c r="AU179" s="146" t="s">
        <v>84</v>
      </c>
      <c r="AY179" s="18" t="s">
        <v>126</v>
      </c>
      <c r="BE179" s="147">
        <f>IF(N179="základní",J179,0)</f>
        <v>0</v>
      </c>
      <c r="BF179" s="147">
        <f>IF(N179="snížená",J179,0)</f>
        <v>0</v>
      </c>
      <c r="BG179" s="147">
        <f>IF(N179="zákl. přenesená",J179,0)</f>
        <v>0</v>
      </c>
      <c r="BH179" s="147">
        <f>IF(N179="sníž. přenesená",J179,0)</f>
        <v>0</v>
      </c>
      <c r="BI179" s="147">
        <f>IF(N179="nulová",J179,0)</f>
        <v>0</v>
      </c>
      <c r="BJ179" s="18" t="s">
        <v>82</v>
      </c>
      <c r="BK179" s="147">
        <f>ROUND(I179*H179,2)</f>
        <v>0</v>
      </c>
      <c r="BL179" s="18" t="s">
        <v>133</v>
      </c>
      <c r="BM179" s="146" t="s">
        <v>554</v>
      </c>
    </row>
    <row r="180" spans="1:65" s="2" customFormat="1" ht="97.5" x14ac:dyDescent="0.2">
      <c r="A180" s="30"/>
      <c r="B180" s="31"/>
      <c r="C180" s="30"/>
      <c r="D180" s="148" t="s">
        <v>135</v>
      </c>
      <c r="E180" s="30"/>
      <c r="F180" s="149" t="s">
        <v>313</v>
      </c>
      <c r="G180" s="30"/>
      <c r="H180" s="30"/>
      <c r="I180" s="30"/>
      <c r="J180" s="30"/>
      <c r="K180" s="30"/>
      <c r="L180" s="31"/>
      <c r="M180" s="150"/>
      <c r="N180" s="151"/>
      <c r="O180" s="51"/>
      <c r="P180" s="51"/>
      <c r="Q180" s="51"/>
      <c r="R180" s="51"/>
      <c r="S180" s="51"/>
      <c r="T180" s="52"/>
      <c r="U180" s="30"/>
      <c r="V180" s="30"/>
      <c r="W180" s="30"/>
      <c r="X180" s="30"/>
      <c r="Y180" s="30"/>
      <c r="Z180" s="30"/>
      <c r="AA180" s="30"/>
      <c r="AB180" s="30"/>
      <c r="AC180" s="30"/>
      <c r="AD180" s="30"/>
      <c r="AE180" s="30"/>
      <c r="AT180" s="18" t="s">
        <v>135</v>
      </c>
      <c r="AU180" s="18" t="s">
        <v>84</v>
      </c>
    </row>
    <row r="181" spans="1:65" s="13" customFormat="1" ht="22.5" x14ac:dyDescent="0.2">
      <c r="B181" s="152"/>
      <c r="D181" s="148" t="s">
        <v>139</v>
      </c>
      <c r="E181" s="153" t="s">
        <v>3</v>
      </c>
      <c r="F181" s="154" t="s">
        <v>555</v>
      </c>
      <c r="H181" s="155">
        <v>0.75800000000000001</v>
      </c>
      <c r="L181" s="152"/>
      <c r="M181" s="156"/>
      <c r="N181" s="157"/>
      <c r="O181" s="157"/>
      <c r="P181" s="157"/>
      <c r="Q181" s="157"/>
      <c r="R181" s="157"/>
      <c r="S181" s="157"/>
      <c r="T181" s="158"/>
      <c r="AT181" s="153" t="s">
        <v>139</v>
      </c>
      <c r="AU181" s="153" t="s">
        <v>84</v>
      </c>
      <c r="AV181" s="13" t="s">
        <v>84</v>
      </c>
      <c r="AW181" s="13" t="s">
        <v>36</v>
      </c>
      <c r="AX181" s="13" t="s">
        <v>82</v>
      </c>
      <c r="AY181" s="153" t="s">
        <v>126</v>
      </c>
    </row>
    <row r="182" spans="1:65" s="12" customFormat="1" ht="22.9" customHeight="1" x14ac:dyDescent="0.2">
      <c r="B182" s="123"/>
      <c r="D182" s="124" t="s">
        <v>73</v>
      </c>
      <c r="E182" s="133" t="s">
        <v>133</v>
      </c>
      <c r="F182" s="133" t="s">
        <v>180</v>
      </c>
      <c r="J182" s="134">
        <f>BK182</f>
        <v>0</v>
      </c>
      <c r="L182" s="123"/>
      <c r="M182" s="127"/>
      <c r="N182" s="128"/>
      <c r="O182" s="128"/>
      <c r="P182" s="129">
        <f>SUM(P183:P202)</f>
        <v>15.609836000000001</v>
      </c>
      <c r="Q182" s="128"/>
      <c r="R182" s="129">
        <f>SUM(R183:R202)</f>
        <v>26.928534320000001</v>
      </c>
      <c r="S182" s="128"/>
      <c r="T182" s="130">
        <f>SUM(T183:T202)</f>
        <v>0</v>
      </c>
      <c r="AR182" s="124" t="s">
        <v>82</v>
      </c>
      <c r="AT182" s="131" t="s">
        <v>73</v>
      </c>
      <c r="AU182" s="131" t="s">
        <v>82</v>
      </c>
      <c r="AY182" s="124" t="s">
        <v>126</v>
      </c>
      <c r="BK182" s="132">
        <f>SUM(BK183:BK202)</f>
        <v>0</v>
      </c>
    </row>
    <row r="183" spans="1:65" s="2" customFormat="1" ht="14.45" customHeight="1" x14ac:dyDescent="0.2">
      <c r="A183" s="30"/>
      <c r="B183" s="135"/>
      <c r="C183" s="136" t="s">
        <v>8</v>
      </c>
      <c r="D183" s="136" t="s">
        <v>128</v>
      </c>
      <c r="E183" s="137" t="s">
        <v>316</v>
      </c>
      <c r="F183" s="138" t="s">
        <v>317</v>
      </c>
      <c r="G183" s="139" t="s">
        <v>159</v>
      </c>
      <c r="H183" s="140">
        <v>35.728999999999999</v>
      </c>
      <c r="I183" s="141"/>
      <c r="J183" s="141">
        <f>ROUND(I183*H183,2)</f>
        <v>0</v>
      </c>
      <c r="K183" s="138" t="s">
        <v>132</v>
      </c>
      <c r="L183" s="31"/>
      <c r="M183" s="142" t="s">
        <v>3</v>
      </c>
      <c r="N183" s="143" t="s">
        <v>45</v>
      </c>
      <c r="O183" s="144">
        <v>0.16600000000000001</v>
      </c>
      <c r="P183" s="144">
        <f>O183*H183</f>
        <v>5.9310140000000002</v>
      </c>
      <c r="Q183" s="144">
        <v>0</v>
      </c>
      <c r="R183" s="144">
        <f>Q183*H183</f>
        <v>0</v>
      </c>
      <c r="S183" s="144">
        <v>0</v>
      </c>
      <c r="T183" s="145">
        <f>S183*H183</f>
        <v>0</v>
      </c>
      <c r="U183" s="30"/>
      <c r="V183" s="30"/>
      <c r="W183" s="30"/>
      <c r="X183" s="30"/>
      <c r="Y183" s="30"/>
      <c r="Z183" s="30"/>
      <c r="AA183" s="30"/>
      <c r="AB183" s="30"/>
      <c r="AC183" s="30"/>
      <c r="AD183" s="30"/>
      <c r="AE183" s="30"/>
      <c r="AR183" s="146" t="s">
        <v>133</v>
      </c>
      <c r="AT183" s="146" t="s">
        <v>128</v>
      </c>
      <c r="AU183" s="146" t="s">
        <v>84</v>
      </c>
      <c r="AY183" s="18" t="s">
        <v>126</v>
      </c>
      <c r="BE183" s="147">
        <f>IF(N183="základní",J183,0)</f>
        <v>0</v>
      </c>
      <c r="BF183" s="147">
        <f>IF(N183="snížená",J183,0)</f>
        <v>0</v>
      </c>
      <c r="BG183" s="147">
        <f>IF(N183="zákl. přenesená",J183,0)</f>
        <v>0</v>
      </c>
      <c r="BH183" s="147">
        <f>IF(N183="sníž. přenesená",J183,0)</f>
        <v>0</v>
      </c>
      <c r="BI183" s="147">
        <f>IF(N183="nulová",J183,0)</f>
        <v>0</v>
      </c>
      <c r="BJ183" s="18" t="s">
        <v>82</v>
      </c>
      <c r="BK183" s="147">
        <f>ROUND(I183*H183,2)</f>
        <v>0</v>
      </c>
      <c r="BL183" s="18" t="s">
        <v>133</v>
      </c>
      <c r="BM183" s="146" t="s">
        <v>556</v>
      </c>
    </row>
    <row r="184" spans="1:65" s="2" customFormat="1" ht="107.25" x14ac:dyDescent="0.2">
      <c r="A184" s="30"/>
      <c r="B184" s="31"/>
      <c r="C184" s="30"/>
      <c r="D184" s="148" t="s">
        <v>135</v>
      </c>
      <c r="E184" s="30"/>
      <c r="F184" s="149" t="s">
        <v>319</v>
      </c>
      <c r="G184" s="30"/>
      <c r="H184" s="30"/>
      <c r="I184" s="30"/>
      <c r="J184" s="30"/>
      <c r="K184" s="30"/>
      <c r="L184" s="31"/>
      <c r="M184" s="150"/>
      <c r="N184" s="151"/>
      <c r="O184" s="51"/>
      <c r="P184" s="51"/>
      <c r="Q184" s="51"/>
      <c r="R184" s="51"/>
      <c r="S184" s="51"/>
      <c r="T184" s="52"/>
      <c r="U184" s="30"/>
      <c r="V184" s="30"/>
      <c r="W184" s="30"/>
      <c r="X184" s="30"/>
      <c r="Y184" s="30"/>
      <c r="Z184" s="30"/>
      <c r="AA184" s="30"/>
      <c r="AB184" s="30"/>
      <c r="AC184" s="30"/>
      <c r="AD184" s="30"/>
      <c r="AE184" s="30"/>
      <c r="AT184" s="18" t="s">
        <v>135</v>
      </c>
      <c r="AU184" s="18" t="s">
        <v>84</v>
      </c>
    </row>
    <row r="185" spans="1:65" s="13" customFormat="1" x14ac:dyDescent="0.2">
      <c r="B185" s="152"/>
      <c r="D185" s="148" t="s">
        <v>139</v>
      </c>
      <c r="E185" s="153" t="s">
        <v>3</v>
      </c>
      <c r="F185" s="154" t="s">
        <v>557</v>
      </c>
      <c r="H185" s="155">
        <v>2.16</v>
      </c>
      <c r="L185" s="152"/>
      <c r="M185" s="156"/>
      <c r="N185" s="157"/>
      <c r="O185" s="157"/>
      <c r="P185" s="157"/>
      <c r="Q185" s="157"/>
      <c r="R185" s="157"/>
      <c r="S185" s="157"/>
      <c r="T185" s="158"/>
      <c r="AT185" s="153" t="s">
        <v>139</v>
      </c>
      <c r="AU185" s="153" t="s">
        <v>84</v>
      </c>
      <c r="AV185" s="13" t="s">
        <v>84</v>
      </c>
      <c r="AW185" s="13" t="s">
        <v>36</v>
      </c>
      <c r="AX185" s="13" t="s">
        <v>74</v>
      </c>
      <c r="AY185" s="153" t="s">
        <v>126</v>
      </c>
    </row>
    <row r="186" spans="1:65" s="13" customFormat="1" x14ac:dyDescent="0.2">
      <c r="B186" s="152"/>
      <c r="D186" s="148" t="s">
        <v>139</v>
      </c>
      <c r="E186" s="153" t="s">
        <v>3</v>
      </c>
      <c r="F186" s="154" t="s">
        <v>558</v>
      </c>
      <c r="H186" s="155">
        <v>25.718</v>
      </c>
      <c r="L186" s="152"/>
      <c r="M186" s="156"/>
      <c r="N186" s="157"/>
      <c r="O186" s="157"/>
      <c r="P186" s="157"/>
      <c r="Q186" s="157"/>
      <c r="R186" s="157"/>
      <c r="S186" s="157"/>
      <c r="T186" s="158"/>
      <c r="AT186" s="153" t="s">
        <v>139</v>
      </c>
      <c r="AU186" s="153" t="s">
        <v>84</v>
      </c>
      <c r="AV186" s="13" t="s">
        <v>84</v>
      </c>
      <c r="AW186" s="13" t="s">
        <v>36</v>
      </c>
      <c r="AX186" s="13" t="s">
        <v>74</v>
      </c>
      <c r="AY186" s="153" t="s">
        <v>126</v>
      </c>
    </row>
    <row r="187" spans="1:65" s="13" customFormat="1" x14ac:dyDescent="0.2">
      <c r="B187" s="152"/>
      <c r="D187" s="148" t="s">
        <v>139</v>
      </c>
      <c r="E187" s="153" t="s">
        <v>3</v>
      </c>
      <c r="F187" s="154" t="s">
        <v>559</v>
      </c>
      <c r="H187" s="155">
        <v>2.601</v>
      </c>
      <c r="L187" s="152"/>
      <c r="M187" s="156"/>
      <c r="N187" s="157"/>
      <c r="O187" s="157"/>
      <c r="P187" s="157"/>
      <c r="Q187" s="157"/>
      <c r="R187" s="157"/>
      <c r="S187" s="157"/>
      <c r="T187" s="158"/>
      <c r="AT187" s="153" t="s">
        <v>139</v>
      </c>
      <c r="AU187" s="153" t="s">
        <v>84</v>
      </c>
      <c r="AV187" s="13" t="s">
        <v>84</v>
      </c>
      <c r="AW187" s="13" t="s">
        <v>36</v>
      </c>
      <c r="AX187" s="13" t="s">
        <v>74</v>
      </c>
      <c r="AY187" s="153" t="s">
        <v>126</v>
      </c>
    </row>
    <row r="188" spans="1:65" s="13" customFormat="1" x14ac:dyDescent="0.2">
      <c r="B188" s="152"/>
      <c r="D188" s="148" t="s">
        <v>139</v>
      </c>
      <c r="E188" s="153" t="s">
        <v>3</v>
      </c>
      <c r="F188" s="154" t="s">
        <v>560</v>
      </c>
      <c r="H188" s="155">
        <v>5.25</v>
      </c>
      <c r="L188" s="152"/>
      <c r="M188" s="156"/>
      <c r="N188" s="157"/>
      <c r="O188" s="157"/>
      <c r="P188" s="157"/>
      <c r="Q188" s="157"/>
      <c r="R188" s="157"/>
      <c r="S188" s="157"/>
      <c r="T188" s="158"/>
      <c r="AT188" s="153" t="s">
        <v>139</v>
      </c>
      <c r="AU188" s="153" t="s">
        <v>84</v>
      </c>
      <c r="AV188" s="13" t="s">
        <v>84</v>
      </c>
      <c r="AW188" s="13" t="s">
        <v>36</v>
      </c>
      <c r="AX188" s="13" t="s">
        <v>74</v>
      </c>
      <c r="AY188" s="153" t="s">
        <v>126</v>
      </c>
    </row>
    <row r="189" spans="1:65" s="15" customFormat="1" x14ac:dyDescent="0.2">
      <c r="B189" s="179"/>
      <c r="D189" s="148" t="s">
        <v>139</v>
      </c>
      <c r="E189" s="180" t="s">
        <v>3</v>
      </c>
      <c r="F189" s="181" t="s">
        <v>304</v>
      </c>
      <c r="H189" s="182">
        <v>35.728999999999999</v>
      </c>
      <c r="L189" s="179"/>
      <c r="M189" s="183"/>
      <c r="N189" s="184"/>
      <c r="O189" s="184"/>
      <c r="P189" s="184"/>
      <c r="Q189" s="184"/>
      <c r="R189" s="184"/>
      <c r="S189" s="184"/>
      <c r="T189" s="185"/>
      <c r="AT189" s="180" t="s">
        <v>139</v>
      </c>
      <c r="AU189" s="180" t="s">
        <v>84</v>
      </c>
      <c r="AV189" s="15" t="s">
        <v>133</v>
      </c>
      <c r="AW189" s="15" t="s">
        <v>36</v>
      </c>
      <c r="AX189" s="15" t="s">
        <v>82</v>
      </c>
      <c r="AY189" s="180" t="s">
        <v>126</v>
      </c>
    </row>
    <row r="190" spans="1:65" s="2" customFormat="1" ht="14.45" customHeight="1" x14ac:dyDescent="0.2">
      <c r="A190" s="30"/>
      <c r="B190" s="135"/>
      <c r="C190" s="136" t="s">
        <v>321</v>
      </c>
      <c r="D190" s="136" t="s">
        <v>128</v>
      </c>
      <c r="E190" s="137" t="s">
        <v>327</v>
      </c>
      <c r="F190" s="138" t="s">
        <v>328</v>
      </c>
      <c r="G190" s="139" t="s">
        <v>159</v>
      </c>
      <c r="H190" s="140">
        <v>1.913</v>
      </c>
      <c r="I190" s="141"/>
      <c r="J190" s="141">
        <f>ROUND(I190*H190,2)</f>
        <v>0</v>
      </c>
      <c r="K190" s="138" t="s">
        <v>132</v>
      </c>
      <c r="L190" s="31"/>
      <c r="M190" s="142" t="s">
        <v>3</v>
      </c>
      <c r="N190" s="143" t="s">
        <v>45</v>
      </c>
      <c r="O190" s="144">
        <v>0.16800000000000001</v>
      </c>
      <c r="P190" s="144">
        <f>O190*H190</f>
        <v>0.321384</v>
      </c>
      <c r="Q190" s="144">
        <v>0</v>
      </c>
      <c r="R190" s="144">
        <f>Q190*H190</f>
        <v>0</v>
      </c>
      <c r="S190" s="144">
        <v>0</v>
      </c>
      <c r="T190" s="145">
        <f>S190*H190</f>
        <v>0</v>
      </c>
      <c r="U190" s="30"/>
      <c r="V190" s="30"/>
      <c r="W190" s="30"/>
      <c r="X190" s="30"/>
      <c r="Y190" s="30"/>
      <c r="Z190" s="30"/>
      <c r="AA190" s="30"/>
      <c r="AB190" s="30"/>
      <c r="AC190" s="30"/>
      <c r="AD190" s="30"/>
      <c r="AE190" s="30"/>
      <c r="AR190" s="146" t="s">
        <v>133</v>
      </c>
      <c r="AT190" s="146" t="s">
        <v>128</v>
      </c>
      <c r="AU190" s="146" t="s">
        <v>84</v>
      </c>
      <c r="AY190" s="18" t="s">
        <v>126</v>
      </c>
      <c r="BE190" s="147">
        <f>IF(N190="základní",J190,0)</f>
        <v>0</v>
      </c>
      <c r="BF190" s="147">
        <f>IF(N190="snížená",J190,0)</f>
        <v>0</v>
      </c>
      <c r="BG190" s="147">
        <f>IF(N190="zákl. přenesená",J190,0)</f>
        <v>0</v>
      </c>
      <c r="BH190" s="147">
        <f>IF(N190="sníž. přenesená",J190,0)</f>
        <v>0</v>
      </c>
      <c r="BI190" s="147">
        <f>IF(N190="nulová",J190,0)</f>
        <v>0</v>
      </c>
      <c r="BJ190" s="18" t="s">
        <v>82</v>
      </c>
      <c r="BK190" s="147">
        <f>ROUND(I190*H190,2)</f>
        <v>0</v>
      </c>
      <c r="BL190" s="18" t="s">
        <v>133</v>
      </c>
      <c r="BM190" s="146" t="s">
        <v>561</v>
      </c>
    </row>
    <row r="191" spans="1:65" s="2" customFormat="1" ht="48.75" x14ac:dyDescent="0.2">
      <c r="A191" s="30"/>
      <c r="B191" s="31"/>
      <c r="C191" s="30"/>
      <c r="D191" s="148" t="s">
        <v>135</v>
      </c>
      <c r="E191" s="30"/>
      <c r="F191" s="149" t="s">
        <v>330</v>
      </c>
      <c r="G191" s="30"/>
      <c r="H191" s="30"/>
      <c r="I191" s="30"/>
      <c r="J191" s="30"/>
      <c r="K191" s="30"/>
      <c r="L191" s="31"/>
      <c r="M191" s="150"/>
      <c r="N191" s="151"/>
      <c r="O191" s="51"/>
      <c r="P191" s="51"/>
      <c r="Q191" s="51"/>
      <c r="R191" s="51"/>
      <c r="S191" s="51"/>
      <c r="T191" s="52"/>
      <c r="U191" s="30"/>
      <c r="V191" s="30"/>
      <c r="W191" s="30"/>
      <c r="X191" s="30"/>
      <c r="Y191" s="30"/>
      <c r="Z191" s="30"/>
      <c r="AA191" s="30"/>
      <c r="AB191" s="30"/>
      <c r="AC191" s="30"/>
      <c r="AD191" s="30"/>
      <c r="AE191" s="30"/>
      <c r="AT191" s="18" t="s">
        <v>135</v>
      </c>
      <c r="AU191" s="18" t="s">
        <v>84</v>
      </c>
    </row>
    <row r="192" spans="1:65" s="2" customFormat="1" ht="19.5" x14ac:dyDescent="0.2">
      <c r="A192" s="30"/>
      <c r="B192" s="31"/>
      <c r="C192" s="30"/>
      <c r="D192" s="148" t="s">
        <v>137</v>
      </c>
      <c r="E192" s="30"/>
      <c r="F192" s="149" t="s">
        <v>331</v>
      </c>
      <c r="G192" s="30"/>
      <c r="H192" s="30"/>
      <c r="I192" s="30"/>
      <c r="J192" s="30"/>
      <c r="K192" s="30"/>
      <c r="L192" s="31"/>
      <c r="M192" s="150"/>
      <c r="N192" s="151"/>
      <c r="O192" s="51"/>
      <c r="P192" s="51"/>
      <c r="Q192" s="51"/>
      <c r="R192" s="51"/>
      <c r="S192" s="51"/>
      <c r="T192" s="52"/>
      <c r="U192" s="30"/>
      <c r="V192" s="30"/>
      <c r="W192" s="30"/>
      <c r="X192" s="30"/>
      <c r="Y192" s="30"/>
      <c r="Z192" s="30"/>
      <c r="AA192" s="30"/>
      <c r="AB192" s="30"/>
      <c r="AC192" s="30"/>
      <c r="AD192" s="30"/>
      <c r="AE192" s="30"/>
      <c r="AT192" s="18" t="s">
        <v>137</v>
      </c>
      <c r="AU192" s="18" t="s">
        <v>84</v>
      </c>
    </row>
    <row r="193" spans="1:65" s="13" customFormat="1" ht="22.5" x14ac:dyDescent="0.2">
      <c r="B193" s="152"/>
      <c r="D193" s="148" t="s">
        <v>139</v>
      </c>
      <c r="E193" s="153" t="s">
        <v>3</v>
      </c>
      <c r="F193" s="154" t="s">
        <v>562</v>
      </c>
      <c r="H193" s="155">
        <v>1.913</v>
      </c>
      <c r="L193" s="152"/>
      <c r="M193" s="156"/>
      <c r="N193" s="157"/>
      <c r="O193" s="157"/>
      <c r="P193" s="157"/>
      <c r="Q193" s="157"/>
      <c r="R193" s="157"/>
      <c r="S193" s="157"/>
      <c r="T193" s="158"/>
      <c r="AT193" s="153" t="s">
        <v>139</v>
      </c>
      <c r="AU193" s="153" t="s">
        <v>84</v>
      </c>
      <c r="AV193" s="13" t="s">
        <v>84</v>
      </c>
      <c r="AW193" s="13" t="s">
        <v>36</v>
      </c>
      <c r="AX193" s="13" t="s">
        <v>82</v>
      </c>
      <c r="AY193" s="153" t="s">
        <v>126</v>
      </c>
    </row>
    <row r="194" spans="1:65" s="2" customFormat="1" ht="24.2" customHeight="1" x14ac:dyDescent="0.2">
      <c r="A194" s="30"/>
      <c r="B194" s="135"/>
      <c r="C194" s="136" t="s">
        <v>326</v>
      </c>
      <c r="D194" s="136" t="s">
        <v>128</v>
      </c>
      <c r="E194" s="137" t="s">
        <v>338</v>
      </c>
      <c r="F194" s="138" t="s">
        <v>339</v>
      </c>
      <c r="G194" s="139" t="s">
        <v>131</v>
      </c>
      <c r="H194" s="140">
        <v>10.4</v>
      </c>
      <c r="I194" s="141"/>
      <c r="J194" s="141">
        <f>ROUND(I194*H194,2)</f>
        <v>0</v>
      </c>
      <c r="K194" s="138" t="s">
        <v>132</v>
      </c>
      <c r="L194" s="31"/>
      <c r="M194" s="142" t="s">
        <v>3</v>
      </c>
      <c r="N194" s="143" t="s">
        <v>45</v>
      </c>
      <c r="O194" s="144">
        <v>0.67400000000000004</v>
      </c>
      <c r="P194" s="144">
        <f>O194*H194</f>
        <v>7.0096000000000007</v>
      </c>
      <c r="Q194" s="144">
        <v>2.4340799999999998</v>
      </c>
      <c r="R194" s="144">
        <f>Q194*H194</f>
        <v>25.314432</v>
      </c>
      <c r="S194" s="144">
        <v>0</v>
      </c>
      <c r="T194" s="145">
        <f>S194*H194</f>
        <v>0</v>
      </c>
      <c r="U194" s="30"/>
      <c r="V194" s="30"/>
      <c r="W194" s="30"/>
      <c r="X194" s="30"/>
      <c r="Y194" s="30"/>
      <c r="Z194" s="30"/>
      <c r="AA194" s="30"/>
      <c r="AB194" s="30"/>
      <c r="AC194" s="30"/>
      <c r="AD194" s="30"/>
      <c r="AE194" s="30"/>
      <c r="AR194" s="146" t="s">
        <v>133</v>
      </c>
      <c r="AT194" s="146" t="s">
        <v>128</v>
      </c>
      <c r="AU194" s="146" t="s">
        <v>84</v>
      </c>
      <c r="AY194" s="18" t="s">
        <v>126</v>
      </c>
      <c r="BE194" s="147">
        <f>IF(N194="základní",J194,0)</f>
        <v>0</v>
      </c>
      <c r="BF194" s="147">
        <f>IF(N194="snížená",J194,0)</f>
        <v>0</v>
      </c>
      <c r="BG194" s="147">
        <f>IF(N194="zákl. přenesená",J194,0)</f>
        <v>0</v>
      </c>
      <c r="BH194" s="147">
        <f>IF(N194="sníž. přenesená",J194,0)</f>
        <v>0</v>
      </c>
      <c r="BI194" s="147">
        <f>IF(N194="nulová",J194,0)</f>
        <v>0</v>
      </c>
      <c r="BJ194" s="18" t="s">
        <v>82</v>
      </c>
      <c r="BK194" s="147">
        <f>ROUND(I194*H194,2)</f>
        <v>0</v>
      </c>
      <c r="BL194" s="18" t="s">
        <v>133</v>
      </c>
      <c r="BM194" s="146" t="s">
        <v>563</v>
      </c>
    </row>
    <row r="195" spans="1:65" s="2" customFormat="1" ht="87.75" x14ac:dyDescent="0.2">
      <c r="A195" s="30"/>
      <c r="B195" s="31"/>
      <c r="C195" s="30"/>
      <c r="D195" s="148" t="s">
        <v>135</v>
      </c>
      <c r="E195" s="30"/>
      <c r="F195" s="149" t="s">
        <v>341</v>
      </c>
      <c r="G195" s="30"/>
      <c r="H195" s="30"/>
      <c r="I195" s="30"/>
      <c r="J195" s="30"/>
      <c r="K195" s="30"/>
      <c r="L195" s="31"/>
      <c r="M195" s="150"/>
      <c r="N195" s="151"/>
      <c r="O195" s="51"/>
      <c r="P195" s="51"/>
      <c r="Q195" s="51"/>
      <c r="R195" s="51"/>
      <c r="S195" s="51"/>
      <c r="T195" s="52"/>
      <c r="U195" s="30"/>
      <c r="V195" s="30"/>
      <c r="W195" s="30"/>
      <c r="X195" s="30"/>
      <c r="Y195" s="30"/>
      <c r="Z195" s="30"/>
      <c r="AA195" s="30"/>
      <c r="AB195" s="30"/>
      <c r="AC195" s="30"/>
      <c r="AD195" s="30"/>
      <c r="AE195" s="30"/>
      <c r="AT195" s="18" t="s">
        <v>135</v>
      </c>
      <c r="AU195" s="18" t="s">
        <v>84</v>
      </c>
    </row>
    <row r="196" spans="1:65" s="13" customFormat="1" x14ac:dyDescent="0.2">
      <c r="B196" s="152"/>
      <c r="D196" s="148" t="s">
        <v>139</v>
      </c>
      <c r="E196" s="153" t="s">
        <v>3</v>
      </c>
      <c r="F196" s="154" t="s">
        <v>564</v>
      </c>
      <c r="H196" s="155">
        <v>10.4</v>
      </c>
      <c r="L196" s="152"/>
      <c r="M196" s="156"/>
      <c r="N196" s="157"/>
      <c r="O196" s="157"/>
      <c r="P196" s="157"/>
      <c r="Q196" s="157"/>
      <c r="R196" s="157"/>
      <c r="S196" s="157"/>
      <c r="T196" s="158"/>
      <c r="AT196" s="153" t="s">
        <v>139</v>
      </c>
      <c r="AU196" s="153" t="s">
        <v>84</v>
      </c>
      <c r="AV196" s="13" t="s">
        <v>84</v>
      </c>
      <c r="AW196" s="13" t="s">
        <v>36</v>
      </c>
      <c r="AX196" s="13" t="s">
        <v>82</v>
      </c>
      <c r="AY196" s="153" t="s">
        <v>126</v>
      </c>
    </row>
    <row r="197" spans="1:65" s="2" customFormat="1" ht="24.2" customHeight="1" x14ac:dyDescent="0.2">
      <c r="A197" s="30"/>
      <c r="B197" s="135"/>
      <c r="C197" s="136" t="s">
        <v>333</v>
      </c>
      <c r="D197" s="136" t="s">
        <v>128</v>
      </c>
      <c r="E197" s="137" t="s">
        <v>565</v>
      </c>
      <c r="F197" s="138" t="s">
        <v>566</v>
      </c>
      <c r="G197" s="139" t="s">
        <v>159</v>
      </c>
      <c r="H197" s="140">
        <v>0.51500000000000001</v>
      </c>
      <c r="I197" s="141"/>
      <c r="J197" s="141">
        <f>ROUND(I197*H197,2)</f>
        <v>0</v>
      </c>
      <c r="K197" s="138" t="s">
        <v>132</v>
      </c>
      <c r="L197" s="31"/>
      <c r="M197" s="142" t="s">
        <v>3</v>
      </c>
      <c r="N197" s="143" t="s">
        <v>45</v>
      </c>
      <c r="O197" s="144">
        <v>1.1910000000000001</v>
      </c>
      <c r="P197" s="144">
        <f>O197*H197</f>
        <v>0.61336500000000005</v>
      </c>
      <c r="Q197" s="144">
        <v>0.74326999999999999</v>
      </c>
      <c r="R197" s="144">
        <f>Q197*H197</f>
        <v>0.38278404999999999</v>
      </c>
      <c r="S197" s="144">
        <v>0</v>
      </c>
      <c r="T197" s="145">
        <f>S197*H197</f>
        <v>0</v>
      </c>
      <c r="U197" s="30"/>
      <c r="V197" s="30"/>
      <c r="W197" s="30"/>
      <c r="X197" s="30"/>
      <c r="Y197" s="30"/>
      <c r="Z197" s="30"/>
      <c r="AA197" s="30"/>
      <c r="AB197" s="30"/>
      <c r="AC197" s="30"/>
      <c r="AD197" s="30"/>
      <c r="AE197" s="30"/>
      <c r="AR197" s="146" t="s">
        <v>133</v>
      </c>
      <c r="AT197" s="146" t="s">
        <v>128</v>
      </c>
      <c r="AU197" s="146" t="s">
        <v>84</v>
      </c>
      <c r="AY197" s="18" t="s">
        <v>126</v>
      </c>
      <c r="BE197" s="147">
        <f>IF(N197="základní",J197,0)</f>
        <v>0</v>
      </c>
      <c r="BF197" s="147">
        <f>IF(N197="snížená",J197,0)</f>
        <v>0</v>
      </c>
      <c r="BG197" s="147">
        <f>IF(N197="zákl. přenesená",J197,0)</f>
        <v>0</v>
      </c>
      <c r="BH197" s="147">
        <f>IF(N197="sníž. přenesená",J197,0)</f>
        <v>0</v>
      </c>
      <c r="BI197" s="147">
        <f>IF(N197="nulová",J197,0)</f>
        <v>0</v>
      </c>
      <c r="BJ197" s="18" t="s">
        <v>82</v>
      </c>
      <c r="BK197" s="147">
        <f>ROUND(I197*H197,2)</f>
        <v>0</v>
      </c>
      <c r="BL197" s="18" t="s">
        <v>133</v>
      </c>
      <c r="BM197" s="146" t="s">
        <v>567</v>
      </c>
    </row>
    <row r="198" spans="1:65" s="2" customFormat="1" ht="87.75" x14ac:dyDescent="0.2">
      <c r="A198" s="30"/>
      <c r="B198" s="31"/>
      <c r="C198" s="30"/>
      <c r="D198" s="148" t="s">
        <v>135</v>
      </c>
      <c r="E198" s="30"/>
      <c r="F198" s="149" t="s">
        <v>351</v>
      </c>
      <c r="G198" s="30"/>
      <c r="H198" s="30"/>
      <c r="I198" s="30"/>
      <c r="J198" s="30"/>
      <c r="K198" s="30"/>
      <c r="L198" s="31"/>
      <c r="M198" s="150"/>
      <c r="N198" s="151"/>
      <c r="O198" s="51"/>
      <c r="P198" s="51"/>
      <c r="Q198" s="51"/>
      <c r="R198" s="51"/>
      <c r="S198" s="51"/>
      <c r="T198" s="52"/>
      <c r="U198" s="30"/>
      <c r="V198" s="30"/>
      <c r="W198" s="30"/>
      <c r="X198" s="30"/>
      <c r="Y198" s="30"/>
      <c r="Z198" s="30"/>
      <c r="AA198" s="30"/>
      <c r="AB198" s="30"/>
      <c r="AC198" s="30"/>
      <c r="AD198" s="30"/>
      <c r="AE198" s="30"/>
      <c r="AT198" s="18" t="s">
        <v>135</v>
      </c>
      <c r="AU198" s="18" t="s">
        <v>84</v>
      </c>
    </row>
    <row r="199" spans="1:65" s="13" customFormat="1" x14ac:dyDescent="0.2">
      <c r="B199" s="152"/>
      <c r="D199" s="148" t="s">
        <v>139</v>
      </c>
      <c r="E199" s="153" t="s">
        <v>3</v>
      </c>
      <c r="F199" s="154" t="s">
        <v>568</v>
      </c>
      <c r="H199" s="155">
        <v>0.51500000000000001</v>
      </c>
      <c r="L199" s="152"/>
      <c r="M199" s="156"/>
      <c r="N199" s="157"/>
      <c r="O199" s="157"/>
      <c r="P199" s="157"/>
      <c r="Q199" s="157"/>
      <c r="R199" s="157"/>
      <c r="S199" s="157"/>
      <c r="T199" s="158"/>
      <c r="AT199" s="153" t="s">
        <v>139</v>
      </c>
      <c r="AU199" s="153" t="s">
        <v>84</v>
      </c>
      <c r="AV199" s="13" t="s">
        <v>84</v>
      </c>
      <c r="AW199" s="13" t="s">
        <v>36</v>
      </c>
      <c r="AX199" s="13" t="s">
        <v>82</v>
      </c>
      <c r="AY199" s="153" t="s">
        <v>126</v>
      </c>
    </row>
    <row r="200" spans="1:65" s="2" customFormat="1" ht="24.2" customHeight="1" x14ac:dyDescent="0.2">
      <c r="A200" s="30"/>
      <c r="B200" s="135"/>
      <c r="C200" s="136" t="s">
        <v>337</v>
      </c>
      <c r="D200" s="136" t="s">
        <v>128</v>
      </c>
      <c r="E200" s="137" t="s">
        <v>348</v>
      </c>
      <c r="F200" s="138" t="s">
        <v>349</v>
      </c>
      <c r="G200" s="139" t="s">
        <v>159</v>
      </c>
      <c r="H200" s="140">
        <v>1.3129999999999999</v>
      </c>
      <c r="I200" s="141"/>
      <c r="J200" s="141">
        <f>ROUND(I200*H200,2)</f>
        <v>0</v>
      </c>
      <c r="K200" s="138" t="s">
        <v>132</v>
      </c>
      <c r="L200" s="31"/>
      <c r="M200" s="142" t="s">
        <v>3</v>
      </c>
      <c r="N200" s="143" t="s">
        <v>45</v>
      </c>
      <c r="O200" s="144">
        <v>1.321</v>
      </c>
      <c r="P200" s="144">
        <f>O200*H200</f>
        <v>1.7344729999999999</v>
      </c>
      <c r="Q200" s="144">
        <v>0.93779000000000001</v>
      </c>
      <c r="R200" s="144">
        <f>Q200*H200</f>
        <v>1.23131827</v>
      </c>
      <c r="S200" s="144">
        <v>0</v>
      </c>
      <c r="T200" s="145">
        <f>S200*H200</f>
        <v>0</v>
      </c>
      <c r="U200" s="30"/>
      <c r="V200" s="30"/>
      <c r="W200" s="30"/>
      <c r="X200" s="30"/>
      <c r="Y200" s="30"/>
      <c r="Z200" s="30"/>
      <c r="AA200" s="30"/>
      <c r="AB200" s="30"/>
      <c r="AC200" s="30"/>
      <c r="AD200" s="30"/>
      <c r="AE200" s="30"/>
      <c r="AR200" s="146" t="s">
        <v>133</v>
      </c>
      <c r="AT200" s="146" t="s">
        <v>128</v>
      </c>
      <c r="AU200" s="146" t="s">
        <v>84</v>
      </c>
      <c r="AY200" s="18" t="s">
        <v>126</v>
      </c>
      <c r="BE200" s="147">
        <f>IF(N200="základní",J200,0)</f>
        <v>0</v>
      </c>
      <c r="BF200" s="147">
        <f>IF(N200="snížená",J200,0)</f>
        <v>0</v>
      </c>
      <c r="BG200" s="147">
        <f>IF(N200="zákl. přenesená",J200,0)</f>
        <v>0</v>
      </c>
      <c r="BH200" s="147">
        <f>IF(N200="sníž. přenesená",J200,0)</f>
        <v>0</v>
      </c>
      <c r="BI200" s="147">
        <f>IF(N200="nulová",J200,0)</f>
        <v>0</v>
      </c>
      <c r="BJ200" s="18" t="s">
        <v>82</v>
      </c>
      <c r="BK200" s="147">
        <f>ROUND(I200*H200,2)</f>
        <v>0</v>
      </c>
      <c r="BL200" s="18" t="s">
        <v>133</v>
      </c>
      <c r="BM200" s="146" t="s">
        <v>569</v>
      </c>
    </row>
    <row r="201" spans="1:65" s="2" customFormat="1" ht="87.75" x14ac:dyDescent="0.2">
      <c r="A201" s="30"/>
      <c r="B201" s="31"/>
      <c r="C201" s="30"/>
      <c r="D201" s="148" t="s">
        <v>135</v>
      </c>
      <c r="E201" s="30"/>
      <c r="F201" s="149" t="s">
        <v>351</v>
      </c>
      <c r="G201" s="30"/>
      <c r="H201" s="30"/>
      <c r="I201" s="30"/>
      <c r="J201" s="30"/>
      <c r="K201" s="30"/>
      <c r="L201" s="31"/>
      <c r="M201" s="150"/>
      <c r="N201" s="151"/>
      <c r="O201" s="51"/>
      <c r="P201" s="51"/>
      <c r="Q201" s="51"/>
      <c r="R201" s="51"/>
      <c r="S201" s="51"/>
      <c r="T201" s="52"/>
      <c r="U201" s="30"/>
      <c r="V201" s="30"/>
      <c r="W201" s="30"/>
      <c r="X201" s="30"/>
      <c r="Y201" s="30"/>
      <c r="Z201" s="30"/>
      <c r="AA201" s="30"/>
      <c r="AB201" s="30"/>
      <c r="AC201" s="30"/>
      <c r="AD201" s="30"/>
      <c r="AE201" s="30"/>
      <c r="AT201" s="18" t="s">
        <v>135</v>
      </c>
      <c r="AU201" s="18" t="s">
        <v>84</v>
      </c>
    </row>
    <row r="202" spans="1:65" s="13" customFormat="1" x14ac:dyDescent="0.2">
      <c r="B202" s="152"/>
      <c r="D202" s="148" t="s">
        <v>139</v>
      </c>
      <c r="E202" s="153" t="s">
        <v>3</v>
      </c>
      <c r="F202" s="154" t="s">
        <v>570</v>
      </c>
      <c r="H202" s="155">
        <v>1.3129999999999999</v>
      </c>
      <c r="L202" s="152"/>
      <c r="M202" s="156"/>
      <c r="N202" s="157"/>
      <c r="O202" s="157"/>
      <c r="P202" s="157"/>
      <c r="Q202" s="157"/>
      <c r="R202" s="157"/>
      <c r="S202" s="157"/>
      <c r="T202" s="158"/>
      <c r="AT202" s="153" t="s">
        <v>139</v>
      </c>
      <c r="AU202" s="153" t="s">
        <v>84</v>
      </c>
      <c r="AV202" s="13" t="s">
        <v>84</v>
      </c>
      <c r="AW202" s="13" t="s">
        <v>36</v>
      </c>
      <c r="AX202" s="13" t="s">
        <v>82</v>
      </c>
      <c r="AY202" s="153" t="s">
        <v>126</v>
      </c>
    </row>
    <row r="203" spans="1:65" s="12" customFormat="1" ht="22.9" customHeight="1" x14ac:dyDescent="0.2">
      <c r="B203" s="123"/>
      <c r="D203" s="124" t="s">
        <v>73</v>
      </c>
      <c r="E203" s="133" t="s">
        <v>169</v>
      </c>
      <c r="F203" s="133" t="s">
        <v>571</v>
      </c>
      <c r="J203" s="134">
        <f>BK203</f>
        <v>0</v>
      </c>
      <c r="L203" s="123"/>
      <c r="M203" s="127"/>
      <c r="N203" s="128"/>
      <c r="O203" s="128"/>
      <c r="P203" s="129">
        <f>SUM(P204:P217)</f>
        <v>84.674462999999989</v>
      </c>
      <c r="Q203" s="128"/>
      <c r="R203" s="129">
        <f>SUM(R204:R217)</f>
        <v>0.58912454592000008</v>
      </c>
      <c r="S203" s="128"/>
      <c r="T203" s="130">
        <f>SUM(T204:T217)</f>
        <v>0</v>
      </c>
      <c r="AR203" s="124" t="s">
        <v>82</v>
      </c>
      <c r="AT203" s="131" t="s">
        <v>73</v>
      </c>
      <c r="AU203" s="131" t="s">
        <v>82</v>
      </c>
      <c r="AY203" s="124" t="s">
        <v>126</v>
      </c>
      <c r="BK203" s="132">
        <f>SUM(BK204:BK217)</f>
        <v>0</v>
      </c>
    </row>
    <row r="204" spans="1:65" s="2" customFormat="1" ht="14.45" customHeight="1" x14ac:dyDescent="0.2">
      <c r="A204" s="30"/>
      <c r="B204" s="135"/>
      <c r="C204" s="136" t="s">
        <v>343</v>
      </c>
      <c r="D204" s="136" t="s">
        <v>128</v>
      </c>
      <c r="E204" s="137" t="s">
        <v>572</v>
      </c>
      <c r="F204" s="138" t="s">
        <v>573</v>
      </c>
      <c r="G204" s="139" t="s">
        <v>367</v>
      </c>
      <c r="H204" s="140">
        <v>18.87</v>
      </c>
      <c r="I204" s="141"/>
      <c r="J204" s="141">
        <f>ROUND(I204*H204,2)</f>
        <v>0</v>
      </c>
      <c r="K204" s="138" t="s">
        <v>132</v>
      </c>
      <c r="L204" s="31"/>
      <c r="M204" s="142" t="s">
        <v>3</v>
      </c>
      <c r="N204" s="143" t="s">
        <v>45</v>
      </c>
      <c r="O204" s="144">
        <v>0.74399999999999999</v>
      </c>
      <c r="P204" s="144">
        <f>O204*H204</f>
        <v>14.03928</v>
      </c>
      <c r="Q204" s="144">
        <v>3.0000000000000001E-5</v>
      </c>
      <c r="R204" s="144">
        <f>Q204*H204</f>
        <v>5.6610000000000005E-4</v>
      </c>
      <c r="S204" s="144">
        <v>0</v>
      </c>
      <c r="T204" s="145">
        <f>S204*H204</f>
        <v>0</v>
      </c>
      <c r="U204" s="30"/>
      <c r="V204" s="30"/>
      <c r="W204" s="30"/>
      <c r="X204" s="30"/>
      <c r="Y204" s="30"/>
      <c r="Z204" s="30"/>
      <c r="AA204" s="30"/>
      <c r="AB204" s="30"/>
      <c r="AC204" s="30"/>
      <c r="AD204" s="30"/>
      <c r="AE204" s="30"/>
      <c r="AR204" s="146" t="s">
        <v>133</v>
      </c>
      <c r="AT204" s="146" t="s">
        <v>128</v>
      </c>
      <c r="AU204" s="146" t="s">
        <v>84</v>
      </c>
      <c r="AY204" s="18" t="s">
        <v>126</v>
      </c>
      <c r="BE204" s="147">
        <f>IF(N204="základní",J204,0)</f>
        <v>0</v>
      </c>
      <c r="BF204" s="147">
        <f>IF(N204="snížená",J204,0)</f>
        <v>0</v>
      </c>
      <c r="BG204" s="147">
        <f>IF(N204="zákl. přenesená",J204,0)</f>
        <v>0</v>
      </c>
      <c r="BH204" s="147">
        <f>IF(N204="sníž. přenesená",J204,0)</f>
        <v>0</v>
      </c>
      <c r="BI204" s="147">
        <f>IF(N204="nulová",J204,0)</f>
        <v>0</v>
      </c>
      <c r="BJ204" s="18" t="s">
        <v>82</v>
      </c>
      <c r="BK204" s="147">
        <f>ROUND(I204*H204,2)</f>
        <v>0</v>
      </c>
      <c r="BL204" s="18" t="s">
        <v>133</v>
      </c>
      <c r="BM204" s="146" t="s">
        <v>574</v>
      </c>
    </row>
    <row r="205" spans="1:65" s="2" customFormat="1" ht="87.75" x14ac:dyDescent="0.2">
      <c r="A205" s="30"/>
      <c r="B205" s="31"/>
      <c r="C205" s="30"/>
      <c r="D205" s="148" t="s">
        <v>135</v>
      </c>
      <c r="E205" s="30"/>
      <c r="F205" s="149" t="s">
        <v>575</v>
      </c>
      <c r="G205" s="30"/>
      <c r="H205" s="30"/>
      <c r="I205" s="30"/>
      <c r="J205" s="30"/>
      <c r="K205" s="30"/>
      <c r="L205" s="31"/>
      <c r="M205" s="150"/>
      <c r="N205" s="151"/>
      <c r="O205" s="51"/>
      <c r="P205" s="51"/>
      <c r="Q205" s="51"/>
      <c r="R205" s="51"/>
      <c r="S205" s="51"/>
      <c r="T205" s="52"/>
      <c r="U205" s="30"/>
      <c r="V205" s="30"/>
      <c r="W205" s="30"/>
      <c r="X205" s="30"/>
      <c r="Y205" s="30"/>
      <c r="Z205" s="30"/>
      <c r="AA205" s="30"/>
      <c r="AB205" s="30"/>
      <c r="AC205" s="30"/>
      <c r="AD205" s="30"/>
      <c r="AE205" s="30"/>
      <c r="AT205" s="18" t="s">
        <v>135</v>
      </c>
      <c r="AU205" s="18" t="s">
        <v>84</v>
      </c>
    </row>
    <row r="206" spans="1:65" s="13" customFormat="1" x14ac:dyDescent="0.2">
      <c r="B206" s="152"/>
      <c r="D206" s="148" t="s">
        <v>139</v>
      </c>
      <c r="E206" s="153" t="s">
        <v>3</v>
      </c>
      <c r="F206" s="154" t="s">
        <v>576</v>
      </c>
      <c r="H206" s="155">
        <v>18.87</v>
      </c>
      <c r="L206" s="152"/>
      <c r="M206" s="156"/>
      <c r="N206" s="157"/>
      <c r="O206" s="157"/>
      <c r="P206" s="157"/>
      <c r="Q206" s="157"/>
      <c r="R206" s="157"/>
      <c r="S206" s="157"/>
      <c r="T206" s="158"/>
      <c r="AT206" s="153" t="s">
        <v>139</v>
      </c>
      <c r="AU206" s="153" t="s">
        <v>84</v>
      </c>
      <c r="AV206" s="13" t="s">
        <v>84</v>
      </c>
      <c r="AW206" s="13" t="s">
        <v>36</v>
      </c>
      <c r="AX206" s="13" t="s">
        <v>82</v>
      </c>
      <c r="AY206" s="153" t="s">
        <v>126</v>
      </c>
    </row>
    <row r="207" spans="1:65" s="2" customFormat="1" ht="14.45" customHeight="1" x14ac:dyDescent="0.2">
      <c r="A207" s="30"/>
      <c r="B207" s="135"/>
      <c r="C207" s="159" t="s">
        <v>347</v>
      </c>
      <c r="D207" s="159" t="s">
        <v>170</v>
      </c>
      <c r="E207" s="160" t="s">
        <v>577</v>
      </c>
      <c r="F207" s="161" t="s">
        <v>578</v>
      </c>
      <c r="G207" s="162" t="s">
        <v>367</v>
      </c>
      <c r="H207" s="163">
        <v>18.87</v>
      </c>
      <c r="I207" s="164"/>
      <c r="J207" s="164">
        <f>ROUND(I207*H207,2)</f>
        <v>0</v>
      </c>
      <c r="K207" s="161" t="s">
        <v>3</v>
      </c>
      <c r="L207" s="165"/>
      <c r="M207" s="166" t="s">
        <v>3</v>
      </c>
      <c r="N207" s="167" t="s">
        <v>45</v>
      </c>
      <c r="O207" s="144">
        <v>0</v>
      </c>
      <c r="P207" s="144">
        <f>O207*H207</f>
        <v>0</v>
      </c>
      <c r="Q207" s="144">
        <v>2.0240000000000001E-2</v>
      </c>
      <c r="R207" s="144">
        <f>Q207*H207</f>
        <v>0.38192880000000001</v>
      </c>
      <c r="S207" s="144">
        <v>0</v>
      </c>
      <c r="T207" s="145">
        <f>S207*H207</f>
        <v>0</v>
      </c>
      <c r="U207" s="30"/>
      <c r="V207" s="30"/>
      <c r="W207" s="30"/>
      <c r="X207" s="30"/>
      <c r="Y207" s="30"/>
      <c r="Z207" s="30"/>
      <c r="AA207" s="30"/>
      <c r="AB207" s="30"/>
      <c r="AC207" s="30"/>
      <c r="AD207" s="30"/>
      <c r="AE207" s="30"/>
      <c r="AR207" s="146" t="s">
        <v>169</v>
      </c>
      <c r="AT207" s="146" t="s">
        <v>170</v>
      </c>
      <c r="AU207" s="146" t="s">
        <v>84</v>
      </c>
      <c r="AY207" s="18" t="s">
        <v>126</v>
      </c>
      <c r="BE207" s="147">
        <f>IF(N207="základní",J207,0)</f>
        <v>0</v>
      </c>
      <c r="BF207" s="147">
        <f>IF(N207="snížená",J207,0)</f>
        <v>0</v>
      </c>
      <c r="BG207" s="147">
        <f>IF(N207="zákl. přenesená",J207,0)</f>
        <v>0</v>
      </c>
      <c r="BH207" s="147">
        <f>IF(N207="sníž. přenesená",J207,0)</f>
        <v>0</v>
      </c>
      <c r="BI207" s="147">
        <f>IF(N207="nulová",J207,0)</f>
        <v>0</v>
      </c>
      <c r="BJ207" s="18" t="s">
        <v>82</v>
      </c>
      <c r="BK207" s="147">
        <f>ROUND(I207*H207,2)</f>
        <v>0</v>
      </c>
      <c r="BL207" s="18" t="s">
        <v>133</v>
      </c>
      <c r="BM207" s="146" t="s">
        <v>579</v>
      </c>
    </row>
    <row r="208" spans="1:65" s="2" customFormat="1" ht="14.45" customHeight="1" x14ac:dyDescent="0.2">
      <c r="A208" s="30"/>
      <c r="B208" s="135"/>
      <c r="C208" s="136" t="s">
        <v>354</v>
      </c>
      <c r="D208" s="136" t="s">
        <v>128</v>
      </c>
      <c r="E208" s="137" t="s">
        <v>580</v>
      </c>
      <c r="F208" s="138" t="s">
        <v>581</v>
      </c>
      <c r="G208" s="139" t="s">
        <v>131</v>
      </c>
      <c r="H208" s="140">
        <v>18.920999999999999</v>
      </c>
      <c r="I208" s="141"/>
      <c r="J208" s="141">
        <f>ROUND(I208*H208,2)</f>
        <v>0</v>
      </c>
      <c r="K208" s="138" t="s">
        <v>132</v>
      </c>
      <c r="L208" s="31"/>
      <c r="M208" s="142" t="s">
        <v>3</v>
      </c>
      <c r="N208" s="143" t="s">
        <v>45</v>
      </c>
      <c r="O208" s="144">
        <v>1.319</v>
      </c>
      <c r="P208" s="144">
        <f>O208*H208</f>
        <v>24.956798999999997</v>
      </c>
      <c r="Q208" s="144">
        <v>0</v>
      </c>
      <c r="R208" s="144">
        <f>Q208*H208</f>
        <v>0</v>
      </c>
      <c r="S208" s="144">
        <v>0</v>
      </c>
      <c r="T208" s="145">
        <f>S208*H208</f>
        <v>0</v>
      </c>
      <c r="U208" s="30"/>
      <c r="V208" s="30"/>
      <c r="W208" s="30"/>
      <c r="X208" s="30"/>
      <c r="Y208" s="30"/>
      <c r="Z208" s="30"/>
      <c r="AA208" s="30"/>
      <c r="AB208" s="30"/>
      <c r="AC208" s="30"/>
      <c r="AD208" s="30"/>
      <c r="AE208" s="30"/>
      <c r="AR208" s="146" t="s">
        <v>133</v>
      </c>
      <c r="AT208" s="146" t="s">
        <v>128</v>
      </c>
      <c r="AU208" s="146" t="s">
        <v>84</v>
      </c>
      <c r="AY208" s="18" t="s">
        <v>126</v>
      </c>
      <c r="BE208" s="147">
        <f>IF(N208="základní",J208,0)</f>
        <v>0</v>
      </c>
      <c r="BF208" s="147">
        <f>IF(N208="snížená",J208,0)</f>
        <v>0</v>
      </c>
      <c r="BG208" s="147">
        <f>IF(N208="zákl. přenesená",J208,0)</f>
        <v>0</v>
      </c>
      <c r="BH208" s="147">
        <f>IF(N208="sníž. přenesená",J208,0)</f>
        <v>0</v>
      </c>
      <c r="BI208" s="147">
        <f>IF(N208="nulová",J208,0)</f>
        <v>0</v>
      </c>
      <c r="BJ208" s="18" t="s">
        <v>82</v>
      </c>
      <c r="BK208" s="147">
        <f>ROUND(I208*H208,2)</f>
        <v>0</v>
      </c>
      <c r="BL208" s="18" t="s">
        <v>133</v>
      </c>
      <c r="BM208" s="146" t="s">
        <v>582</v>
      </c>
    </row>
    <row r="209" spans="1:65" s="2" customFormat="1" ht="39" x14ac:dyDescent="0.2">
      <c r="A209" s="30"/>
      <c r="B209" s="31"/>
      <c r="C209" s="30"/>
      <c r="D209" s="148" t="s">
        <v>135</v>
      </c>
      <c r="E209" s="30"/>
      <c r="F209" s="149" t="s">
        <v>583</v>
      </c>
      <c r="G209" s="30"/>
      <c r="H209" s="30"/>
      <c r="I209" s="30"/>
      <c r="J209" s="30"/>
      <c r="K209" s="30"/>
      <c r="L209" s="31"/>
      <c r="M209" s="150"/>
      <c r="N209" s="151"/>
      <c r="O209" s="51"/>
      <c r="P209" s="51"/>
      <c r="Q209" s="51"/>
      <c r="R209" s="51"/>
      <c r="S209" s="51"/>
      <c r="T209" s="52"/>
      <c r="U209" s="30"/>
      <c r="V209" s="30"/>
      <c r="W209" s="30"/>
      <c r="X209" s="30"/>
      <c r="Y209" s="30"/>
      <c r="Z209" s="30"/>
      <c r="AA209" s="30"/>
      <c r="AB209" s="30"/>
      <c r="AC209" s="30"/>
      <c r="AD209" s="30"/>
      <c r="AE209" s="30"/>
      <c r="AT209" s="18" t="s">
        <v>135</v>
      </c>
      <c r="AU209" s="18" t="s">
        <v>84</v>
      </c>
    </row>
    <row r="210" spans="1:65" s="13" customFormat="1" x14ac:dyDescent="0.2">
      <c r="B210" s="152"/>
      <c r="D210" s="148" t="s">
        <v>139</v>
      </c>
      <c r="E210" s="153" t="s">
        <v>3</v>
      </c>
      <c r="F210" s="154" t="s">
        <v>584</v>
      </c>
      <c r="H210" s="155">
        <v>18.920999999999999</v>
      </c>
      <c r="L210" s="152"/>
      <c r="M210" s="156"/>
      <c r="N210" s="157"/>
      <c r="O210" s="157"/>
      <c r="P210" s="157"/>
      <c r="Q210" s="157"/>
      <c r="R210" s="157"/>
      <c r="S210" s="157"/>
      <c r="T210" s="158"/>
      <c r="AT210" s="153" t="s">
        <v>139</v>
      </c>
      <c r="AU210" s="153" t="s">
        <v>84</v>
      </c>
      <c r="AV210" s="13" t="s">
        <v>84</v>
      </c>
      <c r="AW210" s="13" t="s">
        <v>36</v>
      </c>
      <c r="AX210" s="13" t="s">
        <v>82</v>
      </c>
      <c r="AY210" s="153" t="s">
        <v>126</v>
      </c>
    </row>
    <row r="211" spans="1:65" s="2" customFormat="1" ht="14.45" customHeight="1" x14ac:dyDescent="0.2">
      <c r="A211" s="30"/>
      <c r="B211" s="135"/>
      <c r="C211" s="136" t="s">
        <v>359</v>
      </c>
      <c r="D211" s="136" t="s">
        <v>128</v>
      </c>
      <c r="E211" s="137" t="s">
        <v>585</v>
      </c>
      <c r="F211" s="138" t="s">
        <v>586</v>
      </c>
      <c r="G211" s="139" t="s">
        <v>159</v>
      </c>
      <c r="H211" s="140">
        <v>46.728000000000002</v>
      </c>
      <c r="I211" s="141"/>
      <c r="J211" s="141">
        <f>ROUND(I211*H211,2)</f>
        <v>0</v>
      </c>
      <c r="K211" s="138" t="s">
        <v>132</v>
      </c>
      <c r="L211" s="31"/>
      <c r="M211" s="142" t="s">
        <v>3</v>
      </c>
      <c r="N211" s="143" t="s">
        <v>45</v>
      </c>
      <c r="O211" s="144">
        <v>0.96299999999999997</v>
      </c>
      <c r="P211" s="144">
        <f>O211*H211</f>
        <v>44.999063999999997</v>
      </c>
      <c r="Q211" s="144">
        <v>4.0181399999999999E-3</v>
      </c>
      <c r="R211" s="144">
        <f>Q211*H211</f>
        <v>0.18775964592</v>
      </c>
      <c r="S211" s="144">
        <v>0</v>
      </c>
      <c r="T211" s="145">
        <f>S211*H211</f>
        <v>0</v>
      </c>
      <c r="U211" s="30"/>
      <c r="V211" s="30"/>
      <c r="W211" s="30"/>
      <c r="X211" s="30"/>
      <c r="Y211" s="30"/>
      <c r="Z211" s="30"/>
      <c r="AA211" s="30"/>
      <c r="AB211" s="30"/>
      <c r="AC211" s="30"/>
      <c r="AD211" s="30"/>
      <c r="AE211" s="30"/>
      <c r="AR211" s="146" t="s">
        <v>133</v>
      </c>
      <c r="AT211" s="146" t="s">
        <v>128</v>
      </c>
      <c r="AU211" s="146" t="s">
        <v>84</v>
      </c>
      <c r="AY211" s="18" t="s">
        <v>126</v>
      </c>
      <c r="BE211" s="147">
        <f>IF(N211="základní",J211,0)</f>
        <v>0</v>
      </c>
      <c r="BF211" s="147">
        <f>IF(N211="snížená",J211,0)</f>
        <v>0</v>
      </c>
      <c r="BG211" s="147">
        <f>IF(N211="zákl. přenesená",J211,0)</f>
        <v>0</v>
      </c>
      <c r="BH211" s="147">
        <f>IF(N211="sníž. přenesená",J211,0)</f>
        <v>0</v>
      </c>
      <c r="BI211" s="147">
        <f>IF(N211="nulová",J211,0)</f>
        <v>0</v>
      </c>
      <c r="BJ211" s="18" t="s">
        <v>82</v>
      </c>
      <c r="BK211" s="147">
        <f>ROUND(I211*H211,2)</f>
        <v>0</v>
      </c>
      <c r="BL211" s="18" t="s">
        <v>133</v>
      </c>
      <c r="BM211" s="146" t="s">
        <v>587</v>
      </c>
    </row>
    <row r="212" spans="1:65" s="13" customFormat="1" x14ac:dyDescent="0.2">
      <c r="B212" s="152"/>
      <c r="D212" s="148" t="s">
        <v>139</v>
      </c>
      <c r="E212" s="153" t="s">
        <v>3</v>
      </c>
      <c r="F212" s="154" t="s">
        <v>588</v>
      </c>
      <c r="H212" s="155">
        <v>44.088000000000001</v>
      </c>
      <c r="L212" s="152"/>
      <c r="M212" s="156"/>
      <c r="N212" s="157"/>
      <c r="O212" s="157"/>
      <c r="P212" s="157"/>
      <c r="Q212" s="157"/>
      <c r="R212" s="157"/>
      <c r="S212" s="157"/>
      <c r="T212" s="158"/>
      <c r="AT212" s="153" t="s">
        <v>139</v>
      </c>
      <c r="AU212" s="153" t="s">
        <v>84</v>
      </c>
      <c r="AV212" s="13" t="s">
        <v>84</v>
      </c>
      <c r="AW212" s="13" t="s">
        <v>36</v>
      </c>
      <c r="AX212" s="13" t="s">
        <v>74</v>
      </c>
      <c r="AY212" s="153" t="s">
        <v>126</v>
      </c>
    </row>
    <row r="213" spans="1:65" s="13" customFormat="1" x14ac:dyDescent="0.2">
      <c r="B213" s="152"/>
      <c r="D213" s="148" t="s">
        <v>139</v>
      </c>
      <c r="E213" s="153" t="s">
        <v>3</v>
      </c>
      <c r="F213" s="154" t="s">
        <v>589</v>
      </c>
      <c r="H213" s="155">
        <v>2.64</v>
      </c>
      <c r="L213" s="152"/>
      <c r="M213" s="156"/>
      <c r="N213" s="157"/>
      <c r="O213" s="157"/>
      <c r="P213" s="157"/>
      <c r="Q213" s="157"/>
      <c r="R213" s="157"/>
      <c r="S213" s="157"/>
      <c r="T213" s="158"/>
      <c r="AT213" s="153" t="s">
        <v>139</v>
      </c>
      <c r="AU213" s="153" t="s">
        <v>84</v>
      </c>
      <c r="AV213" s="13" t="s">
        <v>84</v>
      </c>
      <c r="AW213" s="13" t="s">
        <v>36</v>
      </c>
      <c r="AX213" s="13" t="s">
        <v>74</v>
      </c>
      <c r="AY213" s="153" t="s">
        <v>126</v>
      </c>
    </row>
    <row r="214" spans="1:65" s="15" customFormat="1" x14ac:dyDescent="0.2">
      <c r="B214" s="179"/>
      <c r="D214" s="148" t="s">
        <v>139</v>
      </c>
      <c r="E214" s="180" t="s">
        <v>3</v>
      </c>
      <c r="F214" s="181" t="s">
        <v>304</v>
      </c>
      <c r="H214" s="182">
        <v>46.728000000000002</v>
      </c>
      <c r="L214" s="179"/>
      <c r="M214" s="183"/>
      <c r="N214" s="184"/>
      <c r="O214" s="184"/>
      <c r="P214" s="184"/>
      <c r="Q214" s="184"/>
      <c r="R214" s="184"/>
      <c r="S214" s="184"/>
      <c r="T214" s="185"/>
      <c r="AT214" s="180" t="s">
        <v>139</v>
      </c>
      <c r="AU214" s="180" t="s">
        <v>84</v>
      </c>
      <c r="AV214" s="15" t="s">
        <v>133</v>
      </c>
      <c r="AW214" s="15" t="s">
        <v>36</v>
      </c>
      <c r="AX214" s="15" t="s">
        <v>82</v>
      </c>
      <c r="AY214" s="180" t="s">
        <v>126</v>
      </c>
    </row>
    <row r="215" spans="1:65" s="2" customFormat="1" ht="24.2" customHeight="1" x14ac:dyDescent="0.2">
      <c r="A215" s="30"/>
      <c r="B215" s="135"/>
      <c r="C215" s="136" t="s">
        <v>364</v>
      </c>
      <c r="D215" s="136" t="s">
        <v>128</v>
      </c>
      <c r="E215" s="137" t="s">
        <v>590</v>
      </c>
      <c r="F215" s="138" t="s">
        <v>591</v>
      </c>
      <c r="G215" s="139" t="s">
        <v>367</v>
      </c>
      <c r="H215" s="140">
        <v>18.87</v>
      </c>
      <c r="I215" s="141"/>
      <c r="J215" s="141">
        <f>ROUND(I215*H215,2)</f>
        <v>0</v>
      </c>
      <c r="K215" s="138" t="s">
        <v>3</v>
      </c>
      <c r="L215" s="31"/>
      <c r="M215" s="142" t="s">
        <v>3</v>
      </c>
      <c r="N215" s="143" t="s">
        <v>45</v>
      </c>
      <c r="O215" s="144">
        <v>3.5999999999999997E-2</v>
      </c>
      <c r="P215" s="144">
        <f>O215*H215</f>
        <v>0.67932000000000003</v>
      </c>
      <c r="Q215" s="144">
        <v>1E-3</v>
      </c>
      <c r="R215" s="144">
        <f>Q215*H215</f>
        <v>1.8870000000000001E-2</v>
      </c>
      <c r="S215" s="144">
        <v>0</v>
      </c>
      <c r="T215" s="145">
        <f>S215*H215</f>
        <v>0</v>
      </c>
      <c r="U215" s="30"/>
      <c r="V215" s="30"/>
      <c r="W215" s="30"/>
      <c r="X215" s="30"/>
      <c r="Y215" s="30"/>
      <c r="Z215" s="30"/>
      <c r="AA215" s="30"/>
      <c r="AB215" s="30"/>
      <c r="AC215" s="30"/>
      <c r="AD215" s="30"/>
      <c r="AE215" s="30"/>
      <c r="AR215" s="146" t="s">
        <v>133</v>
      </c>
      <c r="AT215" s="146" t="s">
        <v>128</v>
      </c>
      <c r="AU215" s="146" t="s">
        <v>84</v>
      </c>
      <c r="AY215" s="18" t="s">
        <v>126</v>
      </c>
      <c r="BE215" s="147">
        <f>IF(N215="základní",J215,0)</f>
        <v>0</v>
      </c>
      <c r="BF215" s="147">
        <f>IF(N215="snížená",J215,0)</f>
        <v>0</v>
      </c>
      <c r="BG215" s="147">
        <f>IF(N215="zákl. přenesená",J215,0)</f>
        <v>0</v>
      </c>
      <c r="BH215" s="147">
        <f>IF(N215="sníž. přenesená",J215,0)</f>
        <v>0</v>
      </c>
      <c r="BI215" s="147">
        <f>IF(N215="nulová",J215,0)</f>
        <v>0</v>
      </c>
      <c r="BJ215" s="18" t="s">
        <v>82</v>
      </c>
      <c r="BK215" s="147">
        <f>ROUND(I215*H215,2)</f>
        <v>0</v>
      </c>
      <c r="BL215" s="18" t="s">
        <v>133</v>
      </c>
      <c r="BM215" s="146" t="s">
        <v>592</v>
      </c>
    </row>
    <row r="216" spans="1:65" s="2" customFormat="1" ht="29.25" x14ac:dyDescent="0.2">
      <c r="A216" s="30"/>
      <c r="B216" s="31"/>
      <c r="C216" s="30"/>
      <c r="D216" s="148" t="s">
        <v>135</v>
      </c>
      <c r="E216" s="30"/>
      <c r="F216" s="149" t="s">
        <v>593</v>
      </c>
      <c r="G216" s="30"/>
      <c r="H216" s="30"/>
      <c r="I216" s="30"/>
      <c r="J216" s="30"/>
      <c r="K216" s="30"/>
      <c r="L216" s="31"/>
      <c r="M216" s="150"/>
      <c r="N216" s="151"/>
      <c r="O216" s="51"/>
      <c r="P216" s="51"/>
      <c r="Q216" s="51"/>
      <c r="R216" s="51"/>
      <c r="S216" s="51"/>
      <c r="T216" s="52"/>
      <c r="U216" s="30"/>
      <c r="V216" s="30"/>
      <c r="W216" s="30"/>
      <c r="X216" s="30"/>
      <c r="Y216" s="30"/>
      <c r="Z216" s="30"/>
      <c r="AA216" s="30"/>
      <c r="AB216" s="30"/>
      <c r="AC216" s="30"/>
      <c r="AD216" s="30"/>
      <c r="AE216" s="30"/>
      <c r="AT216" s="18" t="s">
        <v>135</v>
      </c>
      <c r="AU216" s="18" t="s">
        <v>84</v>
      </c>
    </row>
    <row r="217" spans="1:65" s="13" customFormat="1" x14ac:dyDescent="0.2">
      <c r="B217" s="152"/>
      <c r="D217" s="148" t="s">
        <v>139</v>
      </c>
      <c r="E217" s="153" t="s">
        <v>3</v>
      </c>
      <c r="F217" s="154" t="s">
        <v>576</v>
      </c>
      <c r="H217" s="155">
        <v>18.87</v>
      </c>
      <c r="L217" s="152"/>
      <c r="M217" s="156"/>
      <c r="N217" s="157"/>
      <c r="O217" s="157"/>
      <c r="P217" s="157"/>
      <c r="Q217" s="157"/>
      <c r="R217" s="157"/>
      <c r="S217" s="157"/>
      <c r="T217" s="158"/>
      <c r="AT217" s="153" t="s">
        <v>139</v>
      </c>
      <c r="AU217" s="153" t="s">
        <v>84</v>
      </c>
      <c r="AV217" s="13" t="s">
        <v>84</v>
      </c>
      <c r="AW217" s="13" t="s">
        <v>36</v>
      </c>
      <c r="AX217" s="13" t="s">
        <v>82</v>
      </c>
      <c r="AY217" s="153" t="s">
        <v>126</v>
      </c>
    </row>
    <row r="218" spans="1:65" s="12" customFormat="1" ht="22.9" customHeight="1" x14ac:dyDescent="0.2">
      <c r="B218" s="123"/>
      <c r="D218" s="124" t="s">
        <v>73</v>
      </c>
      <c r="E218" s="133" t="s">
        <v>176</v>
      </c>
      <c r="F218" s="133" t="s">
        <v>358</v>
      </c>
      <c r="J218" s="134">
        <f>BK218</f>
        <v>0</v>
      </c>
      <c r="L218" s="123"/>
      <c r="M218" s="127"/>
      <c r="N218" s="128"/>
      <c r="O218" s="128"/>
      <c r="P218" s="129">
        <f>SUM(P219:P243)</f>
        <v>57.927148000000003</v>
      </c>
      <c r="Q218" s="128"/>
      <c r="R218" s="129">
        <f>SUM(R219:R243)</f>
        <v>0.34419048800000002</v>
      </c>
      <c r="S218" s="128"/>
      <c r="T218" s="130">
        <f>SUM(T219:T243)</f>
        <v>0</v>
      </c>
      <c r="AR218" s="124" t="s">
        <v>82</v>
      </c>
      <c r="AT218" s="131" t="s">
        <v>73</v>
      </c>
      <c r="AU218" s="131" t="s">
        <v>82</v>
      </c>
      <c r="AY218" s="124" t="s">
        <v>126</v>
      </c>
      <c r="BK218" s="132">
        <f>SUM(BK219:BK243)</f>
        <v>0</v>
      </c>
    </row>
    <row r="219" spans="1:65" s="2" customFormat="1" ht="14.45" customHeight="1" x14ac:dyDescent="0.2">
      <c r="A219" s="30"/>
      <c r="B219" s="135"/>
      <c r="C219" s="136" t="s">
        <v>370</v>
      </c>
      <c r="D219" s="136" t="s">
        <v>128</v>
      </c>
      <c r="E219" s="137" t="s">
        <v>594</v>
      </c>
      <c r="F219" s="138" t="s">
        <v>595</v>
      </c>
      <c r="G219" s="139" t="s">
        <v>159</v>
      </c>
      <c r="H219" s="140">
        <v>2.06</v>
      </c>
      <c r="I219" s="141"/>
      <c r="J219" s="141">
        <f>ROUND(I219*H219,2)</f>
        <v>0</v>
      </c>
      <c r="K219" s="138" t="s">
        <v>132</v>
      </c>
      <c r="L219" s="31"/>
      <c r="M219" s="142" t="s">
        <v>3</v>
      </c>
      <c r="N219" s="143" t="s">
        <v>45</v>
      </c>
      <c r="O219" s="144">
        <v>0.23</v>
      </c>
      <c r="P219" s="144">
        <f>O219*H219</f>
        <v>0.47380000000000005</v>
      </c>
      <c r="Q219" s="144">
        <v>6.3000000000000003E-4</v>
      </c>
      <c r="R219" s="144">
        <f>Q219*H219</f>
        <v>1.2978E-3</v>
      </c>
      <c r="S219" s="144">
        <v>0</v>
      </c>
      <c r="T219" s="145">
        <f>S219*H219</f>
        <v>0</v>
      </c>
      <c r="U219" s="30"/>
      <c r="V219" s="30"/>
      <c r="W219" s="30"/>
      <c r="X219" s="30"/>
      <c r="Y219" s="30"/>
      <c r="Z219" s="30"/>
      <c r="AA219" s="30"/>
      <c r="AB219" s="30"/>
      <c r="AC219" s="30"/>
      <c r="AD219" s="30"/>
      <c r="AE219" s="30"/>
      <c r="AR219" s="146" t="s">
        <v>133</v>
      </c>
      <c r="AT219" s="146" t="s">
        <v>128</v>
      </c>
      <c r="AU219" s="146" t="s">
        <v>84</v>
      </c>
      <c r="AY219" s="18" t="s">
        <v>126</v>
      </c>
      <c r="BE219" s="147">
        <f>IF(N219="základní",J219,0)</f>
        <v>0</v>
      </c>
      <c r="BF219" s="147">
        <f>IF(N219="snížená",J219,0)</f>
        <v>0</v>
      </c>
      <c r="BG219" s="147">
        <f>IF(N219="zákl. přenesená",J219,0)</f>
        <v>0</v>
      </c>
      <c r="BH219" s="147">
        <f>IF(N219="sníž. přenesená",J219,0)</f>
        <v>0</v>
      </c>
      <c r="BI219" s="147">
        <f>IF(N219="nulová",J219,0)</f>
        <v>0</v>
      </c>
      <c r="BJ219" s="18" t="s">
        <v>82</v>
      </c>
      <c r="BK219" s="147">
        <f>ROUND(I219*H219,2)</f>
        <v>0</v>
      </c>
      <c r="BL219" s="18" t="s">
        <v>133</v>
      </c>
      <c r="BM219" s="146" t="s">
        <v>596</v>
      </c>
    </row>
    <row r="220" spans="1:65" s="2" customFormat="1" ht="58.5" x14ac:dyDescent="0.2">
      <c r="A220" s="30"/>
      <c r="B220" s="31"/>
      <c r="C220" s="30"/>
      <c r="D220" s="148" t="s">
        <v>135</v>
      </c>
      <c r="E220" s="30"/>
      <c r="F220" s="149" t="s">
        <v>597</v>
      </c>
      <c r="G220" s="30"/>
      <c r="H220" s="30"/>
      <c r="I220" s="30"/>
      <c r="J220" s="30"/>
      <c r="K220" s="30"/>
      <c r="L220" s="31"/>
      <c r="M220" s="150"/>
      <c r="N220" s="151"/>
      <c r="O220" s="51"/>
      <c r="P220" s="51"/>
      <c r="Q220" s="51"/>
      <c r="R220" s="51"/>
      <c r="S220" s="51"/>
      <c r="T220" s="52"/>
      <c r="U220" s="30"/>
      <c r="V220" s="30"/>
      <c r="W220" s="30"/>
      <c r="X220" s="30"/>
      <c r="Y220" s="30"/>
      <c r="Z220" s="30"/>
      <c r="AA220" s="30"/>
      <c r="AB220" s="30"/>
      <c r="AC220" s="30"/>
      <c r="AD220" s="30"/>
      <c r="AE220" s="30"/>
      <c r="AT220" s="18" t="s">
        <v>135</v>
      </c>
      <c r="AU220" s="18" t="s">
        <v>84</v>
      </c>
    </row>
    <row r="221" spans="1:65" s="13" customFormat="1" x14ac:dyDescent="0.2">
      <c r="B221" s="152"/>
      <c r="D221" s="148" t="s">
        <v>139</v>
      </c>
      <c r="E221" s="153" t="s">
        <v>3</v>
      </c>
      <c r="F221" s="154" t="s">
        <v>598</v>
      </c>
      <c r="H221" s="155">
        <v>2.06</v>
      </c>
      <c r="L221" s="152"/>
      <c r="M221" s="156"/>
      <c r="N221" s="157"/>
      <c r="O221" s="157"/>
      <c r="P221" s="157"/>
      <c r="Q221" s="157"/>
      <c r="R221" s="157"/>
      <c r="S221" s="157"/>
      <c r="T221" s="158"/>
      <c r="AT221" s="153" t="s">
        <v>139</v>
      </c>
      <c r="AU221" s="153" t="s">
        <v>84</v>
      </c>
      <c r="AV221" s="13" t="s">
        <v>84</v>
      </c>
      <c r="AW221" s="13" t="s">
        <v>36</v>
      </c>
      <c r="AX221" s="13" t="s">
        <v>82</v>
      </c>
      <c r="AY221" s="153" t="s">
        <v>126</v>
      </c>
    </row>
    <row r="222" spans="1:65" s="2" customFormat="1" ht="14.45" customHeight="1" x14ac:dyDescent="0.2">
      <c r="A222" s="30"/>
      <c r="B222" s="135"/>
      <c r="C222" s="136" t="s">
        <v>599</v>
      </c>
      <c r="D222" s="136" t="s">
        <v>128</v>
      </c>
      <c r="E222" s="137" t="s">
        <v>600</v>
      </c>
      <c r="F222" s="138" t="s">
        <v>601</v>
      </c>
      <c r="G222" s="139" t="s">
        <v>367</v>
      </c>
      <c r="H222" s="140">
        <v>7</v>
      </c>
      <c r="I222" s="141"/>
      <c r="J222" s="141">
        <f>ROUND(I222*H222,2)</f>
        <v>0</v>
      </c>
      <c r="K222" s="138" t="s">
        <v>132</v>
      </c>
      <c r="L222" s="31"/>
      <c r="M222" s="142" t="s">
        <v>3</v>
      </c>
      <c r="N222" s="143" t="s">
        <v>45</v>
      </c>
      <c r="O222" s="144">
        <v>0.52</v>
      </c>
      <c r="P222" s="144">
        <f>O222*H222</f>
        <v>3.64</v>
      </c>
      <c r="Q222" s="144">
        <v>2.0799999999999998E-3</v>
      </c>
      <c r="R222" s="144">
        <f>Q222*H222</f>
        <v>1.4559999999999998E-2</v>
      </c>
      <c r="S222" s="144">
        <v>0</v>
      </c>
      <c r="T222" s="145">
        <f>S222*H222</f>
        <v>0</v>
      </c>
      <c r="U222" s="30"/>
      <c r="V222" s="30"/>
      <c r="W222" s="30"/>
      <c r="X222" s="30"/>
      <c r="Y222" s="30"/>
      <c r="Z222" s="30"/>
      <c r="AA222" s="30"/>
      <c r="AB222" s="30"/>
      <c r="AC222" s="30"/>
      <c r="AD222" s="30"/>
      <c r="AE222" s="30"/>
      <c r="AR222" s="146" t="s">
        <v>133</v>
      </c>
      <c r="AT222" s="146" t="s">
        <v>128</v>
      </c>
      <c r="AU222" s="146" t="s">
        <v>84</v>
      </c>
      <c r="AY222" s="18" t="s">
        <v>126</v>
      </c>
      <c r="BE222" s="147">
        <f>IF(N222="základní",J222,0)</f>
        <v>0</v>
      </c>
      <c r="BF222" s="147">
        <f>IF(N222="snížená",J222,0)</f>
        <v>0</v>
      </c>
      <c r="BG222" s="147">
        <f>IF(N222="zákl. přenesená",J222,0)</f>
        <v>0</v>
      </c>
      <c r="BH222" s="147">
        <f>IF(N222="sníž. přenesená",J222,0)</f>
        <v>0</v>
      </c>
      <c r="BI222" s="147">
        <f>IF(N222="nulová",J222,0)</f>
        <v>0</v>
      </c>
      <c r="BJ222" s="18" t="s">
        <v>82</v>
      </c>
      <c r="BK222" s="147">
        <f>ROUND(I222*H222,2)</f>
        <v>0</v>
      </c>
      <c r="BL222" s="18" t="s">
        <v>133</v>
      </c>
      <c r="BM222" s="146" t="s">
        <v>602</v>
      </c>
    </row>
    <row r="223" spans="1:65" s="2" customFormat="1" ht="204.75" x14ac:dyDescent="0.2">
      <c r="A223" s="30"/>
      <c r="B223" s="31"/>
      <c r="C223" s="30"/>
      <c r="D223" s="148" t="s">
        <v>135</v>
      </c>
      <c r="E223" s="30"/>
      <c r="F223" s="149" t="s">
        <v>603</v>
      </c>
      <c r="G223" s="30"/>
      <c r="H223" s="30"/>
      <c r="I223" s="30"/>
      <c r="J223" s="30"/>
      <c r="K223" s="30"/>
      <c r="L223" s="31"/>
      <c r="M223" s="150"/>
      <c r="N223" s="151"/>
      <c r="O223" s="51"/>
      <c r="P223" s="51"/>
      <c r="Q223" s="51"/>
      <c r="R223" s="51"/>
      <c r="S223" s="51"/>
      <c r="T223" s="52"/>
      <c r="U223" s="30"/>
      <c r="V223" s="30"/>
      <c r="W223" s="30"/>
      <c r="X223" s="30"/>
      <c r="Y223" s="30"/>
      <c r="Z223" s="30"/>
      <c r="AA223" s="30"/>
      <c r="AB223" s="30"/>
      <c r="AC223" s="30"/>
      <c r="AD223" s="30"/>
      <c r="AE223" s="30"/>
      <c r="AT223" s="18" t="s">
        <v>135</v>
      </c>
      <c r="AU223" s="18" t="s">
        <v>84</v>
      </c>
    </row>
    <row r="224" spans="1:65" s="13" customFormat="1" x14ac:dyDescent="0.2">
      <c r="B224" s="152"/>
      <c r="D224" s="148" t="s">
        <v>139</v>
      </c>
      <c r="E224" s="153" t="s">
        <v>3</v>
      </c>
      <c r="F224" s="154" t="s">
        <v>604</v>
      </c>
      <c r="H224" s="155">
        <v>7</v>
      </c>
      <c r="L224" s="152"/>
      <c r="M224" s="156"/>
      <c r="N224" s="157"/>
      <c r="O224" s="157"/>
      <c r="P224" s="157"/>
      <c r="Q224" s="157"/>
      <c r="R224" s="157"/>
      <c r="S224" s="157"/>
      <c r="T224" s="158"/>
      <c r="AT224" s="153" t="s">
        <v>139</v>
      </c>
      <c r="AU224" s="153" t="s">
        <v>84</v>
      </c>
      <c r="AV224" s="13" t="s">
        <v>84</v>
      </c>
      <c r="AW224" s="13" t="s">
        <v>36</v>
      </c>
      <c r="AX224" s="13" t="s">
        <v>82</v>
      </c>
      <c r="AY224" s="153" t="s">
        <v>126</v>
      </c>
    </row>
    <row r="225" spans="1:65" s="2" customFormat="1" ht="24.2" customHeight="1" x14ac:dyDescent="0.2">
      <c r="A225" s="30"/>
      <c r="B225" s="135"/>
      <c r="C225" s="136" t="s">
        <v>605</v>
      </c>
      <c r="D225" s="136" t="s">
        <v>128</v>
      </c>
      <c r="E225" s="137" t="s">
        <v>606</v>
      </c>
      <c r="F225" s="138" t="s">
        <v>607</v>
      </c>
      <c r="G225" s="139" t="s">
        <v>159</v>
      </c>
      <c r="H225" s="140">
        <v>6.61</v>
      </c>
      <c r="I225" s="141"/>
      <c r="J225" s="141">
        <f>ROUND(I225*H225,2)</f>
        <v>0</v>
      </c>
      <c r="K225" s="138" t="s">
        <v>132</v>
      </c>
      <c r="L225" s="31"/>
      <c r="M225" s="142" t="s">
        <v>3</v>
      </c>
      <c r="N225" s="143" t="s">
        <v>45</v>
      </c>
      <c r="O225" s="144">
        <v>3.2679999999999998</v>
      </c>
      <c r="P225" s="144">
        <f>O225*H225</f>
        <v>21.601479999999999</v>
      </c>
      <c r="Q225" s="144">
        <v>3.9399999999999998E-2</v>
      </c>
      <c r="R225" s="144">
        <f>Q225*H225</f>
        <v>0.260434</v>
      </c>
      <c r="S225" s="144">
        <v>0</v>
      </c>
      <c r="T225" s="145">
        <f>S225*H225</f>
        <v>0</v>
      </c>
      <c r="U225" s="30"/>
      <c r="V225" s="30"/>
      <c r="W225" s="30"/>
      <c r="X225" s="30"/>
      <c r="Y225" s="30"/>
      <c r="Z225" s="30"/>
      <c r="AA225" s="30"/>
      <c r="AB225" s="30"/>
      <c r="AC225" s="30"/>
      <c r="AD225" s="30"/>
      <c r="AE225" s="30"/>
      <c r="AR225" s="146" t="s">
        <v>133</v>
      </c>
      <c r="AT225" s="146" t="s">
        <v>128</v>
      </c>
      <c r="AU225" s="146" t="s">
        <v>84</v>
      </c>
      <c r="AY225" s="18" t="s">
        <v>126</v>
      </c>
      <c r="BE225" s="147">
        <f>IF(N225="základní",J225,0)</f>
        <v>0</v>
      </c>
      <c r="BF225" s="147">
        <f>IF(N225="snížená",J225,0)</f>
        <v>0</v>
      </c>
      <c r="BG225" s="147">
        <f>IF(N225="zákl. přenesená",J225,0)</f>
        <v>0</v>
      </c>
      <c r="BH225" s="147">
        <f>IF(N225="sníž. přenesená",J225,0)</f>
        <v>0</v>
      </c>
      <c r="BI225" s="147">
        <f>IF(N225="nulová",J225,0)</f>
        <v>0</v>
      </c>
      <c r="BJ225" s="18" t="s">
        <v>82</v>
      </c>
      <c r="BK225" s="147">
        <f>ROUND(I225*H225,2)</f>
        <v>0</v>
      </c>
      <c r="BL225" s="18" t="s">
        <v>133</v>
      </c>
      <c r="BM225" s="146" t="s">
        <v>608</v>
      </c>
    </row>
    <row r="226" spans="1:65" s="2" customFormat="1" ht="68.25" x14ac:dyDescent="0.2">
      <c r="A226" s="30"/>
      <c r="B226" s="31"/>
      <c r="C226" s="30"/>
      <c r="D226" s="148" t="s">
        <v>135</v>
      </c>
      <c r="E226" s="30"/>
      <c r="F226" s="149" t="s">
        <v>447</v>
      </c>
      <c r="G226" s="30"/>
      <c r="H226" s="30"/>
      <c r="I226" s="30"/>
      <c r="J226" s="30"/>
      <c r="K226" s="30"/>
      <c r="L226" s="31"/>
      <c r="M226" s="150"/>
      <c r="N226" s="151"/>
      <c r="O226" s="51"/>
      <c r="P226" s="51"/>
      <c r="Q226" s="51"/>
      <c r="R226" s="51"/>
      <c r="S226" s="51"/>
      <c r="T226" s="52"/>
      <c r="U226" s="30"/>
      <c r="V226" s="30"/>
      <c r="W226" s="30"/>
      <c r="X226" s="30"/>
      <c r="Y226" s="30"/>
      <c r="Z226" s="30"/>
      <c r="AA226" s="30"/>
      <c r="AB226" s="30"/>
      <c r="AC226" s="30"/>
      <c r="AD226" s="30"/>
      <c r="AE226" s="30"/>
      <c r="AT226" s="18" t="s">
        <v>135</v>
      </c>
      <c r="AU226" s="18" t="s">
        <v>84</v>
      </c>
    </row>
    <row r="227" spans="1:65" s="13" customFormat="1" x14ac:dyDescent="0.2">
      <c r="B227" s="152"/>
      <c r="D227" s="148" t="s">
        <v>139</v>
      </c>
      <c r="E227" s="153" t="s">
        <v>3</v>
      </c>
      <c r="F227" s="154" t="s">
        <v>609</v>
      </c>
      <c r="H227" s="155">
        <v>6.61</v>
      </c>
      <c r="L227" s="152"/>
      <c r="M227" s="156"/>
      <c r="N227" s="157"/>
      <c r="O227" s="157"/>
      <c r="P227" s="157"/>
      <c r="Q227" s="157"/>
      <c r="R227" s="157"/>
      <c r="S227" s="157"/>
      <c r="T227" s="158"/>
      <c r="AT227" s="153" t="s">
        <v>139</v>
      </c>
      <c r="AU227" s="153" t="s">
        <v>84</v>
      </c>
      <c r="AV227" s="13" t="s">
        <v>84</v>
      </c>
      <c r="AW227" s="13" t="s">
        <v>36</v>
      </c>
      <c r="AX227" s="13" t="s">
        <v>82</v>
      </c>
      <c r="AY227" s="153" t="s">
        <v>126</v>
      </c>
    </row>
    <row r="228" spans="1:65" s="2" customFormat="1" ht="14.45" customHeight="1" x14ac:dyDescent="0.2">
      <c r="A228" s="30"/>
      <c r="B228" s="135"/>
      <c r="C228" s="136" t="s">
        <v>610</v>
      </c>
      <c r="D228" s="136" t="s">
        <v>128</v>
      </c>
      <c r="E228" s="137" t="s">
        <v>611</v>
      </c>
      <c r="F228" s="138" t="s">
        <v>612</v>
      </c>
      <c r="G228" s="139" t="s">
        <v>367</v>
      </c>
      <c r="H228" s="140">
        <v>95.2</v>
      </c>
      <c r="I228" s="141"/>
      <c r="J228" s="141">
        <f>ROUND(I228*H228,2)</f>
        <v>0</v>
      </c>
      <c r="K228" s="138" t="s">
        <v>132</v>
      </c>
      <c r="L228" s="31"/>
      <c r="M228" s="142" t="s">
        <v>3</v>
      </c>
      <c r="N228" s="143" t="s">
        <v>45</v>
      </c>
      <c r="O228" s="144">
        <v>0.21</v>
      </c>
      <c r="P228" s="144">
        <f>O228*H228</f>
        <v>19.992000000000001</v>
      </c>
      <c r="Q228" s="144">
        <v>6.9999999999999999E-4</v>
      </c>
      <c r="R228" s="144">
        <f>Q228*H228</f>
        <v>6.6640000000000005E-2</v>
      </c>
      <c r="S228" s="144">
        <v>0</v>
      </c>
      <c r="T228" s="145">
        <f>S228*H228</f>
        <v>0</v>
      </c>
      <c r="U228" s="30"/>
      <c r="V228" s="30"/>
      <c r="W228" s="30"/>
      <c r="X228" s="30"/>
      <c r="Y228" s="30"/>
      <c r="Z228" s="30"/>
      <c r="AA228" s="30"/>
      <c r="AB228" s="30"/>
      <c r="AC228" s="30"/>
      <c r="AD228" s="30"/>
      <c r="AE228" s="30"/>
      <c r="AR228" s="146" t="s">
        <v>133</v>
      </c>
      <c r="AT228" s="146" t="s">
        <v>128</v>
      </c>
      <c r="AU228" s="146" t="s">
        <v>84</v>
      </c>
      <c r="AY228" s="18" t="s">
        <v>126</v>
      </c>
      <c r="BE228" s="147">
        <f>IF(N228="základní",J228,0)</f>
        <v>0</v>
      </c>
      <c r="BF228" s="147">
        <f>IF(N228="snížená",J228,0)</f>
        <v>0</v>
      </c>
      <c r="BG228" s="147">
        <f>IF(N228="zákl. přenesená",J228,0)</f>
        <v>0</v>
      </c>
      <c r="BH228" s="147">
        <f>IF(N228="sníž. přenesená",J228,0)</f>
        <v>0</v>
      </c>
      <c r="BI228" s="147">
        <f>IF(N228="nulová",J228,0)</f>
        <v>0</v>
      </c>
      <c r="BJ228" s="18" t="s">
        <v>82</v>
      </c>
      <c r="BK228" s="147">
        <f>ROUND(I228*H228,2)</f>
        <v>0</v>
      </c>
      <c r="BL228" s="18" t="s">
        <v>133</v>
      </c>
      <c r="BM228" s="146" t="s">
        <v>613</v>
      </c>
    </row>
    <row r="229" spans="1:65" s="2" customFormat="1" ht="39" x14ac:dyDescent="0.2">
      <c r="A229" s="30"/>
      <c r="B229" s="31"/>
      <c r="C229" s="30"/>
      <c r="D229" s="148" t="s">
        <v>135</v>
      </c>
      <c r="E229" s="30"/>
      <c r="F229" s="149" t="s">
        <v>614</v>
      </c>
      <c r="G229" s="30"/>
      <c r="H229" s="30"/>
      <c r="I229" s="30"/>
      <c r="J229" s="30"/>
      <c r="K229" s="30"/>
      <c r="L229" s="31"/>
      <c r="M229" s="150"/>
      <c r="N229" s="151"/>
      <c r="O229" s="51"/>
      <c r="P229" s="51"/>
      <c r="Q229" s="51"/>
      <c r="R229" s="51"/>
      <c r="S229" s="51"/>
      <c r="T229" s="52"/>
      <c r="U229" s="30"/>
      <c r="V229" s="30"/>
      <c r="W229" s="30"/>
      <c r="X229" s="30"/>
      <c r="Y229" s="30"/>
      <c r="Z229" s="30"/>
      <c r="AA229" s="30"/>
      <c r="AB229" s="30"/>
      <c r="AC229" s="30"/>
      <c r="AD229" s="30"/>
      <c r="AE229" s="30"/>
      <c r="AT229" s="18" t="s">
        <v>135</v>
      </c>
      <c r="AU229" s="18" t="s">
        <v>84</v>
      </c>
    </row>
    <row r="230" spans="1:65" s="13" customFormat="1" x14ac:dyDescent="0.2">
      <c r="B230" s="152"/>
      <c r="D230" s="148" t="s">
        <v>139</v>
      </c>
      <c r="E230" s="153" t="s">
        <v>3</v>
      </c>
      <c r="F230" s="154" t="s">
        <v>615</v>
      </c>
      <c r="H230" s="155">
        <v>95.2</v>
      </c>
      <c r="L230" s="152"/>
      <c r="M230" s="156"/>
      <c r="N230" s="157"/>
      <c r="O230" s="157"/>
      <c r="P230" s="157"/>
      <c r="Q230" s="157"/>
      <c r="R230" s="157"/>
      <c r="S230" s="157"/>
      <c r="T230" s="158"/>
      <c r="AT230" s="153" t="s">
        <v>139</v>
      </c>
      <c r="AU230" s="153" t="s">
        <v>84</v>
      </c>
      <c r="AV230" s="13" t="s">
        <v>84</v>
      </c>
      <c r="AW230" s="13" t="s">
        <v>36</v>
      </c>
      <c r="AX230" s="13" t="s">
        <v>82</v>
      </c>
      <c r="AY230" s="153" t="s">
        <v>126</v>
      </c>
    </row>
    <row r="231" spans="1:65" s="2" customFormat="1" ht="24.2" customHeight="1" x14ac:dyDescent="0.2">
      <c r="A231" s="30"/>
      <c r="B231" s="135"/>
      <c r="C231" s="136" t="s">
        <v>616</v>
      </c>
      <c r="D231" s="136" t="s">
        <v>128</v>
      </c>
      <c r="E231" s="137" t="s">
        <v>617</v>
      </c>
      <c r="F231" s="138" t="s">
        <v>618</v>
      </c>
      <c r="G231" s="139" t="s">
        <v>253</v>
      </c>
      <c r="H231" s="140">
        <v>4</v>
      </c>
      <c r="I231" s="141"/>
      <c r="J231" s="141">
        <f>ROUND(I231*H231,2)</f>
        <v>0</v>
      </c>
      <c r="K231" s="138" t="s">
        <v>132</v>
      </c>
      <c r="L231" s="31"/>
      <c r="M231" s="142" t="s">
        <v>3</v>
      </c>
      <c r="N231" s="143" t="s">
        <v>45</v>
      </c>
      <c r="O231" s="144">
        <v>0.13</v>
      </c>
      <c r="P231" s="144">
        <f>O231*H231</f>
        <v>0.52</v>
      </c>
      <c r="Q231" s="144">
        <v>4.4672000000000002E-5</v>
      </c>
      <c r="R231" s="144">
        <f>Q231*H231</f>
        <v>1.7868800000000001E-4</v>
      </c>
      <c r="S231" s="144">
        <v>0</v>
      </c>
      <c r="T231" s="145">
        <f>S231*H231</f>
        <v>0</v>
      </c>
      <c r="U231" s="30"/>
      <c r="V231" s="30"/>
      <c r="W231" s="30"/>
      <c r="X231" s="30"/>
      <c r="Y231" s="30"/>
      <c r="Z231" s="30"/>
      <c r="AA231" s="30"/>
      <c r="AB231" s="30"/>
      <c r="AC231" s="30"/>
      <c r="AD231" s="30"/>
      <c r="AE231" s="30"/>
      <c r="AR231" s="146" t="s">
        <v>133</v>
      </c>
      <c r="AT231" s="146" t="s">
        <v>128</v>
      </c>
      <c r="AU231" s="146" t="s">
        <v>84</v>
      </c>
      <c r="AY231" s="18" t="s">
        <v>126</v>
      </c>
      <c r="BE231" s="147">
        <f>IF(N231="základní",J231,0)</f>
        <v>0</v>
      </c>
      <c r="BF231" s="147">
        <f>IF(N231="snížená",J231,0)</f>
        <v>0</v>
      </c>
      <c r="BG231" s="147">
        <f>IF(N231="zákl. přenesená",J231,0)</f>
        <v>0</v>
      </c>
      <c r="BH231" s="147">
        <f>IF(N231="sníž. přenesená",J231,0)</f>
        <v>0</v>
      </c>
      <c r="BI231" s="147">
        <f>IF(N231="nulová",J231,0)</f>
        <v>0</v>
      </c>
      <c r="BJ231" s="18" t="s">
        <v>82</v>
      </c>
      <c r="BK231" s="147">
        <f>ROUND(I231*H231,2)</f>
        <v>0</v>
      </c>
      <c r="BL231" s="18" t="s">
        <v>133</v>
      </c>
      <c r="BM231" s="146" t="s">
        <v>619</v>
      </c>
    </row>
    <row r="232" spans="1:65" s="2" customFormat="1" ht="87.75" x14ac:dyDescent="0.2">
      <c r="A232" s="30"/>
      <c r="B232" s="31"/>
      <c r="C232" s="30"/>
      <c r="D232" s="148" t="s">
        <v>135</v>
      </c>
      <c r="E232" s="30"/>
      <c r="F232" s="149" t="s">
        <v>620</v>
      </c>
      <c r="G232" s="30"/>
      <c r="H232" s="30"/>
      <c r="I232" s="30"/>
      <c r="J232" s="30"/>
      <c r="K232" s="30"/>
      <c r="L232" s="31"/>
      <c r="M232" s="150"/>
      <c r="N232" s="151"/>
      <c r="O232" s="51"/>
      <c r="P232" s="51"/>
      <c r="Q232" s="51"/>
      <c r="R232" s="51"/>
      <c r="S232" s="51"/>
      <c r="T232" s="52"/>
      <c r="U232" s="30"/>
      <c r="V232" s="30"/>
      <c r="W232" s="30"/>
      <c r="X232" s="30"/>
      <c r="Y232" s="30"/>
      <c r="Z232" s="30"/>
      <c r="AA232" s="30"/>
      <c r="AB232" s="30"/>
      <c r="AC232" s="30"/>
      <c r="AD232" s="30"/>
      <c r="AE232" s="30"/>
      <c r="AT232" s="18" t="s">
        <v>135</v>
      </c>
      <c r="AU232" s="18" t="s">
        <v>84</v>
      </c>
    </row>
    <row r="233" spans="1:65" s="13" customFormat="1" x14ac:dyDescent="0.2">
      <c r="B233" s="152"/>
      <c r="D233" s="148" t="s">
        <v>139</v>
      </c>
      <c r="E233" s="153" t="s">
        <v>3</v>
      </c>
      <c r="F233" s="154" t="s">
        <v>621</v>
      </c>
      <c r="H233" s="155">
        <v>4</v>
      </c>
      <c r="L233" s="152"/>
      <c r="M233" s="156"/>
      <c r="N233" s="157"/>
      <c r="O233" s="157"/>
      <c r="P233" s="157"/>
      <c r="Q233" s="157"/>
      <c r="R233" s="157"/>
      <c r="S233" s="157"/>
      <c r="T233" s="158"/>
      <c r="AT233" s="153" t="s">
        <v>139</v>
      </c>
      <c r="AU233" s="153" t="s">
        <v>84</v>
      </c>
      <c r="AV233" s="13" t="s">
        <v>84</v>
      </c>
      <c r="AW233" s="13" t="s">
        <v>36</v>
      </c>
      <c r="AX233" s="13" t="s">
        <v>82</v>
      </c>
      <c r="AY233" s="153" t="s">
        <v>126</v>
      </c>
    </row>
    <row r="234" spans="1:65" s="2" customFormat="1" ht="14.45" customHeight="1" x14ac:dyDescent="0.2">
      <c r="A234" s="30"/>
      <c r="B234" s="135"/>
      <c r="C234" s="136" t="s">
        <v>622</v>
      </c>
      <c r="D234" s="136" t="s">
        <v>128</v>
      </c>
      <c r="E234" s="137" t="s">
        <v>623</v>
      </c>
      <c r="F234" s="138" t="s">
        <v>624</v>
      </c>
      <c r="G234" s="139" t="s">
        <v>253</v>
      </c>
      <c r="H234" s="140">
        <v>4</v>
      </c>
      <c r="I234" s="141"/>
      <c r="J234" s="141">
        <f>ROUND(I234*H234,2)</f>
        <v>0</v>
      </c>
      <c r="K234" s="138" t="s">
        <v>132</v>
      </c>
      <c r="L234" s="31"/>
      <c r="M234" s="142" t="s">
        <v>3</v>
      </c>
      <c r="N234" s="143" t="s">
        <v>45</v>
      </c>
      <c r="O234" s="144">
        <v>0.06</v>
      </c>
      <c r="P234" s="144">
        <f>O234*H234</f>
        <v>0.24</v>
      </c>
      <c r="Q234" s="144">
        <v>2.7E-4</v>
      </c>
      <c r="R234" s="144">
        <f>Q234*H234</f>
        <v>1.08E-3</v>
      </c>
      <c r="S234" s="144">
        <v>0</v>
      </c>
      <c r="T234" s="145">
        <f>S234*H234</f>
        <v>0</v>
      </c>
      <c r="U234" s="30"/>
      <c r="V234" s="30"/>
      <c r="W234" s="30"/>
      <c r="X234" s="30"/>
      <c r="Y234" s="30"/>
      <c r="Z234" s="30"/>
      <c r="AA234" s="30"/>
      <c r="AB234" s="30"/>
      <c r="AC234" s="30"/>
      <c r="AD234" s="30"/>
      <c r="AE234" s="30"/>
      <c r="AR234" s="146" t="s">
        <v>133</v>
      </c>
      <c r="AT234" s="146" t="s">
        <v>128</v>
      </c>
      <c r="AU234" s="146" t="s">
        <v>84</v>
      </c>
      <c r="AY234" s="18" t="s">
        <v>126</v>
      </c>
      <c r="BE234" s="147">
        <f>IF(N234="základní",J234,0)</f>
        <v>0</v>
      </c>
      <c r="BF234" s="147">
        <f>IF(N234="snížená",J234,0)</f>
        <v>0</v>
      </c>
      <c r="BG234" s="147">
        <f>IF(N234="zákl. přenesená",J234,0)</f>
        <v>0</v>
      </c>
      <c r="BH234" s="147">
        <f>IF(N234="sníž. přenesená",J234,0)</f>
        <v>0</v>
      </c>
      <c r="BI234" s="147">
        <f>IF(N234="nulová",J234,0)</f>
        <v>0</v>
      </c>
      <c r="BJ234" s="18" t="s">
        <v>82</v>
      </c>
      <c r="BK234" s="147">
        <f>ROUND(I234*H234,2)</f>
        <v>0</v>
      </c>
      <c r="BL234" s="18" t="s">
        <v>133</v>
      </c>
      <c r="BM234" s="146" t="s">
        <v>625</v>
      </c>
    </row>
    <row r="235" spans="1:65" s="2" customFormat="1" ht="87.75" x14ac:dyDescent="0.2">
      <c r="A235" s="30"/>
      <c r="B235" s="31"/>
      <c r="C235" s="30"/>
      <c r="D235" s="148" t="s">
        <v>135</v>
      </c>
      <c r="E235" s="30"/>
      <c r="F235" s="149" t="s">
        <v>620</v>
      </c>
      <c r="G235" s="30"/>
      <c r="H235" s="30"/>
      <c r="I235" s="30"/>
      <c r="J235" s="30"/>
      <c r="K235" s="30"/>
      <c r="L235" s="31"/>
      <c r="M235" s="150"/>
      <c r="N235" s="151"/>
      <c r="O235" s="51"/>
      <c r="P235" s="51"/>
      <c r="Q235" s="51"/>
      <c r="R235" s="51"/>
      <c r="S235" s="51"/>
      <c r="T235" s="52"/>
      <c r="U235" s="30"/>
      <c r="V235" s="30"/>
      <c r="W235" s="30"/>
      <c r="X235" s="30"/>
      <c r="Y235" s="30"/>
      <c r="Z235" s="30"/>
      <c r="AA235" s="30"/>
      <c r="AB235" s="30"/>
      <c r="AC235" s="30"/>
      <c r="AD235" s="30"/>
      <c r="AE235" s="30"/>
      <c r="AT235" s="18" t="s">
        <v>135</v>
      </c>
      <c r="AU235" s="18" t="s">
        <v>84</v>
      </c>
    </row>
    <row r="236" spans="1:65" s="2" customFormat="1" ht="24.2" customHeight="1" x14ac:dyDescent="0.2">
      <c r="A236" s="30"/>
      <c r="B236" s="135"/>
      <c r="C236" s="136" t="s">
        <v>626</v>
      </c>
      <c r="D236" s="136" t="s">
        <v>128</v>
      </c>
      <c r="E236" s="137" t="s">
        <v>627</v>
      </c>
      <c r="F236" s="138" t="s">
        <v>628</v>
      </c>
      <c r="G236" s="139" t="s">
        <v>159</v>
      </c>
      <c r="H236" s="140">
        <v>50.484000000000002</v>
      </c>
      <c r="I236" s="141"/>
      <c r="J236" s="141">
        <f>ROUND(I236*H236,2)</f>
        <v>0</v>
      </c>
      <c r="K236" s="138" t="s">
        <v>132</v>
      </c>
      <c r="L236" s="31"/>
      <c r="M236" s="142" t="s">
        <v>3</v>
      </c>
      <c r="N236" s="143" t="s">
        <v>45</v>
      </c>
      <c r="O236" s="144">
        <v>0.14000000000000001</v>
      </c>
      <c r="P236" s="144">
        <f>O236*H236</f>
        <v>7.0677600000000007</v>
      </c>
      <c r="Q236" s="144">
        <v>0</v>
      </c>
      <c r="R236" s="144">
        <f>Q236*H236</f>
        <v>0</v>
      </c>
      <c r="S236" s="144">
        <v>0</v>
      </c>
      <c r="T236" s="145">
        <f>S236*H236</f>
        <v>0</v>
      </c>
      <c r="U236" s="30"/>
      <c r="V236" s="30"/>
      <c r="W236" s="30"/>
      <c r="X236" s="30"/>
      <c r="Y236" s="30"/>
      <c r="Z236" s="30"/>
      <c r="AA236" s="30"/>
      <c r="AB236" s="30"/>
      <c r="AC236" s="30"/>
      <c r="AD236" s="30"/>
      <c r="AE236" s="30"/>
      <c r="AR236" s="146" t="s">
        <v>133</v>
      </c>
      <c r="AT236" s="146" t="s">
        <v>128</v>
      </c>
      <c r="AU236" s="146" t="s">
        <v>84</v>
      </c>
      <c r="AY236" s="18" t="s">
        <v>126</v>
      </c>
      <c r="BE236" s="147">
        <f>IF(N236="základní",J236,0)</f>
        <v>0</v>
      </c>
      <c r="BF236" s="147">
        <f>IF(N236="snížená",J236,0)</f>
        <v>0</v>
      </c>
      <c r="BG236" s="147">
        <f>IF(N236="zákl. přenesená",J236,0)</f>
        <v>0</v>
      </c>
      <c r="BH236" s="147">
        <f>IF(N236="sníž. přenesená",J236,0)</f>
        <v>0</v>
      </c>
      <c r="BI236" s="147">
        <f>IF(N236="nulová",J236,0)</f>
        <v>0</v>
      </c>
      <c r="BJ236" s="18" t="s">
        <v>82</v>
      </c>
      <c r="BK236" s="147">
        <f>ROUND(I236*H236,2)</f>
        <v>0</v>
      </c>
      <c r="BL236" s="18" t="s">
        <v>133</v>
      </c>
      <c r="BM236" s="146" t="s">
        <v>629</v>
      </c>
    </row>
    <row r="237" spans="1:65" s="2" customFormat="1" ht="58.5" x14ac:dyDescent="0.2">
      <c r="A237" s="30"/>
      <c r="B237" s="31"/>
      <c r="C237" s="30"/>
      <c r="D237" s="148" t="s">
        <v>135</v>
      </c>
      <c r="E237" s="30"/>
      <c r="F237" s="149" t="s">
        <v>630</v>
      </c>
      <c r="G237" s="30"/>
      <c r="H237" s="30"/>
      <c r="I237" s="30"/>
      <c r="J237" s="30"/>
      <c r="K237" s="30"/>
      <c r="L237" s="31"/>
      <c r="M237" s="150"/>
      <c r="N237" s="151"/>
      <c r="O237" s="51"/>
      <c r="P237" s="51"/>
      <c r="Q237" s="51"/>
      <c r="R237" s="51"/>
      <c r="S237" s="51"/>
      <c r="T237" s="52"/>
      <c r="U237" s="30"/>
      <c r="V237" s="30"/>
      <c r="W237" s="30"/>
      <c r="X237" s="30"/>
      <c r="Y237" s="30"/>
      <c r="Z237" s="30"/>
      <c r="AA237" s="30"/>
      <c r="AB237" s="30"/>
      <c r="AC237" s="30"/>
      <c r="AD237" s="30"/>
      <c r="AE237" s="30"/>
      <c r="AT237" s="18" t="s">
        <v>135</v>
      </c>
      <c r="AU237" s="18" t="s">
        <v>84</v>
      </c>
    </row>
    <row r="238" spans="1:65" s="13" customFormat="1" ht="22.5" x14ac:dyDescent="0.2">
      <c r="B238" s="152"/>
      <c r="D238" s="148" t="s">
        <v>139</v>
      </c>
      <c r="E238" s="153" t="s">
        <v>3</v>
      </c>
      <c r="F238" s="154" t="s">
        <v>631</v>
      </c>
      <c r="H238" s="155">
        <v>50.484000000000002</v>
      </c>
      <c r="L238" s="152"/>
      <c r="M238" s="156"/>
      <c r="N238" s="157"/>
      <c r="O238" s="157"/>
      <c r="P238" s="157"/>
      <c r="Q238" s="157"/>
      <c r="R238" s="157"/>
      <c r="S238" s="157"/>
      <c r="T238" s="158"/>
      <c r="AT238" s="153" t="s">
        <v>139</v>
      </c>
      <c r="AU238" s="153" t="s">
        <v>84</v>
      </c>
      <c r="AV238" s="13" t="s">
        <v>84</v>
      </c>
      <c r="AW238" s="13" t="s">
        <v>36</v>
      </c>
      <c r="AX238" s="13" t="s">
        <v>82</v>
      </c>
      <c r="AY238" s="153" t="s">
        <v>126</v>
      </c>
    </row>
    <row r="239" spans="1:65" s="2" customFormat="1" ht="14.45" customHeight="1" x14ac:dyDescent="0.2">
      <c r="A239" s="30"/>
      <c r="B239" s="135"/>
      <c r="C239" s="136" t="s">
        <v>632</v>
      </c>
      <c r="D239" s="136" t="s">
        <v>128</v>
      </c>
      <c r="E239" s="137" t="s">
        <v>633</v>
      </c>
      <c r="F239" s="138" t="s">
        <v>634</v>
      </c>
      <c r="G239" s="139" t="s">
        <v>159</v>
      </c>
      <c r="H239" s="140">
        <v>50.484000000000002</v>
      </c>
      <c r="I239" s="141"/>
      <c r="J239" s="141">
        <f>ROUND(I239*H239,2)</f>
        <v>0</v>
      </c>
      <c r="K239" s="138" t="s">
        <v>3</v>
      </c>
      <c r="L239" s="31"/>
      <c r="M239" s="142" t="s">
        <v>3</v>
      </c>
      <c r="N239" s="143" t="s">
        <v>45</v>
      </c>
      <c r="O239" s="144">
        <v>0</v>
      </c>
      <c r="P239" s="144">
        <f>O239*H239</f>
        <v>0</v>
      </c>
      <c r="Q239" s="144">
        <v>0</v>
      </c>
      <c r="R239" s="144">
        <f>Q239*H239</f>
        <v>0</v>
      </c>
      <c r="S239" s="144">
        <v>0</v>
      </c>
      <c r="T239" s="145">
        <f>S239*H239</f>
        <v>0</v>
      </c>
      <c r="U239" s="30"/>
      <c r="V239" s="30"/>
      <c r="W239" s="30"/>
      <c r="X239" s="30"/>
      <c r="Y239" s="30"/>
      <c r="Z239" s="30"/>
      <c r="AA239" s="30"/>
      <c r="AB239" s="30"/>
      <c r="AC239" s="30"/>
      <c r="AD239" s="30"/>
      <c r="AE239" s="30"/>
      <c r="AR239" s="146" t="s">
        <v>133</v>
      </c>
      <c r="AT239" s="146" t="s">
        <v>128</v>
      </c>
      <c r="AU239" s="146" t="s">
        <v>84</v>
      </c>
      <c r="AY239" s="18" t="s">
        <v>126</v>
      </c>
      <c r="BE239" s="147">
        <f>IF(N239="základní",J239,0)</f>
        <v>0</v>
      </c>
      <c r="BF239" s="147">
        <f>IF(N239="snížená",J239,0)</f>
        <v>0</v>
      </c>
      <c r="BG239" s="147">
        <f>IF(N239="zákl. přenesená",J239,0)</f>
        <v>0</v>
      </c>
      <c r="BH239" s="147">
        <f>IF(N239="sníž. přenesená",J239,0)</f>
        <v>0</v>
      </c>
      <c r="BI239" s="147">
        <f>IF(N239="nulová",J239,0)</f>
        <v>0</v>
      </c>
      <c r="BJ239" s="18" t="s">
        <v>82</v>
      </c>
      <c r="BK239" s="147">
        <f>ROUND(I239*H239,2)</f>
        <v>0</v>
      </c>
      <c r="BL239" s="18" t="s">
        <v>133</v>
      </c>
      <c r="BM239" s="146" t="s">
        <v>635</v>
      </c>
    </row>
    <row r="240" spans="1:65" s="2" customFormat="1" ht="58.5" x14ac:dyDescent="0.2">
      <c r="A240" s="30"/>
      <c r="B240" s="31"/>
      <c r="C240" s="30"/>
      <c r="D240" s="148" t="s">
        <v>135</v>
      </c>
      <c r="E240" s="30"/>
      <c r="F240" s="149" t="s">
        <v>630</v>
      </c>
      <c r="G240" s="30"/>
      <c r="H240" s="30"/>
      <c r="I240" s="30"/>
      <c r="J240" s="30"/>
      <c r="K240" s="30"/>
      <c r="L240" s="31"/>
      <c r="M240" s="150"/>
      <c r="N240" s="151"/>
      <c r="O240" s="51"/>
      <c r="P240" s="51"/>
      <c r="Q240" s="51"/>
      <c r="R240" s="51"/>
      <c r="S240" s="51"/>
      <c r="T240" s="52"/>
      <c r="U240" s="30"/>
      <c r="V240" s="30"/>
      <c r="W240" s="30"/>
      <c r="X240" s="30"/>
      <c r="Y240" s="30"/>
      <c r="Z240" s="30"/>
      <c r="AA240" s="30"/>
      <c r="AB240" s="30"/>
      <c r="AC240" s="30"/>
      <c r="AD240" s="30"/>
      <c r="AE240" s="30"/>
      <c r="AT240" s="18" t="s">
        <v>135</v>
      </c>
      <c r="AU240" s="18" t="s">
        <v>84</v>
      </c>
    </row>
    <row r="241" spans="1:65" s="13" customFormat="1" ht="22.5" x14ac:dyDescent="0.2">
      <c r="B241" s="152"/>
      <c r="D241" s="148" t="s">
        <v>139</v>
      </c>
      <c r="E241" s="153" t="s">
        <v>3</v>
      </c>
      <c r="F241" s="154" t="s">
        <v>631</v>
      </c>
      <c r="H241" s="155">
        <v>50.484000000000002</v>
      </c>
      <c r="L241" s="152"/>
      <c r="M241" s="156"/>
      <c r="N241" s="157"/>
      <c r="O241" s="157"/>
      <c r="P241" s="157"/>
      <c r="Q241" s="157"/>
      <c r="R241" s="157"/>
      <c r="S241" s="157"/>
      <c r="T241" s="158"/>
      <c r="AT241" s="153" t="s">
        <v>139</v>
      </c>
      <c r="AU241" s="153" t="s">
        <v>84</v>
      </c>
      <c r="AV241" s="13" t="s">
        <v>84</v>
      </c>
      <c r="AW241" s="13" t="s">
        <v>36</v>
      </c>
      <c r="AX241" s="13" t="s">
        <v>82</v>
      </c>
      <c r="AY241" s="153" t="s">
        <v>126</v>
      </c>
    </row>
    <row r="242" spans="1:65" s="2" customFormat="1" ht="24.2" customHeight="1" x14ac:dyDescent="0.2">
      <c r="A242" s="30"/>
      <c r="B242" s="135"/>
      <c r="C242" s="136" t="s">
        <v>636</v>
      </c>
      <c r="D242" s="136" t="s">
        <v>128</v>
      </c>
      <c r="E242" s="137" t="s">
        <v>637</v>
      </c>
      <c r="F242" s="138" t="s">
        <v>638</v>
      </c>
      <c r="G242" s="139" t="s">
        <v>159</v>
      </c>
      <c r="H242" s="140">
        <v>50.484000000000002</v>
      </c>
      <c r="I242" s="141"/>
      <c r="J242" s="141">
        <f>ROUND(I242*H242,2)</f>
        <v>0</v>
      </c>
      <c r="K242" s="138" t="s">
        <v>132</v>
      </c>
      <c r="L242" s="31"/>
      <c r="M242" s="142" t="s">
        <v>3</v>
      </c>
      <c r="N242" s="143" t="s">
        <v>45</v>
      </c>
      <c r="O242" s="144">
        <v>8.6999999999999994E-2</v>
      </c>
      <c r="P242" s="144">
        <f>O242*H242</f>
        <v>4.3921079999999995</v>
      </c>
      <c r="Q242" s="144">
        <v>0</v>
      </c>
      <c r="R242" s="144">
        <f>Q242*H242</f>
        <v>0</v>
      </c>
      <c r="S242" s="144">
        <v>0</v>
      </c>
      <c r="T242" s="145">
        <f>S242*H242</f>
        <v>0</v>
      </c>
      <c r="U242" s="30"/>
      <c r="V242" s="30"/>
      <c r="W242" s="30"/>
      <c r="X242" s="30"/>
      <c r="Y242" s="30"/>
      <c r="Z242" s="30"/>
      <c r="AA242" s="30"/>
      <c r="AB242" s="30"/>
      <c r="AC242" s="30"/>
      <c r="AD242" s="30"/>
      <c r="AE242" s="30"/>
      <c r="AR242" s="146" t="s">
        <v>133</v>
      </c>
      <c r="AT242" s="146" t="s">
        <v>128</v>
      </c>
      <c r="AU242" s="146" t="s">
        <v>84</v>
      </c>
      <c r="AY242" s="18" t="s">
        <v>126</v>
      </c>
      <c r="BE242" s="147">
        <f>IF(N242="základní",J242,0)</f>
        <v>0</v>
      </c>
      <c r="BF242" s="147">
        <f>IF(N242="snížená",J242,0)</f>
        <v>0</v>
      </c>
      <c r="BG242" s="147">
        <f>IF(N242="zákl. přenesená",J242,0)</f>
        <v>0</v>
      </c>
      <c r="BH242" s="147">
        <f>IF(N242="sníž. přenesená",J242,0)</f>
        <v>0</v>
      </c>
      <c r="BI242" s="147">
        <f>IF(N242="nulová",J242,0)</f>
        <v>0</v>
      </c>
      <c r="BJ242" s="18" t="s">
        <v>82</v>
      </c>
      <c r="BK242" s="147">
        <f>ROUND(I242*H242,2)</f>
        <v>0</v>
      </c>
      <c r="BL242" s="18" t="s">
        <v>133</v>
      </c>
      <c r="BM242" s="146" t="s">
        <v>639</v>
      </c>
    </row>
    <row r="243" spans="1:65" s="2" customFormat="1" ht="29.25" x14ac:dyDescent="0.2">
      <c r="A243" s="30"/>
      <c r="B243" s="31"/>
      <c r="C243" s="30"/>
      <c r="D243" s="148" t="s">
        <v>135</v>
      </c>
      <c r="E243" s="30"/>
      <c r="F243" s="149" t="s">
        <v>640</v>
      </c>
      <c r="G243" s="30"/>
      <c r="H243" s="30"/>
      <c r="I243" s="30"/>
      <c r="J243" s="30"/>
      <c r="K243" s="30"/>
      <c r="L243" s="31"/>
      <c r="M243" s="150"/>
      <c r="N243" s="151"/>
      <c r="O243" s="51"/>
      <c r="P243" s="51"/>
      <c r="Q243" s="51"/>
      <c r="R243" s="51"/>
      <c r="S243" s="51"/>
      <c r="T243" s="52"/>
      <c r="U243" s="30"/>
      <c r="V243" s="30"/>
      <c r="W243" s="30"/>
      <c r="X243" s="30"/>
      <c r="Y243" s="30"/>
      <c r="Z243" s="30"/>
      <c r="AA243" s="30"/>
      <c r="AB243" s="30"/>
      <c r="AC243" s="30"/>
      <c r="AD243" s="30"/>
      <c r="AE243" s="30"/>
      <c r="AT243" s="18" t="s">
        <v>135</v>
      </c>
      <c r="AU243" s="18" t="s">
        <v>84</v>
      </c>
    </row>
    <row r="244" spans="1:65" s="12" customFormat="1" ht="22.9" customHeight="1" x14ac:dyDescent="0.2">
      <c r="B244" s="123"/>
      <c r="D244" s="124" t="s">
        <v>73</v>
      </c>
      <c r="E244" s="133" t="s">
        <v>210</v>
      </c>
      <c r="F244" s="133" t="s">
        <v>211</v>
      </c>
      <c r="J244" s="134">
        <f>BK244</f>
        <v>0</v>
      </c>
      <c r="L244" s="123"/>
      <c r="M244" s="127"/>
      <c r="N244" s="128"/>
      <c r="O244" s="128"/>
      <c r="P244" s="129">
        <f>SUM(P245:P246)</f>
        <v>18.714383999999999</v>
      </c>
      <c r="Q244" s="128"/>
      <c r="R244" s="129">
        <f>SUM(R245:R246)</f>
        <v>0</v>
      </c>
      <c r="S244" s="128"/>
      <c r="T244" s="130">
        <f>SUM(T245:T246)</f>
        <v>0</v>
      </c>
      <c r="AR244" s="124" t="s">
        <v>82</v>
      </c>
      <c r="AT244" s="131" t="s">
        <v>73</v>
      </c>
      <c r="AU244" s="131" t="s">
        <v>82</v>
      </c>
      <c r="AY244" s="124" t="s">
        <v>126</v>
      </c>
      <c r="BK244" s="132">
        <f>SUM(BK245:BK246)</f>
        <v>0</v>
      </c>
    </row>
    <row r="245" spans="1:65" s="2" customFormat="1" ht="14.45" customHeight="1" x14ac:dyDescent="0.2">
      <c r="A245" s="30"/>
      <c r="B245" s="135"/>
      <c r="C245" s="136" t="s">
        <v>641</v>
      </c>
      <c r="D245" s="136" t="s">
        <v>128</v>
      </c>
      <c r="E245" s="137" t="s">
        <v>212</v>
      </c>
      <c r="F245" s="138" t="s">
        <v>213</v>
      </c>
      <c r="G245" s="139" t="s">
        <v>214</v>
      </c>
      <c r="H245" s="140">
        <v>36.911999999999999</v>
      </c>
      <c r="I245" s="141"/>
      <c r="J245" s="141">
        <f>ROUND(I245*H245,2)</f>
        <v>0</v>
      </c>
      <c r="K245" s="138" t="s">
        <v>132</v>
      </c>
      <c r="L245" s="31"/>
      <c r="M245" s="142" t="s">
        <v>3</v>
      </c>
      <c r="N245" s="143" t="s">
        <v>45</v>
      </c>
      <c r="O245" s="144">
        <v>0.50700000000000001</v>
      </c>
      <c r="P245" s="144">
        <f>O245*H245</f>
        <v>18.714383999999999</v>
      </c>
      <c r="Q245" s="144">
        <v>0</v>
      </c>
      <c r="R245" s="144">
        <f>Q245*H245</f>
        <v>0</v>
      </c>
      <c r="S245" s="144">
        <v>0</v>
      </c>
      <c r="T245" s="145">
        <f>S245*H245</f>
        <v>0</v>
      </c>
      <c r="U245" s="30"/>
      <c r="V245" s="30"/>
      <c r="W245" s="30"/>
      <c r="X245" s="30"/>
      <c r="Y245" s="30"/>
      <c r="Z245" s="30"/>
      <c r="AA245" s="30"/>
      <c r="AB245" s="30"/>
      <c r="AC245" s="30"/>
      <c r="AD245" s="30"/>
      <c r="AE245" s="30"/>
      <c r="AR245" s="146" t="s">
        <v>283</v>
      </c>
      <c r="AT245" s="146" t="s">
        <v>128</v>
      </c>
      <c r="AU245" s="146" t="s">
        <v>84</v>
      </c>
      <c r="AY245" s="18" t="s">
        <v>126</v>
      </c>
      <c r="BE245" s="147">
        <f>IF(N245="základní",J245,0)</f>
        <v>0</v>
      </c>
      <c r="BF245" s="147">
        <f>IF(N245="snížená",J245,0)</f>
        <v>0</v>
      </c>
      <c r="BG245" s="147">
        <f>IF(N245="zákl. přenesená",J245,0)</f>
        <v>0</v>
      </c>
      <c r="BH245" s="147">
        <f>IF(N245="sníž. přenesená",J245,0)</f>
        <v>0</v>
      </c>
      <c r="BI245" s="147">
        <f>IF(N245="nulová",J245,0)</f>
        <v>0</v>
      </c>
      <c r="BJ245" s="18" t="s">
        <v>82</v>
      </c>
      <c r="BK245" s="147">
        <f>ROUND(I245*H245,2)</f>
        <v>0</v>
      </c>
      <c r="BL245" s="18" t="s">
        <v>283</v>
      </c>
      <c r="BM245" s="146" t="s">
        <v>642</v>
      </c>
    </row>
    <row r="246" spans="1:65" s="2" customFormat="1" ht="29.25" x14ac:dyDescent="0.2">
      <c r="A246" s="30"/>
      <c r="B246" s="31"/>
      <c r="C246" s="30"/>
      <c r="D246" s="148" t="s">
        <v>135</v>
      </c>
      <c r="E246" s="30"/>
      <c r="F246" s="149" t="s">
        <v>216</v>
      </c>
      <c r="G246" s="30"/>
      <c r="H246" s="30"/>
      <c r="I246" s="30"/>
      <c r="J246" s="30"/>
      <c r="K246" s="30"/>
      <c r="L246" s="31"/>
      <c r="M246" s="150"/>
      <c r="N246" s="151"/>
      <c r="O246" s="51"/>
      <c r="P246" s="51"/>
      <c r="Q246" s="51"/>
      <c r="R246" s="51"/>
      <c r="S246" s="51"/>
      <c r="T246" s="52"/>
      <c r="U246" s="30"/>
      <c r="V246" s="30"/>
      <c r="W246" s="30"/>
      <c r="X246" s="30"/>
      <c r="Y246" s="30"/>
      <c r="Z246" s="30"/>
      <c r="AA246" s="30"/>
      <c r="AB246" s="30"/>
      <c r="AC246" s="30"/>
      <c r="AD246" s="30"/>
      <c r="AE246" s="30"/>
      <c r="AT246" s="18" t="s">
        <v>135</v>
      </c>
      <c r="AU246" s="18" t="s">
        <v>84</v>
      </c>
    </row>
    <row r="247" spans="1:65" s="12" customFormat="1" ht="25.9" customHeight="1" x14ac:dyDescent="0.2">
      <c r="B247" s="123"/>
      <c r="D247" s="124" t="s">
        <v>73</v>
      </c>
      <c r="E247" s="125" t="s">
        <v>643</v>
      </c>
      <c r="F247" s="125" t="s">
        <v>644</v>
      </c>
      <c r="J247" s="126">
        <f>BK247</f>
        <v>0</v>
      </c>
      <c r="L247" s="123"/>
      <c r="M247" s="127"/>
      <c r="N247" s="128"/>
      <c r="O247" s="128"/>
      <c r="P247" s="129">
        <f>P248</f>
        <v>38.003639999999997</v>
      </c>
      <c r="Q247" s="128"/>
      <c r="R247" s="129">
        <f>R248</f>
        <v>0.55958098000000001</v>
      </c>
      <c r="S247" s="128"/>
      <c r="T247" s="130">
        <f>T248</f>
        <v>0</v>
      </c>
      <c r="AR247" s="124" t="s">
        <v>84</v>
      </c>
      <c r="AT247" s="131" t="s">
        <v>73</v>
      </c>
      <c r="AU247" s="131" t="s">
        <v>74</v>
      </c>
      <c r="AY247" s="124" t="s">
        <v>126</v>
      </c>
      <c r="BK247" s="132">
        <f>BK248</f>
        <v>0</v>
      </c>
    </row>
    <row r="248" spans="1:65" s="12" customFormat="1" ht="22.9" customHeight="1" x14ac:dyDescent="0.2">
      <c r="B248" s="123"/>
      <c r="D248" s="124" t="s">
        <v>73</v>
      </c>
      <c r="E248" s="133" t="s">
        <v>645</v>
      </c>
      <c r="F248" s="133" t="s">
        <v>646</v>
      </c>
      <c r="J248" s="134">
        <f>BK248</f>
        <v>0</v>
      </c>
      <c r="L248" s="123"/>
      <c r="M248" s="127"/>
      <c r="N248" s="128"/>
      <c r="O248" s="128"/>
      <c r="P248" s="129">
        <f>SUM(P249:P257)</f>
        <v>38.003639999999997</v>
      </c>
      <c r="Q248" s="128"/>
      <c r="R248" s="129">
        <f>SUM(R249:R257)</f>
        <v>0.55958098000000001</v>
      </c>
      <c r="S248" s="128"/>
      <c r="T248" s="130">
        <f>SUM(T249:T257)</f>
        <v>0</v>
      </c>
      <c r="AR248" s="124" t="s">
        <v>84</v>
      </c>
      <c r="AT248" s="131" t="s">
        <v>73</v>
      </c>
      <c r="AU248" s="131" t="s">
        <v>82</v>
      </c>
      <c r="AY248" s="124" t="s">
        <v>126</v>
      </c>
      <c r="BK248" s="132">
        <f>SUM(BK249:BK257)</f>
        <v>0</v>
      </c>
    </row>
    <row r="249" spans="1:65" s="2" customFormat="1" ht="14.45" customHeight="1" x14ac:dyDescent="0.2">
      <c r="A249" s="30"/>
      <c r="B249" s="135"/>
      <c r="C249" s="136" t="s">
        <v>647</v>
      </c>
      <c r="D249" s="136" t="s">
        <v>128</v>
      </c>
      <c r="E249" s="137" t="s">
        <v>648</v>
      </c>
      <c r="F249" s="138" t="s">
        <v>649</v>
      </c>
      <c r="G249" s="139" t="s">
        <v>159</v>
      </c>
      <c r="H249" s="140">
        <v>1.4</v>
      </c>
      <c r="I249" s="141"/>
      <c r="J249" s="141">
        <f>ROUND(I249*H249,2)</f>
        <v>0</v>
      </c>
      <c r="K249" s="138" t="s">
        <v>132</v>
      </c>
      <c r="L249" s="31"/>
      <c r="M249" s="142" t="s">
        <v>3</v>
      </c>
      <c r="N249" s="143" t="s">
        <v>45</v>
      </c>
      <c r="O249" s="144">
        <v>0.75</v>
      </c>
      <c r="P249" s="144">
        <f>O249*H249</f>
        <v>1.0499999999999998</v>
      </c>
      <c r="Q249" s="144">
        <v>4.9319999999999995E-4</v>
      </c>
      <c r="R249" s="144">
        <f>Q249*H249</f>
        <v>6.9047999999999993E-4</v>
      </c>
      <c r="S249" s="144">
        <v>0</v>
      </c>
      <c r="T249" s="145">
        <f>S249*H249</f>
        <v>0</v>
      </c>
      <c r="U249" s="30"/>
      <c r="V249" s="30"/>
      <c r="W249" s="30"/>
      <c r="X249" s="30"/>
      <c r="Y249" s="30"/>
      <c r="Z249" s="30"/>
      <c r="AA249" s="30"/>
      <c r="AB249" s="30"/>
      <c r="AC249" s="30"/>
      <c r="AD249" s="30"/>
      <c r="AE249" s="30"/>
      <c r="AR249" s="146" t="s">
        <v>283</v>
      </c>
      <c r="AT249" s="146" t="s">
        <v>128</v>
      </c>
      <c r="AU249" s="146" t="s">
        <v>84</v>
      </c>
      <c r="AY249" s="18" t="s">
        <v>126</v>
      </c>
      <c r="BE249" s="147">
        <f>IF(N249="základní",J249,0)</f>
        <v>0</v>
      </c>
      <c r="BF249" s="147">
        <f>IF(N249="snížená",J249,0)</f>
        <v>0</v>
      </c>
      <c r="BG249" s="147">
        <f>IF(N249="zákl. přenesená",J249,0)</f>
        <v>0</v>
      </c>
      <c r="BH249" s="147">
        <f>IF(N249="sníž. přenesená",J249,0)</f>
        <v>0</v>
      </c>
      <c r="BI249" s="147">
        <f>IF(N249="nulová",J249,0)</f>
        <v>0</v>
      </c>
      <c r="BJ249" s="18" t="s">
        <v>82</v>
      </c>
      <c r="BK249" s="147">
        <f>ROUND(I249*H249,2)</f>
        <v>0</v>
      </c>
      <c r="BL249" s="18" t="s">
        <v>283</v>
      </c>
      <c r="BM249" s="146" t="s">
        <v>650</v>
      </c>
    </row>
    <row r="250" spans="1:65" s="13" customFormat="1" x14ac:dyDescent="0.2">
      <c r="B250" s="152"/>
      <c r="D250" s="148" t="s">
        <v>139</v>
      </c>
      <c r="E250" s="153" t="s">
        <v>3</v>
      </c>
      <c r="F250" s="154" t="s">
        <v>651</v>
      </c>
      <c r="H250" s="155">
        <v>1.4</v>
      </c>
      <c r="L250" s="152"/>
      <c r="M250" s="156"/>
      <c r="N250" s="157"/>
      <c r="O250" s="157"/>
      <c r="P250" s="157"/>
      <c r="Q250" s="157"/>
      <c r="R250" s="157"/>
      <c r="S250" s="157"/>
      <c r="T250" s="158"/>
      <c r="AT250" s="153" t="s">
        <v>139</v>
      </c>
      <c r="AU250" s="153" t="s">
        <v>84</v>
      </c>
      <c r="AV250" s="13" t="s">
        <v>84</v>
      </c>
      <c r="AW250" s="13" t="s">
        <v>36</v>
      </c>
      <c r="AX250" s="13" t="s">
        <v>82</v>
      </c>
      <c r="AY250" s="153" t="s">
        <v>126</v>
      </c>
    </row>
    <row r="251" spans="1:65" s="2" customFormat="1" ht="14.45" customHeight="1" x14ac:dyDescent="0.2">
      <c r="A251" s="30"/>
      <c r="B251" s="135"/>
      <c r="C251" s="159" t="s">
        <v>652</v>
      </c>
      <c r="D251" s="159" t="s">
        <v>170</v>
      </c>
      <c r="E251" s="160" t="s">
        <v>653</v>
      </c>
      <c r="F251" s="161" t="s">
        <v>654</v>
      </c>
      <c r="G251" s="162" t="s">
        <v>159</v>
      </c>
      <c r="H251" s="163">
        <v>1.4</v>
      </c>
      <c r="I251" s="164"/>
      <c r="J251" s="164">
        <f>ROUND(I251*H251,2)</f>
        <v>0</v>
      </c>
      <c r="K251" s="161" t="s">
        <v>3</v>
      </c>
      <c r="L251" s="165"/>
      <c r="M251" s="166" t="s">
        <v>3</v>
      </c>
      <c r="N251" s="167" t="s">
        <v>45</v>
      </c>
      <c r="O251" s="144">
        <v>0</v>
      </c>
      <c r="P251" s="144">
        <f>O251*H251</f>
        <v>0</v>
      </c>
      <c r="Q251" s="144">
        <v>3.2000000000000001E-2</v>
      </c>
      <c r="R251" s="144">
        <f>Q251*H251</f>
        <v>4.48E-2</v>
      </c>
      <c r="S251" s="144">
        <v>0</v>
      </c>
      <c r="T251" s="145">
        <f>S251*H251</f>
        <v>0</v>
      </c>
      <c r="U251" s="30"/>
      <c r="V251" s="30"/>
      <c r="W251" s="30"/>
      <c r="X251" s="30"/>
      <c r="Y251" s="30"/>
      <c r="Z251" s="30"/>
      <c r="AA251" s="30"/>
      <c r="AB251" s="30"/>
      <c r="AC251" s="30"/>
      <c r="AD251" s="30"/>
      <c r="AE251" s="30"/>
      <c r="AR251" s="146" t="s">
        <v>599</v>
      </c>
      <c r="AT251" s="146" t="s">
        <v>170</v>
      </c>
      <c r="AU251" s="146" t="s">
        <v>84</v>
      </c>
      <c r="AY251" s="18" t="s">
        <v>126</v>
      </c>
      <c r="BE251" s="147">
        <f>IF(N251="základní",J251,0)</f>
        <v>0</v>
      </c>
      <c r="BF251" s="147">
        <f>IF(N251="snížená",J251,0)</f>
        <v>0</v>
      </c>
      <c r="BG251" s="147">
        <f>IF(N251="zákl. přenesená",J251,0)</f>
        <v>0</v>
      </c>
      <c r="BH251" s="147">
        <f>IF(N251="sníž. přenesená",J251,0)</f>
        <v>0</v>
      </c>
      <c r="BI251" s="147">
        <f>IF(N251="nulová",J251,0)</f>
        <v>0</v>
      </c>
      <c r="BJ251" s="18" t="s">
        <v>82</v>
      </c>
      <c r="BK251" s="147">
        <f>ROUND(I251*H251,2)</f>
        <v>0</v>
      </c>
      <c r="BL251" s="18" t="s">
        <v>283</v>
      </c>
      <c r="BM251" s="146" t="s">
        <v>655</v>
      </c>
    </row>
    <row r="252" spans="1:65" s="2" customFormat="1" ht="14.45" customHeight="1" x14ac:dyDescent="0.2">
      <c r="A252" s="30"/>
      <c r="B252" s="135"/>
      <c r="C252" s="136" t="s">
        <v>656</v>
      </c>
      <c r="D252" s="136" t="s">
        <v>128</v>
      </c>
      <c r="E252" s="137" t="s">
        <v>657</v>
      </c>
      <c r="F252" s="138" t="s">
        <v>658</v>
      </c>
      <c r="G252" s="139" t="s">
        <v>173</v>
      </c>
      <c r="H252" s="140">
        <v>489.61</v>
      </c>
      <c r="I252" s="141"/>
      <c r="J252" s="141">
        <f>ROUND(I252*H252,2)</f>
        <v>0</v>
      </c>
      <c r="K252" s="138" t="s">
        <v>132</v>
      </c>
      <c r="L252" s="31"/>
      <c r="M252" s="142" t="s">
        <v>3</v>
      </c>
      <c r="N252" s="143" t="s">
        <v>45</v>
      </c>
      <c r="O252" s="144">
        <v>7.4999999999999997E-2</v>
      </c>
      <c r="P252" s="144">
        <f>O252*H252</f>
        <v>36.720750000000002</v>
      </c>
      <c r="Q252" s="144">
        <v>5.0000000000000002E-5</v>
      </c>
      <c r="R252" s="144">
        <f>Q252*H252</f>
        <v>2.4480500000000002E-2</v>
      </c>
      <c r="S252" s="144">
        <v>0</v>
      </c>
      <c r="T252" s="145">
        <f>S252*H252</f>
        <v>0</v>
      </c>
      <c r="U252" s="30"/>
      <c r="V252" s="30"/>
      <c r="W252" s="30"/>
      <c r="X252" s="30"/>
      <c r="Y252" s="30"/>
      <c r="Z252" s="30"/>
      <c r="AA252" s="30"/>
      <c r="AB252" s="30"/>
      <c r="AC252" s="30"/>
      <c r="AD252" s="30"/>
      <c r="AE252" s="30"/>
      <c r="AR252" s="146" t="s">
        <v>283</v>
      </c>
      <c r="AT252" s="146" t="s">
        <v>128</v>
      </c>
      <c r="AU252" s="146" t="s">
        <v>84</v>
      </c>
      <c r="AY252" s="18" t="s">
        <v>126</v>
      </c>
      <c r="BE252" s="147">
        <f>IF(N252="základní",J252,0)</f>
        <v>0</v>
      </c>
      <c r="BF252" s="147">
        <f>IF(N252="snížená",J252,0)</f>
        <v>0</v>
      </c>
      <c r="BG252" s="147">
        <f>IF(N252="zákl. přenesená",J252,0)</f>
        <v>0</v>
      </c>
      <c r="BH252" s="147">
        <f>IF(N252="sníž. přenesená",J252,0)</f>
        <v>0</v>
      </c>
      <c r="BI252" s="147">
        <f>IF(N252="nulová",J252,0)</f>
        <v>0</v>
      </c>
      <c r="BJ252" s="18" t="s">
        <v>82</v>
      </c>
      <c r="BK252" s="147">
        <f>ROUND(I252*H252,2)</f>
        <v>0</v>
      </c>
      <c r="BL252" s="18" t="s">
        <v>283</v>
      </c>
      <c r="BM252" s="146" t="s">
        <v>659</v>
      </c>
    </row>
    <row r="253" spans="1:65" s="2" customFormat="1" ht="29.25" x14ac:dyDescent="0.2">
      <c r="A253" s="30"/>
      <c r="B253" s="31"/>
      <c r="C253" s="30"/>
      <c r="D253" s="148" t="s">
        <v>135</v>
      </c>
      <c r="E253" s="30"/>
      <c r="F253" s="149" t="s">
        <v>660</v>
      </c>
      <c r="G253" s="30"/>
      <c r="H253" s="30"/>
      <c r="I253" s="30"/>
      <c r="J253" s="30"/>
      <c r="K253" s="30"/>
      <c r="L253" s="31"/>
      <c r="M253" s="150"/>
      <c r="N253" s="151"/>
      <c r="O253" s="51"/>
      <c r="P253" s="51"/>
      <c r="Q253" s="51"/>
      <c r="R253" s="51"/>
      <c r="S253" s="51"/>
      <c r="T253" s="52"/>
      <c r="U253" s="30"/>
      <c r="V253" s="30"/>
      <c r="W253" s="30"/>
      <c r="X253" s="30"/>
      <c r="Y253" s="30"/>
      <c r="Z253" s="30"/>
      <c r="AA253" s="30"/>
      <c r="AB253" s="30"/>
      <c r="AC253" s="30"/>
      <c r="AD253" s="30"/>
      <c r="AE253" s="30"/>
      <c r="AT253" s="18" t="s">
        <v>135</v>
      </c>
      <c r="AU253" s="18" t="s">
        <v>84</v>
      </c>
    </row>
    <row r="254" spans="1:65" s="13" customFormat="1" x14ac:dyDescent="0.2">
      <c r="B254" s="152"/>
      <c r="D254" s="148" t="s">
        <v>139</v>
      </c>
      <c r="E254" s="153" t="s">
        <v>3</v>
      </c>
      <c r="F254" s="154" t="s">
        <v>661</v>
      </c>
      <c r="H254" s="155">
        <v>489.61</v>
      </c>
      <c r="L254" s="152"/>
      <c r="M254" s="156"/>
      <c r="N254" s="157"/>
      <c r="O254" s="157"/>
      <c r="P254" s="157"/>
      <c r="Q254" s="157"/>
      <c r="R254" s="157"/>
      <c r="S254" s="157"/>
      <c r="T254" s="158"/>
      <c r="AT254" s="153" t="s">
        <v>139</v>
      </c>
      <c r="AU254" s="153" t="s">
        <v>84</v>
      </c>
      <c r="AV254" s="13" t="s">
        <v>84</v>
      </c>
      <c r="AW254" s="13" t="s">
        <v>36</v>
      </c>
      <c r="AX254" s="13" t="s">
        <v>82</v>
      </c>
      <c r="AY254" s="153" t="s">
        <v>126</v>
      </c>
    </row>
    <row r="255" spans="1:65" s="2" customFormat="1" ht="14.45" customHeight="1" x14ac:dyDescent="0.2">
      <c r="A255" s="30"/>
      <c r="B255" s="135"/>
      <c r="C255" s="159" t="s">
        <v>662</v>
      </c>
      <c r="D255" s="159" t="s">
        <v>170</v>
      </c>
      <c r="E255" s="160" t="s">
        <v>663</v>
      </c>
      <c r="F255" s="161" t="s">
        <v>664</v>
      </c>
      <c r="G255" s="162" t="s">
        <v>173</v>
      </c>
      <c r="H255" s="163">
        <v>489.61</v>
      </c>
      <c r="I255" s="164"/>
      <c r="J255" s="164">
        <f>ROUND(I255*H255,2)</f>
        <v>0</v>
      </c>
      <c r="K255" s="161" t="s">
        <v>3</v>
      </c>
      <c r="L255" s="165"/>
      <c r="M255" s="166" t="s">
        <v>3</v>
      </c>
      <c r="N255" s="167" t="s">
        <v>45</v>
      </c>
      <c r="O255" s="144">
        <v>0</v>
      </c>
      <c r="P255" s="144">
        <f>O255*H255</f>
        <v>0</v>
      </c>
      <c r="Q255" s="144">
        <v>1E-3</v>
      </c>
      <c r="R255" s="144">
        <f>Q255*H255</f>
        <v>0.48961000000000005</v>
      </c>
      <c r="S255" s="144">
        <v>0</v>
      </c>
      <c r="T255" s="145">
        <f>S255*H255</f>
        <v>0</v>
      </c>
      <c r="U255" s="30"/>
      <c r="V255" s="30"/>
      <c r="W255" s="30"/>
      <c r="X255" s="30"/>
      <c r="Y255" s="30"/>
      <c r="Z255" s="30"/>
      <c r="AA255" s="30"/>
      <c r="AB255" s="30"/>
      <c r="AC255" s="30"/>
      <c r="AD255" s="30"/>
      <c r="AE255" s="30"/>
      <c r="AR255" s="146" t="s">
        <v>169</v>
      </c>
      <c r="AT255" s="146" t="s">
        <v>170</v>
      </c>
      <c r="AU255" s="146" t="s">
        <v>84</v>
      </c>
      <c r="AY255" s="18" t="s">
        <v>126</v>
      </c>
      <c r="BE255" s="147">
        <f>IF(N255="základní",J255,0)</f>
        <v>0</v>
      </c>
      <c r="BF255" s="147">
        <f>IF(N255="snížená",J255,0)</f>
        <v>0</v>
      </c>
      <c r="BG255" s="147">
        <f>IF(N255="zákl. přenesená",J255,0)</f>
        <v>0</v>
      </c>
      <c r="BH255" s="147">
        <f>IF(N255="sníž. přenesená",J255,0)</f>
        <v>0</v>
      </c>
      <c r="BI255" s="147">
        <f>IF(N255="nulová",J255,0)</f>
        <v>0</v>
      </c>
      <c r="BJ255" s="18" t="s">
        <v>82</v>
      </c>
      <c r="BK255" s="147">
        <f>ROUND(I255*H255,2)</f>
        <v>0</v>
      </c>
      <c r="BL255" s="18" t="s">
        <v>133</v>
      </c>
      <c r="BM255" s="146" t="s">
        <v>665</v>
      </c>
    </row>
    <row r="256" spans="1:65" s="2" customFormat="1" ht="24.2" customHeight="1" x14ac:dyDescent="0.2">
      <c r="A256" s="30"/>
      <c r="B256" s="135"/>
      <c r="C256" s="136" t="s">
        <v>666</v>
      </c>
      <c r="D256" s="136" t="s">
        <v>128</v>
      </c>
      <c r="E256" s="137" t="s">
        <v>667</v>
      </c>
      <c r="F256" s="138" t="s">
        <v>668</v>
      </c>
      <c r="G256" s="139" t="s">
        <v>214</v>
      </c>
      <c r="H256" s="140">
        <v>7.0000000000000007E-2</v>
      </c>
      <c r="I256" s="141"/>
      <c r="J256" s="141">
        <f>ROUND(I256*H256,2)</f>
        <v>0</v>
      </c>
      <c r="K256" s="138" t="s">
        <v>132</v>
      </c>
      <c r="L256" s="31"/>
      <c r="M256" s="142" t="s">
        <v>3</v>
      </c>
      <c r="N256" s="143" t="s">
        <v>45</v>
      </c>
      <c r="O256" s="144">
        <v>3.327</v>
      </c>
      <c r="P256" s="144">
        <f>O256*H256</f>
        <v>0.23289000000000001</v>
      </c>
      <c r="Q256" s="144">
        <v>0</v>
      </c>
      <c r="R256" s="144">
        <f>Q256*H256</f>
        <v>0</v>
      </c>
      <c r="S256" s="144">
        <v>0</v>
      </c>
      <c r="T256" s="145">
        <f>S256*H256</f>
        <v>0</v>
      </c>
      <c r="U256" s="30"/>
      <c r="V256" s="30"/>
      <c r="W256" s="30"/>
      <c r="X256" s="30"/>
      <c r="Y256" s="30"/>
      <c r="Z256" s="30"/>
      <c r="AA256" s="30"/>
      <c r="AB256" s="30"/>
      <c r="AC256" s="30"/>
      <c r="AD256" s="30"/>
      <c r="AE256" s="30"/>
      <c r="AR256" s="146" t="s">
        <v>283</v>
      </c>
      <c r="AT256" s="146" t="s">
        <v>128</v>
      </c>
      <c r="AU256" s="146" t="s">
        <v>84</v>
      </c>
      <c r="AY256" s="18" t="s">
        <v>126</v>
      </c>
      <c r="BE256" s="147">
        <f>IF(N256="základní",J256,0)</f>
        <v>0</v>
      </c>
      <c r="BF256" s="147">
        <f>IF(N256="snížená",J256,0)</f>
        <v>0</v>
      </c>
      <c r="BG256" s="147">
        <f>IF(N256="zákl. přenesená",J256,0)</f>
        <v>0</v>
      </c>
      <c r="BH256" s="147">
        <f>IF(N256="sníž. přenesená",J256,0)</f>
        <v>0</v>
      </c>
      <c r="BI256" s="147">
        <f>IF(N256="nulová",J256,0)</f>
        <v>0</v>
      </c>
      <c r="BJ256" s="18" t="s">
        <v>82</v>
      </c>
      <c r="BK256" s="147">
        <f>ROUND(I256*H256,2)</f>
        <v>0</v>
      </c>
      <c r="BL256" s="18" t="s">
        <v>283</v>
      </c>
      <c r="BM256" s="146" t="s">
        <v>669</v>
      </c>
    </row>
    <row r="257" spans="1:47" s="2" customFormat="1" ht="78" x14ac:dyDescent="0.2">
      <c r="A257" s="30"/>
      <c r="B257" s="31"/>
      <c r="C257" s="30"/>
      <c r="D257" s="148" t="s">
        <v>135</v>
      </c>
      <c r="E257" s="30"/>
      <c r="F257" s="149" t="s">
        <v>670</v>
      </c>
      <c r="G257" s="30"/>
      <c r="H257" s="30"/>
      <c r="I257" s="30"/>
      <c r="J257" s="30"/>
      <c r="K257" s="30"/>
      <c r="L257" s="31"/>
      <c r="M257" s="168"/>
      <c r="N257" s="169"/>
      <c r="O257" s="170"/>
      <c r="P257" s="170"/>
      <c r="Q257" s="170"/>
      <c r="R257" s="170"/>
      <c r="S257" s="170"/>
      <c r="T257" s="171"/>
      <c r="U257" s="30"/>
      <c r="V257" s="30"/>
      <c r="W257" s="30"/>
      <c r="X257" s="30"/>
      <c r="Y257" s="30"/>
      <c r="Z257" s="30"/>
      <c r="AA257" s="30"/>
      <c r="AB257" s="30"/>
      <c r="AC257" s="30"/>
      <c r="AD257" s="30"/>
      <c r="AE257" s="30"/>
      <c r="AT257" s="18" t="s">
        <v>135</v>
      </c>
      <c r="AU257" s="18" t="s">
        <v>84</v>
      </c>
    </row>
    <row r="258" spans="1:47" s="2" customFormat="1" ht="6.95" customHeight="1" x14ac:dyDescent="0.2">
      <c r="A258" s="30"/>
      <c r="B258" s="40"/>
      <c r="C258" s="41"/>
      <c r="D258" s="41"/>
      <c r="E258" s="41"/>
      <c r="F258" s="41"/>
      <c r="G258" s="41"/>
      <c r="H258" s="41"/>
      <c r="I258" s="41"/>
      <c r="J258" s="41"/>
      <c r="K258" s="41"/>
      <c r="L258" s="31"/>
      <c r="M258" s="30"/>
      <c r="O258" s="30"/>
      <c r="P258" s="30"/>
      <c r="Q258" s="30"/>
      <c r="R258" s="30"/>
      <c r="S258" s="30"/>
      <c r="T258" s="30"/>
      <c r="U258" s="30"/>
      <c r="V258" s="30"/>
      <c r="W258" s="30"/>
      <c r="X258" s="30"/>
      <c r="Y258" s="30"/>
      <c r="Z258" s="30"/>
      <c r="AA258" s="30"/>
      <c r="AB258" s="30"/>
      <c r="AC258" s="30"/>
      <c r="AD258" s="30"/>
      <c r="AE258" s="30"/>
    </row>
  </sheetData>
  <autoFilter ref="C87:K257"/>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4"/>
  <sheetViews>
    <sheetView showGridLines="0" topLeftCell="A63" workbookViewId="0">
      <selection activeCell="I87" sqref="I87"/>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6"/>
    </row>
    <row r="2" spans="1:46" s="1" customFormat="1" ht="36.950000000000003" customHeight="1" x14ac:dyDescent="0.2">
      <c r="L2" s="290" t="s">
        <v>6</v>
      </c>
      <c r="M2" s="291"/>
      <c r="N2" s="291"/>
      <c r="O2" s="291"/>
      <c r="P2" s="291"/>
      <c r="Q2" s="291"/>
      <c r="R2" s="291"/>
      <c r="S2" s="291"/>
      <c r="T2" s="291"/>
      <c r="U2" s="291"/>
      <c r="V2" s="291"/>
      <c r="AT2" s="18" t="s">
        <v>96</v>
      </c>
    </row>
    <row r="3" spans="1:46" s="1" customFormat="1" ht="6.95" customHeight="1" x14ac:dyDescent="0.2">
      <c r="B3" s="19"/>
      <c r="C3" s="20"/>
      <c r="D3" s="20"/>
      <c r="E3" s="20"/>
      <c r="F3" s="20"/>
      <c r="G3" s="20"/>
      <c r="H3" s="20"/>
      <c r="I3" s="20"/>
      <c r="J3" s="20"/>
      <c r="K3" s="20"/>
      <c r="L3" s="21"/>
      <c r="AT3" s="18" t="s">
        <v>84</v>
      </c>
    </row>
    <row r="4" spans="1:46" s="1" customFormat="1" ht="24.95" customHeight="1" x14ac:dyDescent="0.2">
      <c r="B4" s="21"/>
      <c r="D4" s="22" t="s">
        <v>100</v>
      </c>
      <c r="L4" s="21"/>
      <c r="M4" s="87" t="s">
        <v>11</v>
      </c>
      <c r="AT4" s="18" t="s">
        <v>4</v>
      </c>
    </row>
    <row r="5" spans="1:46" s="1" customFormat="1" ht="6.95" customHeight="1" x14ac:dyDescent="0.2">
      <c r="B5" s="21"/>
      <c r="L5" s="21"/>
    </row>
    <row r="6" spans="1:46" s="1" customFormat="1" ht="12" customHeight="1" x14ac:dyDescent="0.2">
      <c r="B6" s="21"/>
      <c r="D6" s="27" t="s">
        <v>15</v>
      </c>
      <c r="L6" s="21"/>
    </row>
    <row r="7" spans="1:46" s="1" customFormat="1" ht="16.5" customHeight="1" x14ac:dyDescent="0.2">
      <c r="B7" s="21"/>
      <c r="E7" s="324" t="str">
        <f>'Rekapitulace stavby'!K6</f>
        <v>VD Ludkovice - odstranění sedimentů a přednádrž</v>
      </c>
      <c r="F7" s="325"/>
      <c r="G7" s="325"/>
      <c r="H7" s="325"/>
      <c r="L7" s="21"/>
    </row>
    <row r="8" spans="1:46" s="2" customFormat="1" ht="12" customHeight="1" x14ac:dyDescent="0.2">
      <c r="A8" s="30"/>
      <c r="B8" s="31"/>
      <c r="C8" s="30"/>
      <c r="D8" s="27" t="s">
        <v>101</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314" t="s">
        <v>671</v>
      </c>
      <c r="F9" s="323"/>
      <c r="G9" s="323"/>
      <c r="H9" s="323"/>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18</v>
      </c>
      <c r="G11" s="30"/>
      <c r="H11" s="30"/>
      <c r="I11" s="27" t="s">
        <v>19</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20</v>
      </c>
      <c r="E12" s="30"/>
      <c r="F12" s="25" t="s">
        <v>21</v>
      </c>
      <c r="G12" s="30"/>
      <c r="H12" s="30"/>
      <c r="I12" s="27" t="s">
        <v>22</v>
      </c>
      <c r="J12" s="48" t="str">
        <f>'Rekapitulace stavby'!AN8</f>
        <v>22. 9. 2020</v>
      </c>
      <c r="K12" s="30"/>
      <c r="L12" s="88"/>
      <c r="S12" s="30"/>
      <c r="T12" s="30"/>
      <c r="U12" s="30"/>
      <c r="V12" s="30"/>
      <c r="W12" s="30"/>
      <c r="X12" s="30"/>
      <c r="Y12" s="30"/>
      <c r="Z12" s="30"/>
      <c r="AA12" s="30"/>
      <c r="AB12" s="30"/>
      <c r="AC12" s="30"/>
      <c r="AD12" s="30"/>
      <c r="AE12" s="30"/>
    </row>
    <row r="13" spans="1:46" s="2" customFormat="1" ht="10.9"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24</v>
      </c>
      <c r="E14" s="30"/>
      <c r="F14" s="30"/>
      <c r="G14" s="30"/>
      <c r="H14" s="30"/>
      <c r="I14" s="27" t="s">
        <v>25</v>
      </c>
      <c r="J14" s="25" t="s">
        <v>26</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
        <v>27</v>
      </c>
      <c r="F15" s="30"/>
      <c r="G15" s="30"/>
      <c r="H15" s="30"/>
      <c r="I15" s="27" t="s">
        <v>28</v>
      </c>
      <c r="J15" s="25" t="s">
        <v>29</v>
      </c>
      <c r="K15" s="30"/>
      <c r="L15" s="88"/>
      <c r="S15" s="30"/>
      <c r="T15" s="30"/>
      <c r="U15" s="30"/>
      <c r="V15" s="30"/>
      <c r="W15" s="30"/>
      <c r="X15" s="30"/>
      <c r="Y15" s="30"/>
      <c r="Z15" s="30"/>
      <c r="AA15" s="30"/>
      <c r="AB15" s="30"/>
      <c r="AC15" s="30"/>
      <c r="AD15" s="30"/>
      <c r="AE15" s="30"/>
    </row>
    <row r="16" spans="1:46" s="2" customFormat="1" ht="6.95"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30</v>
      </c>
      <c r="E17" s="30"/>
      <c r="F17" s="30"/>
      <c r="G17" s="30"/>
      <c r="H17" s="30"/>
      <c r="I17" s="27" t="s">
        <v>25</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299" t="str">
        <f>'Rekapitulace stavby'!E14</f>
        <v xml:space="preserve"> </v>
      </c>
      <c r="F18" s="299"/>
      <c r="G18" s="299"/>
      <c r="H18" s="299"/>
      <c r="I18" s="27" t="s">
        <v>28</v>
      </c>
      <c r="J18" s="25" t="str">
        <f>'Rekapitulace stavby'!AN14</f>
        <v/>
      </c>
      <c r="K18" s="30"/>
      <c r="L18" s="88"/>
      <c r="S18" s="30"/>
      <c r="T18" s="30"/>
      <c r="U18" s="30"/>
      <c r="V18" s="30"/>
      <c r="W18" s="30"/>
      <c r="X18" s="30"/>
      <c r="Y18" s="30"/>
      <c r="Z18" s="30"/>
      <c r="AA18" s="30"/>
      <c r="AB18" s="30"/>
      <c r="AC18" s="30"/>
      <c r="AD18" s="30"/>
      <c r="AE18" s="30"/>
    </row>
    <row r="19" spans="1:31" s="2" customFormat="1" ht="6.95"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32</v>
      </c>
      <c r="E20" s="30"/>
      <c r="F20" s="30"/>
      <c r="G20" s="30"/>
      <c r="H20" s="30"/>
      <c r="I20" s="27" t="s">
        <v>25</v>
      </c>
      <c r="J20" s="25" t="s">
        <v>33</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
        <v>34</v>
      </c>
      <c r="F21" s="30"/>
      <c r="G21" s="30"/>
      <c r="H21" s="30"/>
      <c r="I21" s="27" t="s">
        <v>28</v>
      </c>
      <c r="J21" s="25" t="s">
        <v>35</v>
      </c>
      <c r="K21" s="30"/>
      <c r="L21" s="88"/>
      <c r="S21" s="30"/>
      <c r="T21" s="30"/>
      <c r="U21" s="30"/>
      <c r="V21" s="30"/>
      <c r="W21" s="30"/>
      <c r="X21" s="30"/>
      <c r="Y21" s="30"/>
      <c r="Z21" s="30"/>
      <c r="AA21" s="30"/>
      <c r="AB21" s="30"/>
      <c r="AC21" s="30"/>
      <c r="AD21" s="30"/>
      <c r="AE21" s="30"/>
    </row>
    <row r="22" spans="1:31" s="2" customFormat="1" ht="6.95"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37</v>
      </c>
      <c r="E23" s="30"/>
      <c r="F23" s="30"/>
      <c r="G23" s="30"/>
      <c r="H23" s="30"/>
      <c r="I23" s="27" t="s">
        <v>25</v>
      </c>
      <c r="J23" s="25" t="str">
        <f>IF('Rekapitulace stavby'!AN19="","",'Rekapitulace stavby'!AN19)</f>
        <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 xml:space="preserve"> </v>
      </c>
      <c r="F24" s="30"/>
      <c r="G24" s="30"/>
      <c r="H24" s="30"/>
      <c r="I24" s="27" t="s">
        <v>28</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5"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38</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01" t="s">
        <v>3</v>
      </c>
      <c r="F27" s="301"/>
      <c r="G27" s="301"/>
      <c r="H27" s="301"/>
      <c r="I27" s="89"/>
      <c r="J27" s="89"/>
      <c r="K27" s="89"/>
      <c r="L27" s="91"/>
      <c r="S27" s="89"/>
      <c r="T27" s="89"/>
      <c r="U27" s="89"/>
      <c r="V27" s="89"/>
      <c r="W27" s="89"/>
      <c r="X27" s="89"/>
      <c r="Y27" s="89"/>
      <c r="Z27" s="89"/>
      <c r="AA27" s="89"/>
      <c r="AB27" s="89"/>
      <c r="AC27" s="89"/>
      <c r="AD27" s="89"/>
      <c r="AE27" s="89"/>
    </row>
    <row r="28" spans="1:31" s="2" customFormat="1" ht="6.95"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40</v>
      </c>
      <c r="E30" s="30"/>
      <c r="F30" s="30"/>
      <c r="G30" s="30"/>
      <c r="H30" s="30"/>
      <c r="I30" s="30"/>
      <c r="J30" s="64">
        <f>ROUND(J81, 2)</f>
        <v>0</v>
      </c>
      <c r="K30" s="30"/>
      <c r="L30" s="88"/>
      <c r="S30" s="30"/>
      <c r="T30" s="30"/>
      <c r="U30" s="30"/>
      <c r="V30" s="30"/>
      <c r="W30" s="30"/>
      <c r="X30" s="30"/>
      <c r="Y30" s="30"/>
      <c r="Z30" s="30"/>
      <c r="AA30" s="30"/>
      <c r="AB30" s="30"/>
      <c r="AC30" s="30"/>
      <c r="AD30" s="30"/>
      <c r="AE30" s="30"/>
    </row>
    <row r="31" spans="1:31" s="2" customFormat="1" ht="6.95"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x14ac:dyDescent="0.2">
      <c r="A32" s="30"/>
      <c r="B32" s="31"/>
      <c r="C32" s="30"/>
      <c r="D32" s="30"/>
      <c r="E32" s="30"/>
      <c r="F32" s="34" t="s">
        <v>42</v>
      </c>
      <c r="G32" s="30"/>
      <c r="H32" s="30"/>
      <c r="I32" s="34" t="s">
        <v>41</v>
      </c>
      <c r="J32" s="34" t="s">
        <v>43</v>
      </c>
      <c r="K32" s="30"/>
      <c r="L32" s="88"/>
      <c r="S32" s="30"/>
      <c r="T32" s="30"/>
      <c r="U32" s="30"/>
      <c r="V32" s="30"/>
      <c r="W32" s="30"/>
      <c r="X32" s="30"/>
      <c r="Y32" s="30"/>
      <c r="Z32" s="30"/>
      <c r="AA32" s="30"/>
      <c r="AB32" s="30"/>
      <c r="AC32" s="30"/>
      <c r="AD32" s="30"/>
      <c r="AE32" s="30"/>
    </row>
    <row r="33" spans="1:31" s="2" customFormat="1" ht="14.45" customHeight="1" x14ac:dyDescent="0.2">
      <c r="A33" s="30"/>
      <c r="B33" s="31"/>
      <c r="C33" s="30"/>
      <c r="D33" s="93" t="s">
        <v>44</v>
      </c>
      <c r="E33" s="27" t="s">
        <v>45</v>
      </c>
      <c r="F33" s="94">
        <f>ROUND((SUM(BE81:BE133)),  2)</f>
        <v>0</v>
      </c>
      <c r="G33" s="30"/>
      <c r="H33" s="30"/>
      <c r="I33" s="95">
        <v>0.21</v>
      </c>
      <c r="J33" s="94">
        <f>ROUND(((SUM(BE81:BE133))*I33),  2)</f>
        <v>0</v>
      </c>
      <c r="K33" s="30"/>
      <c r="L33" s="88"/>
      <c r="S33" s="30"/>
      <c r="T33" s="30"/>
      <c r="U33" s="30"/>
      <c r="V33" s="30"/>
      <c r="W33" s="30"/>
      <c r="X33" s="30"/>
      <c r="Y33" s="30"/>
      <c r="Z33" s="30"/>
      <c r="AA33" s="30"/>
      <c r="AB33" s="30"/>
      <c r="AC33" s="30"/>
      <c r="AD33" s="30"/>
      <c r="AE33" s="30"/>
    </row>
    <row r="34" spans="1:31" s="2" customFormat="1" ht="14.45" customHeight="1" x14ac:dyDescent="0.2">
      <c r="A34" s="30"/>
      <c r="B34" s="31"/>
      <c r="C34" s="30"/>
      <c r="D34" s="30"/>
      <c r="E34" s="27" t="s">
        <v>46</v>
      </c>
      <c r="F34" s="94">
        <f>ROUND((SUM(BF81:BF133)),  2)</f>
        <v>0</v>
      </c>
      <c r="G34" s="30"/>
      <c r="H34" s="30"/>
      <c r="I34" s="95">
        <v>0.15</v>
      </c>
      <c r="J34" s="94">
        <f>ROUND(((SUM(BF81:BF133))*I34),  2)</f>
        <v>0</v>
      </c>
      <c r="K34" s="30"/>
      <c r="L34" s="88"/>
      <c r="S34" s="30"/>
      <c r="T34" s="30"/>
      <c r="U34" s="30"/>
      <c r="V34" s="30"/>
      <c r="W34" s="30"/>
      <c r="X34" s="30"/>
      <c r="Y34" s="30"/>
      <c r="Z34" s="30"/>
      <c r="AA34" s="30"/>
      <c r="AB34" s="30"/>
      <c r="AC34" s="30"/>
      <c r="AD34" s="30"/>
      <c r="AE34" s="30"/>
    </row>
    <row r="35" spans="1:31" s="2" customFormat="1" ht="14.45" hidden="1" customHeight="1" x14ac:dyDescent="0.2">
      <c r="A35" s="30"/>
      <c r="B35" s="31"/>
      <c r="C35" s="30"/>
      <c r="D35" s="30"/>
      <c r="E35" s="27" t="s">
        <v>47</v>
      </c>
      <c r="F35" s="94">
        <f>ROUND((SUM(BG81:BG133)),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x14ac:dyDescent="0.2">
      <c r="A36" s="30"/>
      <c r="B36" s="31"/>
      <c r="C36" s="30"/>
      <c r="D36" s="30"/>
      <c r="E36" s="27" t="s">
        <v>48</v>
      </c>
      <c r="F36" s="94">
        <f>ROUND((SUM(BH81:BH133)),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x14ac:dyDescent="0.2">
      <c r="A37" s="30"/>
      <c r="B37" s="31"/>
      <c r="C37" s="30"/>
      <c r="D37" s="30"/>
      <c r="E37" s="27" t="s">
        <v>49</v>
      </c>
      <c r="F37" s="94">
        <f>ROUND((SUM(BI81:BI133)),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50</v>
      </c>
      <c r="E39" s="53"/>
      <c r="F39" s="53"/>
      <c r="G39" s="98" t="s">
        <v>51</v>
      </c>
      <c r="H39" s="99" t="s">
        <v>52</v>
      </c>
      <c r="I39" s="53"/>
      <c r="J39" s="100">
        <f>SUM(J30:J37)</f>
        <v>0</v>
      </c>
      <c r="K39" s="101"/>
      <c r="L39" s="88"/>
      <c r="S39" s="30"/>
      <c r="T39" s="30"/>
      <c r="U39" s="30"/>
      <c r="V39" s="30"/>
      <c r="W39" s="30"/>
      <c r="X39" s="30"/>
      <c r="Y39" s="30"/>
      <c r="Z39" s="30"/>
      <c r="AA39" s="30"/>
      <c r="AB39" s="30"/>
      <c r="AC39" s="30"/>
      <c r="AD39" s="30"/>
      <c r="AE39" s="30"/>
    </row>
    <row r="40" spans="1:31" s="2" customFormat="1" ht="14.45"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x14ac:dyDescent="0.2">
      <c r="A45" s="30"/>
      <c r="B45" s="31"/>
      <c r="C45" s="22" t="s">
        <v>103</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4" t="str">
        <f>E7</f>
        <v>VD Ludkovice - odstranění sedimentů a přednádrž</v>
      </c>
      <c r="F48" s="325"/>
      <c r="G48" s="325"/>
      <c r="H48" s="325"/>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101</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314" t="str">
        <f>E9</f>
        <v>SO 03 - Kácení</v>
      </c>
      <c r="F50" s="323"/>
      <c r="G50" s="323"/>
      <c r="H50" s="323"/>
      <c r="I50" s="30"/>
      <c r="J50" s="30"/>
      <c r="K50" s="30"/>
      <c r="L50" s="88"/>
      <c r="S50" s="30"/>
      <c r="T50" s="30"/>
      <c r="U50" s="30"/>
      <c r="V50" s="30"/>
      <c r="W50" s="30"/>
      <c r="X50" s="30"/>
      <c r="Y50" s="30"/>
      <c r="Z50" s="30"/>
      <c r="AA50" s="30"/>
      <c r="AB50" s="30"/>
      <c r="AC50" s="30"/>
      <c r="AD50" s="30"/>
      <c r="AE50" s="30"/>
    </row>
    <row r="51" spans="1:47" s="2" customFormat="1" ht="6.95"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20</v>
      </c>
      <c r="D52" s="30"/>
      <c r="E52" s="30"/>
      <c r="F52" s="25" t="str">
        <f>F12</f>
        <v>Ludkovice</v>
      </c>
      <c r="G52" s="30"/>
      <c r="H52" s="30"/>
      <c r="I52" s="27" t="s">
        <v>22</v>
      </c>
      <c r="J52" s="48" t="str">
        <f>IF(J12="","",J12)</f>
        <v>22. 9. 2020</v>
      </c>
      <c r="K52" s="30"/>
      <c r="L52" s="88"/>
      <c r="S52" s="30"/>
      <c r="T52" s="30"/>
      <c r="U52" s="30"/>
      <c r="V52" s="30"/>
      <c r="W52" s="30"/>
      <c r="X52" s="30"/>
      <c r="Y52" s="30"/>
      <c r="Z52" s="30"/>
      <c r="AA52" s="30"/>
      <c r="AB52" s="30"/>
      <c r="AC52" s="30"/>
      <c r="AD52" s="30"/>
      <c r="AE52" s="30"/>
    </row>
    <row r="53" spans="1:47" s="2" customFormat="1" ht="6.95"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x14ac:dyDescent="0.2">
      <c r="A54" s="30"/>
      <c r="B54" s="31"/>
      <c r="C54" s="27" t="s">
        <v>24</v>
      </c>
      <c r="D54" s="30"/>
      <c r="E54" s="30"/>
      <c r="F54" s="25" t="str">
        <f>E15</f>
        <v>Povodí Moravy, státní podnik</v>
      </c>
      <c r="G54" s="30"/>
      <c r="H54" s="30"/>
      <c r="I54" s="27" t="s">
        <v>32</v>
      </c>
      <c r="J54" s="28" t="str">
        <f>E21</f>
        <v xml:space="preserve">HG Partner, s.r.o. </v>
      </c>
      <c r="K54" s="30"/>
      <c r="L54" s="88"/>
      <c r="S54" s="30"/>
      <c r="T54" s="30"/>
      <c r="U54" s="30"/>
      <c r="V54" s="30"/>
      <c r="W54" s="30"/>
      <c r="X54" s="30"/>
      <c r="Y54" s="30"/>
      <c r="Z54" s="30"/>
      <c r="AA54" s="30"/>
      <c r="AB54" s="30"/>
      <c r="AC54" s="30"/>
      <c r="AD54" s="30"/>
      <c r="AE54" s="30"/>
    </row>
    <row r="55" spans="1:47" s="2" customFormat="1" ht="15.2" customHeight="1" x14ac:dyDescent="0.2">
      <c r="A55" s="30"/>
      <c r="B55" s="31"/>
      <c r="C55" s="27" t="s">
        <v>30</v>
      </c>
      <c r="D55" s="30"/>
      <c r="E55" s="30"/>
      <c r="F55" s="25" t="str">
        <f>IF(E18="","",E18)</f>
        <v xml:space="preserve"> </v>
      </c>
      <c r="G55" s="30"/>
      <c r="H55" s="30"/>
      <c r="I55" s="27" t="s">
        <v>37</v>
      </c>
      <c r="J55" s="28" t="str">
        <f>E24</f>
        <v xml:space="preserve"> </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104</v>
      </c>
      <c r="D57" s="96"/>
      <c r="E57" s="96"/>
      <c r="F57" s="96"/>
      <c r="G57" s="96"/>
      <c r="H57" s="96"/>
      <c r="I57" s="96"/>
      <c r="J57" s="103" t="s">
        <v>105</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x14ac:dyDescent="0.2">
      <c r="A59" s="30"/>
      <c r="B59" s="31"/>
      <c r="C59" s="104" t="s">
        <v>72</v>
      </c>
      <c r="D59" s="30"/>
      <c r="E59" s="30"/>
      <c r="F59" s="30"/>
      <c r="G59" s="30"/>
      <c r="H59" s="30"/>
      <c r="I59" s="30"/>
      <c r="J59" s="64">
        <f>J81</f>
        <v>0</v>
      </c>
      <c r="K59" s="30"/>
      <c r="L59" s="88"/>
      <c r="S59" s="30"/>
      <c r="T59" s="30"/>
      <c r="U59" s="30"/>
      <c r="V59" s="30"/>
      <c r="W59" s="30"/>
      <c r="X59" s="30"/>
      <c r="Y59" s="30"/>
      <c r="Z59" s="30"/>
      <c r="AA59" s="30"/>
      <c r="AB59" s="30"/>
      <c r="AC59" s="30"/>
      <c r="AD59" s="30"/>
      <c r="AE59" s="30"/>
      <c r="AU59" s="18" t="s">
        <v>106</v>
      </c>
    </row>
    <row r="60" spans="1:47" s="9" customFormat="1" ht="24.95" customHeight="1" x14ac:dyDescent="0.2">
      <c r="B60" s="105"/>
      <c r="D60" s="106" t="s">
        <v>107</v>
      </c>
      <c r="E60" s="107"/>
      <c r="F60" s="107"/>
      <c r="G60" s="107"/>
      <c r="H60" s="107"/>
      <c r="I60" s="107"/>
      <c r="J60" s="108">
        <f>J82</f>
        <v>0</v>
      </c>
      <c r="L60" s="105"/>
    </row>
    <row r="61" spans="1:47" s="10" customFormat="1" ht="19.899999999999999" customHeight="1" x14ac:dyDescent="0.2">
      <c r="B61" s="109"/>
      <c r="D61" s="110" t="s">
        <v>108</v>
      </c>
      <c r="E61" s="111"/>
      <c r="F61" s="111"/>
      <c r="G61" s="111"/>
      <c r="H61" s="111"/>
      <c r="I61" s="111"/>
      <c r="J61" s="112">
        <f>J83</f>
        <v>0</v>
      </c>
      <c r="L61" s="109"/>
    </row>
    <row r="62" spans="1:47" s="2" customFormat="1" ht="21.75" customHeight="1" x14ac:dyDescent="0.2">
      <c r="A62" s="30"/>
      <c r="B62" s="31"/>
      <c r="C62" s="30"/>
      <c r="D62" s="30"/>
      <c r="E62" s="30"/>
      <c r="F62" s="30"/>
      <c r="G62" s="30"/>
      <c r="H62" s="30"/>
      <c r="I62" s="30"/>
      <c r="J62" s="30"/>
      <c r="K62" s="30"/>
      <c r="L62" s="88"/>
      <c r="S62" s="30"/>
      <c r="T62" s="30"/>
      <c r="U62" s="30"/>
      <c r="V62" s="30"/>
      <c r="W62" s="30"/>
      <c r="X62" s="30"/>
      <c r="Y62" s="30"/>
      <c r="Z62" s="30"/>
      <c r="AA62" s="30"/>
      <c r="AB62" s="30"/>
      <c r="AC62" s="30"/>
      <c r="AD62" s="30"/>
      <c r="AE62" s="30"/>
    </row>
    <row r="63" spans="1:47" s="2" customFormat="1" ht="6.95" customHeight="1" x14ac:dyDescent="0.2">
      <c r="A63" s="30"/>
      <c r="B63" s="40"/>
      <c r="C63" s="41"/>
      <c r="D63" s="41"/>
      <c r="E63" s="41"/>
      <c r="F63" s="41"/>
      <c r="G63" s="41"/>
      <c r="H63" s="41"/>
      <c r="I63" s="41"/>
      <c r="J63" s="41"/>
      <c r="K63" s="41"/>
      <c r="L63" s="88"/>
      <c r="S63" s="30"/>
      <c r="T63" s="30"/>
      <c r="U63" s="30"/>
      <c r="V63" s="30"/>
      <c r="W63" s="30"/>
      <c r="X63" s="30"/>
      <c r="Y63" s="30"/>
      <c r="Z63" s="30"/>
      <c r="AA63" s="30"/>
      <c r="AB63" s="30"/>
      <c r="AC63" s="30"/>
      <c r="AD63" s="30"/>
      <c r="AE63" s="30"/>
    </row>
    <row r="67" spans="1:31" s="2" customFormat="1" ht="6.95" customHeight="1" x14ac:dyDescent="0.2">
      <c r="A67" s="30"/>
      <c r="B67" s="42"/>
      <c r="C67" s="43"/>
      <c r="D67" s="43"/>
      <c r="E67" s="43"/>
      <c r="F67" s="43"/>
      <c r="G67" s="43"/>
      <c r="H67" s="43"/>
      <c r="I67" s="43"/>
      <c r="J67" s="43"/>
      <c r="K67" s="43"/>
      <c r="L67" s="88"/>
      <c r="S67" s="30"/>
      <c r="T67" s="30"/>
      <c r="U67" s="30"/>
      <c r="V67" s="30"/>
      <c r="W67" s="30"/>
      <c r="X67" s="30"/>
      <c r="Y67" s="30"/>
      <c r="Z67" s="30"/>
      <c r="AA67" s="30"/>
      <c r="AB67" s="30"/>
      <c r="AC67" s="30"/>
      <c r="AD67" s="30"/>
      <c r="AE67" s="30"/>
    </row>
    <row r="68" spans="1:31" s="2" customFormat="1" ht="24.95" customHeight="1" x14ac:dyDescent="0.2">
      <c r="A68" s="30"/>
      <c r="B68" s="31"/>
      <c r="C68" s="22" t="s">
        <v>111</v>
      </c>
      <c r="D68" s="30"/>
      <c r="E68" s="30"/>
      <c r="F68" s="30"/>
      <c r="G68" s="30"/>
      <c r="H68" s="30"/>
      <c r="I68" s="30"/>
      <c r="J68" s="30"/>
      <c r="K68" s="30"/>
      <c r="L68" s="88"/>
      <c r="S68" s="30"/>
      <c r="T68" s="30"/>
      <c r="U68" s="30"/>
      <c r="V68" s="30"/>
      <c r="W68" s="30"/>
      <c r="X68" s="30"/>
      <c r="Y68" s="30"/>
      <c r="Z68" s="30"/>
      <c r="AA68" s="30"/>
      <c r="AB68" s="30"/>
      <c r="AC68" s="30"/>
      <c r="AD68" s="30"/>
      <c r="AE68" s="30"/>
    </row>
    <row r="69" spans="1:31" s="2" customFormat="1" ht="6.95" customHeight="1" x14ac:dyDescent="0.2">
      <c r="A69" s="30"/>
      <c r="B69" s="31"/>
      <c r="C69" s="30"/>
      <c r="D69" s="30"/>
      <c r="E69" s="30"/>
      <c r="F69" s="30"/>
      <c r="G69" s="30"/>
      <c r="H69" s="30"/>
      <c r="I69" s="30"/>
      <c r="J69" s="30"/>
      <c r="K69" s="30"/>
      <c r="L69" s="88"/>
      <c r="S69" s="30"/>
      <c r="T69" s="30"/>
      <c r="U69" s="30"/>
      <c r="V69" s="30"/>
      <c r="W69" s="30"/>
      <c r="X69" s="30"/>
      <c r="Y69" s="30"/>
      <c r="Z69" s="30"/>
      <c r="AA69" s="30"/>
      <c r="AB69" s="30"/>
      <c r="AC69" s="30"/>
      <c r="AD69" s="30"/>
      <c r="AE69" s="30"/>
    </row>
    <row r="70" spans="1:31" s="2" customFormat="1" ht="12" customHeight="1" x14ac:dyDescent="0.2">
      <c r="A70" s="30"/>
      <c r="B70" s="31"/>
      <c r="C70" s="27" t="s">
        <v>15</v>
      </c>
      <c r="D70" s="30"/>
      <c r="E70" s="30"/>
      <c r="F70" s="30"/>
      <c r="G70" s="30"/>
      <c r="H70" s="30"/>
      <c r="I70" s="30"/>
      <c r="J70" s="30"/>
      <c r="K70" s="30"/>
      <c r="L70" s="88"/>
      <c r="S70" s="30"/>
      <c r="T70" s="30"/>
      <c r="U70" s="30"/>
      <c r="V70" s="30"/>
      <c r="W70" s="30"/>
      <c r="X70" s="30"/>
      <c r="Y70" s="30"/>
      <c r="Z70" s="30"/>
      <c r="AA70" s="30"/>
      <c r="AB70" s="30"/>
      <c r="AC70" s="30"/>
      <c r="AD70" s="30"/>
      <c r="AE70" s="30"/>
    </row>
    <row r="71" spans="1:31" s="2" customFormat="1" ht="16.5" customHeight="1" x14ac:dyDescent="0.2">
      <c r="A71" s="30"/>
      <c r="B71" s="31"/>
      <c r="C71" s="30"/>
      <c r="D71" s="30"/>
      <c r="E71" s="324" t="str">
        <f>E7</f>
        <v>VD Ludkovice - odstranění sedimentů a přednádrž</v>
      </c>
      <c r="F71" s="325"/>
      <c r="G71" s="325"/>
      <c r="H71" s="325"/>
      <c r="I71" s="30"/>
      <c r="J71" s="30"/>
      <c r="K71" s="30"/>
      <c r="L71" s="88"/>
      <c r="S71" s="30"/>
      <c r="T71" s="30"/>
      <c r="U71" s="30"/>
      <c r="V71" s="30"/>
      <c r="W71" s="30"/>
      <c r="X71" s="30"/>
      <c r="Y71" s="30"/>
      <c r="Z71" s="30"/>
      <c r="AA71" s="30"/>
      <c r="AB71" s="30"/>
      <c r="AC71" s="30"/>
      <c r="AD71" s="30"/>
      <c r="AE71" s="30"/>
    </row>
    <row r="72" spans="1:31" s="2" customFormat="1" ht="12" customHeight="1" x14ac:dyDescent="0.2">
      <c r="A72" s="30"/>
      <c r="B72" s="31"/>
      <c r="C72" s="27" t="s">
        <v>101</v>
      </c>
      <c r="D72" s="30"/>
      <c r="E72" s="30"/>
      <c r="F72" s="30"/>
      <c r="G72" s="30"/>
      <c r="H72" s="30"/>
      <c r="I72" s="30"/>
      <c r="J72" s="30"/>
      <c r="K72" s="30"/>
      <c r="L72" s="88"/>
      <c r="S72" s="30"/>
      <c r="T72" s="30"/>
      <c r="U72" s="30"/>
      <c r="V72" s="30"/>
      <c r="W72" s="30"/>
      <c r="X72" s="30"/>
      <c r="Y72" s="30"/>
      <c r="Z72" s="30"/>
      <c r="AA72" s="30"/>
      <c r="AB72" s="30"/>
      <c r="AC72" s="30"/>
      <c r="AD72" s="30"/>
      <c r="AE72" s="30"/>
    </row>
    <row r="73" spans="1:31" s="2" customFormat="1" ht="16.5" customHeight="1" x14ac:dyDescent="0.2">
      <c r="A73" s="30"/>
      <c r="B73" s="31"/>
      <c r="C73" s="30"/>
      <c r="D73" s="30"/>
      <c r="E73" s="314" t="str">
        <f>E9</f>
        <v>SO 03 - Kácení</v>
      </c>
      <c r="F73" s="323"/>
      <c r="G73" s="323"/>
      <c r="H73" s="323"/>
      <c r="I73" s="30"/>
      <c r="J73" s="30"/>
      <c r="K73" s="30"/>
      <c r="L73" s="88"/>
      <c r="S73" s="30"/>
      <c r="T73" s="30"/>
      <c r="U73" s="30"/>
      <c r="V73" s="30"/>
      <c r="W73" s="30"/>
      <c r="X73" s="30"/>
      <c r="Y73" s="30"/>
      <c r="Z73" s="30"/>
      <c r="AA73" s="30"/>
      <c r="AB73" s="30"/>
      <c r="AC73" s="30"/>
      <c r="AD73" s="30"/>
      <c r="AE73" s="30"/>
    </row>
    <row r="74" spans="1:31" s="2" customFormat="1" ht="6.95" customHeight="1" x14ac:dyDescent="0.2">
      <c r="A74" s="30"/>
      <c r="B74" s="31"/>
      <c r="C74" s="30"/>
      <c r="D74" s="30"/>
      <c r="E74" s="30"/>
      <c r="F74" s="30"/>
      <c r="G74" s="30"/>
      <c r="H74" s="30"/>
      <c r="I74" s="30"/>
      <c r="J74" s="30"/>
      <c r="K74" s="30"/>
      <c r="L74" s="88"/>
      <c r="S74" s="30"/>
      <c r="T74" s="30"/>
      <c r="U74" s="30"/>
      <c r="V74" s="30"/>
      <c r="W74" s="30"/>
      <c r="X74" s="30"/>
      <c r="Y74" s="30"/>
      <c r="Z74" s="30"/>
      <c r="AA74" s="30"/>
      <c r="AB74" s="30"/>
      <c r="AC74" s="30"/>
      <c r="AD74" s="30"/>
      <c r="AE74" s="30"/>
    </row>
    <row r="75" spans="1:31" s="2" customFormat="1" ht="12" customHeight="1" x14ac:dyDescent="0.2">
      <c r="A75" s="30"/>
      <c r="B75" s="31"/>
      <c r="C75" s="27" t="s">
        <v>20</v>
      </c>
      <c r="D75" s="30"/>
      <c r="E75" s="30"/>
      <c r="F75" s="25" t="str">
        <f>F12</f>
        <v>Ludkovice</v>
      </c>
      <c r="G75" s="30"/>
      <c r="H75" s="30"/>
      <c r="I75" s="27" t="s">
        <v>22</v>
      </c>
      <c r="J75" s="48" t="str">
        <f>IF(J12="","",J12)</f>
        <v>22. 9. 2020</v>
      </c>
      <c r="K75" s="30"/>
      <c r="L75" s="88"/>
      <c r="S75" s="30"/>
      <c r="T75" s="30"/>
      <c r="U75" s="30"/>
      <c r="V75" s="30"/>
      <c r="W75" s="30"/>
      <c r="X75" s="30"/>
      <c r="Y75" s="30"/>
      <c r="Z75" s="30"/>
      <c r="AA75" s="30"/>
      <c r="AB75" s="30"/>
      <c r="AC75" s="30"/>
      <c r="AD75" s="30"/>
      <c r="AE75" s="30"/>
    </row>
    <row r="76" spans="1:31" s="2" customFormat="1" ht="6.95" customHeight="1" x14ac:dyDescent="0.2">
      <c r="A76" s="30"/>
      <c r="B76" s="31"/>
      <c r="C76" s="30"/>
      <c r="D76" s="30"/>
      <c r="E76" s="30"/>
      <c r="F76" s="30"/>
      <c r="G76" s="30"/>
      <c r="H76" s="30"/>
      <c r="I76" s="30"/>
      <c r="J76" s="30"/>
      <c r="K76" s="30"/>
      <c r="L76" s="88"/>
      <c r="S76" s="30"/>
      <c r="T76" s="30"/>
      <c r="U76" s="30"/>
      <c r="V76" s="30"/>
      <c r="W76" s="30"/>
      <c r="X76" s="30"/>
      <c r="Y76" s="30"/>
      <c r="Z76" s="30"/>
      <c r="AA76" s="30"/>
      <c r="AB76" s="30"/>
      <c r="AC76" s="30"/>
      <c r="AD76" s="30"/>
      <c r="AE76" s="30"/>
    </row>
    <row r="77" spans="1:31" s="2" customFormat="1" ht="15.2" customHeight="1" x14ac:dyDescent="0.2">
      <c r="A77" s="30"/>
      <c r="B77" s="31"/>
      <c r="C77" s="27" t="s">
        <v>24</v>
      </c>
      <c r="D77" s="30"/>
      <c r="E77" s="30"/>
      <c r="F77" s="25" t="str">
        <f>E15</f>
        <v>Povodí Moravy, státní podnik</v>
      </c>
      <c r="G77" s="30"/>
      <c r="H77" s="30"/>
      <c r="I77" s="27" t="s">
        <v>32</v>
      </c>
      <c r="J77" s="28" t="str">
        <f>E21</f>
        <v xml:space="preserve">HG Partner, s.r.o. </v>
      </c>
      <c r="K77" s="30"/>
      <c r="L77" s="88"/>
      <c r="S77" s="30"/>
      <c r="T77" s="30"/>
      <c r="U77" s="30"/>
      <c r="V77" s="30"/>
      <c r="W77" s="30"/>
      <c r="X77" s="30"/>
      <c r="Y77" s="30"/>
      <c r="Z77" s="30"/>
      <c r="AA77" s="30"/>
      <c r="AB77" s="30"/>
      <c r="AC77" s="30"/>
      <c r="AD77" s="30"/>
      <c r="AE77" s="30"/>
    </row>
    <row r="78" spans="1:31" s="2" customFormat="1" ht="15.2" customHeight="1" x14ac:dyDescent="0.2">
      <c r="A78" s="30"/>
      <c r="B78" s="31"/>
      <c r="C78" s="27" t="s">
        <v>30</v>
      </c>
      <c r="D78" s="30"/>
      <c r="E78" s="30"/>
      <c r="F78" s="25" t="str">
        <f>IF(E18="","",E18)</f>
        <v xml:space="preserve"> </v>
      </c>
      <c r="G78" s="30"/>
      <c r="H78" s="30"/>
      <c r="I78" s="27" t="s">
        <v>37</v>
      </c>
      <c r="J78" s="28" t="str">
        <f>E24</f>
        <v xml:space="preserve"> </v>
      </c>
      <c r="K78" s="30"/>
      <c r="L78" s="88"/>
      <c r="S78" s="30"/>
      <c r="T78" s="30"/>
      <c r="U78" s="30"/>
      <c r="V78" s="30"/>
      <c r="W78" s="30"/>
      <c r="X78" s="30"/>
      <c r="Y78" s="30"/>
      <c r="Z78" s="30"/>
      <c r="AA78" s="30"/>
      <c r="AB78" s="30"/>
      <c r="AC78" s="30"/>
      <c r="AD78" s="30"/>
      <c r="AE78" s="30"/>
    </row>
    <row r="79" spans="1:31" s="2" customFormat="1" ht="10.35" customHeight="1" x14ac:dyDescent="0.2">
      <c r="A79" s="30"/>
      <c r="B79" s="31"/>
      <c r="C79" s="30"/>
      <c r="D79" s="30"/>
      <c r="E79" s="30"/>
      <c r="F79" s="30"/>
      <c r="G79" s="30"/>
      <c r="H79" s="30"/>
      <c r="I79" s="30"/>
      <c r="J79" s="30"/>
      <c r="K79" s="30"/>
      <c r="L79" s="88"/>
      <c r="S79" s="30"/>
      <c r="T79" s="30"/>
      <c r="U79" s="30"/>
      <c r="V79" s="30"/>
      <c r="W79" s="30"/>
      <c r="X79" s="30"/>
      <c r="Y79" s="30"/>
      <c r="Z79" s="30"/>
      <c r="AA79" s="30"/>
      <c r="AB79" s="30"/>
      <c r="AC79" s="30"/>
      <c r="AD79" s="30"/>
      <c r="AE79" s="30"/>
    </row>
    <row r="80" spans="1:31" s="11" customFormat="1" ht="29.25" customHeight="1" x14ac:dyDescent="0.2">
      <c r="A80" s="113"/>
      <c r="B80" s="114"/>
      <c r="C80" s="115" t="s">
        <v>112</v>
      </c>
      <c r="D80" s="116" t="s">
        <v>59</v>
      </c>
      <c r="E80" s="116" t="s">
        <v>55</v>
      </c>
      <c r="F80" s="116" t="s">
        <v>56</v>
      </c>
      <c r="G80" s="116" t="s">
        <v>113</v>
      </c>
      <c r="H80" s="116" t="s">
        <v>114</v>
      </c>
      <c r="I80" s="116" t="s">
        <v>115</v>
      </c>
      <c r="J80" s="116" t="s">
        <v>105</v>
      </c>
      <c r="K80" s="117" t="s">
        <v>116</v>
      </c>
      <c r="L80" s="118"/>
      <c r="M80" s="55" t="s">
        <v>3</v>
      </c>
      <c r="N80" s="56" t="s">
        <v>44</v>
      </c>
      <c r="O80" s="56" t="s">
        <v>117</v>
      </c>
      <c r="P80" s="56" t="s">
        <v>118</v>
      </c>
      <c r="Q80" s="56" t="s">
        <v>119</v>
      </c>
      <c r="R80" s="56" t="s">
        <v>120</v>
      </c>
      <c r="S80" s="56" t="s">
        <v>121</v>
      </c>
      <c r="T80" s="57" t="s">
        <v>122</v>
      </c>
      <c r="U80" s="113"/>
      <c r="V80" s="113"/>
      <c r="W80" s="113"/>
      <c r="X80" s="113"/>
      <c r="Y80" s="113"/>
      <c r="Z80" s="113"/>
      <c r="AA80" s="113"/>
      <c r="AB80" s="113"/>
      <c r="AC80" s="113"/>
      <c r="AD80" s="113"/>
      <c r="AE80" s="113"/>
    </row>
    <row r="81" spans="1:65" s="2" customFormat="1" ht="22.9" customHeight="1" x14ac:dyDescent="0.25">
      <c r="A81" s="30"/>
      <c r="B81" s="31"/>
      <c r="C81" s="62" t="s">
        <v>123</v>
      </c>
      <c r="D81" s="30"/>
      <c r="E81" s="30"/>
      <c r="F81" s="30"/>
      <c r="G81" s="30"/>
      <c r="H81" s="30"/>
      <c r="I81" s="30"/>
      <c r="J81" s="119">
        <f>BK81</f>
        <v>0</v>
      </c>
      <c r="K81" s="30"/>
      <c r="L81" s="31"/>
      <c r="M81" s="58"/>
      <c r="N81" s="49"/>
      <c r="O81" s="59"/>
      <c r="P81" s="120">
        <f>P82</f>
        <v>449.92700000000008</v>
      </c>
      <c r="Q81" s="59"/>
      <c r="R81" s="120">
        <f>R82</f>
        <v>264.3</v>
      </c>
      <c r="S81" s="59"/>
      <c r="T81" s="121">
        <f>T82</f>
        <v>0</v>
      </c>
      <c r="U81" s="30"/>
      <c r="V81" s="30"/>
      <c r="W81" s="30"/>
      <c r="X81" s="30"/>
      <c r="Y81" s="30"/>
      <c r="Z81" s="30"/>
      <c r="AA81" s="30"/>
      <c r="AB81" s="30"/>
      <c r="AC81" s="30"/>
      <c r="AD81" s="30"/>
      <c r="AE81" s="30"/>
      <c r="AT81" s="18" t="s">
        <v>73</v>
      </c>
      <c r="AU81" s="18" t="s">
        <v>106</v>
      </c>
      <c r="BK81" s="122">
        <f>BK82</f>
        <v>0</v>
      </c>
    </row>
    <row r="82" spans="1:65" s="12" customFormat="1" ht="25.9" customHeight="1" x14ac:dyDescent="0.2">
      <c r="B82" s="123"/>
      <c r="D82" s="124" t="s">
        <v>73</v>
      </c>
      <c r="E82" s="125" t="s">
        <v>124</v>
      </c>
      <c r="F82" s="125" t="s">
        <v>125</v>
      </c>
      <c r="J82" s="126">
        <f>BK82</f>
        <v>0</v>
      </c>
      <c r="L82" s="123"/>
      <c r="M82" s="127"/>
      <c r="N82" s="128"/>
      <c r="O82" s="128"/>
      <c r="P82" s="129">
        <f>P83</f>
        <v>449.92700000000008</v>
      </c>
      <c r="Q82" s="128"/>
      <c r="R82" s="129">
        <f>R83</f>
        <v>264.3</v>
      </c>
      <c r="S82" s="128"/>
      <c r="T82" s="130">
        <f>T83</f>
        <v>0</v>
      </c>
      <c r="AR82" s="124" t="s">
        <v>82</v>
      </c>
      <c r="AT82" s="131" t="s">
        <v>73</v>
      </c>
      <c r="AU82" s="131" t="s">
        <v>74</v>
      </c>
      <c r="AY82" s="124" t="s">
        <v>126</v>
      </c>
      <c r="BK82" s="132">
        <f>BK83</f>
        <v>0</v>
      </c>
    </row>
    <row r="83" spans="1:65" s="12" customFormat="1" ht="22.9" customHeight="1" x14ac:dyDescent="0.2">
      <c r="B83" s="123"/>
      <c r="D83" s="124" t="s">
        <v>73</v>
      </c>
      <c r="E83" s="133" t="s">
        <v>82</v>
      </c>
      <c r="F83" s="133" t="s">
        <v>127</v>
      </c>
      <c r="J83" s="134">
        <f>BK83</f>
        <v>0</v>
      </c>
      <c r="L83" s="123"/>
      <c r="M83" s="127"/>
      <c r="N83" s="128"/>
      <c r="O83" s="128"/>
      <c r="P83" s="129">
        <f>SUM(P84:P133)</f>
        <v>449.92700000000008</v>
      </c>
      <c r="Q83" s="128"/>
      <c r="R83" s="129">
        <f>SUM(R84:R133)</f>
        <v>264.3</v>
      </c>
      <c r="S83" s="128"/>
      <c r="T83" s="130">
        <f>SUM(T84:T133)</f>
        <v>0</v>
      </c>
      <c r="AR83" s="124" t="s">
        <v>82</v>
      </c>
      <c r="AT83" s="131" t="s">
        <v>73</v>
      </c>
      <c r="AU83" s="131" t="s">
        <v>82</v>
      </c>
      <c r="AY83" s="124" t="s">
        <v>126</v>
      </c>
      <c r="BK83" s="132">
        <f>SUM(BK84:BK133)</f>
        <v>0</v>
      </c>
    </row>
    <row r="84" spans="1:65" s="2" customFormat="1" ht="24.2" customHeight="1" x14ac:dyDescent="0.2">
      <c r="A84" s="30"/>
      <c r="B84" s="135"/>
      <c r="C84" s="136" t="s">
        <v>82</v>
      </c>
      <c r="D84" s="136" t="s">
        <v>128</v>
      </c>
      <c r="E84" s="137" t="s">
        <v>672</v>
      </c>
      <c r="F84" s="138" t="s">
        <v>673</v>
      </c>
      <c r="G84" s="139" t="s">
        <v>159</v>
      </c>
      <c r="H84" s="140">
        <v>27.5</v>
      </c>
      <c r="I84" s="141"/>
      <c r="J84" s="141">
        <f>ROUND(I84*H84,2)</f>
        <v>0</v>
      </c>
      <c r="K84" s="138" t="s">
        <v>132</v>
      </c>
      <c r="L84" s="31"/>
      <c r="M84" s="142" t="s">
        <v>3</v>
      </c>
      <c r="N84" s="143" t="s">
        <v>45</v>
      </c>
      <c r="O84" s="144">
        <v>0.17199999999999999</v>
      </c>
      <c r="P84" s="144">
        <f>O84*H84</f>
        <v>4.7299999999999995</v>
      </c>
      <c r="Q84" s="144">
        <v>0</v>
      </c>
      <c r="R84" s="144">
        <f>Q84*H84</f>
        <v>0</v>
      </c>
      <c r="S84" s="144">
        <v>0</v>
      </c>
      <c r="T84" s="145">
        <f>S84*H84</f>
        <v>0</v>
      </c>
      <c r="U84" s="30"/>
      <c r="V84" s="30"/>
      <c r="W84" s="30"/>
      <c r="X84" s="30"/>
      <c r="Y84" s="30"/>
      <c r="Z84" s="30"/>
      <c r="AA84" s="30"/>
      <c r="AB84" s="30"/>
      <c r="AC84" s="30"/>
      <c r="AD84" s="30"/>
      <c r="AE84" s="30"/>
      <c r="AR84" s="146" t="s">
        <v>133</v>
      </c>
      <c r="AT84" s="146" t="s">
        <v>128</v>
      </c>
      <c r="AU84" s="146" t="s">
        <v>84</v>
      </c>
      <c r="AY84" s="18" t="s">
        <v>126</v>
      </c>
      <c r="BE84" s="147">
        <f>IF(N84="základní",J84,0)</f>
        <v>0</v>
      </c>
      <c r="BF84" s="147">
        <f>IF(N84="snížená",J84,0)</f>
        <v>0</v>
      </c>
      <c r="BG84" s="147">
        <f>IF(N84="zákl. přenesená",J84,0)</f>
        <v>0</v>
      </c>
      <c r="BH84" s="147">
        <f>IF(N84="sníž. přenesená",J84,0)</f>
        <v>0</v>
      </c>
      <c r="BI84" s="147">
        <f>IF(N84="nulová",J84,0)</f>
        <v>0</v>
      </c>
      <c r="BJ84" s="18" t="s">
        <v>82</v>
      </c>
      <c r="BK84" s="147">
        <f>ROUND(I84*H84,2)</f>
        <v>0</v>
      </c>
      <c r="BL84" s="18" t="s">
        <v>133</v>
      </c>
      <c r="BM84" s="146" t="s">
        <v>674</v>
      </c>
    </row>
    <row r="85" spans="1:65" s="2" customFormat="1" ht="78" x14ac:dyDescent="0.2">
      <c r="A85" s="30"/>
      <c r="B85" s="31"/>
      <c r="C85" s="30"/>
      <c r="D85" s="148" t="s">
        <v>135</v>
      </c>
      <c r="E85" s="30"/>
      <c r="F85" s="149" t="s">
        <v>675</v>
      </c>
      <c r="G85" s="30"/>
      <c r="H85" s="30"/>
      <c r="I85" s="30"/>
      <c r="J85" s="30"/>
      <c r="K85" s="30"/>
      <c r="L85" s="31"/>
      <c r="M85" s="150"/>
      <c r="N85" s="151"/>
      <c r="O85" s="51"/>
      <c r="P85" s="51"/>
      <c r="Q85" s="51"/>
      <c r="R85" s="51"/>
      <c r="S85" s="51"/>
      <c r="T85" s="52"/>
      <c r="U85" s="30"/>
      <c r="V85" s="30"/>
      <c r="W85" s="30"/>
      <c r="X85" s="30"/>
      <c r="Y85" s="30"/>
      <c r="Z85" s="30"/>
      <c r="AA85" s="30"/>
      <c r="AB85" s="30"/>
      <c r="AC85" s="30"/>
      <c r="AD85" s="30"/>
      <c r="AE85" s="30"/>
      <c r="AT85" s="18" t="s">
        <v>135</v>
      </c>
      <c r="AU85" s="18" t="s">
        <v>84</v>
      </c>
    </row>
    <row r="86" spans="1:65" s="2" customFormat="1" ht="19.5" x14ac:dyDescent="0.2">
      <c r="A86" s="30"/>
      <c r="B86" s="31"/>
      <c r="C86" s="30"/>
      <c r="D86" s="148" t="s">
        <v>137</v>
      </c>
      <c r="E86" s="30"/>
      <c r="F86" s="149" t="s">
        <v>676</v>
      </c>
      <c r="G86" s="30"/>
      <c r="H86" s="30"/>
      <c r="I86" s="30"/>
      <c r="J86" s="30"/>
      <c r="K86" s="30"/>
      <c r="L86" s="31"/>
      <c r="M86" s="150"/>
      <c r="N86" s="151"/>
      <c r="O86" s="51"/>
      <c r="P86" s="51"/>
      <c r="Q86" s="51"/>
      <c r="R86" s="51"/>
      <c r="S86" s="51"/>
      <c r="T86" s="52"/>
      <c r="U86" s="30"/>
      <c r="V86" s="30"/>
      <c r="W86" s="30"/>
      <c r="X86" s="30"/>
      <c r="Y86" s="30"/>
      <c r="Z86" s="30"/>
      <c r="AA86" s="30"/>
      <c r="AB86" s="30"/>
      <c r="AC86" s="30"/>
      <c r="AD86" s="30"/>
      <c r="AE86" s="30"/>
      <c r="AT86" s="18" t="s">
        <v>137</v>
      </c>
      <c r="AU86" s="18" t="s">
        <v>84</v>
      </c>
    </row>
    <row r="87" spans="1:65" s="13" customFormat="1" x14ac:dyDescent="0.2">
      <c r="B87" s="152"/>
      <c r="D87" s="148" t="s">
        <v>139</v>
      </c>
      <c r="E87" s="153" t="s">
        <v>3</v>
      </c>
      <c r="F87" s="154" t="s">
        <v>677</v>
      </c>
      <c r="H87" s="155">
        <v>27.5</v>
      </c>
      <c r="L87" s="152"/>
      <c r="M87" s="156"/>
      <c r="N87" s="157"/>
      <c r="O87" s="157"/>
      <c r="P87" s="157"/>
      <c r="Q87" s="157"/>
      <c r="R87" s="157"/>
      <c r="S87" s="157"/>
      <c r="T87" s="158"/>
      <c r="AT87" s="153" t="s">
        <v>139</v>
      </c>
      <c r="AU87" s="153" t="s">
        <v>84</v>
      </c>
      <c r="AV87" s="13" t="s">
        <v>84</v>
      </c>
      <c r="AW87" s="13" t="s">
        <v>36</v>
      </c>
      <c r="AX87" s="13" t="s">
        <v>82</v>
      </c>
      <c r="AY87" s="153" t="s">
        <v>126</v>
      </c>
    </row>
    <row r="88" spans="1:65" s="2" customFormat="1" ht="14.45" customHeight="1" x14ac:dyDescent="0.2">
      <c r="A88" s="30"/>
      <c r="B88" s="135"/>
      <c r="C88" s="136" t="s">
        <v>84</v>
      </c>
      <c r="D88" s="136" t="s">
        <v>128</v>
      </c>
      <c r="E88" s="137" t="s">
        <v>678</v>
      </c>
      <c r="F88" s="138" t="s">
        <v>679</v>
      </c>
      <c r="G88" s="139" t="s">
        <v>253</v>
      </c>
      <c r="H88" s="140">
        <v>227</v>
      </c>
      <c r="I88" s="141"/>
      <c r="J88" s="141">
        <f>ROUND(I88*H88,2)</f>
        <v>0</v>
      </c>
      <c r="K88" s="138" t="s">
        <v>132</v>
      </c>
      <c r="L88" s="31"/>
      <c r="M88" s="142" t="s">
        <v>3</v>
      </c>
      <c r="N88" s="143" t="s">
        <v>45</v>
      </c>
      <c r="O88" s="144">
        <v>0.49</v>
      </c>
      <c r="P88" s="144">
        <f>O88*H88</f>
        <v>111.23</v>
      </c>
      <c r="Q88" s="144">
        <v>0</v>
      </c>
      <c r="R88" s="144">
        <f>Q88*H88</f>
        <v>0</v>
      </c>
      <c r="S88" s="144">
        <v>0</v>
      </c>
      <c r="T88" s="145">
        <f>S88*H88</f>
        <v>0</v>
      </c>
      <c r="U88" s="30"/>
      <c r="V88" s="30"/>
      <c r="W88" s="30"/>
      <c r="X88" s="30"/>
      <c r="Y88" s="30"/>
      <c r="Z88" s="30"/>
      <c r="AA88" s="30"/>
      <c r="AB88" s="30"/>
      <c r="AC88" s="30"/>
      <c r="AD88" s="30"/>
      <c r="AE88" s="30"/>
      <c r="AR88" s="146" t="s">
        <v>133</v>
      </c>
      <c r="AT88" s="146" t="s">
        <v>128</v>
      </c>
      <c r="AU88" s="146" t="s">
        <v>84</v>
      </c>
      <c r="AY88" s="18" t="s">
        <v>126</v>
      </c>
      <c r="BE88" s="147">
        <f>IF(N88="základní",J88,0)</f>
        <v>0</v>
      </c>
      <c r="BF88" s="147">
        <f>IF(N88="snížená",J88,0)</f>
        <v>0</v>
      </c>
      <c r="BG88" s="147">
        <f>IF(N88="zákl. přenesená",J88,0)</f>
        <v>0</v>
      </c>
      <c r="BH88" s="147">
        <f>IF(N88="sníž. přenesená",J88,0)</f>
        <v>0</v>
      </c>
      <c r="BI88" s="147">
        <f>IF(N88="nulová",J88,0)</f>
        <v>0</v>
      </c>
      <c r="BJ88" s="18" t="s">
        <v>82</v>
      </c>
      <c r="BK88" s="147">
        <f>ROUND(I88*H88,2)</f>
        <v>0</v>
      </c>
      <c r="BL88" s="18" t="s">
        <v>133</v>
      </c>
      <c r="BM88" s="146" t="s">
        <v>680</v>
      </c>
    </row>
    <row r="89" spans="1:65" s="2" customFormat="1" ht="107.25" x14ac:dyDescent="0.2">
      <c r="A89" s="30"/>
      <c r="B89" s="31"/>
      <c r="C89" s="30"/>
      <c r="D89" s="148" t="s">
        <v>135</v>
      </c>
      <c r="E89" s="30"/>
      <c r="F89" s="149" t="s">
        <v>681</v>
      </c>
      <c r="G89" s="30"/>
      <c r="H89" s="30"/>
      <c r="I89" s="30"/>
      <c r="J89" s="30"/>
      <c r="K89" s="30"/>
      <c r="L89" s="31"/>
      <c r="M89" s="150"/>
      <c r="N89" s="151"/>
      <c r="O89" s="51"/>
      <c r="P89" s="51"/>
      <c r="Q89" s="51"/>
      <c r="R89" s="51"/>
      <c r="S89" s="51"/>
      <c r="T89" s="52"/>
      <c r="U89" s="30"/>
      <c r="V89" s="30"/>
      <c r="W89" s="30"/>
      <c r="X89" s="30"/>
      <c r="Y89" s="30"/>
      <c r="Z89" s="30"/>
      <c r="AA89" s="30"/>
      <c r="AB89" s="30"/>
      <c r="AC89" s="30"/>
      <c r="AD89" s="30"/>
      <c r="AE89" s="30"/>
      <c r="AT89" s="18" t="s">
        <v>135</v>
      </c>
      <c r="AU89" s="18" t="s">
        <v>84</v>
      </c>
    </row>
    <row r="90" spans="1:65" s="13" customFormat="1" x14ac:dyDescent="0.2">
      <c r="B90" s="152"/>
      <c r="D90" s="148" t="s">
        <v>139</v>
      </c>
      <c r="E90" s="153" t="s">
        <v>3</v>
      </c>
      <c r="F90" s="154" t="s">
        <v>682</v>
      </c>
      <c r="H90" s="155">
        <v>227</v>
      </c>
      <c r="L90" s="152"/>
      <c r="M90" s="156"/>
      <c r="N90" s="157"/>
      <c r="O90" s="157"/>
      <c r="P90" s="157"/>
      <c r="Q90" s="157"/>
      <c r="R90" s="157"/>
      <c r="S90" s="157"/>
      <c r="T90" s="158"/>
      <c r="AT90" s="153" t="s">
        <v>139</v>
      </c>
      <c r="AU90" s="153" t="s">
        <v>84</v>
      </c>
      <c r="AV90" s="13" t="s">
        <v>84</v>
      </c>
      <c r="AW90" s="13" t="s">
        <v>36</v>
      </c>
      <c r="AX90" s="13" t="s">
        <v>82</v>
      </c>
      <c r="AY90" s="153" t="s">
        <v>126</v>
      </c>
    </row>
    <row r="91" spans="1:65" s="2" customFormat="1" ht="14.45" customHeight="1" x14ac:dyDescent="0.2">
      <c r="A91" s="30"/>
      <c r="B91" s="135"/>
      <c r="C91" s="136" t="s">
        <v>143</v>
      </c>
      <c r="D91" s="136" t="s">
        <v>128</v>
      </c>
      <c r="E91" s="137" t="s">
        <v>683</v>
      </c>
      <c r="F91" s="138" t="s">
        <v>684</v>
      </c>
      <c r="G91" s="139" t="s">
        <v>253</v>
      </c>
      <c r="H91" s="140">
        <v>40</v>
      </c>
      <c r="I91" s="141"/>
      <c r="J91" s="141">
        <f>ROUND(I91*H91,2)</f>
        <v>0</v>
      </c>
      <c r="K91" s="138" t="s">
        <v>132</v>
      </c>
      <c r="L91" s="31"/>
      <c r="M91" s="142" t="s">
        <v>3</v>
      </c>
      <c r="N91" s="143" t="s">
        <v>45</v>
      </c>
      <c r="O91" s="144">
        <v>0.88</v>
      </c>
      <c r="P91" s="144">
        <f>O91*H91</f>
        <v>35.200000000000003</v>
      </c>
      <c r="Q91" s="144">
        <v>0</v>
      </c>
      <c r="R91" s="144">
        <f>Q91*H91</f>
        <v>0</v>
      </c>
      <c r="S91" s="144">
        <v>0</v>
      </c>
      <c r="T91" s="145">
        <f>S91*H91</f>
        <v>0</v>
      </c>
      <c r="U91" s="30"/>
      <c r="V91" s="30"/>
      <c r="W91" s="30"/>
      <c r="X91" s="30"/>
      <c r="Y91" s="30"/>
      <c r="Z91" s="30"/>
      <c r="AA91" s="30"/>
      <c r="AB91" s="30"/>
      <c r="AC91" s="30"/>
      <c r="AD91" s="30"/>
      <c r="AE91" s="30"/>
      <c r="AR91" s="146" t="s">
        <v>133</v>
      </c>
      <c r="AT91" s="146" t="s">
        <v>128</v>
      </c>
      <c r="AU91" s="146" t="s">
        <v>84</v>
      </c>
      <c r="AY91" s="18" t="s">
        <v>126</v>
      </c>
      <c r="BE91" s="147">
        <f>IF(N91="základní",J91,0)</f>
        <v>0</v>
      </c>
      <c r="BF91" s="147">
        <f>IF(N91="snížená",J91,0)</f>
        <v>0</v>
      </c>
      <c r="BG91" s="147">
        <f>IF(N91="zákl. přenesená",J91,0)</f>
        <v>0</v>
      </c>
      <c r="BH91" s="147">
        <f>IF(N91="sníž. přenesená",J91,0)</f>
        <v>0</v>
      </c>
      <c r="BI91" s="147">
        <f>IF(N91="nulová",J91,0)</f>
        <v>0</v>
      </c>
      <c r="BJ91" s="18" t="s">
        <v>82</v>
      </c>
      <c r="BK91" s="147">
        <f>ROUND(I91*H91,2)</f>
        <v>0</v>
      </c>
      <c r="BL91" s="18" t="s">
        <v>133</v>
      </c>
      <c r="BM91" s="146" t="s">
        <v>685</v>
      </c>
    </row>
    <row r="92" spans="1:65" s="2" customFormat="1" ht="107.25" x14ac:dyDescent="0.2">
      <c r="A92" s="30"/>
      <c r="B92" s="31"/>
      <c r="C92" s="30"/>
      <c r="D92" s="148" t="s">
        <v>135</v>
      </c>
      <c r="E92" s="30"/>
      <c r="F92" s="149" t="s">
        <v>681</v>
      </c>
      <c r="G92" s="30"/>
      <c r="H92" s="30"/>
      <c r="I92" s="30"/>
      <c r="J92" s="30"/>
      <c r="K92" s="30"/>
      <c r="L92" s="31"/>
      <c r="M92" s="150"/>
      <c r="N92" s="151"/>
      <c r="O92" s="51"/>
      <c r="P92" s="51"/>
      <c r="Q92" s="51"/>
      <c r="R92" s="51"/>
      <c r="S92" s="51"/>
      <c r="T92" s="52"/>
      <c r="U92" s="30"/>
      <c r="V92" s="30"/>
      <c r="W92" s="30"/>
      <c r="X92" s="30"/>
      <c r="Y92" s="30"/>
      <c r="Z92" s="30"/>
      <c r="AA92" s="30"/>
      <c r="AB92" s="30"/>
      <c r="AC92" s="30"/>
      <c r="AD92" s="30"/>
      <c r="AE92" s="30"/>
      <c r="AT92" s="18" t="s">
        <v>135</v>
      </c>
      <c r="AU92" s="18" t="s">
        <v>84</v>
      </c>
    </row>
    <row r="93" spans="1:65" s="13" customFormat="1" x14ac:dyDescent="0.2">
      <c r="B93" s="152"/>
      <c r="D93" s="148" t="s">
        <v>139</v>
      </c>
      <c r="E93" s="153" t="s">
        <v>3</v>
      </c>
      <c r="F93" s="154" t="s">
        <v>686</v>
      </c>
      <c r="H93" s="155">
        <v>40</v>
      </c>
      <c r="L93" s="152"/>
      <c r="M93" s="156"/>
      <c r="N93" s="157"/>
      <c r="O93" s="157"/>
      <c r="P93" s="157"/>
      <c r="Q93" s="157"/>
      <c r="R93" s="157"/>
      <c r="S93" s="157"/>
      <c r="T93" s="158"/>
      <c r="AT93" s="153" t="s">
        <v>139</v>
      </c>
      <c r="AU93" s="153" t="s">
        <v>84</v>
      </c>
      <c r="AV93" s="13" t="s">
        <v>84</v>
      </c>
      <c r="AW93" s="13" t="s">
        <v>36</v>
      </c>
      <c r="AX93" s="13" t="s">
        <v>82</v>
      </c>
      <c r="AY93" s="153" t="s">
        <v>126</v>
      </c>
    </row>
    <row r="94" spans="1:65" s="2" customFormat="1" ht="14.45" customHeight="1" x14ac:dyDescent="0.2">
      <c r="A94" s="30"/>
      <c r="B94" s="135"/>
      <c r="C94" s="136" t="s">
        <v>133</v>
      </c>
      <c r="D94" s="136" t="s">
        <v>128</v>
      </c>
      <c r="E94" s="137" t="s">
        <v>687</v>
      </c>
      <c r="F94" s="138" t="s">
        <v>688</v>
      </c>
      <c r="G94" s="139" t="s">
        <v>253</v>
      </c>
      <c r="H94" s="140">
        <v>1</v>
      </c>
      <c r="I94" s="141"/>
      <c r="J94" s="141">
        <f>ROUND(I94*H94,2)</f>
        <v>0</v>
      </c>
      <c r="K94" s="138" t="s">
        <v>132</v>
      </c>
      <c r="L94" s="31"/>
      <c r="M94" s="142" t="s">
        <v>3</v>
      </c>
      <c r="N94" s="143" t="s">
        <v>45</v>
      </c>
      <c r="O94" s="144">
        <v>1.42</v>
      </c>
      <c r="P94" s="144">
        <f>O94*H94</f>
        <v>1.42</v>
      </c>
      <c r="Q94" s="144">
        <v>0</v>
      </c>
      <c r="R94" s="144">
        <f>Q94*H94</f>
        <v>0</v>
      </c>
      <c r="S94" s="144">
        <v>0</v>
      </c>
      <c r="T94" s="145">
        <f>S94*H94</f>
        <v>0</v>
      </c>
      <c r="U94" s="30"/>
      <c r="V94" s="30"/>
      <c r="W94" s="30"/>
      <c r="X94" s="30"/>
      <c r="Y94" s="30"/>
      <c r="Z94" s="30"/>
      <c r="AA94" s="30"/>
      <c r="AB94" s="30"/>
      <c r="AC94" s="30"/>
      <c r="AD94" s="30"/>
      <c r="AE94" s="30"/>
      <c r="AR94" s="146" t="s">
        <v>133</v>
      </c>
      <c r="AT94" s="146" t="s">
        <v>128</v>
      </c>
      <c r="AU94" s="146" t="s">
        <v>84</v>
      </c>
      <c r="AY94" s="18" t="s">
        <v>126</v>
      </c>
      <c r="BE94" s="147">
        <f>IF(N94="základní",J94,0)</f>
        <v>0</v>
      </c>
      <c r="BF94" s="147">
        <f>IF(N94="snížená",J94,0)</f>
        <v>0</v>
      </c>
      <c r="BG94" s="147">
        <f>IF(N94="zákl. přenesená",J94,0)</f>
        <v>0</v>
      </c>
      <c r="BH94" s="147">
        <f>IF(N94="sníž. přenesená",J94,0)</f>
        <v>0</v>
      </c>
      <c r="BI94" s="147">
        <f>IF(N94="nulová",J94,0)</f>
        <v>0</v>
      </c>
      <c r="BJ94" s="18" t="s">
        <v>82</v>
      </c>
      <c r="BK94" s="147">
        <f>ROUND(I94*H94,2)</f>
        <v>0</v>
      </c>
      <c r="BL94" s="18" t="s">
        <v>133</v>
      </c>
      <c r="BM94" s="146" t="s">
        <v>689</v>
      </c>
    </row>
    <row r="95" spans="1:65" s="2" customFormat="1" ht="107.25" x14ac:dyDescent="0.2">
      <c r="A95" s="30"/>
      <c r="B95" s="31"/>
      <c r="C95" s="30"/>
      <c r="D95" s="148" t="s">
        <v>135</v>
      </c>
      <c r="E95" s="30"/>
      <c r="F95" s="149" t="s">
        <v>681</v>
      </c>
      <c r="G95" s="30"/>
      <c r="H95" s="30"/>
      <c r="I95" s="30"/>
      <c r="J95" s="30"/>
      <c r="K95" s="30"/>
      <c r="L95" s="31"/>
      <c r="M95" s="150"/>
      <c r="N95" s="151"/>
      <c r="O95" s="51"/>
      <c r="P95" s="51"/>
      <c r="Q95" s="51"/>
      <c r="R95" s="51"/>
      <c r="S95" s="51"/>
      <c r="T95" s="52"/>
      <c r="U95" s="30"/>
      <c r="V95" s="30"/>
      <c r="W95" s="30"/>
      <c r="X95" s="30"/>
      <c r="Y95" s="30"/>
      <c r="Z95" s="30"/>
      <c r="AA95" s="30"/>
      <c r="AB95" s="30"/>
      <c r="AC95" s="30"/>
      <c r="AD95" s="30"/>
      <c r="AE95" s="30"/>
      <c r="AT95" s="18" t="s">
        <v>135</v>
      </c>
      <c r="AU95" s="18" t="s">
        <v>84</v>
      </c>
    </row>
    <row r="96" spans="1:65" s="13" customFormat="1" x14ac:dyDescent="0.2">
      <c r="B96" s="152"/>
      <c r="D96" s="148" t="s">
        <v>139</v>
      </c>
      <c r="E96" s="153" t="s">
        <v>3</v>
      </c>
      <c r="F96" s="154" t="s">
        <v>690</v>
      </c>
      <c r="H96" s="155">
        <v>1</v>
      </c>
      <c r="L96" s="152"/>
      <c r="M96" s="156"/>
      <c r="N96" s="157"/>
      <c r="O96" s="157"/>
      <c r="P96" s="157"/>
      <c r="Q96" s="157"/>
      <c r="R96" s="157"/>
      <c r="S96" s="157"/>
      <c r="T96" s="158"/>
      <c r="AT96" s="153" t="s">
        <v>139</v>
      </c>
      <c r="AU96" s="153" t="s">
        <v>84</v>
      </c>
      <c r="AV96" s="13" t="s">
        <v>84</v>
      </c>
      <c r="AW96" s="13" t="s">
        <v>36</v>
      </c>
      <c r="AX96" s="13" t="s">
        <v>82</v>
      </c>
      <c r="AY96" s="153" t="s">
        <v>126</v>
      </c>
    </row>
    <row r="97" spans="1:65" s="2" customFormat="1" ht="24.2" customHeight="1" x14ac:dyDescent="0.2">
      <c r="A97" s="30"/>
      <c r="B97" s="135"/>
      <c r="C97" s="136" t="s">
        <v>151</v>
      </c>
      <c r="D97" s="136" t="s">
        <v>128</v>
      </c>
      <c r="E97" s="137" t="s">
        <v>691</v>
      </c>
      <c r="F97" s="138" t="s">
        <v>692</v>
      </c>
      <c r="G97" s="139" t="s">
        <v>253</v>
      </c>
      <c r="H97" s="140">
        <v>227</v>
      </c>
      <c r="I97" s="141"/>
      <c r="J97" s="141">
        <f>ROUND(I97*H97,2)</f>
        <v>0</v>
      </c>
      <c r="K97" s="138" t="s">
        <v>132</v>
      </c>
      <c r="L97" s="31"/>
      <c r="M97" s="142" t="s">
        <v>3</v>
      </c>
      <c r="N97" s="143" t="s">
        <v>45</v>
      </c>
      <c r="O97" s="144">
        <v>0.62</v>
      </c>
      <c r="P97" s="144">
        <f>O97*H97</f>
        <v>140.74</v>
      </c>
      <c r="Q97" s="144">
        <v>0</v>
      </c>
      <c r="R97" s="144">
        <f>Q97*H97</f>
        <v>0</v>
      </c>
      <c r="S97" s="144">
        <v>0</v>
      </c>
      <c r="T97" s="145">
        <f>S97*H97</f>
        <v>0</v>
      </c>
      <c r="U97" s="30"/>
      <c r="V97" s="30"/>
      <c r="W97" s="30"/>
      <c r="X97" s="30"/>
      <c r="Y97" s="30"/>
      <c r="Z97" s="30"/>
      <c r="AA97" s="30"/>
      <c r="AB97" s="30"/>
      <c r="AC97" s="30"/>
      <c r="AD97" s="30"/>
      <c r="AE97" s="30"/>
      <c r="AR97" s="146" t="s">
        <v>133</v>
      </c>
      <c r="AT97" s="146" t="s">
        <v>128</v>
      </c>
      <c r="AU97" s="146" t="s">
        <v>84</v>
      </c>
      <c r="AY97" s="18" t="s">
        <v>126</v>
      </c>
      <c r="BE97" s="147">
        <f>IF(N97="základní",J97,0)</f>
        <v>0</v>
      </c>
      <c r="BF97" s="147">
        <f>IF(N97="snížená",J97,0)</f>
        <v>0</v>
      </c>
      <c r="BG97" s="147">
        <f>IF(N97="zákl. přenesená",J97,0)</f>
        <v>0</v>
      </c>
      <c r="BH97" s="147">
        <f>IF(N97="sníž. přenesená",J97,0)</f>
        <v>0</v>
      </c>
      <c r="BI97" s="147">
        <f>IF(N97="nulová",J97,0)</f>
        <v>0</v>
      </c>
      <c r="BJ97" s="18" t="s">
        <v>82</v>
      </c>
      <c r="BK97" s="147">
        <f>ROUND(I97*H97,2)</f>
        <v>0</v>
      </c>
      <c r="BL97" s="18" t="s">
        <v>133</v>
      </c>
      <c r="BM97" s="146" t="s">
        <v>693</v>
      </c>
    </row>
    <row r="98" spans="1:65" s="2" customFormat="1" ht="39" x14ac:dyDescent="0.2">
      <c r="A98" s="30"/>
      <c r="B98" s="31"/>
      <c r="C98" s="30"/>
      <c r="D98" s="148" t="s">
        <v>135</v>
      </c>
      <c r="E98" s="30"/>
      <c r="F98" s="149" t="s">
        <v>694</v>
      </c>
      <c r="G98" s="30"/>
      <c r="H98" s="30"/>
      <c r="I98" s="30"/>
      <c r="J98" s="30"/>
      <c r="K98" s="30"/>
      <c r="L98" s="31"/>
      <c r="M98" s="150"/>
      <c r="N98" s="151"/>
      <c r="O98" s="51"/>
      <c r="P98" s="51"/>
      <c r="Q98" s="51"/>
      <c r="R98" s="51"/>
      <c r="S98" s="51"/>
      <c r="T98" s="52"/>
      <c r="U98" s="30"/>
      <c r="V98" s="30"/>
      <c r="W98" s="30"/>
      <c r="X98" s="30"/>
      <c r="Y98" s="30"/>
      <c r="Z98" s="30"/>
      <c r="AA98" s="30"/>
      <c r="AB98" s="30"/>
      <c r="AC98" s="30"/>
      <c r="AD98" s="30"/>
      <c r="AE98" s="30"/>
      <c r="AT98" s="18" t="s">
        <v>135</v>
      </c>
      <c r="AU98" s="18" t="s">
        <v>84</v>
      </c>
    </row>
    <row r="99" spans="1:65" s="2" customFormat="1" ht="19.5" x14ac:dyDescent="0.2">
      <c r="A99" s="30"/>
      <c r="B99" s="31"/>
      <c r="C99" s="30"/>
      <c r="D99" s="148" t="s">
        <v>137</v>
      </c>
      <c r="E99" s="30"/>
      <c r="F99" s="149" t="s">
        <v>695</v>
      </c>
      <c r="G99" s="30"/>
      <c r="H99" s="30"/>
      <c r="I99" s="30"/>
      <c r="J99" s="30"/>
      <c r="K99" s="30"/>
      <c r="L99" s="31"/>
      <c r="M99" s="150"/>
      <c r="N99" s="151"/>
      <c r="O99" s="51"/>
      <c r="P99" s="51"/>
      <c r="Q99" s="51"/>
      <c r="R99" s="51"/>
      <c r="S99" s="51"/>
      <c r="T99" s="52"/>
      <c r="U99" s="30"/>
      <c r="V99" s="30"/>
      <c r="W99" s="30"/>
      <c r="X99" s="30"/>
      <c r="Y99" s="30"/>
      <c r="Z99" s="30"/>
      <c r="AA99" s="30"/>
      <c r="AB99" s="30"/>
      <c r="AC99" s="30"/>
      <c r="AD99" s="30"/>
      <c r="AE99" s="30"/>
      <c r="AT99" s="18" t="s">
        <v>137</v>
      </c>
      <c r="AU99" s="18" t="s">
        <v>84</v>
      </c>
    </row>
    <row r="100" spans="1:65" s="13" customFormat="1" x14ac:dyDescent="0.2">
      <c r="B100" s="152"/>
      <c r="D100" s="148" t="s">
        <v>139</v>
      </c>
      <c r="E100" s="153" t="s">
        <v>3</v>
      </c>
      <c r="F100" s="154" t="s">
        <v>682</v>
      </c>
      <c r="H100" s="155">
        <v>227</v>
      </c>
      <c r="L100" s="152"/>
      <c r="M100" s="156"/>
      <c r="N100" s="157"/>
      <c r="O100" s="157"/>
      <c r="P100" s="157"/>
      <c r="Q100" s="157"/>
      <c r="R100" s="157"/>
      <c r="S100" s="157"/>
      <c r="T100" s="158"/>
      <c r="AT100" s="153" t="s">
        <v>139</v>
      </c>
      <c r="AU100" s="153" t="s">
        <v>84</v>
      </c>
      <c r="AV100" s="13" t="s">
        <v>84</v>
      </c>
      <c r="AW100" s="13" t="s">
        <v>36</v>
      </c>
      <c r="AX100" s="13" t="s">
        <v>82</v>
      </c>
      <c r="AY100" s="153" t="s">
        <v>126</v>
      </c>
    </row>
    <row r="101" spans="1:65" s="2" customFormat="1" ht="24.2" customHeight="1" x14ac:dyDescent="0.2">
      <c r="A101" s="30"/>
      <c r="B101" s="135"/>
      <c r="C101" s="136" t="s">
        <v>156</v>
      </c>
      <c r="D101" s="136" t="s">
        <v>128</v>
      </c>
      <c r="E101" s="137" t="s">
        <v>696</v>
      </c>
      <c r="F101" s="138" t="s">
        <v>697</v>
      </c>
      <c r="G101" s="139" t="s">
        <v>253</v>
      </c>
      <c r="H101" s="140">
        <v>40</v>
      </c>
      <c r="I101" s="141"/>
      <c r="J101" s="141">
        <f>ROUND(I101*H101,2)</f>
        <v>0</v>
      </c>
      <c r="K101" s="138" t="s">
        <v>132</v>
      </c>
      <c r="L101" s="31"/>
      <c r="M101" s="142" t="s">
        <v>3</v>
      </c>
      <c r="N101" s="143" t="s">
        <v>45</v>
      </c>
      <c r="O101" s="144">
        <v>1.24</v>
      </c>
      <c r="P101" s="144">
        <f>O101*H101</f>
        <v>49.6</v>
      </c>
      <c r="Q101" s="144">
        <v>0</v>
      </c>
      <c r="R101" s="144">
        <f>Q101*H101</f>
        <v>0</v>
      </c>
      <c r="S101" s="144">
        <v>0</v>
      </c>
      <c r="T101" s="145">
        <f>S101*H101</f>
        <v>0</v>
      </c>
      <c r="U101" s="30"/>
      <c r="V101" s="30"/>
      <c r="W101" s="30"/>
      <c r="X101" s="30"/>
      <c r="Y101" s="30"/>
      <c r="Z101" s="30"/>
      <c r="AA101" s="30"/>
      <c r="AB101" s="30"/>
      <c r="AC101" s="30"/>
      <c r="AD101" s="30"/>
      <c r="AE101" s="30"/>
      <c r="AR101" s="146" t="s">
        <v>133</v>
      </c>
      <c r="AT101" s="146" t="s">
        <v>128</v>
      </c>
      <c r="AU101" s="146" t="s">
        <v>84</v>
      </c>
      <c r="AY101" s="18" t="s">
        <v>126</v>
      </c>
      <c r="BE101" s="147">
        <f>IF(N101="základní",J101,0)</f>
        <v>0</v>
      </c>
      <c r="BF101" s="147">
        <f>IF(N101="snížená",J101,0)</f>
        <v>0</v>
      </c>
      <c r="BG101" s="147">
        <f>IF(N101="zákl. přenesená",J101,0)</f>
        <v>0</v>
      </c>
      <c r="BH101" s="147">
        <f>IF(N101="sníž. přenesená",J101,0)</f>
        <v>0</v>
      </c>
      <c r="BI101" s="147">
        <f>IF(N101="nulová",J101,0)</f>
        <v>0</v>
      </c>
      <c r="BJ101" s="18" t="s">
        <v>82</v>
      </c>
      <c r="BK101" s="147">
        <f>ROUND(I101*H101,2)</f>
        <v>0</v>
      </c>
      <c r="BL101" s="18" t="s">
        <v>133</v>
      </c>
      <c r="BM101" s="146" t="s">
        <v>698</v>
      </c>
    </row>
    <row r="102" spans="1:65" s="2" customFormat="1" ht="39" x14ac:dyDescent="0.2">
      <c r="A102" s="30"/>
      <c r="B102" s="31"/>
      <c r="C102" s="30"/>
      <c r="D102" s="148" t="s">
        <v>135</v>
      </c>
      <c r="E102" s="30"/>
      <c r="F102" s="149" t="s">
        <v>694</v>
      </c>
      <c r="G102" s="30"/>
      <c r="H102" s="30"/>
      <c r="I102" s="30"/>
      <c r="J102" s="30"/>
      <c r="K102" s="30"/>
      <c r="L102" s="31"/>
      <c r="M102" s="150"/>
      <c r="N102" s="151"/>
      <c r="O102" s="51"/>
      <c r="P102" s="51"/>
      <c r="Q102" s="51"/>
      <c r="R102" s="51"/>
      <c r="S102" s="51"/>
      <c r="T102" s="52"/>
      <c r="U102" s="30"/>
      <c r="V102" s="30"/>
      <c r="W102" s="30"/>
      <c r="X102" s="30"/>
      <c r="Y102" s="30"/>
      <c r="Z102" s="30"/>
      <c r="AA102" s="30"/>
      <c r="AB102" s="30"/>
      <c r="AC102" s="30"/>
      <c r="AD102" s="30"/>
      <c r="AE102" s="30"/>
      <c r="AT102" s="18" t="s">
        <v>135</v>
      </c>
      <c r="AU102" s="18" t="s">
        <v>84</v>
      </c>
    </row>
    <row r="103" spans="1:65" s="2" customFormat="1" ht="19.5" x14ac:dyDescent="0.2">
      <c r="A103" s="30"/>
      <c r="B103" s="31"/>
      <c r="C103" s="30"/>
      <c r="D103" s="148" t="s">
        <v>137</v>
      </c>
      <c r="E103" s="30"/>
      <c r="F103" s="149" t="s">
        <v>695</v>
      </c>
      <c r="G103" s="30"/>
      <c r="H103" s="30"/>
      <c r="I103" s="30"/>
      <c r="J103" s="30"/>
      <c r="K103" s="30"/>
      <c r="L103" s="31"/>
      <c r="M103" s="150"/>
      <c r="N103" s="151"/>
      <c r="O103" s="51"/>
      <c r="P103" s="51"/>
      <c r="Q103" s="51"/>
      <c r="R103" s="51"/>
      <c r="S103" s="51"/>
      <c r="T103" s="52"/>
      <c r="U103" s="30"/>
      <c r="V103" s="30"/>
      <c r="W103" s="30"/>
      <c r="X103" s="30"/>
      <c r="Y103" s="30"/>
      <c r="Z103" s="30"/>
      <c r="AA103" s="30"/>
      <c r="AB103" s="30"/>
      <c r="AC103" s="30"/>
      <c r="AD103" s="30"/>
      <c r="AE103" s="30"/>
      <c r="AT103" s="18" t="s">
        <v>137</v>
      </c>
      <c r="AU103" s="18" t="s">
        <v>84</v>
      </c>
    </row>
    <row r="104" spans="1:65" s="13" customFormat="1" x14ac:dyDescent="0.2">
      <c r="B104" s="152"/>
      <c r="D104" s="148" t="s">
        <v>139</v>
      </c>
      <c r="E104" s="153" t="s">
        <v>3</v>
      </c>
      <c r="F104" s="154" t="s">
        <v>686</v>
      </c>
      <c r="H104" s="155">
        <v>40</v>
      </c>
      <c r="L104" s="152"/>
      <c r="M104" s="156"/>
      <c r="N104" s="157"/>
      <c r="O104" s="157"/>
      <c r="P104" s="157"/>
      <c r="Q104" s="157"/>
      <c r="R104" s="157"/>
      <c r="S104" s="157"/>
      <c r="T104" s="158"/>
      <c r="AT104" s="153" t="s">
        <v>139</v>
      </c>
      <c r="AU104" s="153" t="s">
        <v>84</v>
      </c>
      <c r="AV104" s="13" t="s">
        <v>84</v>
      </c>
      <c r="AW104" s="13" t="s">
        <v>36</v>
      </c>
      <c r="AX104" s="13" t="s">
        <v>82</v>
      </c>
      <c r="AY104" s="153" t="s">
        <v>126</v>
      </c>
    </row>
    <row r="105" spans="1:65" s="2" customFormat="1" ht="24.2" customHeight="1" x14ac:dyDescent="0.2">
      <c r="A105" s="30"/>
      <c r="B105" s="135"/>
      <c r="C105" s="136" t="s">
        <v>163</v>
      </c>
      <c r="D105" s="136" t="s">
        <v>128</v>
      </c>
      <c r="E105" s="137" t="s">
        <v>699</v>
      </c>
      <c r="F105" s="138" t="s">
        <v>700</v>
      </c>
      <c r="G105" s="139" t="s">
        <v>253</v>
      </c>
      <c r="H105" s="140">
        <v>1</v>
      </c>
      <c r="I105" s="141"/>
      <c r="J105" s="141">
        <f>ROUND(I105*H105,2)</f>
        <v>0</v>
      </c>
      <c r="K105" s="138" t="s">
        <v>132</v>
      </c>
      <c r="L105" s="31"/>
      <c r="M105" s="142" t="s">
        <v>3</v>
      </c>
      <c r="N105" s="143" t="s">
        <v>45</v>
      </c>
      <c r="O105" s="144">
        <v>2.7829999999999999</v>
      </c>
      <c r="P105" s="144">
        <f>O105*H105</f>
        <v>2.7829999999999999</v>
      </c>
      <c r="Q105" s="144">
        <v>0</v>
      </c>
      <c r="R105" s="144">
        <f>Q105*H105</f>
        <v>0</v>
      </c>
      <c r="S105" s="144">
        <v>0</v>
      </c>
      <c r="T105" s="145">
        <f>S105*H105</f>
        <v>0</v>
      </c>
      <c r="U105" s="30"/>
      <c r="V105" s="30"/>
      <c r="W105" s="30"/>
      <c r="X105" s="30"/>
      <c r="Y105" s="30"/>
      <c r="Z105" s="30"/>
      <c r="AA105" s="30"/>
      <c r="AB105" s="30"/>
      <c r="AC105" s="30"/>
      <c r="AD105" s="30"/>
      <c r="AE105" s="30"/>
      <c r="AR105" s="146" t="s">
        <v>133</v>
      </c>
      <c r="AT105" s="146" t="s">
        <v>128</v>
      </c>
      <c r="AU105" s="146" t="s">
        <v>84</v>
      </c>
      <c r="AY105" s="18" t="s">
        <v>126</v>
      </c>
      <c r="BE105" s="147">
        <f>IF(N105="základní",J105,0)</f>
        <v>0</v>
      </c>
      <c r="BF105" s="147">
        <f>IF(N105="snížená",J105,0)</f>
        <v>0</v>
      </c>
      <c r="BG105" s="147">
        <f>IF(N105="zákl. přenesená",J105,0)</f>
        <v>0</v>
      </c>
      <c r="BH105" s="147">
        <f>IF(N105="sníž. přenesená",J105,0)</f>
        <v>0</v>
      </c>
      <c r="BI105" s="147">
        <f>IF(N105="nulová",J105,0)</f>
        <v>0</v>
      </c>
      <c r="BJ105" s="18" t="s">
        <v>82</v>
      </c>
      <c r="BK105" s="147">
        <f>ROUND(I105*H105,2)</f>
        <v>0</v>
      </c>
      <c r="BL105" s="18" t="s">
        <v>133</v>
      </c>
      <c r="BM105" s="146" t="s">
        <v>701</v>
      </c>
    </row>
    <row r="106" spans="1:65" s="2" customFormat="1" ht="39" x14ac:dyDescent="0.2">
      <c r="A106" s="30"/>
      <c r="B106" s="31"/>
      <c r="C106" s="30"/>
      <c r="D106" s="148" t="s">
        <v>135</v>
      </c>
      <c r="E106" s="30"/>
      <c r="F106" s="149" t="s">
        <v>694</v>
      </c>
      <c r="G106" s="30"/>
      <c r="H106" s="30"/>
      <c r="I106" s="30"/>
      <c r="J106" s="30"/>
      <c r="K106" s="30"/>
      <c r="L106" s="31"/>
      <c r="M106" s="150"/>
      <c r="N106" s="151"/>
      <c r="O106" s="51"/>
      <c r="P106" s="51"/>
      <c r="Q106" s="51"/>
      <c r="R106" s="51"/>
      <c r="S106" s="51"/>
      <c r="T106" s="52"/>
      <c r="U106" s="30"/>
      <c r="V106" s="30"/>
      <c r="W106" s="30"/>
      <c r="X106" s="30"/>
      <c r="Y106" s="30"/>
      <c r="Z106" s="30"/>
      <c r="AA106" s="30"/>
      <c r="AB106" s="30"/>
      <c r="AC106" s="30"/>
      <c r="AD106" s="30"/>
      <c r="AE106" s="30"/>
      <c r="AT106" s="18" t="s">
        <v>135</v>
      </c>
      <c r="AU106" s="18" t="s">
        <v>84</v>
      </c>
    </row>
    <row r="107" spans="1:65" s="2" customFormat="1" ht="19.5" x14ac:dyDescent="0.2">
      <c r="A107" s="30"/>
      <c r="B107" s="31"/>
      <c r="C107" s="30"/>
      <c r="D107" s="148" t="s">
        <v>137</v>
      </c>
      <c r="E107" s="30"/>
      <c r="F107" s="149" t="s">
        <v>695</v>
      </c>
      <c r="G107" s="30"/>
      <c r="H107" s="30"/>
      <c r="I107" s="30"/>
      <c r="J107" s="30"/>
      <c r="K107" s="30"/>
      <c r="L107" s="31"/>
      <c r="M107" s="150"/>
      <c r="N107" s="151"/>
      <c r="O107" s="51"/>
      <c r="P107" s="51"/>
      <c r="Q107" s="51"/>
      <c r="R107" s="51"/>
      <c r="S107" s="51"/>
      <c r="T107" s="52"/>
      <c r="U107" s="30"/>
      <c r="V107" s="30"/>
      <c r="W107" s="30"/>
      <c r="X107" s="30"/>
      <c r="Y107" s="30"/>
      <c r="Z107" s="30"/>
      <c r="AA107" s="30"/>
      <c r="AB107" s="30"/>
      <c r="AC107" s="30"/>
      <c r="AD107" s="30"/>
      <c r="AE107" s="30"/>
      <c r="AT107" s="18" t="s">
        <v>137</v>
      </c>
      <c r="AU107" s="18" t="s">
        <v>84</v>
      </c>
    </row>
    <row r="108" spans="1:65" s="13" customFormat="1" x14ac:dyDescent="0.2">
      <c r="B108" s="152"/>
      <c r="D108" s="148" t="s">
        <v>139</v>
      </c>
      <c r="E108" s="153" t="s">
        <v>3</v>
      </c>
      <c r="F108" s="154" t="s">
        <v>690</v>
      </c>
      <c r="H108" s="155">
        <v>1</v>
      </c>
      <c r="L108" s="152"/>
      <c r="M108" s="156"/>
      <c r="N108" s="157"/>
      <c r="O108" s="157"/>
      <c r="P108" s="157"/>
      <c r="Q108" s="157"/>
      <c r="R108" s="157"/>
      <c r="S108" s="157"/>
      <c r="T108" s="158"/>
      <c r="AT108" s="153" t="s">
        <v>139</v>
      </c>
      <c r="AU108" s="153" t="s">
        <v>84</v>
      </c>
      <c r="AV108" s="13" t="s">
        <v>84</v>
      </c>
      <c r="AW108" s="13" t="s">
        <v>36</v>
      </c>
      <c r="AX108" s="13" t="s">
        <v>82</v>
      </c>
      <c r="AY108" s="153" t="s">
        <v>126</v>
      </c>
    </row>
    <row r="109" spans="1:65" s="2" customFormat="1" ht="24.2" customHeight="1" x14ac:dyDescent="0.2">
      <c r="A109" s="30"/>
      <c r="B109" s="135"/>
      <c r="C109" s="136" t="s">
        <v>169</v>
      </c>
      <c r="D109" s="136" t="s">
        <v>128</v>
      </c>
      <c r="E109" s="137" t="s">
        <v>702</v>
      </c>
      <c r="F109" s="138" t="s">
        <v>703</v>
      </c>
      <c r="G109" s="139" t="s">
        <v>253</v>
      </c>
      <c r="H109" s="140">
        <v>7945</v>
      </c>
      <c r="I109" s="141"/>
      <c r="J109" s="141">
        <f>ROUND(I109*H109,2)</f>
        <v>0</v>
      </c>
      <c r="K109" s="138" t="s">
        <v>132</v>
      </c>
      <c r="L109" s="31"/>
      <c r="M109" s="142" t="s">
        <v>3</v>
      </c>
      <c r="N109" s="143" t="s">
        <v>45</v>
      </c>
      <c r="O109" s="144">
        <v>1E-3</v>
      </c>
      <c r="P109" s="144">
        <f>O109*H109</f>
        <v>7.9450000000000003</v>
      </c>
      <c r="Q109" s="144">
        <v>0</v>
      </c>
      <c r="R109" s="144">
        <f>Q109*H109</f>
        <v>0</v>
      </c>
      <c r="S109" s="144">
        <v>0</v>
      </c>
      <c r="T109" s="145">
        <f>S109*H109</f>
        <v>0</v>
      </c>
      <c r="U109" s="30"/>
      <c r="V109" s="30"/>
      <c r="W109" s="30"/>
      <c r="X109" s="30"/>
      <c r="Y109" s="30"/>
      <c r="Z109" s="30"/>
      <c r="AA109" s="30"/>
      <c r="AB109" s="30"/>
      <c r="AC109" s="30"/>
      <c r="AD109" s="30"/>
      <c r="AE109" s="30"/>
      <c r="AR109" s="146" t="s">
        <v>133</v>
      </c>
      <c r="AT109" s="146" t="s">
        <v>128</v>
      </c>
      <c r="AU109" s="146" t="s">
        <v>84</v>
      </c>
      <c r="AY109" s="18" t="s">
        <v>126</v>
      </c>
      <c r="BE109" s="147">
        <f>IF(N109="základní",J109,0)</f>
        <v>0</v>
      </c>
      <c r="BF109" s="147">
        <f>IF(N109="snížená",J109,0)</f>
        <v>0</v>
      </c>
      <c r="BG109" s="147">
        <f>IF(N109="zákl. přenesená",J109,0)</f>
        <v>0</v>
      </c>
      <c r="BH109" s="147">
        <f>IF(N109="sníž. přenesená",J109,0)</f>
        <v>0</v>
      </c>
      <c r="BI109" s="147">
        <f>IF(N109="nulová",J109,0)</f>
        <v>0</v>
      </c>
      <c r="BJ109" s="18" t="s">
        <v>82</v>
      </c>
      <c r="BK109" s="147">
        <f>ROUND(I109*H109,2)</f>
        <v>0</v>
      </c>
      <c r="BL109" s="18" t="s">
        <v>133</v>
      </c>
      <c r="BM109" s="146" t="s">
        <v>704</v>
      </c>
    </row>
    <row r="110" spans="1:65" s="2" customFormat="1" ht="39" x14ac:dyDescent="0.2">
      <c r="A110" s="30"/>
      <c r="B110" s="31"/>
      <c r="C110" s="30"/>
      <c r="D110" s="148" t="s">
        <v>135</v>
      </c>
      <c r="E110" s="30"/>
      <c r="F110" s="149" t="s">
        <v>694</v>
      </c>
      <c r="G110" s="30"/>
      <c r="H110" s="30"/>
      <c r="I110" s="30"/>
      <c r="J110" s="30"/>
      <c r="K110" s="30"/>
      <c r="L110" s="31"/>
      <c r="M110" s="150"/>
      <c r="N110" s="151"/>
      <c r="O110" s="51"/>
      <c r="P110" s="51"/>
      <c r="Q110" s="51"/>
      <c r="R110" s="51"/>
      <c r="S110" s="51"/>
      <c r="T110" s="52"/>
      <c r="U110" s="30"/>
      <c r="V110" s="30"/>
      <c r="W110" s="30"/>
      <c r="X110" s="30"/>
      <c r="Y110" s="30"/>
      <c r="Z110" s="30"/>
      <c r="AA110" s="30"/>
      <c r="AB110" s="30"/>
      <c r="AC110" s="30"/>
      <c r="AD110" s="30"/>
      <c r="AE110" s="30"/>
      <c r="AT110" s="18" t="s">
        <v>135</v>
      </c>
      <c r="AU110" s="18" t="s">
        <v>84</v>
      </c>
    </row>
    <row r="111" spans="1:65" s="13" customFormat="1" x14ac:dyDescent="0.2">
      <c r="B111" s="152"/>
      <c r="D111" s="148" t="s">
        <v>139</v>
      </c>
      <c r="E111" s="153" t="s">
        <v>3</v>
      </c>
      <c r="F111" s="154" t="s">
        <v>705</v>
      </c>
      <c r="H111" s="155">
        <v>7945</v>
      </c>
      <c r="L111" s="152"/>
      <c r="M111" s="156"/>
      <c r="N111" s="157"/>
      <c r="O111" s="157"/>
      <c r="P111" s="157"/>
      <c r="Q111" s="157"/>
      <c r="R111" s="157"/>
      <c r="S111" s="157"/>
      <c r="T111" s="158"/>
      <c r="AT111" s="153" t="s">
        <v>139</v>
      </c>
      <c r="AU111" s="153" t="s">
        <v>84</v>
      </c>
      <c r="AV111" s="13" t="s">
        <v>84</v>
      </c>
      <c r="AW111" s="13" t="s">
        <v>36</v>
      </c>
      <c r="AX111" s="13" t="s">
        <v>82</v>
      </c>
      <c r="AY111" s="153" t="s">
        <v>126</v>
      </c>
    </row>
    <row r="112" spans="1:65" s="2" customFormat="1" ht="24.2" customHeight="1" x14ac:dyDescent="0.2">
      <c r="A112" s="30"/>
      <c r="B112" s="135"/>
      <c r="C112" s="136" t="s">
        <v>176</v>
      </c>
      <c r="D112" s="136" t="s">
        <v>128</v>
      </c>
      <c r="E112" s="137" t="s">
        <v>706</v>
      </c>
      <c r="F112" s="138" t="s">
        <v>707</v>
      </c>
      <c r="G112" s="139" t="s">
        <v>253</v>
      </c>
      <c r="H112" s="140">
        <v>1400</v>
      </c>
      <c r="I112" s="141"/>
      <c r="J112" s="141">
        <f>ROUND(I112*H112,2)</f>
        <v>0</v>
      </c>
      <c r="K112" s="138" t="s">
        <v>132</v>
      </c>
      <c r="L112" s="31"/>
      <c r="M112" s="142" t="s">
        <v>3</v>
      </c>
      <c r="N112" s="143" t="s">
        <v>45</v>
      </c>
      <c r="O112" s="144">
        <v>3.0000000000000001E-3</v>
      </c>
      <c r="P112" s="144">
        <f>O112*H112</f>
        <v>4.2</v>
      </c>
      <c r="Q112" s="144">
        <v>0</v>
      </c>
      <c r="R112" s="144">
        <f>Q112*H112</f>
        <v>0</v>
      </c>
      <c r="S112" s="144">
        <v>0</v>
      </c>
      <c r="T112" s="145">
        <f>S112*H112</f>
        <v>0</v>
      </c>
      <c r="U112" s="30"/>
      <c r="V112" s="30"/>
      <c r="W112" s="30"/>
      <c r="X112" s="30"/>
      <c r="Y112" s="30"/>
      <c r="Z112" s="30"/>
      <c r="AA112" s="30"/>
      <c r="AB112" s="30"/>
      <c r="AC112" s="30"/>
      <c r="AD112" s="30"/>
      <c r="AE112" s="30"/>
      <c r="AR112" s="146" t="s">
        <v>133</v>
      </c>
      <c r="AT112" s="146" t="s">
        <v>128</v>
      </c>
      <c r="AU112" s="146" t="s">
        <v>84</v>
      </c>
      <c r="AY112" s="18" t="s">
        <v>126</v>
      </c>
      <c r="BE112" s="147">
        <f>IF(N112="základní",J112,0)</f>
        <v>0</v>
      </c>
      <c r="BF112" s="147">
        <f>IF(N112="snížená",J112,0)</f>
        <v>0</v>
      </c>
      <c r="BG112" s="147">
        <f>IF(N112="zákl. přenesená",J112,0)</f>
        <v>0</v>
      </c>
      <c r="BH112" s="147">
        <f>IF(N112="sníž. přenesená",J112,0)</f>
        <v>0</v>
      </c>
      <c r="BI112" s="147">
        <f>IF(N112="nulová",J112,0)</f>
        <v>0</v>
      </c>
      <c r="BJ112" s="18" t="s">
        <v>82</v>
      </c>
      <c r="BK112" s="147">
        <f>ROUND(I112*H112,2)</f>
        <v>0</v>
      </c>
      <c r="BL112" s="18" t="s">
        <v>133</v>
      </c>
      <c r="BM112" s="146" t="s">
        <v>708</v>
      </c>
    </row>
    <row r="113" spans="1:65" s="2" customFormat="1" ht="39" x14ac:dyDescent="0.2">
      <c r="A113" s="30"/>
      <c r="B113" s="31"/>
      <c r="C113" s="30"/>
      <c r="D113" s="148" t="s">
        <v>135</v>
      </c>
      <c r="E113" s="30"/>
      <c r="F113" s="149" t="s">
        <v>694</v>
      </c>
      <c r="G113" s="30"/>
      <c r="H113" s="30"/>
      <c r="I113" s="30"/>
      <c r="J113" s="30"/>
      <c r="K113" s="30"/>
      <c r="L113" s="31"/>
      <c r="M113" s="150"/>
      <c r="N113" s="151"/>
      <c r="O113" s="51"/>
      <c r="P113" s="51"/>
      <c r="Q113" s="51"/>
      <c r="R113" s="51"/>
      <c r="S113" s="51"/>
      <c r="T113" s="52"/>
      <c r="U113" s="30"/>
      <c r="V113" s="30"/>
      <c r="W113" s="30"/>
      <c r="X113" s="30"/>
      <c r="Y113" s="30"/>
      <c r="Z113" s="30"/>
      <c r="AA113" s="30"/>
      <c r="AB113" s="30"/>
      <c r="AC113" s="30"/>
      <c r="AD113" s="30"/>
      <c r="AE113" s="30"/>
      <c r="AT113" s="18" t="s">
        <v>135</v>
      </c>
      <c r="AU113" s="18" t="s">
        <v>84</v>
      </c>
    </row>
    <row r="114" spans="1:65" s="13" customFormat="1" x14ac:dyDescent="0.2">
      <c r="B114" s="152"/>
      <c r="D114" s="148" t="s">
        <v>139</v>
      </c>
      <c r="E114" s="153" t="s">
        <v>3</v>
      </c>
      <c r="F114" s="154" t="s">
        <v>709</v>
      </c>
      <c r="H114" s="155">
        <v>1400</v>
      </c>
      <c r="L114" s="152"/>
      <c r="M114" s="156"/>
      <c r="N114" s="157"/>
      <c r="O114" s="157"/>
      <c r="P114" s="157"/>
      <c r="Q114" s="157"/>
      <c r="R114" s="157"/>
      <c r="S114" s="157"/>
      <c r="T114" s="158"/>
      <c r="AT114" s="153" t="s">
        <v>139</v>
      </c>
      <c r="AU114" s="153" t="s">
        <v>84</v>
      </c>
      <c r="AV114" s="13" t="s">
        <v>84</v>
      </c>
      <c r="AW114" s="13" t="s">
        <v>36</v>
      </c>
      <c r="AX114" s="13" t="s">
        <v>82</v>
      </c>
      <c r="AY114" s="153" t="s">
        <v>126</v>
      </c>
    </row>
    <row r="115" spans="1:65" s="2" customFormat="1" ht="24.2" customHeight="1" x14ac:dyDescent="0.2">
      <c r="A115" s="30"/>
      <c r="B115" s="135"/>
      <c r="C115" s="136" t="s">
        <v>181</v>
      </c>
      <c r="D115" s="136" t="s">
        <v>128</v>
      </c>
      <c r="E115" s="137" t="s">
        <v>710</v>
      </c>
      <c r="F115" s="138" t="s">
        <v>711</v>
      </c>
      <c r="G115" s="139" t="s">
        <v>253</v>
      </c>
      <c r="H115" s="140">
        <v>35</v>
      </c>
      <c r="I115" s="141"/>
      <c r="J115" s="141">
        <f>ROUND(I115*H115,2)</f>
        <v>0</v>
      </c>
      <c r="K115" s="138" t="s">
        <v>132</v>
      </c>
      <c r="L115" s="31"/>
      <c r="M115" s="142" t="s">
        <v>3</v>
      </c>
      <c r="N115" s="143" t="s">
        <v>45</v>
      </c>
      <c r="O115" s="144">
        <v>0.01</v>
      </c>
      <c r="P115" s="144">
        <f>O115*H115</f>
        <v>0.35000000000000003</v>
      </c>
      <c r="Q115" s="144">
        <v>0</v>
      </c>
      <c r="R115" s="144">
        <f>Q115*H115</f>
        <v>0</v>
      </c>
      <c r="S115" s="144">
        <v>0</v>
      </c>
      <c r="T115" s="145">
        <f>S115*H115</f>
        <v>0</v>
      </c>
      <c r="U115" s="30"/>
      <c r="V115" s="30"/>
      <c r="W115" s="30"/>
      <c r="X115" s="30"/>
      <c r="Y115" s="30"/>
      <c r="Z115" s="30"/>
      <c r="AA115" s="30"/>
      <c r="AB115" s="30"/>
      <c r="AC115" s="30"/>
      <c r="AD115" s="30"/>
      <c r="AE115" s="30"/>
      <c r="AR115" s="146" t="s">
        <v>133</v>
      </c>
      <c r="AT115" s="146" t="s">
        <v>128</v>
      </c>
      <c r="AU115" s="146" t="s">
        <v>84</v>
      </c>
      <c r="AY115" s="18" t="s">
        <v>126</v>
      </c>
      <c r="BE115" s="147">
        <f>IF(N115="základní",J115,0)</f>
        <v>0</v>
      </c>
      <c r="BF115" s="147">
        <f>IF(N115="snížená",J115,0)</f>
        <v>0</v>
      </c>
      <c r="BG115" s="147">
        <f>IF(N115="zákl. přenesená",J115,0)</f>
        <v>0</v>
      </c>
      <c r="BH115" s="147">
        <f>IF(N115="sníž. přenesená",J115,0)</f>
        <v>0</v>
      </c>
      <c r="BI115" s="147">
        <f>IF(N115="nulová",J115,0)</f>
        <v>0</v>
      </c>
      <c r="BJ115" s="18" t="s">
        <v>82</v>
      </c>
      <c r="BK115" s="147">
        <f>ROUND(I115*H115,2)</f>
        <v>0</v>
      </c>
      <c r="BL115" s="18" t="s">
        <v>133</v>
      </c>
      <c r="BM115" s="146" t="s">
        <v>712</v>
      </c>
    </row>
    <row r="116" spans="1:65" s="2" customFormat="1" ht="39" x14ac:dyDescent="0.2">
      <c r="A116" s="30"/>
      <c r="B116" s="31"/>
      <c r="C116" s="30"/>
      <c r="D116" s="148" t="s">
        <v>135</v>
      </c>
      <c r="E116" s="30"/>
      <c r="F116" s="149" t="s">
        <v>694</v>
      </c>
      <c r="G116" s="30"/>
      <c r="H116" s="30"/>
      <c r="I116" s="30"/>
      <c r="J116" s="30"/>
      <c r="K116" s="30"/>
      <c r="L116" s="31"/>
      <c r="M116" s="150"/>
      <c r="N116" s="151"/>
      <c r="O116" s="51"/>
      <c r="P116" s="51"/>
      <c r="Q116" s="51"/>
      <c r="R116" s="51"/>
      <c r="S116" s="51"/>
      <c r="T116" s="52"/>
      <c r="U116" s="30"/>
      <c r="V116" s="30"/>
      <c r="W116" s="30"/>
      <c r="X116" s="30"/>
      <c r="Y116" s="30"/>
      <c r="Z116" s="30"/>
      <c r="AA116" s="30"/>
      <c r="AB116" s="30"/>
      <c r="AC116" s="30"/>
      <c r="AD116" s="30"/>
      <c r="AE116" s="30"/>
      <c r="AT116" s="18" t="s">
        <v>135</v>
      </c>
      <c r="AU116" s="18" t="s">
        <v>84</v>
      </c>
    </row>
    <row r="117" spans="1:65" s="13" customFormat="1" x14ac:dyDescent="0.2">
      <c r="B117" s="152"/>
      <c r="D117" s="148" t="s">
        <v>139</v>
      </c>
      <c r="E117" s="153" t="s">
        <v>3</v>
      </c>
      <c r="F117" s="154" t="s">
        <v>713</v>
      </c>
      <c r="H117" s="155">
        <v>35</v>
      </c>
      <c r="L117" s="152"/>
      <c r="M117" s="156"/>
      <c r="N117" s="157"/>
      <c r="O117" s="157"/>
      <c r="P117" s="157"/>
      <c r="Q117" s="157"/>
      <c r="R117" s="157"/>
      <c r="S117" s="157"/>
      <c r="T117" s="158"/>
      <c r="AT117" s="153" t="s">
        <v>139</v>
      </c>
      <c r="AU117" s="153" t="s">
        <v>84</v>
      </c>
      <c r="AV117" s="13" t="s">
        <v>84</v>
      </c>
      <c r="AW117" s="13" t="s">
        <v>36</v>
      </c>
      <c r="AX117" s="13" t="s">
        <v>82</v>
      </c>
      <c r="AY117" s="153" t="s">
        <v>126</v>
      </c>
    </row>
    <row r="118" spans="1:65" s="2" customFormat="1" ht="24.2" customHeight="1" x14ac:dyDescent="0.2">
      <c r="A118" s="30"/>
      <c r="B118" s="135"/>
      <c r="C118" s="136" t="s">
        <v>187</v>
      </c>
      <c r="D118" s="136" t="s">
        <v>128</v>
      </c>
      <c r="E118" s="137" t="s">
        <v>714</v>
      </c>
      <c r="F118" s="138" t="s">
        <v>715</v>
      </c>
      <c r="G118" s="139" t="s">
        <v>253</v>
      </c>
      <c r="H118" s="140">
        <v>187</v>
      </c>
      <c r="I118" s="141"/>
      <c r="J118" s="141">
        <f>ROUND(I118*H118,2)</f>
        <v>0</v>
      </c>
      <c r="K118" s="138" t="s">
        <v>132</v>
      </c>
      <c r="L118" s="31"/>
      <c r="M118" s="142" t="s">
        <v>3</v>
      </c>
      <c r="N118" s="143" t="s">
        <v>45</v>
      </c>
      <c r="O118" s="144">
        <v>0.13300000000000001</v>
      </c>
      <c r="P118" s="144">
        <f>O118*H118</f>
        <v>24.871000000000002</v>
      </c>
      <c r="Q118" s="144">
        <v>0</v>
      </c>
      <c r="R118" s="144">
        <f>Q118*H118</f>
        <v>0</v>
      </c>
      <c r="S118" s="144">
        <v>0</v>
      </c>
      <c r="T118" s="145">
        <f>S118*H118</f>
        <v>0</v>
      </c>
      <c r="U118" s="30"/>
      <c r="V118" s="30"/>
      <c r="W118" s="30"/>
      <c r="X118" s="30"/>
      <c r="Y118" s="30"/>
      <c r="Z118" s="30"/>
      <c r="AA118" s="30"/>
      <c r="AB118" s="30"/>
      <c r="AC118" s="30"/>
      <c r="AD118" s="30"/>
      <c r="AE118" s="30"/>
      <c r="AR118" s="146" t="s">
        <v>133</v>
      </c>
      <c r="AT118" s="146" t="s">
        <v>128</v>
      </c>
      <c r="AU118" s="146" t="s">
        <v>84</v>
      </c>
      <c r="AY118" s="18" t="s">
        <v>126</v>
      </c>
      <c r="BE118" s="147">
        <f>IF(N118="základní",J118,0)</f>
        <v>0</v>
      </c>
      <c r="BF118" s="147">
        <f>IF(N118="snížená",J118,0)</f>
        <v>0</v>
      </c>
      <c r="BG118" s="147">
        <f>IF(N118="zákl. přenesená",J118,0)</f>
        <v>0</v>
      </c>
      <c r="BH118" s="147">
        <f>IF(N118="sníž. přenesená",J118,0)</f>
        <v>0</v>
      </c>
      <c r="BI118" s="147">
        <f>IF(N118="nulová",J118,0)</f>
        <v>0</v>
      </c>
      <c r="BJ118" s="18" t="s">
        <v>82</v>
      </c>
      <c r="BK118" s="147">
        <f>ROUND(I118*H118,2)</f>
        <v>0</v>
      </c>
      <c r="BL118" s="18" t="s">
        <v>133</v>
      </c>
      <c r="BM118" s="146" t="s">
        <v>716</v>
      </c>
    </row>
    <row r="119" spans="1:65" s="2" customFormat="1" ht="58.5" x14ac:dyDescent="0.2">
      <c r="A119" s="30"/>
      <c r="B119" s="31"/>
      <c r="C119" s="30"/>
      <c r="D119" s="148" t="s">
        <v>135</v>
      </c>
      <c r="E119" s="30"/>
      <c r="F119" s="149" t="s">
        <v>717</v>
      </c>
      <c r="G119" s="30"/>
      <c r="H119" s="30"/>
      <c r="I119" s="30"/>
      <c r="J119" s="30"/>
      <c r="K119" s="30"/>
      <c r="L119" s="31"/>
      <c r="M119" s="150"/>
      <c r="N119" s="151"/>
      <c r="O119" s="51"/>
      <c r="P119" s="51"/>
      <c r="Q119" s="51"/>
      <c r="R119" s="51"/>
      <c r="S119" s="51"/>
      <c r="T119" s="52"/>
      <c r="U119" s="30"/>
      <c r="V119" s="30"/>
      <c r="W119" s="30"/>
      <c r="X119" s="30"/>
      <c r="Y119" s="30"/>
      <c r="Z119" s="30"/>
      <c r="AA119" s="30"/>
      <c r="AB119" s="30"/>
      <c r="AC119" s="30"/>
      <c r="AD119" s="30"/>
      <c r="AE119" s="30"/>
      <c r="AT119" s="18" t="s">
        <v>135</v>
      </c>
      <c r="AU119" s="18" t="s">
        <v>84</v>
      </c>
    </row>
    <row r="120" spans="1:65" s="13" customFormat="1" x14ac:dyDescent="0.2">
      <c r="B120" s="152"/>
      <c r="D120" s="148" t="s">
        <v>139</v>
      </c>
      <c r="E120" s="153" t="s">
        <v>3</v>
      </c>
      <c r="F120" s="154" t="s">
        <v>718</v>
      </c>
      <c r="H120" s="155">
        <v>187</v>
      </c>
      <c r="L120" s="152"/>
      <c r="M120" s="156"/>
      <c r="N120" s="157"/>
      <c r="O120" s="157"/>
      <c r="P120" s="157"/>
      <c r="Q120" s="157"/>
      <c r="R120" s="157"/>
      <c r="S120" s="157"/>
      <c r="T120" s="158"/>
      <c r="AT120" s="153" t="s">
        <v>139</v>
      </c>
      <c r="AU120" s="153" t="s">
        <v>84</v>
      </c>
      <c r="AV120" s="13" t="s">
        <v>84</v>
      </c>
      <c r="AW120" s="13" t="s">
        <v>36</v>
      </c>
      <c r="AX120" s="13" t="s">
        <v>82</v>
      </c>
      <c r="AY120" s="153" t="s">
        <v>126</v>
      </c>
    </row>
    <row r="121" spans="1:65" s="2" customFormat="1" ht="24.2" customHeight="1" x14ac:dyDescent="0.2">
      <c r="A121" s="30"/>
      <c r="B121" s="135"/>
      <c r="C121" s="136" t="s">
        <v>193</v>
      </c>
      <c r="D121" s="136" t="s">
        <v>128</v>
      </c>
      <c r="E121" s="137" t="s">
        <v>719</v>
      </c>
      <c r="F121" s="138" t="s">
        <v>720</v>
      </c>
      <c r="G121" s="139" t="s">
        <v>253</v>
      </c>
      <c r="H121" s="140">
        <v>48</v>
      </c>
      <c r="I121" s="141"/>
      <c r="J121" s="141">
        <f>ROUND(I121*H121,2)</f>
        <v>0</v>
      </c>
      <c r="K121" s="138" t="s">
        <v>132</v>
      </c>
      <c r="L121" s="31"/>
      <c r="M121" s="142" t="s">
        <v>3</v>
      </c>
      <c r="N121" s="143" t="s">
        <v>45</v>
      </c>
      <c r="O121" s="144">
        <v>0.28399999999999997</v>
      </c>
      <c r="P121" s="144">
        <f>O121*H121</f>
        <v>13.631999999999998</v>
      </c>
      <c r="Q121" s="144">
        <v>0</v>
      </c>
      <c r="R121" s="144">
        <f>Q121*H121</f>
        <v>0</v>
      </c>
      <c r="S121" s="144">
        <v>0</v>
      </c>
      <c r="T121" s="145">
        <f>S121*H121</f>
        <v>0</v>
      </c>
      <c r="U121" s="30"/>
      <c r="V121" s="30"/>
      <c r="W121" s="30"/>
      <c r="X121" s="30"/>
      <c r="Y121" s="30"/>
      <c r="Z121" s="30"/>
      <c r="AA121" s="30"/>
      <c r="AB121" s="30"/>
      <c r="AC121" s="30"/>
      <c r="AD121" s="30"/>
      <c r="AE121" s="30"/>
      <c r="AR121" s="146" t="s">
        <v>133</v>
      </c>
      <c r="AT121" s="146" t="s">
        <v>128</v>
      </c>
      <c r="AU121" s="146" t="s">
        <v>84</v>
      </c>
      <c r="AY121" s="18" t="s">
        <v>126</v>
      </c>
      <c r="BE121" s="147">
        <f>IF(N121="základní",J121,0)</f>
        <v>0</v>
      </c>
      <c r="BF121" s="147">
        <f>IF(N121="snížená",J121,0)</f>
        <v>0</v>
      </c>
      <c r="BG121" s="147">
        <f>IF(N121="zákl. přenesená",J121,0)</f>
        <v>0</v>
      </c>
      <c r="BH121" s="147">
        <f>IF(N121="sníž. přenesená",J121,0)</f>
        <v>0</v>
      </c>
      <c r="BI121" s="147">
        <f>IF(N121="nulová",J121,0)</f>
        <v>0</v>
      </c>
      <c r="BJ121" s="18" t="s">
        <v>82</v>
      </c>
      <c r="BK121" s="147">
        <f>ROUND(I121*H121,2)</f>
        <v>0</v>
      </c>
      <c r="BL121" s="18" t="s">
        <v>133</v>
      </c>
      <c r="BM121" s="146" t="s">
        <v>721</v>
      </c>
    </row>
    <row r="122" spans="1:65" s="2" customFormat="1" ht="58.5" x14ac:dyDescent="0.2">
      <c r="A122" s="30"/>
      <c r="B122" s="31"/>
      <c r="C122" s="30"/>
      <c r="D122" s="148" t="s">
        <v>135</v>
      </c>
      <c r="E122" s="30"/>
      <c r="F122" s="149" t="s">
        <v>717</v>
      </c>
      <c r="G122" s="30"/>
      <c r="H122" s="30"/>
      <c r="I122" s="30"/>
      <c r="J122" s="30"/>
      <c r="K122" s="30"/>
      <c r="L122" s="31"/>
      <c r="M122" s="150"/>
      <c r="N122" s="151"/>
      <c r="O122" s="51"/>
      <c r="P122" s="51"/>
      <c r="Q122" s="51"/>
      <c r="R122" s="51"/>
      <c r="S122" s="51"/>
      <c r="T122" s="52"/>
      <c r="U122" s="30"/>
      <c r="V122" s="30"/>
      <c r="W122" s="30"/>
      <c r="X122" s="30"/>
      <c r="Y122" s="30"/>
      <c r="Z122" s="30"/>
      <c r="AA122" s="30"/>
      <c r="AB122" s="30"/>
      <c r="AC122" s="30"/>
      <c r="AD122" s="30"/>
      <c r="AE122" s="30"/>
      <c r="AT122" s="18" t="s">
        <v>135</v>
      </c>
      <c r="AU122" s="18" t="s">
        <v>84</v>
      </c>
    </row>
    <row r="123" spans="1:65" s="13" customFormat="1" x14ac:dyDescent="0.2">
      <c r="B123" s="152"/>
      <c r="D123" s="148" t="s">
        <v>139</v>
      </c>
      <c r="E123" s="153" t="s">
        <v>3</v>
      </c>
      <c r="F123" s="154" t="s">
        <v>722</v>
      </c>
      <c r="H123" s="155">
        <v>48</v>
      </c>
      <c r="L123" s="152"/>
      <c r="M123" s="156"/>
      <c r="N123" s="157"/>
      <c r="O123" s="157"/>
      <c r="P123" s="157"/>
      <c r="Q123" s="157"/>
      <c r="R123" s="157"/>
      <c r="S123" s="157"/>
      <c r="T123" s="158"/>
      <c r="AT123" s="153" t="s">
        <v>139</v>
      </c>
      <c r="AU123" s="153" t="s">
        <v>84</v>
      </c>
      <c r="AV123" s="13" t="s">
        <v>84</v>
      </c>
      <c r="AW123" s="13" t="s">
        <v>36</v>
      </c>
      <c r="AX123" s="13" t="s">
        <v>82</v>
      </c>
      <c r="AY123" s="153" t="s">
        <v>126</v>
      </c>
    </row>
    <row r="124" spans="1:65" s="2" customFormat="1" ht="24.2" customHeight="1" x14ac:dyDescent="0.2">
      <c r="A124" s="30"/>
      <c r="B124" s="135"/>
      <c r="C124" s="136" t="s">
        <v>198</v>
      </c>
      <c r="D124" s="136" t="s">
        <v>128</v>
      </c>
      <c r="E124" s="137" t="s">
        <v>723</v>
      </c>
      <c r="F124" s="138" t="s">
        <v>724</v>
      </c>
      <c r="G124" s="139" t="s">
        <v>253</v>
      </c>
      <c r="H124" s="140">
        <v>1</v>
      </c>
      <c r="I124" s="141"/>
      <c r="J124" s="141">
        <f>ROUND(I124*H124,2)</f>
        <v>0</v>
      </c>
      <c r="K124" s="138" t="s">
        <v>132</v>
      </c>
      <c r="L124" s="31"/>
      <c r="M124" s="142" t="s">
        <v>3</v>
      </c>
      <c r="N124" s="143" t="s">
        <v>45</v>
      </c>
      <c r="O124" s="144">
        <v>0.54800000000000004</v>
      </c>
      <c r="P124" s="144">
        <f>O124*H124</f>
        <v>0.54800000000000004</v>
      </c>
      <c r="Q124" s="144">
        <v>0</v>
      </c>
      <c r="R124" s="144">
        <f>Q124*H124</f>
        <v>0</v>
      </c>
      <c r="S124" s="144">
        <v>0</v>
      </c>
      <c r="T124" s="145">
        <f>S124*H124</f>
        <v>0</v>
      </c>
      <c r="U124" s="30"/>
      <c r="V124" s="30"/>
      <c r="W124" s="30"/>
      <c r="X124" s="30"/>
      <c r="Y124" s="30"/>
      <c r="Z124" s="30"/>
      <c r="AA124" s="30"/>
      <c r="AB124" s="30"/>
      <c r="AC124" s="30"/>
      <c r="AD124" s="30"/>
      <c r="AE124" s="30"/>
      <c r="AR124" s="146" t="s">
        <v>133</v>
      </c>
      <c r="AT124" s="146" t="s">
        <v>128</v>
      </c>
      <c r="AU124" s="146" t="s">
        <v>84</v>
      </c>
      <c r="AY124" s="18" t="s">
        <v>126</v>
      </c>
      <c r="BE124" s="147">
        <f>IF(N124="základní",J124,0)</f>
        <v>0</v>
      </c>
      <c r="BF124" s="147">
        <f>IF(N124="snížená",J124,0)</f>
        <v>0</v>
      </c>
      <c r="BG124" s="147">
        <f>IF(N124="zákl. přenesená",J124,0)</f>
        <v>0</v>
      </c>
      <c r="BH124" s="147">
        <f>IF(N124="sníž. přenesená",J124,0)</f>
        <v>0</v>
      </c>
      <c r="BI124" s="147">
        <f>IF(N124="nulová",J124,0)</f>
        <v>0</v>
      </c>
      <c r="BJ124" s="18" t="s">
        <v>82</v>
      </c>
      <c r="BK124" s="147">
        <f>ROUND(I124*H124,2)</f>
        <v>0</v>
      </c>
      <c r="BL124" s="18" t="s">
        <v>133</v>
      </c>
      <c r="BM124" s="146" t="s">
        <v>725</v>
      </c>
    </row>
    <row r="125" spans="1:65" s="2" customFormat="1" ht="58.5" x14ac:dyDescent="0.2">
      <c r="A125" s="30"/>
      <c r="B125" s="31"/>
      <c r="C125" s="30"/>
      <c r="D125" s="148" t="s">
        <v>135</v>
      </c>
      <c r="E125" s="30"/>
      <c r="F125" s="149" t="s">
        <v>717</v>
      </c>
      <c r="G125" s="30"/>
      <c r="H125" s="30"/>
      <c r="I125" s="30"/>
      <c r="J125" s="30"/>
      <c r="K125" s="30"/>
      <c r="L125" s="31"/>
      <c r="M125" s="150"/>
      <c r="N125" s="151"/>
      <c r="O125" s="51"/>
      <c r="P125" s="51"/>
      <c r="Q125" s="51"/>
      <c r="R125" s="51"/>
      <c r="S125" s="51"/>
      <c r="T125" s="52"/>
      <c r="U125" s="30"/>
      <c r="V125" s="30"/>
      <c r="W125" s="30"/>
      <c r="X125" s="30"/>
      <c r="Y125" s="30"/>
      <c r="Z125" s="30"/>
      <c r="AA125" s="30"/>
      <c r="AB125" s="30"/>
      <c r="AC125" s="30"/>
      <c r="AD125" s="30"/>
      <c r="AE125" s="30"/>
      <c r="AT125" s="18" t="s">
        <v>135</v>
      </c>
      <c r="AU125" s="18" t="s">
        <v>84</v>
      </c>
    </row>
    <row r="126" spans="1:65" s="13" customFormat="1" x14ac:dyDescent="0.2">
      <c r="B126" s="152"/>
      <c r="D126" s="148" t="s">
        <v>139</v>
      </c>
      <c r="E126" s="153" t="s">
        <v>3</v>
      </c>
      <c r="F126" s="154" t="s">
        <v>690</v>
      </c>
      <c r="H126" s="155">
        <v>1</v>
      </c>
      <c r="L126" s="152"/>
      <c r="M126" s="156"/>
      <c r="N126" s="157"/>
      <c r="O126" s="157"/>
      <c r="P126" s="157"/>
      <c r="Q126" s="157"/>
      <c r="R126" s="157"/>
      <c r="S126" s="157"/>
      <c r="T126" s="158"/>
      <c r="AT126" s="153" t="s">
        <v>139</v>
      </c>
      <c r="AU126" s="153" t="s">
        <v>84</v>
      </c>
      <c r="AV126" s="13" t="s">
        <v>84</v>
      </c>
      <c r="AW126" s="13" t="s">
        <v>36</v>
      </c>
      <c r="AX126" s="13" t="s">
        <v>82</v>
      </c>
      <c r="AY126" s="153" t="s">
        <v>126</v>
      </c>
    </row>
    <row r="127" spans="1:65" s="2" customFormat="1" ht="14.45" customHeight="1" x14ac:dyDescent="0.2">
      <c r="A127" s="30"/>
      <c r="B127" s="135"/>
      <c r="C127" s="159" t="s">
        <v>204</v>
      </c>
      <c r="D127" s="159" t="s">
        <v>170</v>
      </c>
      <c r="E127" s="160" t="s">
        <v>239</v>
      </c>
      <c r="F127" s="161" t="s">
        <v>240</v>
      </c>
      <c r="G127" s="162" t="s">
        <v>214</v>
      </c>
      <c r="H127" s="163">
        <v>264.3</v>
      </c>
      <c r="I127" s="164"/>
      <c r="J127" s="164">
        <f>ROUND(I127*H127,2)</f>
        <v>0</v>
      </c>
      <c r="K127" s="161" t="s">
        <v>132</v>
      </c>
      <c r="L127" s="165"/>
      <c r="M127" s="166" t="s">
        <v>3</v>
      </c>
      <c r="N127" s="167" t="s">
        <v>45</v>
      </c>
      <c r="O127" s="144">
        <v>0</v>
      </c>
      <c r="P127" s="144">
        <f>O127*H127</f>
        <v>0</v>
      </c>
      <c r="Q127" s="144">
        <v>1</v>
      </c>
      <c r="R127" s="144">
        <f>Q127*H127</f>
        <v>264.3</v>
      </c>
      <c r="S127" s="144">
        <v>0</v>
      </c>
      <c r="T127" s="145">
        <f>S127*H127</f>
        <v>0</v>
      </c>
      <c r="U127" s="30"/>
      <c r="V127" s="30"/>
      <c r="W127" s="30"/>
      <c r="X127" s="30"/>
      <c r="Y127" s="30"/>
      <c r="Z127" s="30"/>
      <c r="AA127" s="30"/>
      <c r="AB127" s="30"/>
      <c r="AC127" s="30"/>
      <c r="AD127" s="30"/>
      <c r="AE127" s="30"/>
      <c r="AR127" s="146" t="s">
        <v>169</v>
      </c>
      <c r="AT127" s="146" t="s">
        <v>170</v>
      </c>
      <c r="AU127" s="146" t="s">
        <v>84</v>
      </c>
      <c r="AY127" s="18" t="s">
        <v>126</v>
      </c>
      <c r="BE127" s="147">
        <f>IF(N127="základní",J127,0)</f>
        <v>0</v>
      </c>
      <c r="BF127" s="147">
        <f>IF(N127="snížená",J127,0)</f>
        <v>0</v>
      </c>
      <c r="BG127" s="147">
        <f>IF(N127="zákl. přenesená",J127,0)</f>
        <v>0</v>
      </c>
      <c r="BH127" s="147">
        <f>IF(N127="sníž. přenesená",J127,0)</f>
        <v>0</v>
      </c>
      <c r="BI127" s="147">
        <f>IF(N127="nulová",J127,0)</f>
        <v>0</v>
      </c>
      <c r="BJ127" s="18" t="s">
        <v>82</v>
      </c>
      <c r="BK127" s="147">
        <f>ROUND(I127*H127,2)</f>
        <v>0</v>
      </c>
      <c r="BL127" s="18" t="s">
        <v>133</v>
      </c>
      <c r="BM127" s="146" t="s">
        <v>726</v>
      </c>
    </row>
    <row r="128" spans="1:65" s="13" customFormat="1" x14ac:dyDescent="0.2">
      <c r="B128" s="152"/>
      <c r="D128" s="148" t="s">
        <v>139</v>
      </c>
      <c r="E128" s="153" t="s">
        <v>3</v>
      </c>
      <c r="F128" s="154" t="s">
        <v>727</v>
      </c>
      <c r="H128" s="155">
        <v>187</v>
      </c>
      <c r="L128" s="152"/>
      <c r="M128" s="156"/>
      <c r="N128" s="157"/>
      <c r="O128" s="157"/>
      <c r="P128" s="157"/>
      <c r="Q128" s="157"/>
      <c r="R128" s="157"/>
      <c r="S128" s="157"/>
      <c r="T128" s="158"/>
      <c r="AT128" s="153" t="s">
        <v>139</v>
      </c>
      <c r="AU128" s="153" t="s">
        <v>84</v>
      </c>
      <c r="AV128" s="13" t="s">
        <v>84</v>
      </c>
      <c r="AW128" s="13" t="s">
        <v>36</v>
      </c>
      <c r="AX128" s="13" t="s">
        <v>74</v>
      </c>
      <c r="AY128" s="153" t="s">
        <v>126</v>
      </c>
    </row>
    <row r="129" spans="1:65" s="13" customFormat="1" x14ac:dyDescent="0.2">
      <c r="B129" s="152"/>
      <c r="D129" s="148" t="s">
        <v>139</v>
      </c>
      <c r="E129" s="153" t="s">
        <v>3</v>
      </c>
      <c r="F129" s="154" t="s">
        <v>728</v>
      </c>
      <c r="H129" s="155">
        <v>55.5</v>
      </c>
      <c r="L129" s="152"/>
      <c r="M129" s="156"/>
      <c r="N129" s="157"/>
      <c r="O129" s="157"/>
      <c r="P129" s="157"/>
      <c r="Q129" s="157"/>
      <c r="R129" s="157"/>
      <c r="S129" s="157"/>
      <c r="T129" s="158"/>
      <c r="AT129" s="153" t="s">
        <v>139</v>
      </c>
      <c r="AU129" s="153" t="s">
        <v>84</v>
      </c>
      <c r="AV129" s="13" t="s">
        <v>84</v>
      </c>
      <c r="AW129" s="13" t="s">
        <v>36</v>
      </c>
      <c r="AX129" s="13" t="s">
        <v>74</v>
      </c>
      <c r="AY129" s="153" t="s">
        <v>126</v>
      </c>
    </row>
    <row r="130" spans="1:65" s="13" customFormat="1" x14ac:dyDescent="0.2">
      <c r="B130" s="152"/>
      <c r="D130" s="148" t="s">
        <v>139</v>
      </c>
      <c r="E130" s="153" t="s">
        <v>3</v>
      </c>
      <c r="F130" s="154" t="s">
        <v>729</v>
      </c>
      <c r="H130" s="155">
        <v>19.8</v>
      </c>
      <c r="L130" s="152"/>
      <c r="M130" s="156"/>
      <c r="N130" s="157"/>
      <c r="O130" s="157"/>
      <c r="P130" s="157"/>
      <c r="Q130" s="157"/>
      <c r="R130" s="157"/>
      <c r="S130" s="157"/>
      <c r="T130" s="158"/>
      <c r="AT130" s="153" t="s">
        <v>139</v>
      </c>
      <c r="AU130" s="153" t="s">
        <v>84</v>
      </c>
      <c r="AV130" s="13" t="s">
        <v>84</v>
      </c>
      <c r="AW130" s="13" t="s">
        <v>36</v>
      </c>
      <c r="AX130" s="13" t="s">
        <v>74</v>
      </c>
      <c r="AY130" s="153" t="s">
        <v>126</v>
      </c>
    </row>
    <row r="131" spans="1:65" s="13" customFormat="1" x14ac:dyDescent="0.2">
      <c r="B131" s="152"/>
      <c r="D131" s="148" t="s">
        <v>139</v>
      </c>
      <c r="E131" s="153" t="s">
        <v>3</v>
      </c>
      <c r="F131" s="154" t="s">
        <v>730</v>
      </c>
      <c r="H131" s="155">
        <v>2</v>
      </c>
      <c r="L131" s="152"/>
      <c r="M131" s="156"/>
      <c r="N131" s="157"/>
      <c r="O131" s="157"/>
      <c r="P131" s="157"/>
      <c r="Q131" s="157"/>
      <c r="R131" s="157"/>
      <c r="S131" s="157"/>
      <c r="T131" s="158"/>
      <c r="AT131" s="153" t="s">
        <v>139</v>
      </c>
      <c r="AU131" s="153" t="s">
        <v>84</v>
      </c>
      <c r="AV131" s="13" t="s">
        <v>84</v>
      </c>
      <c r="AW131" s="13" t="s">
        <v>36</v>
      </c>
      <c r="AX131" s="13" t="s">
        <v>74</v>
      </c>
      <c r="AY131" s="153" t="s">
        <v>126</v>
      </c>
    </row>
    <row r="132" spans="1:65" s="15" customFormat="1" x14ac:dyDescent="0.2">
      <c r="B132" s="179"/>
      <c r="D132" s="148" t="s">
        <v>139</v>
      </c>
      <c r="E132" s="180" t="s">
        <v>3</v>
      </c>
      <c r="F132" s="181" t="s">
        <v>304</v>
      </c>
      <c r="H132" s="182">
        <v>264.3</v>
      </c>
      <c r="L132" s="179"/>
      <c r="M132" s="183"/>
      <c r="N132" s="184"/>
      <c r="O132" s="184"/>
      <c r="P132" s="184"/>
      <c r="Q132" s="184"/>
      <c r="R132" s="184"/>
      <c r="S132" s="184"/>
      <c r="T132" s="185"/>
      <c r="AT132" s="180" t="s">
        <v>139</v>
      </c>
      <c r="AU132" s="180" t="s">
        <v>84</v>
      </c>
      <c r="AV132" s="15" t="s">
        <v>133</v>
      </c>
      <c r="AW132" s="15" t="s">
        <v>36</v>
      </c>
      <c r="AX132" s="15" t="s">
        <v>82</v>
      </c>
      <c r="AY132" s="180" t="s">
        <v>126</v>
      </c>
    </row>
    <row r="133" spans="1:65" s="2" customFormat="1" ht="14.45" customHeight="1" x14ac:dyDescent="0.2">
      <c r="A133" s="30"/>
      <c r="B133" s="135"/>
      <c r="C133" s="136" t="s">
        <v>9</v>
      </c>
      <c r="D133" s="136" t="s">
        <v>128</v>
      </c>
      <c r="E133" s="137" t="s">
        <v>731</v>
      </c>
      <c r="F133" s="138" t="s">
        <v>732</v>
      </c>
      <c r="G133" s="139" t="s">
        <v>267</v>
      </c>
      <c r="H133" s="140">
        <v>1</v>
      </c>
      <c r="I133" s="141"/>
      <c r="J133" s="141">
        <f>ROUND(I133*H133,2)</f>
        <v>0</v>
      </c>
      <c r="K133" s="138" t="s">
        <v>3</v>
      </c>
      <c r="L133" s="31"/>
      <c r="M133" s="186" t="s">
        <v>3</v>
      </c>
      <c r="N133" s="187" t="s">
        <v>45</v>
      </c>
      <c r="O133" s="188">
        <v>52.677999999999997</v>
      </c>
      <c r="P133" s="188">
        <f>O133*H133</f>
        <v>52.677999999999997</v>
      </c>
      <c r="Q133" s="188">
        <v>0</v>
      </c>
      <c r="R133" s="188">
        <f>Q133*H133</f>
        <v>0</v>
      </c>
      <c r="S133" s="188">
        <v>0</v>
      </c>
      <c r="T133" s="189">
        <f>S133*H133</f>
        <v>0</v>
      </c>
      <c r="U133" s="30"/>
      <c r="V133" s="30"/>
      <c r="W133" s="30"/>
      <c r="X133" s="30"/>
      <c r="Y133" s="30"/>
      <c r="Z133" s="30"/>
      <c r="AA133" s="30"/>
      <c r="AB133" s="30"/>
      <c r="AC133" s="30"/>
      <c r="AD133" s="30"/>
      <c r="AE133" s="30"/>
      <c r="AR133" s="146" t="s">
        <v>133</v>
      </c>
      <c r="AT133" s="146" t="s">
        <v>128</v>
      </c>
      <c r="AU133" s="146" t="s">
        <v>84</v>
      </c>
      <c r="AY133" s="18" t="s">
        <v>126</v>
      </c>
      <c r="BE133" s="147">
        <f>IF(N133="základní",J133,0)</f>
        <v>0</v>
      </c>
      <c r="BF133" s="147">
        <f>IF(N133="snížená",J133,0)</f>
        <v>0</v>
      </c>
      <c r="BG133" s="147">
        <f>IF(N133="zákl. přenesená",J133,0)</f>
        <v>0</v>
      </c>
      <c r="BH133" s="147">
        <f>IF(N133="sníž. přenesená",J133,0)</f>
        <v>0</v>
      </c>
      <c r="BI133" s="147">
        <f>IF(N133="nulová",J133,0)</f>
        <v>0</v>
      </c>
      <c r="BJ133" s="18" t="s">
        <v>82</v>
      </c>
      <c r="BK133" s="147">
        <f>ROUND(I133*H133,2)</f>
        <v>0</v>
      </c>
      <c r="BL133" s="18" t="s">
        <v>133</v>
      </c>
      <c r="BM133" s="146" t="s">
        <v>733</v>
      </c>
    </row>
    <row r="134" spans="1:65" s="2" customFormat="1" ht="6.95" customHeight="1" x14ac:dyDescent="0.2">
      <c r="A134" s="30"/>
      <c r="B134" s="40"/>
      <c r="C134" s="41"/>
      <c r="D134" s="41"/>
      <c r="E134" s="41"/>
      <c r="F134" s="41"/>
      <c r="G134" s="41"/>
      <c r="H134" s="41"/>
      <c r="I134" s="41"/>
      <c r="J134" s="41"/>
      <c r="K134" s="41"/>
      <c r="L134" s="31"/>
      <c r="M134" s="30"/>
      <c r="O134" s="30"/>
      <c r="P134" s="30"/>
      <c r="Q134" s="30"/>
      <c r="R134" s="30"/>
      <c r="S134" s="30"/>
      <c r="T134" s="30"/>
      <c r="U134" s="30"/>
      <c r="V134" s="30"/>
      <c r="W134" s="30"/>
      <c r="X134" s="30"/>
      <c r="Y134" s="30"/>
      <c r="Z134" s="30"/>
      <c r="AA134" s="30"/>
      <c r="AB134" s="30"/>
      <c r="AC134" s="30"/>
      <c r="AD134" s="30"/>
      <c r="AE134" s="30"/>
    </row>
  </sheetData>
  <autoFilter ref="C80:K133"/>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19"/>
  <sheetViews>
    <sheetView showGridLines="0" topLeftCell="A67" workbookViewId="0">
      <selection activeCell="I93" sqref="I93"/>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6"/>
    </row>
    <row r="2" spans="1:46" s="1" customFormat="1" ht="36.950000000000003" customHeight="1" x14ac:dyDescent="0.2">
      <c r="L2" s="290" t="s">
        <v>6</v>
      </c>
      <c r="M2" s="291"/>
      <c r="N2" s="291"/>
      <c r="O2" s="291"/>
      <c r="P2" s="291"/>
      <c r="Q2" s="291"/>
      <c r="R2" s="291"/>
      <c r="S2" s="291"/>
      <c r="T2" s="291"/>
      <c r="U2" s="291"/>
      <c r="V2" s="291"/>
      <c r="AT2" s="18" t="s">
        <v>99</v>
      </c>
    </row>
    <row r="3" spans="1:46" s="1" customFormat="1" ht="6.95" customHeight="1" x14ac:dyDescent="0.2">
      <c r="B3" s="19"/>
      <c r="C3" s="20"/>
      <c r="D3" s="20"/>
      <c r="E3" s="20"/>
      <c r="F3" s="20"/>
      <c r="G3" s="20"/>
      <c r="H3" s="20"/>
      <c r="I3" s="20"/>
      <c r="J3" s="20"/>
      <c r="K3" s="20"/>
      <c r="L3" s="21"/>
      <c r="AT3" s="18" t="s">
        <v>84</v>
      </c>
    </row>
    <row r="4" spans="1:46" s="1" customFormat="1" ht="24.95" customHeight="1" x14ac:dyDescent="0.2">
      <c r="B4" s="21"/>
      <c r="D4" s="22" t="s">
        <v>100</v>
      </c>
      <c r="L4" s="21"/>
      <c r="M4" s="87" t="s">
        <v>11</v>
      </c>
      <c r="AT4" s="18" t="s">
        <v>4</v>
      </c>
    </row>
    <row r="5" spans="1:46" s="1" customFormat="1" ht="6.95" customHeight="1" x14ac:dyDescent="0.2">
      <c r="B5" s="21"/>
      <c r="L5" s="21"/>
    </row>
    <row r="6" spans="1:46" s="1" customFormat="1" ht="12" customHeight="1" x14ac:dyDescent="0.2">
      <c r="B6" s="21"/>
      <c r="D6" s="27" t="s">
        <v>15</v>
      </c>
      <c r="L6" s="21"/>
    </row>
    <row r="7" spans="1:46" s="1" customFormat="1" ht="16.5" customHeight="1" x14ac:dyDescent="0.2">
      <c r="B7" s="21"/>
      <c r="E7" s="324" t="str">
        <f>'Rekapitulace stavby'!K6</f>
        <v>VD Ludkovice - odstranění sedimentů a přednádrž</v>
      </c>
      <c r="F7" s="325"/>
      <c r="G7" s="325"/>
      <c r="H7" s="325"/>
      <c r="L7" s="21"/>
    </row>
    <row r="8" spans="1:46" s="2" customFormat="1" ht="12" customHeight="1" x14ac:dyDescent="0.2">
      <c r="A8" s="30"/>
      <c r="B8" s="31"/>
      <c r="C8" s="30"/>
      <c r="D8" s="27" t="s">
        <v>101</v>
      </c>
      <c r="E8" s="30"/>
      <c r="F8" s="30"/>
      <c r="G8" s="30"/>
      <c r="H8" s="30"/>
      <c r="I8" s="30"/>
      <c r="J8" s="30"/>
      <c r="K8" s="30"/>
      <c r="L8" s="88"/>
      <c r="S8" s="30"/>
      <c r="T8" s="30"/>
      <c r="U8" s="30"/>
      <c r="V8" s="30"/>
      <c r="W8" s="30"/>
      <c r="X8" s="30"/>
      <c r="Y8" s="30"/>
      <c r="Z8" s="30"/>
      <c r="AA8" s="30"/>
      <c r="AB8" s="30"/>
      <c r="AC8" s="30"/>
      <c r="AD8" s="30"/>
      <c r="AE8" s="30"/>
    </row>
    <row r="9" spans="1:46" s="2" customFormat="1" ht="16.5" customHeight="1" x14ac:dyDescent="0.2">
      <c r="A9" s="30"/>
      <c r="B9" s="31"/>
      <c r="C9" s="30"/>
      <c r="D9" s="30"/>
      <c r="E9" s="314" t="s">
        <v>734</v>
      </c>
      <c r="F9" s="323"/>
      <c r="G9" s="323"/>
      <c r="H9" s="323"/>
      <c r="I9" s="30"/>
      <c r="J9" s="30"/>
      <c r="K9" s="30"/>
      <c r="L9" s="88"/>
      <c r="S9" s="30"/>
      <c r="T9" s="30"/>
      <c r="U9" s="30"/>
      <c r="V9" s="30"/>
      <c r="W9" s="30"/>
      <c r="X9" s="30"/>
      <c r="Y9" s="30"/>
      <c r="Z9" s="30"/>
      <c r="AA9" s="30"/>
      <c r="AB9" s="30"/>
      <c r="AC9" s="30"/>
      <c r="AD9" s="30"/>
      <c r="AE9" s="30"/>
    </row>
    <row r="10" spans="1:46" s="2" customFormat="1" x14ac:dyDescent="0.2">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x14ac:dyDescent="0.2">
      <c r="A11" s="30"/>
      <c r="B11" s="31"/>
      <c r="C11" s="30"/>
      <c r="D11" s="27" t="s">
        <v>17</v>
      </c>
      <c r="E11" s="30"/>
      <c r="F11" s="25" t="s">
        <v>18</v>
      </c>
      <c r="G11" s="30"/>
      <c r="H11" s="30"/>
      <c r="I11" s="27" t="s">
        <v>19</v>
      </c>
      <c r="J11" s="25" t="s">
        <v>3</v>
      </c>
      <c r="K11" s="30"/>
      <c r="L11" s="88"/>
      <c r="S11" s="30"/>
      <c r="T11" s="30"/>
      <c r="U11" s="30"/>
      <c r="V11" s="30"/>
      <c r="W11" s="30"/>
      <c r="X11" s="30"/>
      <c r="Y11" s="30"/>
      <c r="Z11" s="30"/>
      <c r="AA11" s="30"/>
      <c r="AB11" s="30"/>
      <c r="AC11" s="30"/>
      <c r="AD11" s="30"/>
      <c r="AE11" s="30"/>
    </row>
    <row r="12" spans="1:46" s="2" customFormat="1" ht="12" customHeight="1" x14ac:dyDescent="0.2">
      <c r="A12" s="30"/>
      <c r="B12" s="31"/>
      <c r="C12" s="30"/>
      <c r="D12" s="27" t="s">
        <v>20</v>
      </c>
      <c r="E12" s="30"/>
      <c r="F12" s="25" t="s">
        <v>21</v>
      </c>
      <c r="G12" s="30"/>
      <c r="H12" s="30"/>
      <c r="I12" s="27" t="s">
        <v>22</v>
      </c>
      <c r="J12" s="48" t="str">
        <f>'Rekapitulace stavby'!AN8</f>
        <v>22. 9. 2020</v>
      </c>
      <c r="K12" s="30"/>
      <c r="L12" s="88"/>
      <c r="S12" s="30"/>
      <c r="T12" s="30"/>
      <c r="U12" s="30"/>
      <c r="V12" s="30"/>
      <c r="W12" s="30"/>
      <c r="X12" s="30"/>
      <c r="Y12" s="30"/>
      <c r="Z12" s="30"/>
      <c r="AA12" s="30"/>
      <c r="AB12" s="30"/>
      <c r="AC12" s="30"/>
      <c r="AD12" s="30"/>
      <c r="AE12" s="30"/>
    </row>
    <row r="13" spans="1:46" s="2" customFormat="1" ht="10.9" customHeight="1" x14ac:dyDescent="0.2">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x14ac:dyDescent="0.2">
      <c r="A14" s="30"/>
      <c r="B14" s="31"/>
      <c r="C14" s="30"/>
      <c r="D14" s="27" t="s">
        <v>24</v>
      </c>
      <c r="E14" s="30"/>
      <c r="F14" s="30"/>
      <c r="G14" s="30"/>
      <c r="H14" s="30"/>
      <c r="I14" s="27" t="s">
        <v>25</v>
      </c>
      <c r="J14" s="25" t="s">
        <v>26</v>
      </c>
      <c r="K14" s="30"/>
      <c r="L14" s="88"/>
      <c r="S14" s="30"/>
      <c r="T14" s="30"/>
      <c r="U14" s="30"/>
      <c r="V14" s="30"/>
      <c r="W14" s="30"/>
      <c r="X14" s="30"/>
      <c r="Y14" s="30"/>
      <c r="Z14" s="30"/>
      <c r="AA14" s="30"/>
      <c r="AB14" s="30"/>
      <c r="AC14" s="30"/>
      <c r="AD14" s="30"/>
      <c r="AE14" s="30"/>
    </row>
    <row r="15" spans="1:46" s="2" customFormat="1" ht="18" customHeight="1" x14ac:dyDescent="0.2">
      <c r="A15" s="30"/>
      <c r="B15" s="31"/>
      <c r="C15" s="30"/>
      <c r="D15" s="30"/>
      <c r="E15" s="25" t="s">
        <v>27</v>
      </c>
      <c r="F15" s="30"/>
      <c r="G15" s="30"/>
      <c r="H15" s="30"/>
      <c r="I15" s="27" t="s">
        <v>28</v>
      </c>
      <c r="J15" s="25" t="s">
        <v>29</v>
      </c>
      <c r="K15" s="30"/>
      <c r="L15" s="88"/>
      <c r="S15" s="30"/>
      <c r="T15" s="30"/>
      <c r="U15" s="30"/>
      <c r="V15" s="30"/>
      <c r="W15" s="30"/>
      <c r="X15" s="30"/>
      <c r="Y15" s="30"/>
      <c r="Z15" s="30"/>
      <c r="AA15" s="30"/>
      <c r="AB15" s="30"/>
      <c r="AC15" s="30"/>
      <c r="AD15" s="30"/>
      <c r="AE15" s="30"/>
    </row>
    <row r="16" spans="1:46" s="2" customFormat="1" ht="6.95" customHeight="1" x14ac:dyDescent="0.2">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x14ac:dyDescent="0.2">
      <c r="A17" s="30"/>
      <c r="B17" s="31"/>
      <c r="C17" s="30"/>
      <c r="D17" s="27" t="s">
        <v>30</v>
      </c>
      <c r="E17" s="30"/>
      <c r="F17" s="30"/>
      <c r="G17" s="30"/>
      <c r="H17" s="30"/>
      <c r="I17" s="27" t="s">
        <v>25</v>
      </c>
      <c r="J17" s="25" t="str">
        <f>'Rekapitulace stavby'!AN13</f>
        <v/>
      </c>
      <c r="K17" s="30"/>
      <c r="L17" s="88"/>
      <c r="S17" s="30"/>
      <c r="T17" s="30"/>
      <c r="U17" s="30"/>
      <c r="V17" s="30"/>
      <c r="W17" s="30"/>
      <c r="X17" s="30"/>
      <c r="Y17" s="30"/>
      <c r="Z17" s="30"/>
      <c r="AA17" s="30"/>
      <c r="AB17" s="30"/>
      <c r="AC17" s="30"/>
      <c r="AD17" s="30"/>
      <c r="AE17" s="30"/>
    </row>
    <row r="18" spans="1:31" s="2" customFormat="1" ht="18" customHeight="1" x14ac:dyDescent="0.2">
      <c r="A18" s="30"/>
      <c r="B18" s="31"/>
      <c r="C18" s="30"/>
      <c r="D18" s="30"/>
      <c r="E18" s="299" t="str">
        <f>'Rekapitulace stavby'!E14</f>
        <v xml:space="preserve"> </v>
      </c>
      <c r="F18" s="299"/>
      <c r="G18" s="299"/>
      <c r="H18" s="299"/>
      <c r="I18" s="27" t="s">
        <v>28</v>
      </c>
      <c r="J18" s="25" t="str">
        <f>'Rekapitulace stavby'!AN14</f>
        <v/>
      </c>
      <c r="K18" s="30"/>
      <c r="L18" s="88"/>
      <c r="S18" s="30"/>
      <c r="T18" s="30"/>
      <c r="U18" s="30"/>
      <c r="V18" s="30"/>
      <c r="W18" s="30"/>
      <c r="X18" s="30"/>
      <c r="Y18" s="30"/>
      <c r="Z18" s="30"/>
      <c r="AA18" s="30"/>
      <c r="AB18" s="30"/>
      <c r="AC18" s="30"/>
      <c r="AD18" s="30"/>
      <c r="AE18" s="30"/>
    </row>
    <row r="19" spans="1:31" s="2" customFormat="1" ht="6.95" customHeight="1" x14ac:dyDescent="0.2">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x14ac:dyDescent="0.2">
      <c r="A20" s="30"/>
      <c r="B20" s="31"/>
      <c r="C20" s="30"/>
      <c r="D20" s="27" t="s">
        <v>32</v>
      </c>
      <c r="E20" s="30"/>
      <c r="F20" s="30"/>
      <c r="G20" s="30"/>
      <c r="H20" s="30"/>
      <c r="I20" s="27" t="s">
        <v>25</v>
      </c>
      <c r="J20" s="25" t="s">
        <v>33</v>
      </c>
      <c r="K20" s="30"/>
      <c r="L20" s="88"/>
      <c r="S20" s="30"/>
      <c r="T20" s="30"/>
      <c r="U20" s="30"/>
      <c r="V20" s="30"/>
      <c r="W20" s="30"/>
      <c r="X20" s="30"/>
      <c r="Y20" s="30"/>
      <c r="Z20" s="30"/>
      <c r="AA20" s="30"/>
      <c r="AB20" s="30"/>
      <c r="AC20" s="30"/>
      <c r="AD20" s="30"/>
      <c r="AE20" s="30"/>
    </row>
    <row r="21" spans="1:31" s="2" customFormat="1" ht="18" customHeight="1" x14ac:dyDescent="0.2">
      <c r="A21" s="30"/>
      <c r="B21" s="31"/>
      <c r="C21" s="30"/>
      <c r="D21" s="30"/>
      <c r="E21" s="25" t="s">
        <v>34</v>
      </c>
      <c r="F21" s="30"/>
      <c r="G21" s="30"/>
      <c r="H21" s="30"/>
      <c r="I21" s="27" t="s">
        <v>28</v>
      </c>
      <c r="J21" s="25" t="s">
        <v>35</v>
      </c>
      <c r="K21" s="30"/>
      <c r="L21" s="88"/>
      <c r="S21" s="30"/>
      <c r="T21" s="30"/>
      <c r="U21" s="30"/>
      <c r="V21" s="30"/>
      <c r="W21" s="30"/>
      <c r="X21" s="30"/>
      <c r="Y21" s="30"/>
      <c r="Z21" s="30"/>
      <c r="AA21" s="30"/>
      <c r="AB21" s="30"/>
      <c r="AC21" s="30"/>
      <c r="AD21" s="30"/>
      <c r="AE21" s="30"/>
    </row>
    <row r="22" spans="1:31" s="2" customFormat="1" ht="6.95" customHeight="1" x14ac:dyDescent="0.2">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x14ac:dyDescent="0.2">
      <c r="A23" s="30"/>
      <c r="B23" s="31"/>
      <c r="C23" s="30"/>
      <c r="D23" s="27" t="s">
        <v>37</v>
      </c>
      <c r="E23" s="30"/>
      <c r="F23" s="30"/>
      <c r="G23" s="30"/>
      <c r="H23" s="30"/>
      <c r="I23" s="27" t="s">
        <v>25</v>
      </c>
      <c r="J23" s="25" t="str">
        <f>IF('Rekapitulace stavby'!AN19="","",'Rekapitulace stavby'!AN19)</f>
        <v/>
      </c>
      <c r="K23" s="30"/>
      <c r="L23" s="88"/>
      <c r="S23" s="30"/>
      <c r="T23" s="30"/>
      <c r="U23" s="30"/>
      <c r="V23" s="30"/>
      <c r="W23" s="30"/>
      <c r="X23" s="30"/>
      <c r="Y23" s="30"/>
      <c r="Z23" s="30"/>
      <c r="AA23" s="30"/>
      <c r="AB23" s="30"/>
      <c r="AC23" s="30"/>
      <c r="AD23" s="30"/>
      <c r="AE23" s="30"/>
    </row>
    <row r="24" spans="1:31" s="2" customFormat="1" ht="18" customHeight="1" x14ac:dyDescent="0.2">
      <c r="A24" s="30"/>
      <c r="B24" s="31"/>
      <c r="C24" s="30"/>
      <c r="D24" s="30"/>
      <c r="E24" s="25" t="str">
        <f>IF('Rekapitulace stavby'!E20="","",'Rekapitulace stavby'!E20)</f>
        <v xml:space="preserve"> </v>
      </c>
      <c r="F24" s="30"/>
      <c r="G24" s="30"/>
      <c r="H24" s="30"/>
      <c r="I24" s="27" t="s">
        <v>28</v>
      </c>
      <c r="J24" s="25" t="str">
        <f>IF('Rekapitulace stavby'!AN20="","",'Rekapitulace stavby'!AN20)</f>
        <v/>
      </c>
      <c r="K24" s="30"/>
      <c r="L24" s="88"/>
      <c r="S24" s="30"/>
      <c r="T24" s="30"/>
      <c r="U24" s="30"/>
      <c r="V24" s="30"/>
      <c r="W24" s="30"/>
      <c r="X24" s="30"/>
      <c r="Y24" s="30"/>
      <c r="Z24" s="30"/>
      <c r="AA24" s="30"/>
      <c r="AB24" s="30"/>
      <c r="AC24" s="30"/>
      <c r="AD24" s="30"/>
      <c r="AE24" s="30"/>
    </row>
    <row r="25" spans="1:31" s="2" customFormat="1" ht="6.95" customHeight="1" x14ac:dyDescent="0.2">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x14ac:dyDescent="0.2">
      <c r="A26" s="30"/>
      <c r="B26" s="31"/>
      <c r="C26" s="30"/>
      <c r="D26" s="27" t="s">
        <v>38</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x14ac:dyDescent="0.2">
      <c r="A27" s="89"/>
      <c r="B27" s="90"/>
      <c r="C27" s="89"/>
      <c r="D27" s="89"/>
      <c r="E27" s="301" t="s">
        <v>3</v>
      </c>
      <c r="F27" s="301"/>
      <c r="G27" s="301"/>
      <c r="H27" s="301"/>
      <c r="I27" s="89"/>
      <c r="J27" s="89"/>
      <c r="K27" s="89"/>
      <c r="L27" s="91"/>
      <c r="S27" s="89"/>
      <c r="T27" s="89"/>
      <c r="U27" s="89"/>
      <c r="V27" s="89"/>
      <c r="W27" s="89"/>
      <c r="X27" s="89"/>
      <c r="Y27" s="89"/>
      <c r="Z27" s="89"/>
      <c r="AA27" s="89"/>
      <c r="AB27" s="89"/>
      <c r="AC27" s="89"/>
      <c r="AD27" s="89"/>
      <c r="AE27" s="89"/>
    </row>
    <row r="28" spans="1:31" s="2" customFormat="1" ht="6.95" customHeight="1" x14ac:dyDescent="0.2">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x14ac:dyDescent="0.2">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x14ac:dyDescent="0.2">
      <c r="A30" s="30"/>
      <c r="B30" s="31"/>
      <c r="C30" s="30"/>
      <c r="D30" s="92" t="s">
        <v>40</v>
      </c>
      <c r="E30" s="30"/>
      <c r="F30" s="30"/>
      <c r="G30" s="30"/>
      <c r="H30" s="30"/>
      <c r="I30" s="30"/>
      <c r="J30" s="64">
        <f>ROUND(J85, 2)</f>
        <v>0</v>
      </c>
      <c r="K30" s="30"/>
      <c r="L30" s="88"/>
      <c r="S30" s="30"/>
      <c r="T30" s="30"/>
      <c r="U30" s="30"/>
      <c r="V30" s="30"/>
      <c r="W30" s="30"/>
      <c r="X30" s="30"/>
      <c r="Y30" s="30"/>
      <c r="Z30" s="30"/>
      <c r="AA30" s="30"/>
      <c r="AB30" s="30"/>
      <c r="AC30" s="30"/>
      <c r="AD30" s="30"/>
      <c r="AE30" s="30"/>
    </row>
    <row r="31" spans="1:31" s="2" customFormat="1" ht="6.95" customHeight="1" x14ac:dyDescent="0.2">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x14ac:dyDescent="0.2">
      <c r="A32" s="30"/>
      <c r="B32" s="31"/>
      <c r="C32" s="30"/>
      <c r="D32" s="30"/>
      <c r="E32" s="30"/>
      <c r="F32" s="34" t="s">
        <v>42</v>
      </c>
      <c r="G32" s="30"/>
      <c r="H32" s="30"/>
      <c r="I32" s="34" t="s">
        <v>41</v>
      </c>
      <c r="J32" s="34" t="s">
        <v>43</v>
      </c>
      <c r="K32" s="30"/>
      <c r="L32" s="88"/>
      <c r="S32" s="30"/>
      <c r="T32" s="30"/>
      <c r="U32" s="30"/>
      <c r="V32" s="30"/>
      <c r="W32" s="30"/>
      <c r="X32" s="30"/>
      <c r="Y32" s="30"/>
      <c r="Z32" s="30"/>
      <c r="AA32" s="30"/>
      <c r="AB32" s="30"/>
      <c r="AC32" s="30"/>
      <c r="AD32" s="30"/>
      <c r="AE32" s="30"/>
    </row>
    <row r="33" spans="1:31" s="2" customFormat="1" ht="14.45" customHeight="1" x14ac:dyDescent="0.2">
      <c r="A33" s="30"/>
      <c r="B33" s="31"/>
      <c r="C33" s="30"/>
      <c r="D33" s="93" t="s">
        <v>44</v>
      </c>
      <c r="E33" s="27" t="s">
        <v>45</v>
      </c>
      <c r="F33" s="94">
        <f>ROUND((SUM(BE85:BE118)),  2)</f>
        <v>0</v>
      </c>
      <c r="G33" s="30"/>
      <c r="H33" s="30"/>
      <c r="I33" s="95">
        <v>0.21</v>
      </c>
      <c r="J33" s="94">
        <f>ROUND(((SUM(BE85:BE118))*I33),  2)</f>
        <v>0</v>
      </c>
      <c r="K33" s="30"/>
      <c r="L33" s="88"/>
      <c r="S33" s="30"/>
      <c r="T33" s="30"/>
      <c r="U33" s="30"/>
      <c r="V33" s="30"/>
      <c r="W33" s="30"/>
      <c r="X33" s="30"/>
      <c r="Y33" s="30"/>
      <c r="Z33" s="30"/>
      <c r="AA33" s="30"/>
      <c r="AB33" s="30"/>
      <c r="AC33" s="30"/>
      <c r="AD33" s="30"/>
      <c r="AE33" s="30"/>
    </row>
    <row r="34" spans="1:31" s="2" customFormat="1" ht="14.45" customHeight="1" x14ac:dyDescent="0.2">
      <c r="A34" s="30"/>
      <c r="B34" s="31"/>
      <c r="C34" s="30"/>
      <c r="D34" s="30"/>
      <c r="E34" s="27" t="s">
        <v>46</v>
      </c>
      <c r="F34" s="94">
        <f>ROUND((SUM(BF85:BF118)),  2)</f>
        <v>0</v>
      </c>
      <c r="G34" s="30"/>
      <c r="H34" s="30"/>
      <c r="I34" s="95">
        <v>0.15</v>
      </c>
      <c r="J34" s="94">
        <f>ROUND(((SUM(BF85:BF118))*I34),  2)</f>
        <v>0</v>
      </c>
      <c r="K34" s="30"/>
      <c r="L34" s="88"/>
      <c r="S34" s="30"/>
      <c r="T34" s="30"/>
      <c r="U34" s="30"/>
      <c r="V34" s="30"/>
      <c r="W34" s="30"/>
      <c r="X34" s="30"/>
      <c r="Y34" s="30"/>
      <c r="Z34" s="30"/>
      <c r="AA34" s="30"/>
      <c r="AB34" s="30"/>
      <c r="AC34" s="30"/>
      <c r="AD34" s="30"/>
      <c r="AE34" s="30"/>
    </row>
    <row r="35" spans="1:31" s="2" customFormat="1" ht="14.45" hidden="1" customHeight="1" x14ac:dyDescent="0.2">
      <c r="A35" s="30"/>
      <c r="B35" s="31"/>
      <c r="C35" s="30"/>
      <c r="D35" s="30"/>
      <c r="E35" s="27" t="s">
        <v>47</v>
      </c>
      <c r="F35" s="94">
        <f>ROUND((SUM(BG85:BG118)),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x14ac:dyDescent="0.2">
      <c r="A36" s="30"/>
      <c r="B36" s="31"/>
      <c r="C36" s="30"/>
      <c r="D36" s="30"/>
      <c r="E36" s="27" t="s">
        <v>48</v>
      </c>
      <c r="F36" s="94">
        <f>ROUND((SUM(BH85:BH118)),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x14ac:dyDescent="0.2">
      <c r="A37" s="30"/>
      <c r="B37" s="31"/>
      <c r="C37" s="30"/>
      <c r="D37" s="30"/>
      <c r="E37" s="27" t="s">
        <v>49</v>
      </c>
      <c r="F37" s="94">
        <f>ROUND((SUM(BI85:BI118)),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x14ac:dyDescent="0.2">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x14ac:dyDescent="0.2">
      <c r="A39" s="30"/>
      <c r="B39" s="31"/>
      <c r="C39" s="96"/>
      <c r="D39" s="97" t="s">
        <v>50</v>
      </c>
      <c r="E39" s="53"/>
      <c r="F39" s="53"/>
      <c r="G39" s="98" t="s">
        <v>51</v>
      </c>
      <c r="H39" s="99" t="s">
        <v>52</v>
      </c>
      <c r="I39" s="53"/>
      <c r="J39" s="100">
        <f>SUM(J30:J37)</f>
        <v>0</v>
      </c>
      <c r="K39" s="101"/>
      <c r="L39" s="88"/>
      <c r="S39" s="30"/>
      <c r="T39" s="30"/>
      <c r="U39" s="30"/>
      <c r="V39" s="30"/>
      <c r="W39" s="30"/>
      <c r="X39" s="30"/>
      <c r="Y39" s="30"/>
      <c r="Z39" s="30"/>
      <c r="AA39" s="30"/>
      <c r="AB39" s="30"/>
      <c r="AC39" s="30"/>
      <c r="AD39" s="30"/>
      <c r="AE39" s="30"/>
    </row>
    <row r="40" spans="1:31" s="2" customFormat="1" ht="14.45" customHeight="1" x14ac:dyDescent="0.2">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x14ac:dyDescent="0.2">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x14ac:dyDescent="0.2">
      <c r="A45" s="30"/>
      <c r="B45" s="31"/>
      <c r="C45" s="22" t="s">
        <v>103</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x14ac:dyDescent="0.2">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x14ac:dyDescent="0.2">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x14ac:dyDescent="0.2">
      <c r="A48" s="30"/>
      <c r="B48" s="31"/>
      <c r="C48" s="30"/>
      <c r="D48" s="30"/>
      <c r="E48" s="324" t="str">
        <f>E7</f>
        <v>VD Ludkovice - odstranění sedimentů a přednádrž</v>
      </c>
      <c r="F48" s="325"/>
      <c r="G48" s="325"/>
      <c r="H48" s="325"/>
      <c r="I48" s="30"/>
      <c r="J48" s="30"/>
      <c r="K48" s="30"/>
      <c r="L48" s="88"/>
      <c r="S48" s="30"/>
      <c r="T48" s="30"/>
      <c r="U48" s="30"/>
      <c r="V48" s="30"/>
      <c r="W48" s="30"/>
      <c r="X48" s="30"/>
      <c r="Y48" s="30"/>
      <c r="Z48" s="30"/>
      <c r="AA48" s="30"/>
      <c r="AB48" s="30"/>
      <c r="AC48" s="30"/>
      <c r="AD48" s="30"/>
      <c r="AE48" s="30"/>
    </row>
    <row r="49" spans="1:47" s="2" customFormat="1" ht="12" customHeight="1" x14ac:dyDescent="0.2">
      <c r="A49" s="30"/>
      <c r="B49" s="31"/>
      <c r="C49" s="27" t="s">
        <v>101</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16.5" customHeight="1" x14ac:dyDescent="0.2">
      <c r="A50" s="30"/>
      <c r="B50" s="31"/>
      <c r="C50" s="30"/>
      <c r="D50" s="30"/>
      <c r="E50" s="314" t="str">
        <f>E9</f>
        <v>VON - Vedlejší a ostatní náklady</v>
      </c>
      <c r="F50" s="323"/>
      <c r="G50" s="323"/>
      <c r="H50" s="323"/>
      <c r="I50" s="30"/>
      <c r="J50" s="30"/>
      <c r="K50" s="30"/>
      <c r="L50" s="88"/>
      <c r="S50" s="30"/>
      <c r="T50" s="30"/>
      <c r="U50" s="30"/>
      <c r="V50" s="30"/>
      <c r="W50" s="30"/>
      <c r="X50" s="30"/>
      <c r="Y50" s="30"/>
      <c r="Z50" s="30"/>
      <c r="AA50" s="30"/>
      <c r="AB50" s="30"/>
      <c r="AC50" s="30"/>
      <c r="AD50" s="30"/>
      <c r="AE50" s="30"/>
    </row>
    <row r="51" spans="1:47" s="2" customFormat="1" ht="6.95" customHeight="1" x14ac:dyDescent="0.2">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x14ac:dyDescent="0.2">
      <c r="A52" s="30"/>
      <c r="B52" s="31"/>
      <c r="C52" s="27" t="s">
        <v>20</v>
      </c>
      <c r="D52" s="30"/>
      <c r="E52" s="30"/>
      <c r="F52" s="25" t="str">
        <f>F12</f>
        <v>Ludkovice</v>
      </c>
      <c r="G52" s="30"/>
      <c r="H52" s="30"/>
      <c r="I52" s="27" t="s">
        <v>22</v>
      </c>
      <c r="J52" s="48" t="str">
        <f>IF(J12="","",J12)</f>
        <v>22. 9. 2020</v>
      </c>
      <c r="K52" s="30"/>
      <c r="L52" s="88"/>
      <c r="S52" s="30"/>
      <c r="T52" s="30"/>
      <c r="U52" s="30"/>
      <c r="V52" s="30"/>
      <c r="W52" s="30"/>
      <c r="X52" s="30"/>
      <c r="Y52" s="30"/>
      <c r="Z52" s="30"/>
      <c r="AA52" s="30"/>
      <c r="AB52" s="30"/>
      <c r="AC52" s="30"/>
      <c r="AD52" s="30"/>
      <c r="AE52" s="30"/>
    </row>
    <row r="53" spans="1:47" s="2" customFormat="1" ht="6.95" customHeight="1" x14ac:dyDescent="0.2">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x14ac:dyDescent="0.2">
      <c r="A54" s="30"/>
      <c r="B54" s="31"/>
      <c r="C54" s="27" t="s">
        <v>24</v>
      </c>
      <c r="D54" s="30"/>
      <c r="E54" s="30"/>
      <c r="F54" s="25" t="str">
        <f>E15</f>
        <v>Povodí Moravy, státní podnik</v>
      </c>
      <c r="G54" s="30"/>
      <c r="H54" s="30"/>
      <c r="I54" s="27" t="s">
        <v>32</v>
      </c>
      <c r="J54" s="28" t="str">
        <f>E21</f>
        <v xml:space="preserve">HG Partner, s.r.o. </v>
      </c>
      <c r="K54" s="30"/>
      <c r="L54" s="88"/>
      <c r="S54" s="30"/>
      <c r="T54" s="30"/>
      <c r="U54" s="30"/>
      <c r="V54" s="30"/>
      <c r="W54" s="30"/>
      <c r="X54" s="30"/>
      <c r="Y54" s="30"/>
      <c r="Z54" s="30"/>
      <c r="AA54" s="30"/>
      <c r="AB54" s="30"/>
      <c r="AC54" s="30"/>
      <c r="AD54" s="30"/>
      <c r="AE54" s="30"/>
    </row>
    <row r="55" spans="1:47" s="2" customFormat="1" ht="15.2" customHeight="1" x14ac:dyDescent="0.2">
      <c r="A55" s="30"/>
      <c r="B55" s="31"/>
      <c r="C55" s="27" t="s">
        <v>30</v>
      </c>
      <c r="D55" s="30"/>
      <c r="E55" s="30"/>
      <c r="F55" s="25" t="str">
        <f>IF(E18="","",E18)</f>
        <v xml:space="preserve"> </v>
      </c>
      <c r="G55" s="30"/>
      <c r="H55" s="30"/>
      <c r="I55" s="27" t="s">
        <v>37</v>
      </c>
      <c r="J55" s="28" t="str">
        <f>E24</f>
        <v xml:space="preserve"> </v>
      </c>
      <c r="K55" s="30"/>
      <c r="L55" s="88"/>
      <c r="S55" s="30"/>
      <c r="T55" s="30"/>
      <c r="U55" s="30"/>
      <c r="V55" s="30"/>
      <c r="W55" s="30"/>
      <c r="X55" s="30"/>
      <c r="Y55" s="30"/>
      <c r="Z55" s="30"/>
      <c r="AA55" s="30"/>
      <c r="AB55" s="30"/>
      <c r="AC55" s="30"/>
      <c r="AD55" s="30"/>
      <c r="AE55" s="30"/>
    </row>
    <row r="56" spans="1:47" s="2" customFormat="1" ht="10.35" customHeight="1" x14ac:dyDescent="0.2">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x14ac:dyDescent="0.2">
      <c r="A57" s="30"/>
      <c r="B57" s="31"/>
      <c r="C57" s="102" t="s">
        <v>104</v>
      </c>
      <c r="D57" s="96"/>
      <c r="E57" s="96"/>
      <c r="F57" s="96"/>
      <c r="G57" s="96"/>
      <c r="H57" s="96"/>
      <c r="I57" s="96"/>
      <c r="J57" s="103" t="s">
        <v>105</v>
      </c>
      <c r="K57" s="96"/>
      <c r="L57" s="88"/>
      <c r="S57" s="30"/>
      <c r="T57" s="30"/>
      <c r="U57" s="30"/>
      <c r="V57" s="30"/>
      <c r="W57" s="30"/>
      <c r="X57" s="30"/>
      <c r="Y57" s="30"/>
      <c r="Z57" s="30"/>
      <c r="AA57" s="30"/>
      <c r="AB57" s="30"/>
      <c r="AC57" s="30"/>
      <c r="AD57" s="30"/>
      <c r="AE57" s="30"/>
    </row>
    <row r="58" spans="1:47" s="2" customFormat="1" ht="10.35" customHeight="1" x14ac:dyDescent="0.2">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x14ac:dyDescent="0.2">
      <c r="A59" s="30"/>
      <c r="B59" s="31"/>
      <c r="C59" s="104" t="s">
        <v>72</v>
      </c>
      <c r="D59" s="30"/>
      <c r="E59" s="30"/>
      <c r="F59" s="30"/>
      <c r="G59" s="30"/>
      <c r="H59" s="30"/>
      <c r="I59" s="30"/>
      <c r="J59" s="64">
        <f>J85</f>
        <v>0</v>
      </c>
      <c r="K59" s="30"/>
      <c r="L59" s="88"/>
      <c r="S59" s="30"/>
      <c r="T59" s="30"/>
      <c r="U59" s="30"/>
      <c r="V59" s="30"/>
      <c r="W59" s="30"/>
      <c r="X59" s="30"/>
      <c r="Y59" s="30"/>
      <c r="Z59" s="30"/>
      <c r="AA59" s="30"/>
      <c r="AB59" s="30"/>
      <c r="AC59" s="30"/>
      <c r="AD59" s="30"/>
      <c r="AE59" s="30"/>
      <c r="AU59" s="18" t="s">
        <v>106</v>
      </c>
    </row>
    <row r="60" spans="1:47" s="9" customFormat="1" ht="24.95" customHeight="1" x14ac:dyDescent="0.2">
      <c r="B60" s="105"/>
      <c r="D60" s="106" t="s">
        <v>735</v>
      </c>
      <c r="E60" s="107"/>
      <c r="F60" s="107"/>
      <c r="G60" s="107"/>
      <c r="H60" s="107"/>
      <c r="I60" s="107"/>
      <c r="J60" s="108">
        <f>J86</f>
        <v>0</v>
      </c>
      <c r="L60" s="105"/>
    </row>
    <row r="61" spans="1:47" s="10" customFormat="1" ht="19.899999999999999" customHeight="1" x14ac:dyDescent="0.2">
      <c r="B61" s="109"/>
      <c r="D61" s="110" t="s">
        <v>736</v>
      </c>
      <c r="E61" s="111"/>
      <c r="F61" s="111"/>
      <c r="G61" s="111"/>
      <c r="H61" s="111"/>
      <c r="I61" s="111"/>
      <c r="J61" s="112">
        <f>J87</f>
        <v>0</v>
      </c>
      <c r="L61" s="109"/>
    </row>
    <row r="62" spans="1:47" s="10" customFormat="1" ht="19.899999999999999" customHeight="1" x14ac:dyDescent="0.2">
      <c r="B62" s="109"/>
      <c r="D62" s="110" t="s">
        <v>737</v>
      </c>
      <c r="E62" s="111"/>
      <c r="F62" s="111"/>
      <c r="G62" s="111"/>
      <c r="H62" s="111"/>
      <c r="I62" s="111"/>
      <c r="J62" s="112">
        <f>J99</f>
        <v>0</v>
      </c>
      <c r="L62" s="109"/>
    </row>
    <row r="63" spans="1:47" s="10" customFormat="1" ht="19.899999999999999" customHeight="1" x14ac:dyDescent="0.2">
      <c r="B63" s="109"/>
      <c r="D63" s="110" t="s">
        <v>738</v>
      </c>
      <c r="E63" s="111"/>
      <c r="F63" s="111"/>
      <c r="G63" s="111"/>
      <c r="H63" s="111"/>
      <c r="I63" s="111"/>
      <c r="J63" s="112">
        <f>J104</f>
        <v>0</v>
      </c>
      <c r="L63" s="109"/>
    </row>
    <row r="64" spans="1:47" s="10" customFormat="1" ht="19.899999999999999" customHeight="1" x14ac:dyDescent="0.2">
      <c r="B64" s="109"/>
      <c r="D64" s="110" t="s">
        <v>739</v>
      </c>
      <c r="E64" s="111"/>
      <c r="F64" s="111"/>
      <c r="G64" s="111"/>
      <c r="H64" s="111"/>
      <c r="I64" s="111"/>
      <c r="J64" s="112">
        <f>J109</f>
        <v>0</v>
      </c>
      <c r="L64" s="109"/>
    </row>
    <row r="65" spans="1:31" s="10" customFormat="1" ht="19.899999999999999" customHeight="1" x14ac:dyDescent="0.2">
      <c r="B65" s="109"/>
      <c r="D65" s="110" t="s">
        <v>740</v>
      </c>
      <c r="E65" s="111"/>
      <c r="F65" s="111"/>
      <c r="G65" s="111"/>
      <c r="H65" s="111"/>
      <c r="I65" s="111"/>
      <c r="J65" s="112">
        <f>J115</f>
        <v>0</v>
      </c>
      <c r="L65" s="109"/>
    </row>
    <row r="66" spans="1:31" s="2" customFormat="1" ht="21.75" customHeight="1" x14ac:dyDescent="0.2">
      <c r="A66" s="30"/>
      <c r="B66" s="31"/>
      <c r="C66" s="30"/>
      <c r="D66" s="30"/>
      <c r="E66" s="30"/>
      <c r="F66" s="30"/>
      <c r="G66" s="30"/>
      <c r="H66" s="30"/>
      <c r="I66" s="30"/>
      <c r="J66" s="30"/>
      <c r="K66" s="30"/>
      <c r="L66" s="88"/>
      <c r="S66" s="30"/>
      <c r="T66" s="30"/>
      <c r="U66" s="30"/>
      <c r="V66" s="30"/>
      <c r="W66" s="30"/>
      <c r="X66" s="30"/>
      <c r="Y66" s="30"/>
      <c r="Z66" s="30"/>
      <c r="AA66" s="30"/>
      <c r="AB66" s="30"/>
      <c r="AC66" s="30"/>
      <c r="AD66" s="30"/>
      <c r="AE66" s="30"/>
    </row>
    <row r="67" spans="1:31" s="2" customFormat="1" ht="6.95" customHeight="1" x14ac:dyDescent="0.2">
      <c r="A67" s="30"/>
      <c r="B67" s="40"/>
      <c r="C67" s="41"/>
      <c r="D67" s="41"/>
      <c r="E67" s="41"/>
      <c r="F67" s="41"/>
      <c r="G67" s="41"/>
      <c r="H67" s="41"/>
      <c r="I67" s="41"/>
      <c r="J67" s="41"/>
      <c r="K67" s="41"/>
      <c r="L67" s="88"/>
      <c r="S67" s="30"/>
      <c r="T67" s="30"/>
      <c r="U67" s="30"/>
      <c r="V67" s="30"/>
      <c r="W67" s="30"/>
      <c r="X67" s="30"/>
      <c r="Y67" s="30"/>
      <c r="Z67" s="30"/>
      <c r="AA67" s="30"/>
      <c r="AB67" s="30"/>
      <c r="AC67" s="30"/>
      <c r="AD67" s="30"/>
      <c r="AE67" s="30"/>
    </row>
    <row r="71" spans="1:31" s="2" customFormat="1" ht="6.95" customHeight="1" x14ac:dyDescent="0.2">
      <c r="A71" s="30"/>
      <c r="B71" s="42"/>
      <c r="C71" s="43"/>
      <c r="D71" s="43"/>
      <c r="E71" s="43"/>
      <c r="F71" s="43"/>
      <c r="G71" s="43"/>
      <c r="H71" s="43"/>
      <c r="I71" s="43"/>
      <c r="J71" s="43"/>
      <c r="K71" s="43"/>
      <c r="L71" s="88"/>
      <c r="S71" s="30"/>
      <c r="T71" s="30"/>
      <c r="U71" s="30"/>
      <c r="V71" s="30"/>
      <c r="W71" s="30"/>
      <c r="X71" s="30"/>
      <c r="Y71" s="30"/>
      <c r="Z71" s="30"/>
      <c r="AA71" s="30"/>
      <c r="AB71" s="30"/>
      <c r="AC71" s="30"/>
      <c r="AD71" s="30"/>
      <c r="AE71" s="30"/>
    </row>
    <row r="72" spans="1:31" s="2" customFormat="1" ht="24.95" customHeight="1" x14ac:dyDescent="0.2">
      <c r="A72" s="30"/>
      <c r="B72" s="31"/>
      <c r="C72" s="22" t="s">
        <v>111</v>
      </c>
      <c r="D72" s="30"/>
      <c r="E72" s="30"/>
      <c r="F72" s="30"/>
      <c r="G72" s="30"/>
      <c r="H72" s="30"/>
      <c r="I72" s="30"/>
      <c r="J72" s="30"/>
      <c r="K72" s="30"/>
      <c r="L72" s="88"/>
      <c r="S72" s="30"/>
      <c r="T72" s="30"/>
      <c r="U72" s="30"/>
      <c r="V72" s="30"/>
      <c r="W72" s="30"/>
      <c r="X72" s="30"/>
      <c r="Y72" s="30"/>
      <c r="Z72" s="30"/>
      <c r="AA72" s="30"/>
      <c r="AB72" s="30"/>
      <c r="AC72" s="30"/>
      <c r="AD72" s="30"/>
      <c r="AE72" s="30"/>
    </row>
    <row r="73" spans="1:31" s="2" customFormat="1" ht="6.95" customHeight="1" x14ac:dyDescent="0.2">
      <c r="A73" s="30"/>
      <c r="B73" s="31"/>
      <c r="C73" s="30"/>
      <c r="D73" s="30"/>
      <c r="E73" s="30"/>
      <c r="F73" s="30"/>
      <c r="G73" s="30"/>
      <c r="H73" s="30"/>
      <c r="I73" s="30"/>
      <c r="J73" s="30"/>
      <c r="K73" s="30"/>
      <c r="L73" s="88"/>
      <c r="S73" s="30"/>
      <c r="T73" s="30"/>
      <c r="U73" s="30"/>
      <c r="V73" s="30"/>
      <c r="W73" s="30"/>
      <c r="X73" s="30"/>
      <c r="Y73" s="30"/>
      <c r="Z73" s="30"/>
      <c r="AA73" s="30"/>
      <c r="AB73" s="30"/>
      <c r="AC73" s="30"/>
      <c r="AD73" s="30"/>
      <c r="AE73" s="30"/>
    </row>
    <row r="74" spans="1:31" s="2" customFormat="1" ht="12" customHeight="1" x14ac:dyDescent="0.2">
      <c r="A74" s="30"/>
      <c r="B74" s="31"/>
      <c r="C74" s="27" t="s">
        <v>15</v>
      </c>
      <c r="D74" s="30"/>
      <c r="E74" s="30"/>
      <c r="F74" s="30"/>
      <c r="G74" s="30"/>
      <c r="H74" s="30"/>
      <c r="I74" s="30"/>
      <c r="J74" s="30"/>
      <c r="K74" s="30"/>
      <c r="L74" s="88"/>
      <c r="S74" s="30"/>
      <c r="T74" s="30"/>
      <c r="U74" s="30"/>
      <c r="V74" s="30"/>
      <c r="W74" s="30"/>
      <c r="X74" s="30"/>
      <c r="Y74" s="30"/>
      <c r="Z74" s="30"/>
      <c r="AA74" s="30"/>
      <c r="AB74" s="30"/>
      <c r="AC74" s="30"/>
      <c r="AD74" s="30"/>
      <c r="AE74" s="30"/>
    </row>
    <row r="75" spans="1:31" s="2" customFormat="1" ht="16.5" customHeight="1" x14ac:dyDescent="0.2">
      <c r="A75" s="30"/>
      <c r="B75" s="31"/>
      <c r="C75" s="30"/>
      <c r="D75" s="30"/>
      <c r="E75" s="324" t="str">
        <f>E7</f>
        <v>VD Ludkovice - odstranění sedimentů a přednádrž</v>
      </c>
      <c r="F75" s="325"/>
      <c r="G75" s="325"/>
      <c r="H75" s="325"/>
      <c r="I75" s="30"/>
      <c r="J75" s="30"/>
      <c r="K75" s="30"/>
      <c r="L75" s="88"/>
      <c r="S75" s="30"/>
      <c r="T75" s="30"/>
      <c r="U75" s="30"/>
      <c r="V75" s="30"/>
      <c r="W75" s="30"/>
      <c r="X75" s="30"/>
      <c r="Y75" s="30"/>
      <c r="Z75" s="30"/>
      <c r="AA75" s="30"/>
      <c r="AB75" s="30"/>
      <c r="AC75" s="30"/>
      <c r="AD75" s="30"/>
      <c r="AE75" s="30"/>
    </row>
    <row r="76" spans="1:31" s="2" customFormat="1" ht="12" customHeight="1" x14ac:dyDescent="0.2">
      <c r="A76" s="30"/>
      <c r="B76" s="31"/>
      <c r="C76" s="27" t="s">
        <v>101</v>
      </c>
      <c r="D76" s="30"/>
      <c r="E76" s="30"/>
      <c r="F76" s="30"/>
      <c r="G76" s="30"/>
      <c r="H76" s="30"/>
      <c r="I76" s="30"/>
      <c r="J76" s="30"/>
      <c r="K76" s="30"/>
      <c r="L76" s="88"/>
      <c r="S76" s="30"/>
      <c r="T76" s="30"/>
      <c r="U76" s="30"/>
      <c r="V76" s="30"/>
      <c r="W76" s="30"/>
      <c r="X76" s="30"/>
      <c r="Y76" s="30"/>
      <c r="Z76" s="30"/>
      <c r="AA76" s="30"/>
      <c r="AB76" s="30"/>
      <c r="AC76" s="30"/>
      <c r="AD76" s="30"/>
      <c r="AE76" s="30"/>
    </row>
    <row r="77" spans="1:31" s="2" customFormat="1" ht="16.5" customHeight="1" x14ac:dyDescent="0.2">
      <c r="A77" s="30"/>
      <c r="B77" s="31"/>
      <c r="C77" s="30"/>
      <c r="D77" s="30"/>
      <c r="E77" s="314" t="str">
        <f>E9</f>
        <v>VON - Vedlejší a ostatní náklady</v>
      </c>
      <c r="F77" s="323"/>
      <c r="G77" s="323"/>
      <c r="H77" s="323"/>
      <c r="I77" s="30"/>
      <c r="J77" s="30"/>
      <c r="K77" s="30"/>
      <c r="L77" s="88"/>
      <c r="S77" s="30"/>
      <c r="T77" s="30"/>
      <c r="U77" s="30"/>
      <c r="V77" s="30"/>
      <c r="W77" s="30"/>
      <c r="X77" s="30"/>
      <c r="Y77" s="30"/>
      <c r="Z77" s="30"/>
      <c r="AA77" s="30"/>
      <c r="AB77" s="30"/>
      <c r="AC77" s="30"/>
      <c r="AD77" s="30"/>
      <c r="AE77" s="30"/>
    </row>
    <row r="78" spans="1:31" s="2" customFormat="1" ht="6.95" customHeight="1" x14ac:dyDescent="0.2">
      <c r="A78" s="30"/>
      <c r="B78" s="31"/>
      <c r="C78" s="30"/>
      <c r="D78" s="30"/>
      <c r="E78" s="30"/>
      <c r="F78" s="30"/>
      <c r="G78" s="30"/>
      <c r="H78" s="30"/>
      <c r="I78" s="30"/>
      <c r="J78" s="30"/>
      <c r="K78" s="30"/>
      <c r="L78" s="88"/>
      <c r="S78" s="30"/>
      <c r="T78" s="30"/>
      <c r="U78" s="30"/>
      <c r="V78" s="30"/>
      <c r="W78" s="30"/>
      <c r="X78" s="30"/>
      <c r="Y78" s="30"/>
      <c r="Z78" s="30"/>
      <c r="AA78" s="30"/>
      <c r="AB78" s="30"/>
      <c r="AC78" s="30"/>
      <c r="AD78" s="30"/>
      <c r="AE78" s="30"/>
    </row>
    <row r="79" spans="1:31" s="2" customFormat="1" ht="12" customHeight="1" x14ac:dyDescent="0.2">
      <c r="A79" s="30"/>
      <c r="B79" s="31"/>
      <c r="C79" s="27" t="s">
        <v>20</v>
      </c>
      <c r="D79" s="30"/>
      <c r="E79" s="30"/>
      <c r="F79" s="25" t="str">
        <f>F12</f>
        <v>Ludkovice</v>
      </c>
      <c r="G79" s="30"/>
      <c r="H79" s="30"/>
      <c r="I79" s="27" t="s">
        <v>22</v>
      </c>
      <c r="J79" s="48" t="str">
        <f>IF(J12="","",J12)</f>
        <v>22. 9. 2020</v>
      </c>
      <c r="K79" s="30"/>
      <c r="L79" s="88"/>
      <c r="S79" s="30"/>
      <c r="T79" s="30"/>
      <c r="U79" s="30"/>
      <c r="V79" s="30"/>
      <c r="W79" s="30"/>
      <c r="X79" s="30"/>
      <c r="Y79" s="30"/>
      <c r="Z79" s="30"/>
      <c r="AA79" s="30"/>
      <c r="AB79" s="30"/>
      <c r="AC79" s="30"/>
      <c r="AD79" s="30"/>
      <c r="AE79" s="30"/>
    </row>
    <row r="80" spans="1:31" s="2" customFormat="1" ht="6.95" customHeight="1" x14ac:dyDescent="0.2">
      <c r="A80" s="30"/>
      <c r="B80" s="31"/>
      <c r="C80" s="30"/>
      <c r="D80" s="30"/>
      <c r="E80" s="30"/>
      <c r="F80" s="30"/>
      <c r="G80" s="30"/>
      <c r="H80" s="30"/>
      <c r="I80" s="30"/>
      <c r="J80" s="30"/>
      <c r="K80" s="30"/>
      <c r="L80" s="88"/>
      <c r="S80" s="30"/>
      <c r="T80" s="30"/>
      <c r="U80" s="30"/>
      <c r="V80" s="30"/>
      <c r="W80" s="30"/>
      <c r="X80" s="30"/>
      <c r="Y80" s="30"/>
      <c r="Z80" s="30"/>
      <c r="AA80" s="30"/>
      <c r="AB80" s="30"/>
      <c r="AC80" s="30"/>
      <c r="AD80" s="30"/>
      <c r="AE80" s="30"/>
    </row>
    <row r="81" spans="1:65" s="2" customFormat="1" ht="15.2" customHeight="1" x14ac:dyDescent="0.2">
      <c r="A81" s="30"/>
      <c r="B81" s="31"/>
      <c r="C81" s="27" t="s">
        <v>24</v>
      </c>
      <c r="D81" s="30"/>
      <c r="E81" s="30"/>
      <c r="F81" s="25" t="str">
        <f>E15</f>
        <v>Povodí Moravy, státní podnik</v>
      </c>
      <c r="G81" s="30"/>
      <c r="H81" s="30"/>
      <c r="I81" s="27" t="s">
        <v>32</v>
      </c>
      <c r="J81" s="28" t="str">
        <f>E21</f>
        <v xml:space="preserve">HG Partner, s.r.o. </v>
      </c>
      <c r="K81" s="30"/>
      <c r="L81" s="88"/>
      <c r="S81" s="30"/>
      <c r="T81" s="30"/>
      <c r="U81" s="30"/>
      <c r="V81" s="30"/>
      <c r="W81" s="30"/>
      <c r="X81" s="30"/>
      <c r="Y81" s="30"/>
      <c r="Z81" s="30"/>
      <c r="AA81" s="30"/>
      <c r="AB81" s="30"/>
      <c r="AC81" s="30"/>
      <c r="AD81" s="30"/>
      <c r="AE81" s="30"/>
    </row>
    <row r="82" spans="1:65" s="2" customFormat="1" ht="15.2" customHeight="1" x14ac:dyDescent="0.2">
      <c r="A82" s="30"/>
      <c r="B82" s="31"/>
      <c r="C82" s="27" t="s">
        <v>30</v>
      </c>
      <c r="D82" s="30"/>
      <c r="E82" s="30"/>
      <c r="F82" s="25" t="str">
        <f>IF(E18="","",E18)</f>
        <v xml:space="preserve"> </v>
      </c>
      <c r="G82" s="30"/>
      <c r="H82" s="30"/>
      <c r="I82" s="27" t="s">
        <v>37</v>
      </c>
      <c r="J82" s="28" t="str">
        <f>E24</f>
        <v xml:space="preserve"> </v>
      </c>
      <c r="K82" s="30"/>
      <c r="L82" s="88"/>
      <c r="S82" s="30"/>
      <c r="T82" s="30"/>
      <c r="U82" s="30"/>
      <c r="V82" s="30"/>
      <c r="W82" s="30"/>
      <c r="X82" s="30"/>
      <c r="Y82" s="30"/>
      <c r="Z82" s="30"/>
      <c r="AA82" s="30"/>
      <c r="AB82" s="30"/>
      <c r="AC82" s="30"/>
      <c r="AD82" s="30"/>
      <c r="AE82" s="30"/>
    </row>
    <row r="83" spans="1:65" s="2" customFormat="1" ht="10.35" customHeight="1" x14ac:dyDescent="0.2">
      <c r="A83" s="30"/>
      <c r="B83" s="31"/>
      <c r="C83" s="30"/>
      <c r="D83" s="30"/>
      <c r="E83" s="30"/>
      <c r="F83" s="30"/>
      <c r="G83" s="30"/>
      <c r="H83" s="30"/>
      <c r="I83" s="30"/>
      <c r="J83" s="30"/>
      <c r="K83" s="30"/>
      <c r="L83" s="88"/>
      <c r="S83" s="30"/>
      <c r="T83" s="30"/>
      <c r="U83" s="30"/>
      <c r="V83" s="30"/>
      <c r="W83" s="30"/>
      <c r="X83" s="30"/>
      <c r="Y83" s="30"/>
      <c r="Z83" s="30"/>
      <c r="AA83" s="30"/>
      <c r="AB83" s="30"/>
      <c r="AC83" s="30"/>
      <c r="AD83" s="30"/>
      <c r="AE83" s="30"/>
    </row>
    <row r="84" spans="1:65" s="11" customFormat="1" ht="29.25" customHeight="1" x14ac:dyDescent="0.2">
      <c r="A84" s="113"/>
      <c r="B84" s="114"/>
      <c r="C84" s="115" t="s">
        <v>112</v>
      </c>
      <c r="D84" s="116" t="s">
        <v>59</v>
      </c>
      <c r="E84" s="116" t="s">
        <v>55</v>
      </c>
      <c r="F84" s="116" t="s">
        <v>56</v>
      </c>
      <c r="G84" s="116" t="s">
        <v>113</v>
      </c>
      <c r="H84" s="116" t="s">
        <v>114</v>
      </c>
      <c r="I84" s="116" t="s">
        <v>115</v>
      </c>
      <c r="J84" s="116" t="s">
        <v>105</v>
      </c>
      <c r="K84" s="117" t="s">
        <v>116</v>
      </c>
      <c r="L84" s="118"/>
      <c r="M84" s="55" t="s">
        <v>3</v>
      </c>
      <c r="N84" s="56" t="s">
        <v>44</v>
      </c>
      <c r="O84" s="56" t="s">
        <v>117</v>
      </c>
      <c r="P84" s="56" t="s">
        <v>118</v>
      </c>
      <c r="Q84" s="56" t="s">
        <v>119</v>
      </c>
      <c r="R84" s="56" t="s">
        <v>120</v>
      </c>
      <c r="S84" s="56" t="s">
        <v>121</v>
      </c>
      <c r="T84" s="57" t="s">
        <v>122</v>
      </c>
      <c r="U84" s="113"/>
      <c r="V84" s="113"/>
      <c r="W84" s="113"/>
      <c r="X84" s="113"/>
      <c r="Y84" s="113"/>
      <c r="Z84" s="113"/>
      <c r="AA84" s="113"/>
      <c r="AB84" s="113"/>
      <c r="AC84" s="113"/>
      <c r="AD84" s="113"/>
      <c r="AE84" s="113"/>
    </row>
    <row r="85" spans="1:65" s="2" customFormat="1" ht="22.9" customHeight="1" x14ac:dyDescent="0.25">
      <c r="A85" s="30"/>
      <c r="B85" s="31"/>
      <c r="C85" s="62" t="s">
        <v>123</v>
      </c>
      <c r="D85" s="30"/>
      <c r="E85" s="30"/>
      <c r="F85" s="30"/>
      <c r="G85" s="30"/>
      <c r="H85" s="30"/>
      <c r="I85" s="30"/>
      <c r="J85" s="119">
        <f>BK85</f>
        <v>0</v>
      </c>
      <c r="K85" s="30"/>
      <c r="L85" s="31"/>
      <c r="M85" s="58"/>
      <c r="N85" s="49"/>
      <c r="O85" s="59"/>
      <c r="P85" s="120">
        <f>P86</f>
        <v>0</v>
      </c>
      <c r="Q85" s="59"/>
      <c r="R85" s="120">
        <f>R86</f>
        <v>0</v>
      </c>
      <c r="S85" s="59"/>
      <c r="T85" s="121">
        <f>T86</f>
        <v>0</v>
      </c>
      <c r="U85" s="30"/>
      <c r="V85" s="30"/>
      <c r="W85" s="30"/>
      <c r="X85" s="30"/>
      <c r="Y85" s="30"/>
      <c r="Z85" s="30"/>
      <c r="AA85" s="30"/>
      <c r="AB85" s="30"/>
      <c r="AC85" s="30"/>
      <c r="AD85" s="30"/>
      <c r="AE85" s="30"/>
      <c r="AT85" s="18" t="s">
        <v>73</v>
      </c>
      <c r="AU85" s="18" t="s">
        <v>106</v>
      </c>
      <c r="BK85" s="122">
        <f>BK86</f>
        <v>0</v>
      </c>
    </row>
    <row r="86" spans="1:65" s="12" customFormat="1" ht="25.9" customHeight="1" x14ac:dyDescent="0.2">
      <c r="B86" s="123"/>
      <c r="D86" s="124" t="s">
        <v>73</v>
      </c>
      <c r="E86" s="125" t="s">
        <v>741</v>
      </c>
      <c r="F86" s="125" t="s">
        <v>742</v>
      </c>
      <c r="J86" s="126">
        <f>BK86</f>
        <v>0</v>
      </c>
      <c r="L86" s="123"/>
      <c r="M86" s="127"/>
      <c r="N86" s="128"/>
      <c r="O86" s="128"/>
      <c r="P86" s="129">
        <f>P87+P99+P104+P109+P115</f>
        <v>0</v>
      </c>
      <c r="Q86" s="128"/>
      <c r="R86" s="129">
        <f>R87+R99+R104+R109+R115</f>
        <v>0</v>
      </c>
      <c r="S86" s="128"/>
      <c r="T86" s="130">
        <f>T87+T99+T104+T109+T115</f>
        <v>0</v>
      </c>
      <c r="AR86" s="124" t="s">
        <v>133</v>
      </c>
      <c r="AT86" s="131" t="s">
        <v>73</v>
      </c>
      <c r="AU86" s="131" t="s">
        <v>74</v>
      </c>
      <c r="AY86" s="124" t="s">
        <v>126</v>
      </c>
      <c r="BK86" s="132">
        <f>BK87+BK99+BK104+BK109+BK115</f>
        <v>0</v>
      </c>
    </row>
    <row r="87" spans="1:65" s="12" customFormat="1" ht="22.9" customHeight="1" x14ac:dyDescent="0.2">
      <c r="B87" s="123"/>
      <c r="D87" s="124" t="s">
        <v>73</v>
      </c>
      <c r="E87" s="133" t="s">
        <v>743</v>
      </c>
      <c r="F87" s="133" t="s">
        <v>744</v>
      </c>
      <c r="J87" s="134">
        <f>BK87</f>
        <v>0</v>
      </c>
      <c r="L87" s="123"/>
      <c r="M87" s="127"/>
      <c r="N87" s="128"/>
      <c r="O87" s="128"/>
      <c r="P87" s="129">
        <f>SUM(P88:P98)</f>
        <v>0</v>
      </c>
      <c r="Q87" s="128"/>
      <c r="R87" s="129">
        <f>SUM(R88:R98)</f>
        <v>0</v>
      </c>
      <c r="S87" s="128"/>
      <c r="T87" s="130">
        <f>SUM(T88:T98)</f>
        <v>0</v>
      </c>
      <c r="AR87" s="124" t="s">
        <v>133</v>
      </c>
      <c r="AT87" s="131" t="s">
        <v>73</v>
      </c>
      <c r="AU87" s="131" t="s">
        <v>82</v>
      </c>
      <c r="AY87" s="124" t="s">
        <v>126</v>
      </c>
      <c r="BK87" s="132">
        <f>SUM(BK88:BK98)</f>
        <v>0</v>
      </c>
    </row>
    <row r="88" spans="1:65" s="2" customFormat="1" ht="24.2" customHeight="1" x14ac:dyDescent="0.2">
      <c r="A88" s="30"/>
      <c r="B88" s="135"/>
      <c r="C88" s="136" t="s">
        <v>82</v>
      </c>
      <c r="D88" s="136" t="s">
        <v>128</v>
      </c>
      <c r="E88" s="137" t="s">
        <v>745</v>
      </c>
      <c r="F88" s="138" t="s">
        <v>746</v>
      </c>
      <c r="G88" s="139" t="s">
        <v>747</v>
      </c>
      <c r="H88" s="140">
        <v>1</v>
      </c>
      <c r="I88" s="141"/>
      <c r="J88" s="141">
        <f t="shared" ref="J88:J94" si="0">ROUND(I88*H88,2)</f>
        <v>0</v>
      </c>
      <c r="K88" s="138" t="s">
        <v>3</v>
      </c>
      <c r="L88" s="31"/>
      <c r="M88" s="142" t="s">
        <v>3</v>
      </c>
      <c r="N88" s="143" t="s">
        <v>45</v>
      </c>
      <c r="O88" s="144">
        <v>0</v>
      </c>
      <c r="P88" s="144">
        <f t="shared" ref="P88:P94" si="1">O88*H88</f>
        <v>0</v>
      </c>
      <c r="Q88" s="144">
        <v>0</v>
      </c>
      <c r="R88" s="144">
        <f t="shared" ref="R88:R94" si="2">Q88*H88</f>
        <v>0</v>
      </c>
      <c r="S88" s="144">
        <v>0</v>
      </c>
      <c r="T88" s="145">
        <f t="shared" ref="T88:T94" si="3">S88*H88</f>
        <v>0</v>
      </c>
      <c r="U88" s="30"/>
      <c r="V88" s="30"/>
      <c r="W88" s="30"/>
      <c r="X88" s="30"/>
      <c r="Y88" s="30"/>
      <c r="Z88" s="30"/>
      <c r="AA88" s="30"/>
      <c r="AB88" s="30"/>
      <c r="AC88" s="30"/>
      <c r="AD88" s="30"/>
      <c r="AE88" s="30"/>
      <c r="AR88" s="146" t="s">
        <v>748</v>
      </c>
      <c r="AT88" s="146" t="s">
        <v>128</v>
      </c>
      <c r="AU88" s="146" t="s">
        <v>84</v>
      </c>
      <c r="AY88" s="18" t="s">
        <v>126</v>
      </c>
      <c r="BE88" s="147">
        <f t="shared" ref="BE88:BE94" si="4">IF(N88="základní",J88,0)</f>
        <v>0</v>
      </c>
      <c r="BF88" s="147">
        <f t="shared" ref="BF88:BF94" si="5">IF(N88="snížená",J88,0)</f>
        <v>0</v>
      </c>
      <c r="BG88" s="147">
        <f t="shared" ref="BG88:BG94" si="6">IF(N88="zákl. přenesená",J88,0)</f>
        <v>0</v>
      </c>
      <c r="BH88" s="147">
        <f t="shared" ref="BH88:BH94" si="7">IF(N88="sníž. přenesená",J88,0)</f>
        <v>0</v>
      </c>
      <c r="BI88" s="147">
        <f t="shared" ref="BI88:BI94" si="8">IF(N88="nulová",J88,0)</f>
        <v>0</v>
      </c>
      <c r="BJ88" s="18" t="s">
        <v>82</v>
      </c>
      <c r="BK88" s="147">
        <f t="shared" ref="BK88:BK94" si="9">ROUND(I88*H88,2)</f>
        <v>0</v>
      </c>
      <c r="BL88" s="18" t="s">
        <v>748</v>
      </c>
      <c r="BM88" s="146" t="s">
        <v>749</v>
      </c>
    </row>
    <row r="89" spans="1:65" s="2" customFormat="1" ht="14.45" customHeight="1" x14ac:dyDescent="0.2">
      <c r="A89" s="30"/>
      <c r="B89" s="135"/>
      <c r="C89" s="136" t="s">
        <v>84</v>
      </c>
      <c r="D89" s="136" t="s">
        <v>128</v>
      </c>
      <c r="E89" s="137" t="s">
        <v>750</v>
      </c>
      <c r="F89" s="138" t="s">
        <v>751</v>
      </c>
      <c r="G89" s="139" t="s">
        <v>747</v>
      </c>
      <c r="H89" s="140">
        <v>1</v>
      </c>
      <c r="I89" s="141"/>
      <c r="J89" s="141">
        <f t="shared" si="0"/>
        <v>0</v>
      </c>
      <c r="K89" s="138" t="s">
        <v>3</v>
      </c>
      <c r="L89" s="31"/>
      <c r="M89" s="142" t="s">
        <v>3</v>
      </c>
      <c r="N89" s="143" t="s">
        <v>45</v>
      </c>
      <c r="O89" s="144">
        <v>0</v>
      </c>
      <c r="P89" s="144">
        <f t="shared" si="1"/>
        <v>0</v>
      </c>
      <c r="Q89" s="144">
        <v>0</v>
      </c>
      <c r="R89" s="144">
        <f t="shared" si="2"/>
        <v>0</v>
      </c>
      <c r="S89" s="144">
        <v>0</v>
      </c>
      <c r="T89" s="145">
        <f t="shared" si="3"/>
        <v>0</v>
      </c>
      <c r="U89" s="30"/>
      <c r="V89" s="30"/>
      <c r="W89" s="30"/>
      <c r="X89" s="30"/>
      <c r="Y89" s="30"/>
      <c r="Z89" s="30"/>
      <c r="AA89" s="30"/>
      <c r="AB89" s="30"/>
      <c r="AC89" s="30"/>
      <c r="AD89" s="30"/>
      <c r="AE89" s="30"/>
      <c r="AR89" s="146" t="s">
        <v>748</v>
      </c>
      <c r="AT89" s="146" t="s">
        <v>128</v>
      </c>
      <c r="AU89" s="146" t="s">
        <v>84</v>
      </c>
      <c r="AY89" s="18" t="s">
        <v>126</v>
      </c>
      <c r="BE89" s="147">
        <f t="shared" si="4"/>
        <v>0</v>
      </c>
      <c r="BF89" s="147">
        <f t="shared" si="5"/>
        <v>0</v>
      </c>
      <c r="BG89" s="147">
        <f t="shared" si="6"/>
        <v>0</v>
      </c>
      <c r="BH89" s="147">
        <f t="shared" si="7"/>
        <v>0</v>
      </c>
      <c r="BI89" s="147">
        <f t="shared" si="8"/>
        <v>0</v>
      </c>
      <c r="BJ89" s="18" t="s">
        <v>82</v>
      </c>
      <c r="BK89" s="147">
        <f t="shared" si="9"/>
        <v>0</v>
      </c>
      <c r="BL89" s="18" t="s">
        <v>748</v>
      </c>
      <c r="BM89" s="146" t="s">
        <v>752</v>
      </c>
    </row>
    <row r="90" spans="1:65" s="2" customFormat="1" ht="24.2" customHeight="1" x14ac:dyDescent="0.2">
      <c r="A90" s="30"/>
      <c r="B90" s="135"/>
      <c r="C90" s="136" t="s">
        <v>143</v>
      </c>
      <c r="D90" s="136" t="s">
        <v>128</v>
      </c>
      <c r="E90" s="137" t="s">
        <v>753</v>
      </c>
      <c r="F90" s="138" t="s">
        <v>754</v>
      </c>
      <c r="G90" s="139" t="s">
        <v>747</v>
      </c>
      <c r="H90" s="140">
        <v>1</v>
      </c>
      <c r="I90" s="141"/>
      <c r="J90" s="141">
        <f t="shared" si="0"/>
        <v>0</v>
      </c>
      <c r="K90" s="138" t="s">
        <v>3</v>
      </c>
      <c r="L90" s="31"/>
      <c r="M90" s="142" t="s">
        <v>3</v>
      </c>
      <c r="N90" s="143" t="s">
        <v>45</v>
      </c>
      <c r="O90" s="144">
        <v>0</v>
      </c>
      <c r="P90" s="144">
        <f t="shared" si="1"/>
        <v>0</v>
      </c>
      <c r="Q90" s="144">
        <v>0</v>
      </c>
      <c r="R90" s="144">
        <f t="shared" si="2"/>
        <v>0</v>
      </c>
      <c r="S90" s="144">
        <v>0</v>
      </c>
      <c r="T90" s="145">
        <f t="shared" si="3"/>
        <v>0</v>
      </c>
      <c r="U90" s="30"/>
      <c r="V90" s="30"/>
      <c r="W90" s="30"/>
      <c r="X90" s="30"/>
      <c r="Y90" s="30"/>
      <c r="Z90" s="30"/>
      <c r="AA90" s="30"/>
      <c r="AB90" s="30"/>
      <c r="AC90" s="30"/>
      <c r="AD90" s="30"/>
      <c r="AE90" s="30"/>
      <c r="AR90" s="146" t="s">
        <v>748</v>
      </c>
      <c r="AT90" s="146" t="s">
        <v>128</v>
      </c>
      <c r="AU90" s="146" t="s">
        <v>84</v>
      </c>
      <c r="AY90" s="18" t="s">
        <v>126</v>
      </c>
      <c r="BE90" s="147">
        <f t="shared" si="4"/>
        <v>0</v>
      </c>
      <c r="BF90" s="147">
        <f t="shared" si="5"/>
        <v>0</v>
      </c>
      <c r="BG90" s="147">
        <f t="shared" si="6"/>
        <v>0</v>
      </c>
      <c r="BH90" s="147">
        <f t="shared" si="7"/>
        <v>0</v>
      </c>
      <c r="BI90" s="147">
        <f t="shared" si="8"/>
        <v>0</v>
      </c>
      <c r="BJ90" s="18" t="s">
        <v>82</v>
      </c>
      <c r="BK90" s="147">
        <f t="shared" si="9"/>
        <v>0</v>
      </c>
      <c r="BL90" s="18" t="s">
        <v>748</v>
      </c>
      <c r="BM90" s="146" t="s">
        <v>755</v>
      </c>
    </row>
    <row r="91" spans="1:65" s="2" customFormat="1" ht="14.45" customHeight="1" x14ac:dyDescent="0.2">
      <c r="A91" s="30"/>
      <c r="B91" s="135"/>
      <c r="C91" s="136" t="s">
        <v>133</v>
      </c>
      <c r="D91" s="136" t="s">
        <v>128</v>
      </c>
      <c r="E91" s="137" t="s">
        <v>756</v>
      </c>
      <c r="F91" s="138" t="s">
        <v>757</v>
      </c>
      <c r="G91" s="139" t="s">
        <v>747</v>
      </c>
      <c r="H91" s="140">
        <v>1</v>
      </c>
      <c r="I91" s="141"/>
      <c r="J91" s="141">
        <f t="shared" si="0"/>
        <v>0</v>
      </c>
      <c r="K91" s="138" t="s">
        <v>3</v>
      </c>
      <c r="L91" s="31"/>
      <c r="M91" s="142" t="s">
        <v>3</v>
      </c>
      <c r="N91" s="143" t="s">
        <v>45</v>
      </c>
      <c r="O91" s="144">
        <v>0</v>
      </c>
      <c r="P91" s="144">
        <f t="shared" si="1"/>
        <v>0</v>
      </c>
      <c r="Q91" s="144">
        <v>0</v>
      </c>
      <c r="R91" s="144">
        <f t="shared" si="2"/>
        <v>0</v>
      </c>
      <c r="S91" s="144">
        <v>0</v>
      </c>
      <c r="T91" s="145">
        <f t="shared" si="3"/>
        <v>0</v>
      </c>
      <c r="U91" s="30"/>
      <c r="V91" s="30"/>
      <c r="W91" s="30"/>
      <c r="X91" s="30"/>
      <c r="Y91" s="30"/>
      <c r="Z91" s="30"/>
      <c r="AA91" s="30"/>
      <c r="AB91" s="30"/>
      <c r="AC91" s="30"/>
      <c r="AD91" s="30"/>
      <c r="AE91" s="30"/>
      <c r="AR91" s="146" t="s">
        <v>748</v>
      </c>
      <c r="AT91" s="146" t="s">
        <v>128</v>
      </c>
      <c r="AU91" s="146" t="s">
        <v>84</v>
      </c>
      <c r="AY91" s="18" t="s">
        <v>126</v>
      </c>
      <c r="BE91" s="147">
        <f t="shared" si="4"/>
        <v>0</v>
      </c>
      <c r="BF91" s="147">
        <f t="shared" si="5"/>
        <v>0</v>
      </c>
      <c r="BG91" s="147">
        <f t="shared" si="6"/>
        <v>0</v>
      </c>
      <c r="BH91" s="147">
        <f t="shared" si="7"/>
        <v>0</v>
      </c>
      <c r="BI91" s="147">
        <f t="shared" si="8"/>
        <v>0</v>
      </c>
      <c r="BJ91" s="18" t="s">
        <v>82</v>
      </c>
      <c r="BK91" s="147">
        <f t="shared" si="9"/>
        <v>0</v>
      </c>
      <c r="BL91" s="18" t="s">
        <v>748</v>
      </c>
      <c r="BM91" s="146" t="s">
        <v>758</v>
      </c>
    </row>
    <row r="92" spans="1:65" s="2" customFormat="1" ht="14.45" customHeight="1" x14ac:dyDescent="0.2">
      <c r="A92" s="30"/>
      <c r="B92" s="135"/>
      <c r="C92" s="136" t="s">
        <v>151</v>
      </c>
      <c r="D92" s="136" t="s">
        <v>128</v>
      </c>
      <c r="E92" s="137" t="s">
        <v>759</v>
      </c>
      <c r="F92" s="138" t="s">
        <v>760</v>
      </c>
      <c r="G92" s="139" t="s">
        <v>747</v>
      </c>
      <c r="H92" s="140">
        <v>1</v>
      </c>
      <c r="I92" s="141"/>
      <c r="J92" s="141">
        <f t="shared" si="0"/>
        <v>0</v>
      </c>
      <c r="K92" s="138" t="s">
        <v>3</v>
      </c>
      <c r="L92" s="31"/>
      <c r="M92" s="142" t="s">
        <v>3</v>
      </c>
      <c r="N92" s="143" t="s">
        <v>45</v>
      </c>
      <c r="O92" s="144">
        <v>0</v>
      </c>
      <c r="P92" s="144">
        <f t="shared" si="1"/>
        <v>0</v>
      </c>
      <c r="Q92" s="144">
        <v>0</v>
      </c>
      <c r="R92" s="144">
        <f t="shared" si="2"/>
        <v>0</v>
      </c>
      <c r="S92" s="144">
        <v>0</v>
      </c>
      <c r="T92" s="145">
        <f t="shared" si="3"/>
        <v>0</v>
      </c>
      <c r="U92" s="30"/>
      <c r="V92" s="30"/>
      <c r="W92" s="30"/>
      <c r="X92" s="30"/>
      <c r="Y92" s="30"/>
      <c r="Z92" s="30"/>
      <c r="AA92" s="30"/>
      <c r="AB92" s="30"/>
      <c r="AC92" s="30"/>
      <c r="AD92" s="30"/>
      <c r="AE92" s="30"/>
      <c r="AR92" s="146" t="s">
        <v>748</v>
      </c>
      <c r="AT92" s="146" t="s">
        <v>128</v>
      </c>
      <c r="AU92" s="146" t="s">
        <v>84</v>
      </c>
      <c r="AY92" s="18" t="s">
        <v>126</v>
      </c>
      <c r="BE92" s="147">
        <f t="shared" si="4"/>
        <v>0</v>
      </c>
      <c r="BF92" s="147">
        <f t="shared" si="5"/>
        <v>0</v>
      </c>
      <c r="BG92" s="147">
        <f t="shared" si="6"/>
        <v>0</v>
      </c>
      <c r="BH92" s="147">
        <f t="shared" si="7"/>
        <v>0</v>
      </c>
      <c r="BI92" s="147">
        <f t="shared" si="8"/>
        <v>0</v>
      </c>
      <c r="BJ92" s="18" t="s">
        <v>82</v>
      </c>
      <c r="BK92" s="147">
        <f t="shared" si="9"/>
        <v>0</v>
      </c>
      <c r="BL92" s="18" t="s">
        <v>748</v>
      </c>
      <c r="BM92" s="146" t="s">
        <v>761</v>
      </c>
    </row>
    <row r="93" spans="1:65" s="2" customFormat="1" ht="52.15" customHeight="1" x14ac:dyDescent="0.2">
      <c r="A93" s="30"/>
      <c r="B93" s="135"/>
      <c r="C93" s="136" t="s">
        <v>156</v>
      </c>
      <c r="D93" s="136" t="s">
        <v>128</v>
      </c>
      <c r="E93" s="137" t="s">
        <v>762</v>
      </c>
      <c r="F93" s="138" t="s">
        <v>763</v>
      </c>
      <c r="G93" s="139" t="s">
        <v>747</v>
      </c>
      <c r="H93" s="140">
        <v>1</v>
      </c>
      <c r="I93" s="141"/>
      <c r="J93" s="141">
        <f t="shared" si="0"/>
        <v>0</v>
      </c>
      <c r="K93" s="138" t="s">
        <v>3</v>
      </c>
      <c r="L93" s="31"/>
      <c r="M93" s="142" t="s">
        <v>3</v>
      </c>
      <c r="N93" s="143" t="s">
        <v>45</v>
      </c>
      <c r="O93" s="144">
        <v>0</v>
      </c>
      <c r="P93" s="144">
        <f t="shared" si="1"/>
        <v>0</v>
      </c>
      <c r="Q93" s="144">
        <v>0</v>
      </c>
      <c r="R93" s="144">
        <f t="shared" si="2"/>
        <v>0</v>
      </c>
      <c r="S93" s="144">
        <v>0</v>
      </c>
      <c r="T93" s="145">
        <f t="shared" si="3"/>
        <v>0</v>
      </c>
      <c r="U93" s="30"/>
      <c r="V93" s="30"/>
      <c r="W93" s="30"/>
      <c r="X93" s="30"/>
      <c r="Y93" s="30"/>
      <c r="Z93" s="30"/>
      <c r="AA93" s="30"/>
      <c r="AB93" s="30"/>
      <c r="AC93" s="30"/>
      <c r="AD93" s="30"/>
      <c r="AE93" s="30"/>
      <c r="AR93" s="146" t="s">
        <v>748</v>
      </c>
      <c r="AT93" s="146" t="s">
        <v>128</v>
      </c>
      <c r="AU93" s="146" t="s">
        <v>84</v>
      </c>
      <c r="AY93" s="18" t="s">
        <v>126</v>
      </c>
      <c r="BE93" s="147">
        <f t="shared" si="4"/>
        <v>0</v>
      </c>
      <c r="BF93" s="147">
        <f t="shared" si="5"/>
        <v>0</v>
      </c>
      <c r="BG93" s="147">
        <f t="shared" si="6"/>
        <v>0</v>
      </c>
      <c r="BH93" s="147">
        <f t="shared" si="7"/>
        <v>0</v>
      </c>
      <c r="BI93" s="147">
        <f t="shared" si="8"/>
        <v>0</v>
      </c>
      <c r="BJ93" s="18" t="s">
        <v>82</v>
      </c>
      <c r="BK93" s="147">
        <f t="shared" si="9"/>
        <v>0</v>
      </c>
      <c r="BL93" s="18" t="s">
        <v>748</v>
      </c>
      <c r="BM93" s="146" t="s">
        <v>764</v>
      </c>
    </row>
    <row r="94" spans="1:65" s="2" customFormat="1" ht="24.2" customHeight="1" x14ac:dyDescent="0.2">
      <c r="A94" s="30"/>
      <c r="B94" s="135"/>
      <c r="C94" s="136" t="s">
        <v>163</v>
      </c>
      <c r="D94" s="136" t="s">
        <v>128</v>
      </c>
      <c r="E94" s="137" t="s">
        <v>765</v>
      </c>
      <c r="F94" s="138" t="s">
        <v>766</v>
      </c>
      <c r="G94" s="139" t="s">
        <v>747</v>
      </c>
      <c r="H94" s="140">
        <v>1</v>
      </c>
      <c r="I94" s="141"/>
      <c r="J94" s="141">
        <f t="shared" si="0"/>
        <v>0</v>
      </c>
      <c r="K94" s="138" t="s">
        <v>3</v>
      </c>
      <c r="L94" s="31"/>
      <c r="M94" s="142" t="s">
        <v>3</v>
      </c>
      <c r="N94" s="143" t="s">
        <v>45</v>
      </c>
      <c r="O94" s="144">
        <v>0</v>
      </c>
      <c r="P94" s="144">
        <f t="shared" si="1"/>
        <v>0</v>
      </c>
      <c r="Q94" s="144">
        <v>0</v>
      </c>
      <c r="R94" s="144">
        <f t="shared" si="2"/>
        <v>0</v>
      </c>
      <c r="S94" s="144">
        <v>0</v>
      </c>
      <c r="T94" s="145">
        <f t="shared" si="3"/>
        <v>0</v>
      </c>
      <c r="U94" s="30"/>
      <c r="V94" s="30"/>
      <c r="W94" s="30"/>
      <c r="X94" s="30"/>
      <c r="Y94" s="30"/>
      <c r="Z94" s="30"/>
      <c r="AA94" s="30"/>
      <c r="AB94" s="30"/>
      <c r="AC94" s="30"/>
      <c r="AD94" s="30"/>
      <c r="AE94" s="30"/>
      <c r="AR94" s="146" t="s">
        <v>748</v>
      </c>
      <c r="AT94" s="146" t="s">
        <v>128</v>
      </c>
      <c r="AU94" s="146" t="s">
        <v>84</v>
      </c>
      <c r="AY94" s="18" t="s">
        <v>126</v>
      </c>
      <c r="BE94" s="147">
        <f t="shared" si="4"/>
        <v>0</v>
      </c>
      <c r="BF94" s="147">
        <f t="shared" si="5"/>
        <v>0</v>
      </c>
      <c r="BG94" s="147">
        <f t="shared" si="6"/>
        <v>0</v>
      </c>
      <c r="BH94" s="147">
        <f t="shared" si="7"/>
        <v>0</v>
      </c>
      <c r="BI94" s="147">
        <f t="shared" si="8"/>
        <v>0</v>
      </c>
      <c r="BJ94" s="18" t="s">
        <v>82</v>
      </c>
      <c r="BK94" s="147">
        <f t="shared" si="9"/>
        <v>0</v>
      </c>
      <c r="BL94" s="18" t="s">
        <v>748</v>
      </c>
      <c r="BM94" s="146" t="s">
        <v>767</v>
      </c>
    </row>
    <row r="95" spans="1:65" s="2" customFormat="1" ht="29.25" x14ac:dyDescent="0.2">
      <c r="A95" s="30"/>
      <c r="B95" s="31"/>
      <c r="C95" s="30"/>
      <c r="D95" s="148" t="s">
        <v>137</v>
      </c>
      <c r="E95" s="30"/>
      <c r="F95" s="149" t="s">
        <v>768</v>
      </c>
      <c r="G95" s="30"/>
      <c r="H95" s="30"/>
      <c r="I95" s="30"/>
      <c r="J95" s="30"/>
      <c r="K95" s="30"/>
      <c r="L95" s="31"/>
      <c r="M95" s="150"/>
      <c r="N95" s="151"/>
      <c r="O95" s="51"/>
      <c r="P95" s="51"/>
      <c r="Q95" s="51"/>
      <c r="R95" s="51"/>
      <c r="S95" s="51"/>
      <c r="T95" s="52"/>
      <c r="U95" s="30"/>
      <c r="V95" s="30"/>
      <c r="W95" s="30"/>
      <c r="X95" s="30"/>
      <c r="Y95" s="30"/>
      <c r="Z95" s="30"/>
      <c r="AA95" s="30"/>
      <c r="AB95" s="30"/>
      <c r="AC95" s="30"/>
      <c r="AD95" s="30"/>
      <c r="AE95" s="30"/>
      <c r="AT95" s="18" t="s">
        <v>137</v>
      </c>
      <c r="AU95" s="18" t="s">
        <v>84</v>
      </c>
    </row>
    <row r="96" spans="1:65" s="2" customFormat="1" ht="14.45" customHeight="1" x14ac:dyDescent="0.2">
      <c r="A96" s="30"/>
      <c r="B96" s="135"/>
      <c r="C96" s="136" t="s">
        <v>169</v>
      </c>
      <c r="D96" s="136" t="s">
        <v>128</v>
      </c>
      <c r="E96" s="137" t="s">
        <v>769</v>
      </c>
      <c r="F96" s="138" t="s">
        <v>770</v>
      </c>
      <c r="G96" s="139" t="s">
        <v>747</v>
      </c>
      <c r="H96" s="140">
        <v>1</v>
      </c>
      <c r="I96" s="141"/>
      <c r="J96" s="141">
        <f>ROUND(I96*H96,2)</f>
        <v>0</v>
      </c>
      <c r="K96" s="138" t="s">
        <v>3</v>
      </c>
      <c r="L96" s="31"/>
      <c r="M96" s="142" t="s">
        <v>3</v>
      </c>
      <c r="N96" s="143" t="s">
        <v>45</v>
      </c>
      <c r="O96" s="144">
        <v>0</v>
      </c>
      <c r="P96" s="144">
        <f>O96*H96</f>
        <v>0</v>
      </c>
      <c r="Q96" s="144">
        <v>0</v>
      </c>
      <c r="R96" s="144">
        <f>Q96*H96</f>
        <v>0</v>
      </c>
      <c r="S96" s="144">
        <v>0</v>
      </c>
      <c r="T96" s="145">
        <f>S96*H96</f>
        <v>0</v>
      </c>
      <c r="U96" s="30"/>
      <c r="V96" s="30"/>
      <c r="W96" s="30"/>
      <c r="X96" s="30"/>
      <c r="Y96" s="30"/>
      <c r="Z96" s="30"/>
      <c r="AA96" s="30"/>
      <c r="AB96" s="30"/>
      <c r="AC96" s="30"/>
      <c r="AD96" s="30"/>
      <c r="AE96" s="30"/>
      <c r="AR96" s="146" t="s">
        <v>748</v>
      </c>
      <c r="AT96" s="146" t="s">
        <v>128</v>
      </c>
      <c r="AU96" s="146" t="s">
        <v>84</v>
      </c>
      <c r="AY96" s="18" t="s">
        <v>126</v>
      </c>
      <c r="BE96" s="147">
        <f>IF(N96="základní",J96,0)</f>
        <v>0</v>
      </c>
      <c r="BF96" s="147">
        <f>IF(N96="snížená",J96,0)</f>
        <v>0</v>
      </c>
      <c r="BG96" s="147">
        <f>IF(N96="zákl. přenesená",J96,0)</f>
        <v>0</v>
      </c>
      <c r="BH96" s="147">
        <f>IF(N96="sníž. přenesená",J96,0)</f>
        <v>0</v>
      </c>
      <c r="BI96" s="147">
        <f>IF(N96="nulová",J96,0)</f>
        <v>0</v>
      </c>
      <c r="BJ96" s="18" t="s">
        <v>82</v>
      </c>
      <c r="BK96" s="147">
        <f>ROUND(I96*H96,2)</f>
        <v>0</v>
      </c>
      <c r="BL96" s="18" t="s">
        <v>748</v>
      </c>
      <c r="BM96" s="146" t="s">
        <v>771</v>
      </c>
    </row>
    <row r="97" spans="1:65" s="2" customFormat="1" ht="14.45" customHeight="1" x14ac:dyDescent="0.2">
      <c r="A97" s="30"/>
      <c r="B97" s="135"/>
      <c r="C97" s="136" t="s">
        <v>176</v>
      </c>
      <c r="D97" s="136" t="s">
        <v>128</v>
      </c>
      <c r="E97" s="137" t="s">
        <v>772</v>
      </c>
      <c r="F97" s="138" t="s">
        <v>773</v>
      </c>
      <c r="G97" s="139" t="s">
        <v>747</v>
      </c>
      <c r="H97" s="140">
        <v>1</v>
      </c>
      <c r="I97" s="141"/>
      <c r="J97" s="141">
        <f>ROUND(I97*H97,2)</f>
        <v>0</v>
      </c>
      <c r="K97" s="138" t="s">
        <v>3</v>
      </c>
      <c r="L97" s="31"/>
      <c r="M97" s="142" t="s">
        <v>3</v>
      </c>
      <c r="N97" s="143" t="s">
        <v>45</v>
      </c>
      <c r="O97" s="144">
        <v>0</v>
      </c>
      <c r="P97" s="144">
        <f>O97*H97</f>
        <v>0</v>
      </c>
      <c r="Q97" s="144">
        <v>0</v>
      </c>
      <c r="R97" s="144">
        <f>Q97*H97</f>
        <v>0</v>
      </c>
      <c r="S97" s="144">
        <v>0</v>
      </c>
      <c r="T97" s="145">
        <f>S97*H97</f>
        <v>0</v>
      </c>
      <c r="U97" s="30"/>
      <c r="V97" s="30"/>
      <c r="W97" s="30"/>
      <c r="X97" s="30"/>
      <c r="Y97" s="30"/>
      <c r="Z97" s="30"/>
      <c r="AA97" s="30"/>
      <c r="AB97" s="30"/>
      <c r="AC97" s="30"/>
      <c r="AD97" s="30"/>
      <c r="AE97" s="30"/>
      <c r="AR97" s="146" t="s">
        <v>748</v>
      </c>
      <c r="AT97" s="146" t="s">
        <v>128</v>
      </c>
      <c r="AU97" s="146" t="s">
        <v>84</v>
      </c>
      <c r="AY97" s="18" t="s">
        <v>126</v>
      </c>
      <c r="BE97" s="147">
        <f>IF(N97="základní",J97,0)</f>
        <v>0</v>
      </c>
      <c r="BF97" s="147">
        <f>IF(N97="snížená",J97,0)</f>
        <v>0</v>
      </c>
      <c r="BG97" s="147">
        <f>IF(N97="zákl. přenesená",J97,0)</f>
        <v>0</v>
      </c>
      <c r="BH97" s="147">
        <f>IF(N97="sníž. přenesená",J97,0)</f>
        <v>0</v>
      </c>
      <c r="BI97" s="147">
        <f>IF(N97="nulová",J97,0)</f>
        <v>0</v>
      </c>
      <c r="BJ97" s="18" t="s">
        <v>82</v>
      </c>
      <c r="BK97" s="147">
        <f>ROUND(I97*H97,2)</f>
        <v>0</v>
      </c>
      <c r="BL97" s="18" t="s">
        <v>748</v>
      </c>
      <c r="BM97" s="146" t="s">
        <v>774</v>
      </c>
    </row>
    <row r="98" spans="1:65" s="2" customFormat="1" ht="14.45" customHeight="1" x14ac:dyDescent="0.2">
      <c r="A98" s="30"/>
      <c r="B98" s="135"/>
      <c r="C98" s="136" t="s">
        <v>181</v>
      </c>
      <c r="D98" s="136" t="s">
        <v>128</v>
      </c>
      <c r="E98" s="137" t="s">
        <v>775</v>
      </c>
      <c r="F98" s="138" t="s">
        <v>776</v>
      </c>
      <c r="G98" s="139" t="s">
        <v>747</v>
      </c>
      <c r="H98" s="140">
        <v>1</v>
      </c>
      <c r="I98" s="141"/>
      <c r="J98" s="141">
        <f>ROUND(I98*H98,2)</f>
        <v>0</v>
      </c>
      <c r="K98" s="138" t="s">
        <v>3</v>
      </c>
      <c r="L98" s="31"/>
      <c r="M98" s="142" t="s">
        <v>3</v>
      </c>
      <c r="N98" s="143" t="s">
        <v>45</v>
      </c>
      <c r="O98" s="144">
        <v>0</v>
      </c>
      <c r="P98" s="144">
        <f>O98*H98</f>
        <v>0</v>
      </c>
      <c r="Q98" s="144">
        <v>0</v>
      </c>
      <c r="R98" s="144">
        <f>Q98*H98</f>
        <v>0</v>
      </c>
      <c r="S98" s="144">
        <v>0</v>
      </c>
      <c r="T98" s="145">
        <f>S98*H98</f>
        <v>0</v>
      </c>
      <c r="U98" s="30"/>
      <c r="V98" s="30"/>
      <c r="W98" s="30"/>
      <c r="X98" s="30"/>
      <c r="Y98" s="30"/>
      <c r="Z98" s="30"/>
      <c r="AA98" s="30"/>
      <c r="AB98" s="30"/>
      <c r="AC98" s="30"/>
      <c r="AD98" s="30"/>
      <c r="AE98" s="30"/>
      <c r="AR98" s="146" t="s">
        <v>748</v>
      </c>
      <c r="AT98" s="146" t="s">
        <v>128</v>
      </c>
      <c r="AU98" s="146" t="s">
        <v>84</v>
      </c>
      <c r="AY98" s="18" t="s">
        <v>126</v>
      </c>
      <c r="BE98" s="147">
        <f>IF(N98="základní",J98,0)</f>
        <v>0</v>
      </c>
      <c r="BF98" s="147">
        <f>IF(N98="snížená",J98,0)</f>
        <v>0</v>
      </c>
      <c r="BG98" s="147">
        <f>IF(N98="zákl. přenesená",J98,0)</f>
        <v>0</v>
      </c>
      <c r="BH98" s="147">
        <f>IF(N98="sníž. přenesená",J98,0)</f>
        <v>0</v>
      </c>
      <c r="BI98" s="147">
        <f>IF(N98="nulová",J98,0)</f>
        <v>0</v>
      </c>
      <c r="BJ98" s="18" t="s">
        <v>82</v>
      </c>
      <c r="BK98" s="147">
        <f>ROUND(I98*H98,2)</f>
        <v>0</v>
      </c>
      <c r="BL98" s="18" t="s">
        <v>748</v>
      </c>
      <c r="BM98" s="146" t="s">
        <v>777</v>
      </c>
    </row>
    <row r="99" spans="1:65" s="12" customFormat="1" ht="22.9" customHeight="1" x14ac:dyDescent="0.2">
      <c r="B99" s="123"/>
      <c r="D99" s="124" t="s">
        <v>73</v>
      </c>
      <c r="E99" s="133" t="s">
        <v>778</v>
      </c>
      <c r="F99" s="133" t="s">
        <v>779</v>
      </c>
      <c r="J99" s="134">
        <f>BK99</f>
        <v>0</v>
      </c>
      <c r="L99" s="123"/>
      <c r="M99" s="127"/>
      <c r="N99" s="128"/>
      <c r="O99" s="128"/>
      <c r="P99" s="129">
        <f>SUM(P100:P103)</f>
        <v>0</v>
      </c>
      <c r="Q99" s="128"/>
      <c r="R99" s="129">
        <f>SUM(R100:R103)</f>
        <v>0</v>
      </c>
      <c r="S99" s="128"/>
      <c r="T99" s="130">
        <f>SUM(T100:T103)</f>
        <v>0</v>
      </c>
      <c r="AR99" s="124" t="s">
        <v>133</v>
      </c>
      <c r="AT99" s="131" t="s">
        <v>73</v>
      </c>
      <c r="AU99" s="131" t="s">
        <v>82</v>
      </c>
      <c r="AY99" s="124" t="s">
        <v>126</v>
      </c>
      <c r="BK99" s="132">
        <f>SUM(BK100:BK103)</f>
        <v>0</v>
      </c>
    </row>
    <row r="100" spans="1:65" s="2" customFormat="1" ht="24.2" customHeight="1" x14ac:dyDescent="0.2">
      <c r="A100" s="30"/>
      <c r="B100" s="135"/>
      <c r="C100" s="136" t="s">
        <v>187</v>
      </c>
      <c r="D100" s="136" t="s">
        <v>128</v>
      </c>
      <c r="E100" s="137" t="s">
        <v>780</v>
      </c>
      <c r="F100" s="138" t="s">
        <v>781</v>
      </c>
      <c r="G100" s="139" t="s">
        <v>267</v>
      </c>
      <c r="H100" s="140">
        <v>1</v>
      </c>
      <c r="I100" s="141"/>
      <c r="J100" s="141">
        <f>ROUND(I100*H100,2)</f>
        <v>0</v>
      </c>
      <c r="K100" s="138" t="s">
        <v>3</v>
      </c>
      <c r="L100" s="31"/>
      <c r="M100" s="142" t="s">
        <v>3</v>
      </c>
      <c r="N100" s="143" t="s">
        <v>45</v>
      </c>
      <c r="O100" s="144">
        <v>0</v>
      </c>
      <c r="P100" s="144">
        <f>O100*H100</f>
        <v>0</v>
      </c>
      <c r="Q100" s="144">
        <v>0</v>
      </c>
      <c r="R100" s="144">
        <f>Q100*H100</f>
        <v>0</v>
      </c>
      <c r="S100" s="144">
        <v>0</v>
      </c>
      <c r="T100" s="145">
        <f>S100*H100</f>
        <v>0</v>
      </c>
      <c r="U100" s="30"/>
      <c r="V100" s="30"/>
      <c r="W100" s="30"/>
      <c r="X100" s="30"/>
      <c r="Y100" s="30"/>
      <c r="Z100" s="30"/>
      <c r="AA100" s="30"/>
      <c r="AB100" s="30"/>
      <c r="AC100" s="30"/>
      <c r="AD100" s="30"/>
      <c r="AE100" s="30"/>
      <c r="AR100" s="146" t="s">
        <v>748</v>
      </c>
      <c r="AT100" s="146" t="s">
        <v>128</v>
      </c>
      <c r="AU100" s="146" t="s">
        <v>84</v>
      </c>
      <c r="AY100" s="18" t="s">
        <v>126</v>
      </c>
      <c r="BE100" s="147">
        <f>IF(N100="základní",J100,0)</f>
        <v>0</v>
      </c>
      <c r="BF100" s="147">
        <f>IF(N100="snížená",J100,0)</f>
        <v>0</v>
      </c>
      <c r="BG100" s="147">
        <f>IF(N100="zákl. přenesená",J100,0)</f>
        <v>0</v>
      </c>
      <c r="BH100" s="147">
        <f>IF(N100="sníž. přenesená",J100,0)</f>
        <v>0</v>
      </c>
      <c r="BI100" s="147">
        <f>IF(N100="nulová",J100,0)</f>
        <v>0</v>
      </c>
      <c r="BJ100" s="18" t="s">
        <v>82</v>
      </c>
      <c r="BK100" s="147">
        <f>ROUND(I100*H100,2)</f>
        <v>0</v>
      </c>
      <c r="BL100" s="18" t="s">
        <v>748</v>
      </c>
      <c r="BM100" s="146" t="s">
        <v>782</v>
      </c>
    </row>
    <row r="101" spans="1:65" s="2" customFormat="1" ht="24.2" customHeight="1" x14ac:dyDescent="0.2">
      <c r="A101" s="30"/>
      <c r="B101" s="135"/>
      <c r="C101" s="136" t="s">
        <v>193</v>
      </c>
      <c r="D101" s="136" t="s">
        <v>128</v>
      </c>
      <c r="E101" s="137" t="s">
        <v>783</v>
      </c>
      <c r="F101" s="138" t="s">
        <v>784</v>
      </c>
      <c r="G101" s="139" t="s">
        <v>267</v>
      </c>
      <c r="H101" s="140">
        <v>1</v>
      </c>
      <c r="I101" s="141"/>
      <c r="J101" s="141">
        <f>ROUND(I101*H101,2)</f>
        <v>0</v>
      </c>
      <c r="K101" s="138" t="s">
        <v>3</v>
      </c>
      <c r="L101" s="31"/>
      <c r="M101" s="142" t="s">
        <v>3</v>
      </c>
      <c r="N101" s="143" t="s">
        <v>45</v>
      </c>
      <c r="O101" s="144">
        <v>0</v>
      </c>
      <c r="P101" s="144">
        <f>O101*H101</f>
        <v>0</v>
      </c>
      <c r="Q101" s="144">
        <v>0</v>
      </c>
      <c r="R101" s="144">
        <f>Q101*H101</f>
        <v>0</v>
      </c>
      <c r="S101" s="144">
        <v>0</v>
      </c>
      <c r="T101" s="145">
        <f>S101*H101</f>
        <v>0</v>
      </c>
      <c r="U101" s="30"/>
      <c r="V101" s="30"/>
      <c r="W101" s="30"/>
      <c r="X101" s="30"/>
      <c r="Y101" s="30"/>
      <c r="Z101" s="30"/>
      <c r="AA101" s="30"/>
      <c r="AB101" s="30"/>
      <c r="AC101" s="30"/>
      <c r="AD101" s="30"/>
      <c r="AE101" s="30"/>
      <c r="AR101" s="146" t="s">
        <v>748</v>
      </c>
      <c r="AT101" s="146" t="s">
        <v>128</v>
      </c>
      <c r="AU101" s="146" t="s">
        <v>84</v>
      </c>
      <c r="AY101" s="18" t="s">
        <v>126</v>
      </c>
      <c r="BE101" s="147">
        <f>IF(N101="základní",J101,0)</f>
        <v>0</v>
      </c>
      <c r="BF101" s="147">
        <f>IF(N101="snížená",J101,0)</f>
        <v>0</v>
      </c>
      <c r="BG101" s="147">
        <f>IF(N101="zákl. přenesená",J101,0)</f>
        <v>0</v>
      </c>
      <c r="BH101" s="147">
        <f>IF(N101="sníž. přenesená",J101,0)</f>
        <v>0</v>
      </c>
      <c r="BI101" s="147">
        <f>IF(N101="nulová",J101,0)</f>
        <v>0</v>
      </c>
      <c r="BJ101" s="18" t="s">
        <v>82</v>
      </c>
      <c r="BK101" s="147">
        <f>ROUND(I101*H101,2)</f>
        <v>0</v>
      </c>
      <c r="BL101" s="18" t="s">
        <v>748</v>
      </c>
      <c r="BM101" s="146" t="s">
        <v>785</v>
      </c>
    </row>
    <row r="102" spans="1:65" s="2" customFormat="1" ht="14.45" customHeight="1" x14ac:dyDescent="0.2">
      <c r="A102" s="30"/>
      <c r="B102" s="135"/>
      <c r="C102" s="136" t="s">
        <v>198</v>
      </c>
      <c r="D102" s="136" t="s">
        <v>128</v>
      </c>
      <c r="E102" s="137" t="s">
        <v>786</v>
      </c>
      <c r="F102" s="138" t="s">
        <v>787</v>
      </c>
      <c r="G102" s="139" t="s">
        <v>267</v>
      </c>
      <c r="H102" s="140">
        <v>1</v>
      </c>
      <c r="I102" s="141"/>
      <c r="J102" s="141">
        <f>ROUND(I102*H102,2)</f>
        <v>0</v>
      </c>
      <c r="K102" s="138" t="s">
        <v>3</v>
      </c>
      <c r="L102" s="31"/>
      <c r="M102" s="142" t="s">
        <v>3</v>
      </c>
      <c r="N102" s="143" t="s">
        <v>45</v>
      </c>
      <c r="O102" s="144">
        <v>0</v>
      </c>
      <c r="P102" s="144">
        <f>O102*H102</f>
        <v>0</v>
      </c>
      <c r="Q102" s="144">
        <v>0</v>
      </c>
      <c r="R102" s="144">
        <f>Q102*H102</f>
        <v>0</v>
      </c>
      <c r="S102" s="144">
        <v>0</v>
      </c>
      <c r="T102" s="145">
        <f>S102*H102</f>
        <v>0</v>
      </c>
      <c r="U102" s="30"/>
      <c r="V102" s="30"/>
      <c r="W102" s="30"/>
      <c r="X102" s="30"/>
      <c r="Y102" s="30"/>
      <c r="Z102" s="30"/>
      <c r="AA102" s="30"/>
      <c r="AB102" s="30"/>
      <c r="AC102" s="30"/>
      <c r="AD102" s="30"/>
      <c r="AE102" s="30"/>
      <c r="AR102" s="146" t="s">
        <v>748</v>
      </c>
      <c r="AT102" s="146" t="s">
        <v>128</v>
      </c>
      <c r="AU102" s="146" t="s">
        <v>84</v>
      </c>
      <c r="AY102" s="18" t="s">
        <v>126</v>
      </c>
      <c r="BE102" s="147">
        <f>IF(N102="základní",J102,0)</f>
        <v>0</v>
      </c>
      <c r="BF102" s="147">
        <f>IF(N102="snížená",J102,0)</f>
        <v>0</v>
      </c>
      <c r="BG102" s="147">
        <f>IF(N102="zákl. přenesená",J102,0)</f>
        <v>0</v>
      </c>
      <c r="BH102" s="147">
        <f>IF(N102="sníž. přenesená",J102,0)</f>
        <v>0</v>
      </c>
      <c r="BI102" s="147">
        <f>IF(N102="nulová",J102,0)</f>
        <v>0</v>
      </c>
      <c r="BJ102" s="18" t="s">
        <v>82</v>
      </c>
      <c r="BK102" s="147">
        <f>ROUND(I102*H102,2)</f>
        <v>0</v>
      </c>
      <c r="BL102" s="18" t="s">
        <v>748</v>
      </c>
      <c r="BM102" s="146" t="s">
        <v>788</v>
      </c>
    </row>
    <row r="103" spans="1:65" s="2" customFormat="1" ht="14.45" customHeight="1" x14ac:dyDescent="0.2">
      <c r="A103" s="30"/>
      <c r="B103" s="135"/>
      <c r="C103" s="136" t="s">
        <v>204</v>
      </c>
      <c r="D103" s="136" t="s">
        <v>128</v>
      </c>
      <c r="E103" s="137" t="s">
        <v>789</v>
      </c>
      <c r="F103" s="138" t="s">
        <v>790</v>
      </c>
      <c r="G103" s="139" t="s">
        <v>267</v>
      </c>
      <c r="H103" s="140">
        <v>1</v>
      </c>
      <c r="I103" s="141"/>
      <c r="J103" s="141">
        <f>ROUND(I103*H103,2)</f>
        <v>0</v>
      </c>
      <c r="K103" s="138" t="s">
        <v>3</v>
      </c>
      <c r="L103" s="31"/>
      <c r="M103" s="142" t="s">
        <v>3</v>
      </c>
      <c r="N103" s="143" t="s">
        <v>45</v>
      </c>
      <c r="O103" s="144">
        <v>0</v>
      </c>
      <c r="P103" s="144">
        <f>O103*H103</f>
        <v>0</v>
      </c>
      <c r="Q103" s="144">
        <v>0</v>
      </c>
      <c r="R103" s="144">
        <f>Q103*H103</f>
        <v>0</v>
      </c>
      <c r="S103" s="144">
        <v>0</v>
      </c>
      <c r="T103" s="145">
        <f>S103*H103</f>
        <v>0</v>
      </c>
      <c r="U103" s="30"/>
      <c r="V103" s="30"/>
      <c r="W103" s="30"/>
      <c r="X103" s="30"/>
      <c r="Y103" s="30"/>
      <c r="Z103" s="30"/>
      <c r="AA103" s="30"/>
      <c r="AB103" s="30"/>
      <c r="AC103" s="30"/>
      <c r="AD103" s="30"/>
      <c r="AE103" s="30"/>
      <c r="AR103" s="146" t="s">
        <v>748</v>
      </c>
      <c r="AT103" s="146" t="s">
        <v>128</v>
      </c>
      <c r="AU103" s="146" t="s">
        <v>84</v>
      </c>
      <c r="AY103" s="18" t="s">
        <v>126</v>
      </c>
      <c r="BE103" s="147">
        <f>IF(N103="základní",J103,0)</f>
        <v>0</v>
      </c>
      <c r="BF103" s="147">
        <f>IF(N103="snížená",J103,0)</f>
        <v>0</v>
      </c>
      <c r="BG103" s="147">
        <f>IF(N103="zákl. přenesená",J103,0)</f>
        <v>0</v>
      </c>
      <c r="BH103" s="147">
        <f>IF(N103="sníž. přenesená",J103,0)</f>
        <v>0</v>
      </c>
      <c r="BI103" s="147">
        <f>IF(N103="nulová",J103,0)</f>
        <v>0</v>
      </c>
      <c r="BJ103" s="18" t="s">
        <v>82</v>
      </c>
      <c r="BK103" s="147">
        <f>ROUND(I103*H103,2)</f>
        <v>0</v>
      </c>
      <c r="BL103" s="18" t="s">
        <v>748</v>
      </c>
      <c r="BM103" s="146" t="s">
        <v>791</v>
      </c>
    </row>
    <row r="104" spans="1:65" s="12" customFormat="1" ht="22.9" customHeight="1" x14ac:dyDescent="0.2">
      <c r="B104" s="123"/>
      <c r="D104" s="124" t="s">
        <v>73</v>
      </c>
      <c r="E104" s="133" t="s">
        <v>792</v>
      </c>
      <c r="F104" s="133" t="s">
        <v>793</v>
      </c>
      <c r="J104" s="134">
        <f>BK104</f>
        <v>0</v>
      </c>
      <c r="L104" s="123"/>
      <c r="M104" s="127"/>
      <c r="N104" s="128"/>
      <c r="O104" s="128"/>
      <c r="P104" s="129">
        <f>SUM(P105:P108)</f>
        <v>0</v>
      </c>
      <c r="Q104" s="128"/>
      <c r="R104" s="129">
        <f>SUM(R105:R108)</f>
        <v>0</v>
      </c>
      <c r="S104" s="128"/>
      <c r="T104" s="130">
        <f>SUM(T105:T108)</f>
        <v>0</v>
      </c>
      <c r="AR104" s="124" t="s">
        <v>133</v>
      </c>
      <c r="AT104" s="131" t="s">
        <v>73</v>
      </c>
      <c r="AU104" s="131" t="s">
        <v>82</v>
      </c>
      <c r="AY104" s="124" t="s">
        <v>126</v>
      </c>
      <c r="BK104" s="132">
        <f>SUM(BK105:BK108)</f>
        <v>0</v>
      </c>
    </row>
    <row r="105" spans="1:65" s="2" customFormat="1" ht="14.45" customHeight="1" x14ac:dyDescent="0.2">
      <c r="A105" s="30"/>
      <c r="B105" s="135"/>
      <c r="C105" s="136" t="s">
        <v>9</v>
      </c>
      <c r="D105" s="136" t="s">
        <v>128</v>
      </c>
      <c r="E105" s="137" t="s">
        <v>794</v>
      </c>
      <c r="F105" s="138" t="s">
        <v>795</v>
      </c>
      <c r="G105" s="139" t="s">
        <v>747</v>
      </c>
      <c r="H105" s="140">
        <v>1</v>
      </c>
      <c r="I105" s="141"/>
      <c r="J105" s="141">
        <f>ROUND(I105*H105,2)</f>
        <v>0</v>
      </c>
      <c r="K105" s="138" t="s">
        <v>3</v>
      </c>
      <c r="L105" s="31"/>
      <c r="M105" s="142" t="s">
        <v>3</v>
      </c>
      <c r="N105" s="143" t="s">
        <v>45</v>
      </c>
      <c r="O105" s="144">
        <v>0</v>
      </c>
      <c r="P105" s="144">
        <f>O105*H105</f>
        <v>0</v>
      </c>
      <c r="Q105" s="144">
        <v>0</v>
      </c>
      <c r="R105" s="144">
        <f>Q105*H105</f>
        <v>0</v>
      </c>
      <c r="S105" s="144">
        <v>0</v>
      </c>
      <c r="T105" s="145">
        <f>S105*H105</f>
        <v>0</v>
      </c>
      <c r="U105" s="30"/>
      <c r="V105" s="30"/>
      <c r="W105" s="30"/>
      <c r="X105" s="30"/>
      <c r="Y105" s="30"/>
      <c r="Z105" s="30"/>
      <c r="AA105" s="30"/>
      <c r="AB105" s="30"/>
      <c r="AC105" s="30"/>
      <c r="AD105" s="30"/>
      <c r="AE105" s="30"/>
      <c r="AR105" s="146" t="s">
        <v>748</v>
      </c>
      <c r="AT105" s="146" t="s">
        <v>128</v>
      </c>
      <c r="AU105" s="146" t="s">
        <v>84</v>
      </c>
      <c r="AY105" s="18" t="s">
        <v>126</v>
      </c>
      <c r="BE105" s="147">
        <f>IF(N105="základní",J105,0)</f>
        <v>0</v>
      </c>
      <c r="BF105" s="147">
        <f>IF(N105="snížená",J105,0)</f>
        <v>0</v>
      </c>
      <c r="BG105" s="147">
        <f>IF(N105="zákl. přenesená",J105,0)</f>
        <v>0</v>
      </c>
      <c r="BH105" s="147">
        <f>IF(N105="sníž. přenesená",J105,0)</f>
        <v>0</v>
      </c>
      <c r="BI105" s="147">
        <f>IF(N105="nulová",J105,0)</f>
        <v>0</v>
      </c>
      <c r="BJ105" s="18" t="s">
        <v>82</v>
      </c>
      <c r="BK105" s="147">
        <f>ROUND(I105*H105,2)</f>
        <v>0</v>
      </c>
      <c r="BL105" s="18" t="s">
        <v>748</v>
      </c>
      <c r="BM105" s="146" t="s">
        <v>796</v>
      </c>
    </row>
    <row r="106" spans="1:65" s="2" customFormat="1" ht="19.5" x14ac:dyDescent="0.2">
      <c r="A106" s="30"/>
      <c r="B106" s="31"/>
      <c r="C106" s="30"/>
      <c r="D106" s="148" t="s">
        <v>137</v>
      </c>
      <c r="E106" s="30"/>
      <c r="F106" s="149" t="s">
        <v>797</v>
      </c>
      <c r="G106" s="30"/>
      <c r="H106" s="30"/>
      <c r="I106" s="30"/>
      <c r="J106" s="30"/>
      <c r="K106" s="30"/>
      <c r="L106" s="31"/>
      <c r="M106" s="150"/>
      <c r="N106" s="151"/>
      <c r="O106" s="51"/>
      <c r="P106" s="51"/>
      <c r="Q106" s="51"/>
      <c r="R106" s="51"/>
      <c r="S106" s="51"/>
      <c r="T106" s="52"/>
      <c r="U106" s="30"/>
      <c r="V106" s="30"/>
      <c r="W106" s="30"/>
      <c r="X106" s="30"/>
      <c r="Y106" s="30"/>
      <c r="Z106" s="30"/>
      <c r="AA106" s="30"/>
      <c r="AB106" s="30"/>
      <c r="AC106" s="30"/>
      <c r="AD106" s="30"/>
      <c r="AE106" s="30"/>
      <c r="AT106" s="18" t="s">
        <v>137</v>
      </c>
      <c r="AU106" s="18" t="s">
        <v>84</v>
      </c>
    </row>
    <row r="107" spans="1:65" s="2" customFormat="1" ht="14.45" customHeight="1" x14ac:dyDescent="0.2">
      <c r="A107" s="30"/>
      <c r="B107" s="135"/>
      <c r="C107" s="136" t="s">
        <v>283</v>
      </c>
      <c r="D107" s="136" t="s">
        <v>128</v>
      </c>
      <c r="E107" s="137" t="s">
        <v>798</v>
      </c>
      <c r="F107" s="138" t="s">
        <v>799</v>
      </c>
      <c r="G107" s="139" t="s">
        <v>747</v>
      </c>
      <c r="H107" s="140">
        <v>1</v>
      </c>
      <c r="I107" s="141"/>
      <c r="J107" s="141">
        <f>ROUND(I107*H107,2)</f>
        <v>0</v>
      </c>
      <c r="K107" s="138" t="s">
        <v>3</v>
      </c>
      <c r="L107" s="31"/>
      <c r="M107" s="142" t="s">
        <v>3</v>
      </c>
      <c r="N107" s="143" t="s">
        <v>45</v>
      </c>
      <c r="O107" s="144">
        <v>0</v>
      </c>
      <c r="P107" s="144">
        <f>O107*H107</f>
        <v>0</v>
      </c>
      <c r="Q107" s="144">
        <v>0</v>
      </c>
      <c r="R107" s="144">
        <f>Q107*H107</f>
        <v>0</v>
      </c>
      <c r="S107" s="144">
        <v>0</v>
      </c>
      <c r="T107" s="145">
        <f>S107*H107</f>
        <v>0</v>
      </c>
      <c r="U107" s="30"/>
      <c r="V107" s="30"/>
      <c r="W107" s="30"/>
      <c r="X107" s="30"/>
      <c r="Y107" s="30"/>
      <c r="Z107" s="30"/>
      <c r="AA107" s="30"/>
      <c r="AB107" s="30"/>
      <c r="AC107" s="30"/>
      <c r="AD107" s="30"/>
      <c r="AE107" s="30"/>
      <c r="AR107" s="146" t="s">
        <v>748</v>
      </c>
      <c r="AT107" s="146" t="s">
        <v>128</v>
      </c>
      <c r="AU107" s="146" t="s">
        <v>84</v>
      </c>
      <c r="AY107" s="18" t="s">
        <v>126</v>
      </c>
      <c r="BE107" s="147">
        <f>IF(N107="základní",J107,0)</f>
        <v>0</v>
      </c>
      <c r="BF107" s="147">
        <f>IF(N107="snížená",J107,0)</f>
        <v>0</v>
      </c>
      <c r="BG107" s="147">
        <f>IF(N107="zákl. přenesená",J107,0)</f>
        <v>0</v>
      </c>
      <c r="BH107" s="147">
        <f>IF(N107="sníž. přenesená",J107,0)</f>
        <v>0</v>
      </c>
      <c r="BI107" s="147">
        <f>IF(N107="nulová",J107,0)</f>
        <v>0</v>
      </c>
      <c r="BJ107" s="18" t="s">
        <v>82</v>
      </c>
      <c r="BK107" s="147">
        <f>ROUND(I107*H107,2)</f>
        <v>0</v>
      </c>
      <c r="BL107" s="18" t="s">
        <v>748</v>
      </c>
      <c r="BM107" s="146" t="s">
        <v>800</v>
      </c>
    </row>
    <row r="108" spans="1:65" s="2" customFormat="1" ht="19.5" x14ac:dyDescent="0.2">
      <c r="A108" s="30"/>
      <c r="B108" s="31"/>
      <c r="C108" s="30"/>
      <c r="D108" s="148" t="s">
        <v>137</v>
      </c>
      <c r="E108" s="30"/>
      <c r="F108" s="149" t="s">
        <v>801</v>
      </c>
      <c r="G108" s="30"/>
      <c r="H108" s="30"/>
      <c r="I108" s="30"/>
      <c r="J108" s="30"/>
      <c r="K108" s="30"/>
      <c r="L108" s="31"/>
      <c r="M108" s="150"/>
      <c r="N108" s="151"/>
      <c r="O108" s="51"/>
      <c r="P108" s="51"/>
      <c r="Q108" s="51"/>
      <c r="R108" s="51"/>
      <c r="S108" s="51"/>
      <c r="T108" s="52"/>
      <c r="U108" s="30"/>
      <c r="V108" s="30"/>
      <c r="W108" s="30"/>
      <c r="X108" s="30"/>
      <c r="Y108" s="30"/>
      <c r="Z108" s="30"/>
      <c r="AA108" s="30"/>
      <c r="AB108" s="30"/>
      <c r="AC108" s="30"/>
      <c r="AD108" s="30"/>
      <c r="AE108" s="30"/>
      <c r="AT108" s="18" t="s">
        <v>137</v>
      </c>
      <c r="AU108" s="18" t="s">
        <v>84</v>
      </c>
    </row>
    <row r="109" spans="1:65" s="12" customFormat="1" ht="22.9" customHeight="1" x14ac:dyDescent="0.2">
      <c r="B109" s="123"/>
      <c r="D109" s="124" t="s">
        <v>73</v>
      </c>
      <c r="E109" s="133" t="s">
        <v>802</v>
      </c>
      <c r="F109" s="133" t="s">
        <v>803</v>
      </c>
      <c r="J109" s="134">
        <f>BK109</f>
        <v>0</v>
      </c>
      <c r="L109" s="123"/>
      <c r="M109" s="127"/>
      <c r="N109" s="128"/>
      <c r="O109" s="128"/>
      <c r="P109" s="129">
        <f>SUM(P110:P114)</f>
        <v>0</v>
      </c>
      <c r="Q109" s="128"/>
      <c r="R109" s="129">
        <f>SUM(R110:R114)</f>
        <v>0</v>
      </c>
      <c r="S109" s="128"/>
      <c r="T109" s="130">
        <f>SUM(T110:T114)</f>
        <v>0</v>
      </c>
      <c r="AR109" s="124" t="s">
        <v>151</v>
      </c>
      <c r="AT109" s="131" t="s">
        <v>73</v>
      </c>
      <c r="AU109" s="131" t="s">
        <v>82</v>
      </c>
      <c r="AY109" s="124" t="s">
        <v>126</v>
      </c>
      <c r="BK109" s="132">
        <f>SUM(BK110:BK114)</f>
        <v>0</v>
      </c>
    </row>
    <row r="110" spans="1:65" s="2" customFormat="1" ht="142.9" customHeight="1" x14ac:dyDescent="0.2">
      <c r="A110" s="30"/>
      <c r="B110" s="135"/>
      <c r="C110" s="136" t="s">
        <v>289</v>
      </c>
      <c r="D110" s="136" t="s">
        <v>128</v>
      </c>
      <c r="E110" s="137" t="s">
        <v>804</v>
      </c>
      <c r="F110" s="138" t="s">
        <v>805</v>
      </c>
      <c r="G110" s="139" t="s">
        <v>267</v>
      </c>
      <c r="H110" s="140">
        <v>1</v>
      </c>
      <c r="I110" s="141"/>
      <c r="J110" s="141">
        <f>ROUND(I110*H110,2)</f>
        <v>0</v>
      </c>
      <c r="K110" s="138" t="s">
        <v>3</v>
      </c>
      <c r="L110" s="31"/>
      <c r="M110" s="142" t="s">
        <v>3</v>
      </c>
      <c r="N110" s="143" t="s">
        <v>45</v>
      </c>
      <c r="O110" s="144">
        <v>0</v>
      </c>
      <c r="P110" s="144">
        <f>O110*H110</f>
        <v>0</v>
      </c>
      <c r="Q110" s="144">
        <v>0</v>
      </c>
      <c r="R110" s="144">
        <f>Q110*H110</f>
        <v>0</v>
      </c>
      <c r="S110" s="144">
        <v>0</v>
      </c>
      <c r="T110" s="145">
        <f>S110*H110</f>
        <v>0</v>
      </c>
      <c r="U110" s="30"/>
      <c r="V110" s="30"/>
      <c r="W110" s="30"/>
      <c r="X110" s="30"/>
      <c r="Y110" s="30"/>
      <c r="Z110" s="30"/>
      <c r="AA110" s="30"/>
      <c r="AB110" s="30"/>
      <c r="AC110" s="30"/>
      <c r="AD110" s="30"/>
      <c r="AE110" s="30"/>
      <c r="AR110" s="146" t="s">
        <v>748</v>
      </c>
      <c r="AT110" s="146" t="s">
        <v>128</v>
      </c>
      <c r="AU110" s="146" t="s">
        <v>84</v>
      </c>
      <c r="AY110" s="18" t="s">
        <v>126</v>
      </c>
      <c r="BE110" s="147">
        <f>IF(N110="základní",J110,0)</f>
        <v>0</v>
      </c>
      <c r="BF110" s="147">
        <f>IF(N110="snížená",J110,0)</f>
        <v>0</v>
      </c>
      <c r="BG110" s="147">
        <f>IF(N110="zákl. přenesená",J110,0)</f>
        <v>0</v>
      </c>
      <c r="BH110" s="147">
        <f>IF(N110="sníž. přenesená",J110,0)</f>
        <v>0</v>
      </c>
      <c r="BI110" s="147">
        <f>IF(N110="nulová",J110,0)</f>
        <v>0</v>
      </c>
      <c r="BJ110" s="18" t="s">
        <v>82</v>
      </c>
      <c r="BK110" s="147">
        <f>ROUND(I110*H110,2)</f>
        <v>0</v>
      </c>
      <c r="BL110" s="18" t="s">
        <v>748</v>
      </c>
      <c r="BM110" s="146" t="s">
        <v>806</v>
      </c>
    </row>
    <row r="111" spans="1:65" s="2" customFormat="1" ht="180.75" customHeight="1" x14ac:dyDescent="0.2">
      <c r="A111" s="30"/>
      <c r="B111" s="135"/>
      <c r="C111" s="136" t="s">
        <v>294</v>
      </c>
      <c r="D111" s="136" t="s">
        <v>128</v>
      </c>
      <c r="E111" s="137" t="s">
        <v>807</v>
      </c>
      <c r="F111" s="138" t="s">
        <v>1013</v>
      </c>
      <c r="G111" s="139" t="s">
        <v>747</v>
      </c>
      <c r="H111" s="140">
        <v>1</v>
      </c>
      <c r="I111" s="141"/>
      <c r="J111" s="141">
        <f>ROUND(I111*H111,2)</f>
        <v>0</v>
      </c>
      <c r="K111" s="138" t="s">
        <v>3</v>
      </c>
      <c r="L111" s="31"/>
      <c r="M111" s="142" t="s">
        <v>3</v>
      </c>
      <c r="N111" s="143" t="s">
        <v>45</v>
      </c>
      <c r="O111" s="144">
        <v>0</v>
      </c>
      <c r="P111" s="144">
        <f>O111*H111</f>
        <v>0</v>
      </c>
      <c r="Q111" s="144">
        <v>0</v>
      </c>
      <c r="R111" s="144">
        <f>Q111*H111</f>
        <v>0</v>
      </c>
      <c r="S111" s="144">
        <v>0</v>
      </c>
      <c r="T111" s="145">
        <f>S111*H111</f>
        <v>0</v>
      </c>
      <c r="U111" s="30"/>
      <c r="V111" s="30"/>
      <c r="W111" s="30"/>
      <c r="X111" s="30"/>
      <c r="Y111" s="30"/>
      <c r="Z111" s="30"/>
      <c r="AA111" s="30"/>
      <c r="AB111" s="30"/>
      <c r="AC111" s="30"/>
      <c r="AD111" s="30"/>
      <c r="AE111" s="30"/>
      <c r="AR111" s="146" t="s">
        <v>748</v>
      </c>
      <c r="AT111" s="146" t="s">
        <v>128</v>
      </c>
      <c r="AU111" s="146" t="s">
        <v>84</v>
      </c>
      <c r="AY111" s="18" t="s">
        <v>126</v>
      </c>
      <c r="BE111" s="147">
        <f>IF(N111="základní",J111,0)</f>
        <v>0</v>
      </c>
      <c r="BF111" s="147">
        <f>IF(N111="snížená",J111,0)</f>
        <v>0</v>
      </c>
      <c r="BG111" s="147">
        <f>IF(N111="zákl. přenesená",J111,0)</f>
        <v>0</v>
      </c>
      <c r="BH111" s="147">
        <f>IF(N111="sníž. přenesená",J111,0)</f>
        <v>0</v>
      </c>
      <c r="BI111" s="147">
        <f>IF(N111="nulová",J111,0)</f>
        <v>0</v>
      </c>
      <c r="BJ111" s="18" t="s">
        <v>82</v>
      </c>
      <c r="BK111" s="147">
        <f>ROUND(I111*H111,2)</f>
        <v>0</v>
      </c>
      <c r="BL111" s="18" t="s">
        <v>748</v>
      </c>
      <c r="BM111" s="146" t="s">
        <v>808</v>
      </c>
    </row>
    <row r="112" spans="1:65" s="2" customFormat="1" ht="24.2" customHeight="1" x14ac:dyDescent="0.2">
      <c r="A112" s="30"/>
      <c r="B112" s="135"/>
      <c r="C112" s="136" t="s">
        <v>305</v>
      </c>
      <c r="D112" s="136" t="s">
        <v>128</v>
      </c>
      <c r="E112" s="137" t="s">
        <v>809</v>
      </c>
      <c r="F112" s="138" t="s">
        <v>810</v>
      </c>
      <c r="G112" s="139" t="s">
        <v>747</v>
      </c>
      <c r="H112" s="140">
        <v>1</v>
      </c>
      <c r="I112" s="141"/>
      <c r="J112" s="141">
        <f>ROUND(I112*H112,2)</f>
        <v>0</v>
      </c>
      <c r="K112" s="138" t="s">
        <v>3</v>
      </c>
      <c r="L112" s="31"/>
      <c r="M112" s="142" t="s">
        <v>3</v>
      </c>
      <c r="N112" s="143" t="s">
        <v>45</v>
      </c>
      <c r="O112" s="144">
        <v>0</v>
      </c>
      <c r="P112" s="144">
        <f>O112*H112</f>
        <v>0</v>
      </c>
      <c r="Q112" s="144">
        <v>0</v>
      </c>
      <c r="R112" s="144">
        <f>Q112*H112</f>
        <v>0</v>
      </c>
      <c r="S112" s="144">
        <v>0</v>
      </c>
      <c r="T112" s="145">
        <f>S112*H112</f>
        <v>0</v>
      </c>
      <c r="U112" s="30"/>
      <c r="V112" s="30"/>
      <c r="W112" s="30"/>
      <c r="X112" s="30"/>
      <c r="Y112" s="30"/>
      <c r="Z112" s="30"/>
      <c r="AA112" s="30"/>
      <c r="AB112" s="30"/>
      <c r="AC112" s="30"/>
      <c r="AD112" s="30"/>
      <c r="AE112" s="30"/>
      <c r="AR112" s="146" t="s">
        <v>748</v>
      </c>
      <c r="AT112" s="146" t="s">
        <v>128</v>
      </c>
      <c r="AU112" s="146" t="s">
        <v>84</v>
      </c>
      <c r="AY112" s="18" t="s">
        <v>126</v>
      </c>
      <c r="BE112" s="147">
        <f>IF(N112="základní",J112,0)</f>
        <v>0</v>
      </c>
      <c r="BF112" s="147">
        <f>IF(N112="snížená",J112,0)</f>
        <v>0</v>
      </c>
      <c r="BG112" s="147">
        <f>IF(N112="zákl. přenesená",J112,0)</f>
        <v>0</v>
      </c>
      <c r="BH112" s="147">
        <f>IF(N112="sníž. přenesená",J112,0)</f>
        <v>0</v>
      </c>
      <c r="BI112" s="147">
        <f>IF(N112="nulová",J112,0)</f>
        <v>0</v>
      </c>
      <c r="BJ112" s="18" t="s">
        <v>82</v>
      </c>
      <c r="BK112" s="147">
        <f>ROUND(I112*H112,2)</f>
        <v>0</v>
      </c>
      <c r="BL112" s="18" t="s">
        <v>748</v>
      </c>
      <c r="BM112" s="146" t="s">
        <v>811</v>
      </c>
    </row>
    <row r="113" spans="1:65" s="2" customFormat="1" ht="37.9" customHeight="1" x14ac:dyDescent="0.2">
      <c r="A113" s="30"/>
      <c r="B113" s="135"/>
      <c r="C113" s="136" t="s">
        <v>309</v>
      </c>
      <c r="D113" s="136" t="s">
        <v>128</v>
      </c>
      <c r="E113" s="137" t="s">
        <v>812</v>
      </c>
      <c r="F113" s="138" t="s">
        <v>813</v>
      </c>
      <c r="G113" s="139" t="s">
        <v>267</v>
      </c>
      <c r="H113" s="140">
        <v>1</v>
      </c>
      <c r="I113" s="141"/>
      <c r="J113" s="141">
        <f>ROUND(I113*H113,2)</f>
        <v>0</v>
      </c>
      <c r="K113" s="138" t="s">
        <v>3</v>
      </c>
      <c r="L113" s="31"/>
      <c r="M113" s="142" t="s">
        <v>3</v>
      </c>
      <c r="N113" s="143" t="s">
        <v>45</v>
      </c>
      <c r="O113" s="144">
        <v>0</v>
      </c>
      <c r="P113" s="144">
        <f>O113*H113</f>
        <v>0</v>
      </c>
      <c r="Q113" s="144">
        <v>0</v>
      </c>
      <c r="R113" s="144">
        <f>Q113*H113</f>
        <v>0</v>
      </c>
      <c r="S113" s="144">
        <v>0</v>
      </c>
      <c r="T113" s="145">
        <f>S113*H113</f>
        <v>0</v>
      </c>
      <c r="U113" s="30"/>
      <c r="V113" s="30"/>
      <c r="W113" s="30"/>
      <c r="X113" s="30"/>
      <c r="Y113" s="30"/>
      <c r="Z113" s="30"/>
      <c r="AA113" s="30"/>
      <c r="AB113" s="30"/>
      <c r="AC113" s="30"/>
      <c r="AD113" s="30"/>
      <c r="AE113" s="30"/>
      <c r="AR113" s="146" t="s">
        <v>133</v>
      </c>
      <c r="AT113" s="146" t="s">
        <v>128</v>
      </c>
      <c r="AU113" s="146" t="s">
        <v>84</v>
      </c>
      <c r="AY113" s="18" t="s">
        <v>126</v>
      </c>
      <c r="BE113" s="147">
        <f>IF(N113="základní",J113,0)</f>
        <v>0</v>
      </c>
      <c r="BF113" s="147">
        <f>IF(N113="snížená",J113,0)</f>
        <v>0</v>
      </c>
      <c r="BG113" s="147">
        <f>IF(N113="zákl. přenesená",J113,0)</f>
        <v>0</v>
      </c>
      <c r="BH113" s="147">
        <f>IF(N113="sníž. přenesená",J113,0)</f>
        <v>0</v>
      </c>
      <c r="BI113" s="147">
        <f>IF(N113="nulová",J113,0)</f>
        <v>0</v>
      </c>
      <c r="BJ113" s="18" t="s">
        <v>82</v>
      </c>
      <c r="BK113" s="147">
        <f>ROUND(I113*H113,2)</f>
        <v>0</v>
      </c>
      <c r="BL113" s="18" t="s">
        <v>133</v>
      </c>
      <c r="BM113" s="146" t="s">
        <v>814</v>
      </c>
    </row>
    <row r="114" spans="1:65" s="2" customFormat="1" ht="19.5" x14ac:dyDescent="0.2">
      <c r="A114" s="30"/>
      <c r="B114" s="31"/>
      <c r="C114" s="30"/>
      <c r="D114" s="148" t="s">
        <v>137</v>
      </c>
      <c r="E114" s="30"/>
      <c r="F114" s="149" t="s">
        <v>815</v>
      </c>
      <c r="G114" s="30"/>
      <c r="H114" s="30"/>
      <c r="I114" s="30"/>
      <c r="J114" s="30"/>
      <c r="K114" s="30"/>
      <c r="L114" s="31"/>
      <c r="M114" s="150"/>
      <c r="N114" s="151"/>
      <c r="O114" s="51"/>
      <c r="P114" s="51"/>
      <c r="Q114" s="51"/>
      <c r="R114" s="51"/>
      <c r="S114" s="51"/>
      <c r="T114" s="52"/>
      <c r="U114" s="30"/>
      <c r="V114" s="30"/>
      <c r="W114" s="30"/>
      <c r="X114" s="30"/>
      <c r="Y114" s="30"/>
      <c r="Z114" s="30"/>
      <c r="AA114" s="30"/>
      <c r="AB114" s="30"/>
      <c r="AC114" s="30"/>
      <c r="AD114" s="30"/>
      <c r="AE114" s="30"/>
      <c r="AT114" s="18" t="s">
        <v>137</v>
      </c>
      <c r="AU114" s="18" t="s">
        <v>84</v>
      </c>
    </row>
    <row r="115" spans="1:65" s="12" customFormat="1" ht="22.9" customHeight="1" x14ac:dyDescent="0.2">
      <c r="B115" s="123"/>
      <c r="D115" s="124" t="s">
        <v>73</v>
      </c>
      <c r="E115" s="133" t="s">
        <v>816</v>
      </c>
      <c r="F115" s="133" t="s">
        <v>817</v>
      </c>
      <c r="J115" s="134">
        <f>BK115</f>
        <v>0</v>
      </c>
      <c r="L115" s="123"/>
      <c r="M115" s="127"/>
      <c r="N115" s="128"/>
      <c r="O115" s="128"/>
      <c r="P115" s="129">
        <f>SUM(P116:P118)</f>
        <v>0</v>
      </c>
      <c r="Q115" s="128"/>
      <c r="R115" s="129">
        <f>SUM(R116:R118)</f>
        <v>0</v>
      </c>
      <c r="S115" s="128"/>
      <c r="T115" s="130">
        <f>SUM(T116:T118)</f>
        <v>0</v>
      </c>
      <c r="AR115" s="124" t="s">
        <v>151</v>
      </c>
      <c r="AT115" s="131" t="s">
        <v>73</v>
      </c>
      <c r="AU115" s="131" t="s">
        <v>82</v>
      </c>
      <c r="AY115" s="124" t="s">
        <v>126</v>
      </c>
      <c r="BK115" s="132">
        <f>SUM(BK116:BK118)</f>
        <v>0</v>
      </c>
    </row>
    <row r="116" spans="1:65" s="2" customFormat="1" ht="14.45" customHeight="1" x14ac:dyDescent="0.2">
      <c r="A116" s="30"/>
      <c r="B116" s="135"/>
      <c r="C116" s="136" t="s">
        <v>333</v>
      </c>
      <c r="D116" s="136" t="s">
        <v>128</v>
      </c>
      <c r="E116" s="137" t="s">
        <v>818</v>
      </c>
      <c r="F116" s="138" t="s">
        <v>819</v>
      </c>
      <c r="G116" s="139" t="s">
        <v>267</v>
      </c>
      <c r="H116" s="140">
        <v>1</v>
      </c>
      <c r="I116" s="141"/>
      <c r="J116" s="141">
        <f>ROUND(I116*H116,2)</f>
        <v>0</v>
      </c>
      <c r="K116" s="138" t="s">
        <v>3</v>
      </c>
      <c r="L116" s="31"/>
      <c r="M116" s="142" t="s">
        <v>3</v>
      </c>
      <c r="N116" s="143" t="s">
        <v>45</v>
      </c>
      <c r="O116" s="144">
        <v>0</v>
      </c>
      <c r="P116" s="144">
        <f>O116*H116</f>
        <v>0</v>
      </c>
      <c r="Q116" s="144">
        <v>0</v>
      </c>
      <c r="R116" s="144">
        <f>Q116*H116</f>
        <v>0</v>
      </c>
      <c r="S116" s="144">
        <v>0</v>
      </c>
      <c r="T116" s="145">
        <f>S116*H116</f>
        <v>0</v>
      </c>
      <c r="U116" s="30"/>
      <c r="V116" s="30"/>
      <c r="W116" s="30"/>
      <c r="X116" s="30"/>
      <c r="Y116" s="30"/>
      <c r="Z116" s="30"/>
      <c r="AA116" s="30"/>
      <c r="AB116" s="30"/>
      <c r="AC116" s="30"/>
      <c r="AD116" s="30"/>
      <c r="AE116" s="30"/>
      <c r="AR116" s="146" t="s">
        <v>748</v>
      </c>
      <c r="AT116" s="146" t="s">
        <v>128</v>
      </c>
      <c r="AU116" s="146" t="s">
        <v>84</v>
      </c>
      <c r="AY116" s="18" t="s">
        <v>126</v>
      </c>
      <c r="BE116" s="147">
        <f>IF(N116="základní",J116,0)</f>
        <v>0</v>
      </c>
      <c r="BF116" s="147">
        <f>IF(N116="snížená",J116,0)</f>
        <v>0</v>
      </c>
      <c r="BG116" s="147">
        <f>IF(N116="zákl. přenesená",J116,0)</f>
        <v>0</v>
      </c>
      <c r="BH116" s="147">
        <f>IF(N116="sníž. přenesená",J116,0)</f>
        <v>0</v>
      </c>
      <c r="BI116" s="147">
        <f>IF(N116="nulová",J116,0)</f>
        <v>0</v>
      </c>
      <c r="BJ116" s="18" t="s">
        <v>82</v>
      </c>
      <c r="BK116" s="147">
        <f>ROUND(I116*H116,2)</f>
        <v>0</v>
      </c>
      <c r="BL116" s="18" t="s">
        <v>748</v>
      </c>
      <c r="BM116" s="146" t="s">
        <v>820</v>
      </c>
    </row>
    <row r="117" spans="1:65" s="2" customFormat="1" ht="19.5" x14ac:dyDescent="0.2">
      <c r="A117" s="30"/>
      <c r="B117" s="31"/>
      <c r="C117" s="30"/>
      <c r="D117" s="148" t="s">
        <v>137</v>
      </c>
      <c r="E117" s="30"/>
      <c r="F117" s="149" t="s">
        <v>821</v>
      </c>
      <c r="G117" s="30"/>
      <c r="H117" s="30"/>
      <c r="I117" s="30"/>
      <c r="J117" s="30"/>
      <c r="K117" s="30"/>
      <c r="L117" s="31"/>
      <c r="M117" s="150"/>
      <c r="N117" s="151"/>
      <c r="O117" s="51"/>
      <c r="P117" s="51"/>
      <c r="Q117" s="51"/>
      <c r="R117" s="51"/>
      <c r="S117" s="51"/>
      <c r="T117" s="52"/>
      <c r="U117" s="30"/>
      <c r="V117" s="30"/>
      <c r="W117" s="30"/>
      <c r="X117" s="30"/>
      <c r="Y117" s="30"/>
      <c r="Z117" s="30"/>
      <c r="AA117" s="30"/>
      <c r="AB117" s="30"/>
      <c r="AC117" s="30"/>
      <c r="AD117" s="30"/>
      <c r="AE117" s="30"/>
      <c r="AT117" s="18" t="s">
        <v>137</v>
      </c>
      <c r="AU117" s="18" t="s">
        <v>84</v>
      </c>
    </row>
    <row r="118" spans="1:65" s="2" customFormat="1" ht="14.45" customHeight="1" x14ac:dyDescent="0.2">
      <c r="A118" s="30"/>
      <c r="B118" s="135"/>
      <c r="C118" s="136" t="s">
        <v>337</v>
      </c>
      <c r="D118" s="136" t="s">
        <v>128</v>
      </c>
      <c r="E118" s="137" t="s">
        <v>822</v>
      </c>
      <c r="F118" s="138" t="s">
        <v>823</v>
      </c>
      <c r="G118" s="139" t="s">
        <v>267</v>
      </c>
      <c r="H118" s="140">
        <v>1</v>
      </c>
      <c r="I118" s="141"/>
      <c r="J118" s="141">
        <f>ROUND(I118*H118,2)</f>
        <v>0</v>
      </c>
      <c r="K118" s="138" t="s">
        <v>3</v>
      </c>
      <c r="L118" s="31"/>
      <c r="M118" s="186" t="s">
        <v>3</v>
      </c>
      <c r="N118" s="187" t="s">
        <v>45</v>
      </c>
      <c r="O118" s="188">
        <v>0</v>
      </c>
      <c r="P118" s="188">
        <f>O118*H118</f>
        <v>0</v>
      </c>
      <c r="Q118" s="188">
        <v>0</v>
      </c>
      <c r="R118" s="188">
        <f>Q118*H118</f>
        <v>0</v>
      </c>
      <c r="S118" s="188">
        <v>0</v>
      </c>
      <c r="T118" s="189">
        <f>S118*H118</f>
        <v>0</v>
      </c>
      <c r="U118" s="30"/>
      <c r="V118" s="30"/>
      <c r="W118" s="30"/>
      <c r="X118" s="30"/>
      <c r="Y118" s="30"/>
      <c r="Z118" s="30"/>
      <c r="AA118" s="30"/>
      <c r="AB118" s="30"/>
      <c r="AC118" s="30"/>
      <c r="AD118" s="30"/>
      <c r="AE118" s="30"/>
      <c r="AR118" s="146" t="s">
        <v>748</v>
      </c>
      <c r="AT118" s="146" t="s">
        <v>128</v>
      </c>
      <c r="AU118" s="146" t="s">
        <v>84</v>
      </c>
      <c r="AY118" s="18" t="s">
        <v>126</v>
      </c>
      <c r="BE118" s="147">
        <f>IF(N118="základní",J118,0)</f>
        <v>0</v>
      </c>
      <c r="BF118" s="147">
        <f>IF(N118="snížená",J118,0)</f>
        <v>0</v>
      </c>
      <c r="BG118" s="147">
        <f>IF(N118="zákl. přenesená",J118,0)</f>
        <v>0</v>
      </c>
      <c r="BH118" s="147">
        <f>IF(N118="sníž. přenesená",J118,0)</f>
        <v>0</v>
      </c>
      <c r="BI118" s="147">
        <f>IF(N118="nulová",J118,0)</f>
        <v>0</v>
      </c>
      <c r="BJ118" s="18" t="s">
        <v>82</v>
      </c>
      <c r="BK118" s="147">
        <f>ROUND(I118*H118,2)</f>
        <v>0</v>
      </c>
      <c r="BL118" s="18" t="s">
        <v>748</v>
      </c>
      <c r="BM118" s="146" t="s">
        <v>824</v>
      </c>
    </row>
    <row r="119" spans="1:65" s="2" customFormat="1" ht="6.95" customHeight="1" x14ac:dyDescent="0.2">
      <c r="A119" s="30"/>
      <c r="B119" s="40"/>
      <c r="C119" s="41"/>
      <c r="D119" s="41"/>
      <c r="E119" s="41"/>
      <c r="F119" s="41"/>
      <c r="G119" s="41"/>
      <c r="H119" s="41"/>
      <c r="I119" s="41"/>
      <c r="J119" s="41"/>
      <c r="K119" s="41"/>
      <c r="L119" s="31"/>
      <c r="M119" s="30"/>
      <c r="O119" s="30"/>
      <c r="P119" s="30"/>
      <c r="Q119" s="30"/>
      <c r="R119" s="30"/>
      <c r="S119" s="30"/>
      <c r="T119" s="30"/>
      <c r="U119" s="30"/>
      <c r="V119" s="30"/>
      <c r="W119" s="30"/>
      <c r="X119" s="30"/>
      <c r="Y119" s="30"/>
      <c r="Z119" s="30"/>
      <c r="AA119" s="30"/>
      <c r="AB119" s="30"/>
      <c r="AC119" s="30"/>
      <c r="AD119" s="30"/>
      <c r="AE119" s="30"/>
    </row>
  </sheetData>
  <autoFilter ref="C84:K118"/>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x14ac:dyDescent="0.2"/>
  <cols>
    <col min="1" max="1" width="8.33203125" style="190" customWidth="1"/>
    <col min="2" max="2" width="1.6640625" style="190" customWidth="1"/>
    <col min="3" max="4" width="5" style="190" customWidth="1"/>
    <col min="5" max="5" width="11.6640625" style="190" customWidth="1"/>
    <col min="6" max="6" width="9.1640625" style="190" customWidth="1"/>
    <col min="7" max="7" width="5" style="190" customWidth="1"/>
    <col min="8" max="8" width="77.83203125" style="190" customWidth="1"/>
    <col min="9" max="10" width="20" style="190" customWidth="1"/>
    <col min="11" max="11" width="1.6640625" style="190" customWidth="1"/>
  </cols>
  <sheetData>
    <row r="1" spans="2:11" s="1" customFormat="1" ht="37.5" customHeight="1" x14ac:dyDescent="0.2"/>
    <row r="2" spans="2:11" s="1" customFormat="1" ht="7.5" customHeight="1" x14ac:dyDescent="0.2">
      <c r="B2" s="191"/>
      <c r="C2" s="192"/>
      <c r="D2" s="192"/>
      <c r="E2" s="192"/>
      <c r="F2" s="192"/>
      <c r="G2" s="192"/>
      <c r="H2" s="192"/>
      <c r="I2" s="192"/>
      <c r="J2" s="192"/>
      <c r="K2" s="193"/>
    </row>
    <row r="3" spans="2:11" s="16" customFormat="1" ht="45" customHeight="1" x14ac:dyDescent="0.2">
      <c r="B3" s="194"/>
      <c r="C3" s="327" t="s">
        <v>825</v>
      </c>
      <c r="D3" s="327"/>
      <c r="E3" s="327"/>
      <c r="F3" s="327"/>
      <c r="G3" s="327"/>
      <c r="H3" s="327"/>
      <c r="I3" s="327"/>
      <c r="J3" s="327"/>
      <c r="K3" s="195"/>
    </row>
    <row r="4" spans="2:11" s="1" customFormat="1" ht="25.5" customHeight="1" x14ac:dyDescent="0.3">
      <c r="B4" s="196"/>
      <c r="C4" s="328" t="s">
        <v>826</v>
      </c>
      <c r="D4" s="328"/>
      <c r="E4" s="328"/>
      <c r="F4" s="328"/>
      <c r="G4" s="328"/>
      <c r="H4" s="328"/>
      <c r="I4" s="328"/>
      <c r="J4" s="328"/>
      <c r="K4" s="197"/>
    </row>
    <row r="5" spans="2:11" s="1" customFormat="1" ht="5.25" customHeight="1" x14ac:dyDescent="0.2">
      <c r="B5" s="196"/>
      <c r="C5" s="198"/>
      <c r="D5" s="198"/>
      <c r="E5" s="198"/>
      <c r="F5" s="198"/>
      <c r="G5" s="198"/>
      <c r="H5" s="198"/>
      <c r="I5" s="198"/>
      <c r="J5" s="198"/>
      <c r="K5" s="197"/>
    </row>
    <row r="6" spans="2:11" s="1" customFormat="1" ht="15" customHeight="1" x14ac:dyDescent="0.2">
      <c r="B6" s="196"/>
      <c r="C6" s="326" t="s">
        <v>827</v>
      </c>
      <c r="D6" s="326"/>
      <c r="E6" s="326"/>
      <c r="F6" s="326"/>
      <c r="G6" s="326"/>
      <c r="H6" s="326"/>
      <c r="I6" s="326"/>
      <c r="J6" s="326"/>
      <c r="K6" s="197"/>
    </row>
    <row r="7" spans="2:11" s="1" customFormat="1" ht="15" customHeight="1" x14ac:dyDescent="0.2">
      <c r="B7" s="200"/>
      <c r="C7" s="326" t="s">
        <v>828</v>
      </c>
      <c r="D7" s="326"/>
      <c r="E7" s="326"/>
      <c r="F7" s="326"/>
      <c r="G7" s="326"/>
      <c r="H7" s="326"/>
      <c r="I7" s="326"/>
      <c r="J7" s="326"/>
      <c r="K7" s="197"/>
    </row>
    <row r="8" spans="2:11" s="1" customFormat="1" ht="12.75" customHeight="1" x14ac:dyDescent="0.2">
      <c r="B8" s="200"/>
      <c r="C8" s="199"/>
      <c r="D8" s="199"/>
      <c r="E8" s="199"/>
      <c r="F8" s="199"/>
      <c r="G8" s="199"/>
      <c r="H8" s="199"/>
      <c r="I8" s="199"/>
      <c r="J8" s="199"/>
      <c r="K8" s="197"/>
    </row>
    <row r="9" spans="2:11" s="1" customFormat="1" ht="15" customHeight="1" x14ac:dyDescent="0.2">
      <c r="B9" s="200"/>
      <c r="C9" s="326" t="s">
        <v>829</v>
      </c>
      <c r="D9" s="326"/>
      <c r="E9" s="326"/>
      <c r="F9" s="326"/>
      <c r="G9" s="326"/>
      <c r="H9" s="326"/>
      <c r="I9" s="326"/>
      <c r="J9" s="326"/>
      <c r="K9" s="197"/>
    </row>
    <row r="10" spans="2:11" s="1" customFormat="1" ht="15" customHeight="1" x14ac:dyDescent="0.2">
      <c r="B10" s="200"/>
      <c r="C10" s="199"/>
      <c r="D10" s="326" t="s">
        <v>830</v>
      </c>
      <c r="E10" s="326"/>
      <c r="F10" s="326"/>
      <c r="G10" s="326"/>
      <c r="H10" s="326"/>
      <c r="I10" s="326"/>
      <c r="J10" s="326"/>
      <c r="K10" s="197"/>
    </row>
    <row r="11" spans="2:11" s="1" customFormat="1" ht="15" customHeight="1" x14ac:dyDescent="0.2">
      <c r="B11" s="200"/>
      <c r="C11" s="201"/>
      <c r="D11" s="326" t="s">
        <v>831</v>
      </c>
      <c r="E11" s="326"/>
      <c r="F11" s="326"/>
      <c r="G11" s="326"/>
      <c r="H11" s="326"/>
      <c r="I11" s="326"/>
      <c r="J11" s="326"/>
      <c r="K11" s="197"/>
    </row>
    <row r="12" spans="2:11" s="1" customFormat="1" ht="15" customHeight="1" x14ac:dyDescent="0.2">
      <c r="B12" s="200"/>
      <c r="C12" s="201"/>
      <c r="D12" s="199"/>
      <c r="E12" s="199"/>
      <c r="F12" s="199"/>
      <c r="G12" s="199"/>
      <c r="H12" s="199"/>
      <c r="I12" s="199"/>
      <c r="J12" s="199"/>
      <c r="K12" s="197"/>
    </row>
    <row r="13" spans="2:11" s="1" customFormat="1" ht="15" customHeight="1" x14ac:dyDescent="0.2">
      <c r="B13" s="200"/>
      <c r="C13" s="201"/>
      <c r="D13" s="202" t="s">
        <v>832</v>
      </c>
      <c r="E13" s="199"/>
      <c r="F13" s="199"/>
      <c r="G13" s="199"/>
      <c r="H13" s="199"/>
      <c r="I13" s="199"/>
      <c r="J13" s="199"/>
      <c r="K13" s="197"/>
    </row>
    <row r="14" spans="2:11" s="1" customFormat="1" ht="12.75" customHeight="1" x14ac:dyDescent="0.2">
      <c r="B14" s="200"/>
      <c r="C14" s="201"/>
      <c r="D14" s="201"/>
      <c r="E14" s="201"/>
      <c r="F14" s="201"/>
      <c r="G14" s="201"/>
      <c r="H14" s="201"/>
      <c r="I14" s="201"/>
      <c r="J14" s="201"/>
      <c r="K14" s="197"/>
    </row>
    <row r="15" spans="2:11" s="1" customFormat="1" ht="15" customHeight="1" x14ac:dyDescent="0.2">
      <c r="B15" s="200"/>
      <c r="C15" s="201"/>
      <c r="D15" s="326" t="s">
        <v>833</v>
      </c>
      <c r="E15" s="326"/>
      <c r="F15" s="326"/>
      <c r="G15" s="326"/>
      <c r="H15" s="326"/>
      <c r="I15" s="326"/>
      <c r="J15" s="326"/>
      <c r="K15" s="197"/>
    </row>
    <row r="16" spans="2:11" s="1" customFormat="1" ht="15" customHeight="1" x14ac:dyDescent="0.2">
      <c r="B16" s="200"/>
      <c r="C16" s="201"/>
      <c r="D16" s="326" t="s">
        <v>834</v>
      </c>
      <c r="E16" s="326"/>
      <c r="F16" s="326"/>
      <c r="G16" s="326"/>
      <c r="H16" s="326"/>
      <c r="I16" s="326"/>
      <c r="J16" s="326"/>
      <c r="K16" s="197"/>
    </row>
    <row r="17" spans="2:11" s="1" customFormat="1" ht="15" customHeight="1" x14ac:dyDescent="0.2">
      <c r="B17" s="200"/>
      <c r="C17" s="201"/>
      <c r="D17" s="326" t="s">
        <v>835</v>
      </c>
      <c r="E17" s="326"/>
      <c r="F17" s="326"/>
      <c r="G17" s="326"/>
      <c r="H17" s="326"/>
      <c r="I17" s="326"/>
      <c r="J17" s="326"/>
      <c r="K17" s="197"/>
    </row>
    <row r="18" spans="2:11" s="1" customFormat="1" ht="15" customHeight="1" x14ac:dyDescent="0.2">
      <c r="B18" s="200"/>
      <c r="C18" s="201"/>
      <c r="D18" s="201"/>
      <c r="E18" s="203" t="s">
        <v>81</v>
      </c>
      <c r="F18" s="326" t="s">
        <v>836</v>
      </c>
      <c r="G18" s="326"/>
      <c r="H18" s="326"/>
      <c r="I18" s="326"/>
      <c r="J18" s="326"/>
      <c r="K18" s="197"/>
    </row>
    <row r="19" spans="2:11" s="1" customFormat="1" ht="15" customHeight="1" x14ac:dyDescent="0.2">
      <c r="B19" s="200"/>
      <c r="C19" s="201"/>
      <c r="D19" s="201"/>
      <c r="E19" s="203" t="s">
        <v>837</v>
      </c>
      <c r="F19" s="326" t="s">
        <v>838</v>
      </c>
      <c r="G19" s="326"/>
      <c r="H19" s="326"/>
      <c r="I19" s="326"/>
      <c r="J19" s="326"/>
      <c r="K19" s="197"/>
    </row>
    <row r="20" spans="2:11" s="1" customFormat="1" ht="15" customHeight="1" x14ac:dyDescent="0.2">
      <c r="B20" s="200"/>
      <c r="C20" s="201"/>
      <c r="D20" s="201"/>
      <c r="E20" s="203" t="s">
        <v>839</v>
      </c>
      <c r="F20" s="326" t="s">
        <v>840</v>
      </c>
      <c r="G20" s="326"/>
      <c r="H20" s="326"/>
      <c r="I20" s="326"/>
      <c r="J20" s="326"/>
      <c r="K20" s="197"/>
    </row>
    <row r="21" spans="2:11" s="1" customFormat="1" ht="15" customHeight="1" x14ac:dyDescent="0.2">
      <c r="B21" s="200"/>
      <c r="C21" s="201"/>
      <c r="D21" s="201"/>
      <c r="E21" s="203" t="s">
        <v>97</v>
      </c>
      <c r="F21" s="326" t="s">
        <v>98</v>
      </c>
      <c r="G21" s="326"/>
      <c r="H21" s="326"/>
      <c r="I21" s="326"/>
      <c r="J21" s="326"/>
      <c r="K21" s="197"/>
    </row>
    <row r="22" spans="2:11" s="1" customFormat="1" ht="15" customHeight="1" x14ac:dyDescent="0.2">
      <c r="B22" s="200"/>
      <c r="C22" s="201"/>
      <c r="D22" s="201"/>
      <c r="E22" s="203" t="s">
        <v>841</v>
      </c>
      <c r="F22" s="326" t="s">
        <v>842</v>
      </c>
      <c r="G22" s="326"/>
      <c r="H22" s="326"/>
      <c r="I22" s="326"/>
      <c r="J22" s="326"/>
      <c r="K22" s="197"/>
    </row>
    <row r="23" spans="2:11" s="1" customFormat="1" ht="15" customHeight="1" x14ac:dyDescent="0.2">
      <c r="B23" s="200"/>
      <c r="C23" s="201"/>
      <c r="D23" s="201"/>
      <c r="E23" s="203" t="s">
        <v>843</v>
      </c>
      <c r="F23" s="326" t="s">
        <v>844</v>
      </c>
      <c r="G23" s="326"/>
      <c r="H23" s="326"/>
      <c r="I23" s="326"/>
      <c r="J23" s="326"/>
      <c r="K23" s="197"/>
    </row>
    <row r="24" spans="2:11" s="1" customFormat="1" ht="12.75" customHeight="1" x14ac:dyDescent="0.2">
      <c r="B24" s="200"/>
      <c r="C24" s="201"/>
      <c r="D24" s="201"/>
      <c r="E24" s="201"/>
      <c r="F24" s="201"/>
      <c r="G24" s="201"/>
      <c r="H24" s="201"/>
      <c r="I24" s="201"/>
      <c r="J24" s="201"/>
      <c r="K24" s="197"/>
    </row>
    <row r="25" spans="2:11" s="1" customFormat="1" ht="15" customHeight="1" x14ac:dyDescent="0.2">
      <c r="B25" s="200"/>
      <c r="C25" s="326" t="s">
        <v>845</v>
      </c>
      <c r="D25" s="326"/>
      <c r="E25" s="326"/>
      <c r="F25" s="326"/>
      <c r="G25" s="326"/>
      <c r="H25" s="326"/>
      <c r="I25" s="326"/>
      <c r="J25" s="326"/>
      <c r="K25" s="197"/>
    </row>
    <row r="26" spans="2:11" s="1" customFormat="1" ht="15" customHeight="1" x14ac:dyDescent="0.2">
      <c r="B26" s="200"/>
      <c r="C26" s="326" t="s">
        <v>846</v>
      </c>
      <c r="D26" s="326"/>
      <c r="E26" s="326"/>
      <c r="F26" s="326"/>
      <c r="G26" s="326"/>
      <c r="H26" s="326"/>
      <c r="I26" s="326"/>
      <c r="J26" s="326"/>
      <c r="K26" s="197"/>
    </row>
    <row r="27" spans="2:11" s="1" customFormat="1" ht="15" customHeight="1" x14ac:dyDescent="0.2">
      <c r="B27" s="200"/>
      <c r="C27" s="199"/>
      <c r="D27" s="326" t="s">
        <v>847</v>
      </c>
      <c r="E27" s="326"/>
      <c r="F27" s="326"/>
      <c r="G27" s="326"/>
      <c r="H27" s="326"/>
      <c r="I27" s="326"/>
      <c r="J27" s="326"/>
      <c r="K27" s="197"/>
    </row>
    <row r="28" spans="2:11" s="1" customFormat="1" ht="15" customHeight="1" x14ac:dyDescent="0.2">
      <c r="B28" s="200"/>
      <c r="C28" s="201"/>
      <c r="D28" s="326" t="s">
        <v>848</v>
      </c>
      <c r="E28" s="326"/>
      <c r="F28" s="326"/>
      <c r="G28" s="326"/>
      <c r="H28" s="326"/>
      <c r="I28" s="326"/>
      <c r="J28" s="326"/>
      <c r="K28" s="197"/>
    </row>
    <row r="29" spans="2:11" s="1" customFormat="1" ht="12.75" customHeight="1" x14ac:dyDescent="0.2">
      <c r="B29" s="200"/>
      <c r="C29" s="201"/>
      <c r="D29" s="201"/>
      <c r="E29" s="201"/>
      <c r="F29" s="201"/>
      <c r="G29" s="201"/>
      <c r="H29" s="201"/>
      <c r="I29" s="201"/>
      <c r="J29" s="201"/>
      <c r="K29" s="197"/>
    </row>
    <row r="30" spans="2:11" s="1" customFormat="1" ht="15" customHeight="1" x14ac:dyDescent="0.2">
      <c r="B30" s="200"/>
      <c r="C30" s="201"/>
      <c r="D30" s="326" t="s">
        <v>849</v>
      </c>
      <c r="E30" s="326"/>
      <c r="F30" s="326"/>
      <c r="G30" s="326"/>
      <c r="H30" s="326"/>
      <c r="I30" s="326"/>
      <c r="J30" s="326"/>
      <c r="K30" s="197"/>
    </row>
    <row r="31" spans="2:11" s="1" customFormat="1" ht="15" customHeight="1" x14ac:dyDescent="0.2">
      <c r="B31" s="200"/>
      <c r="C31" s="201"/>
      <c r="D31" s="326" t="s">
        <v>850</v>
      </c>
      <c r="E31" s="326"/>
      <c r="F31" s="326"/>
      <c r="G31" s="326"/>
      <c r="H31" s="326"/>
      <c r="I31" s="326"/>
      <c r="J31" s="326"/>
      <c r="K31" s="197"/>
    </row>
    <row r="32" spans="2:11" s="1" customFormat="1" ht="12.75" customHeight="1" x14ac:dyDescent="0.2">
      <c r="B32" s="200"/>
      <c r="C32" s="201"/>
      <c r="D32" s="201"/>
      <c r="E32" s="201"/>
      <c r="F32" s="201"/>
      <c r="G32" s="201"/>
      <c r="H32" s="201"/>
      <c r="I32" s="201"/>
      <c r="J32" s="201"/>
      <c r="K32" s="197"/>
    </row>
    <row r="33" spans="2:11" s="1" customFormat="1" ht="15" customHeight="1" x14ac:dyDescent="0.2">
      <c r="B33" s="200"/>
      <c r="C33" s="201"/>
      <c r="D33" s="326" t="s">
        <v>851</v>
      </c>
      <c r="E33" s="326"/>
      <c r="F33" s="326"/>
      <c r="G33" s="326"/>
      <c r="H33" s="326"/>
      <c r="I33" s="326"/>
      <c r="J33" s="326"/>
      <c r="K33" s="197"/>
    </row>
    <row r="34" spans="2:11" s="1" customFormat="1" ht="15" customHeight="1" x14ac:dyDescent="0.2">
      <c r="B34" s="200"/>
      <c r="C34" s="201"/>
      <c r="D34" s="326" t="s">
        <v>852</v>
      </c>
      <c r="E34" s="326"/>
      <c r="F34" s="326"/>
      <c r="G34" s="326"/>
      <c r="H34" s="326"/>
      <c r="I34" s="326"/>
      <c r="J34" s="326"/>
      <c r="K34" s="197"/>
    </row>
    <row r="35" spans="2:11" s="1" customFormat="1" ht="15" customHeight="1" x14ac:dyDescent="0.2">
      <c r="B35" s="200"/>
      <c r="C35" s="201"/>
      <c r="D35" s="326" t="s">
        <v>853</v>
      </c>
      <c r="E35" s="326"/>
      <c r="F35" s="326"/>
      <c r="G35" s="326"/>
      <c r="H35" s="326"/>
      <c r="I35" s="326"/>
      <c r="J35" s="326"/>
      <c r="K35" s="197"/>
    </row>
    <row r="36" spans="2:11" s="1" customFormat="1" ht="15" customHeight="1" x14ac:dyDescent="0.2">
      <c r="B36" s="200"/>
      <c r="C36" s="201"/>
      <c r="D36" s="199"/>
      <c r="E36" s="202" t="s">
        <v>112</v>
      </c>
      <c r="F36" s="199"/>
      <c r="G36" s="326" t="s">
        <v>854</v>
      </c>
      <c r="H36" s="326"/>
      <c r="I36" s="326"/>
      <c r="J36" s="326"/>
      <c r="K36" s="197"/>
    </row>
    <row r="37" spans="2:11" s="1" customFormat="1" ht="30.75" customHeight="1" x14ac:dyDescent="0.2">
      <c r="B37" s="200"/>
      <c r="C37" s="201"/>
      <c r="D37" s="199"/>
      <c r="E37" s="202" t="s">
        <v>855</v>
      </c>
      <c r="F37" s="199"/>
      <c r="G37" s="326" t="s">
        <v>856</v>
      </c>
      <c r="H37" s="326"/>
      <c r="I37" s="326"/>
      <c r="J37" s="326"/>
      <c r="K37" s="197"/>
    </row>
    <row r="38" spans="2:11" s="1" customFormat="1" ht="15" customHeight="1" x14ac:dyDescent="0.2">
      <c r="B38" s="200"/>
      <c r="C38" s="201"/>
      <c r="D38" s="199"/>
      <c r="E38" s="202" t="s">
        <v>55</v>
      </c>
      <c r="F38" s="199"/>
      <c r="G38" s="326" t="s">
        <v>857</v>
      </c>
      <c r="H38" s="326"/>
      <c r="I38" s="326"/>
      <c r="J38" s="326"/>
      <c r="K38" s="197"/>
    </row>
    <row r="39" spans="2:11" s="1" customFormat="1" ht="15" customHeight="1" x14ac:dyDescent="0.2">
      <c r="B39" s="200"/>
      <c r="C39" s="201"/>
      <c r="D39" s="199"/>
      <c r="E39" s="202" t="s">
        <v>56</v>
      </c>
      <c r="F39" s="199"/>
      <c r="G39" s="326" t="s">
        <v>858</v>
      </c>
      <c r="H39" s="326"/>
      <c r="I39" s="326"/>
      <c r="J39" s="326"/>
      <c r="K39" s="197"/>
    </row>
    <row r="40" spans="2:11" s="1" customFormat="1" ht="15" customHeight="1" x14ac:dyDescent="0.2">
      <c r="B40" s="200"/>
      <c r="C40" s="201"/>
      <c r="D40" s="199"/>
      <c r="E40" s="202" t="s">
        <v>113</v>
      </c>
      <c r="F40" s="199"/>
      <c r="G40" s="326" t="s">
        <v>859</v>
      </c>
      <c r="H40" s="326"/>
      <c r="I40" s="326"/>
      <c r="J40" s="326"/>
      <c r="K40" s="197"/>
    </row>
    <row r="41" spans="2:11" s="1" customFormat="1" ht="15" customHeight="1" x14ac:dyDescent="0.2">
      <c r="B41" s="200"/>
      <c r="C41" s="201"/>
      <c r="D41" s="199"/>
      <c r="E41" s="202" t="s">
        <v>114</v>
      </c>
      <c r="F41" s="199"/>
      <c r="G41" s="326" t="s">
        <v>860</v>
      </c>
      <c r="H41" s="326"/>
      <c r="I41" s="326"/>
      <c r="J41" s="326"/>
      <c r="K41" s="197"/>
    </row>
    <row r="42" spans="2:11" s="1" customFormat="1" ht="15" customHeight="1" x14ac:dyDescent="0.2">
      <c r="B42" s="200"/>
      <c r="C42" s="201"/>
      <c r="D42" s="199"/>
      <c r="E42" s="202" t="s">
        <v>861</v>
      </c>
      <c r="F42" s="199"/>
      <c r="G42" s="326" t="s">
        <v>862</v>
      </c>
      <c r="H42" s="326"/>
      <c r="I42" s="326"/>
      <c r="J42" s="326"/>
      <c r="K42" s="197"/>
    </row>
    <row r="43" spans="2:11" s="1" customFormat="1" ht="15" customHeight="1" x14ac:dyDescent="0.2">
      <c r="B43" s="200"/>
      <c r="C43" s="201"/>
      <c r="D43" s="199"/>
      <c r="E43" s="202"/>
      <c r="F43" s="199"/>
      <c r="G43" s="326" t="s">
        <v>863</v>
      </c>
      <c r="H43" s="326"/>
      <c r="I43" s="326"/>
      <c r="J43" s="326"/>
      <c r="K43" s="197"/>
    </row>
    <row r="44" spans="2:11" s="1" customFormat="1" ht="15" customHeight="1" x14ac:dyDescent="0.2">
      <c r="B44" s="200"/>
      <c r="C44" s="201"/>
      <c r="D44" s="199"/>
      <c r="E44" s="202" t="s">
        <v>864</v>
      </c>
      <c r="F44" s="199"/>
      <c r="G44" s="326" t="s">
        <v>865</v>
      </c>
      <c r="H44" s="326"/>
      <c r="I44" s="326"/>
      <c r="J44" s="326"/>
      <c r="K44" s="197"/>
    </row>
    <row r="45" spans="2:11" s="1" customFormat="1" ht="15" customHeight="1" x14ac:dyDescent="0.2">
      <c r="B45" s="200"/>
      <c r="C45" s="201"/>
      <c r="D45" s="199"/>
      <c r="E45" s="202" t="s">
        <v>116</v>
      </c>
      <c r="F45" s="199"/>
      <c r="G45" s="326" t="s">
        <v>866</v>
      </c>
      <c r="H45" s="326"/>
      <c r="I45" s="326"/>
      <c r="J45" s="326"/>
      <c r="K45" s="197"/>
    </row>
    <row r="46" spans="2:11" s="1" customFormat="1" ht="12.75" customHeight="1" x14ac:dyDescent="0.2">
      <c r="B46" s="200"/>
      <c r="C46" s="201"/>
      <c r="D46" s="199"/>
      <c r="E46" s="199"/>
      <c r="F46" s="199"/>
      <c r="G46" s="199"/>
      <c r="H46" s="199"/>
      <c r="I46" s="199"/>
      <c r="J46" s="199"/>
      <c r="K46" s="197"/>
    </row>
    <row r="47" spans="2:11" s="1" customFormat="1" ht="15" customHeight="1" x14ac:dyDescent="0.2">
      <c r="B47" s="200"/>
      <c r="C47" s="201"/>
      <c r="D47" s="326" t="s">
        <v>867</v>
      </c>
      <c r="E47" s="326"/>
      <c r="F47" s="326"/>
      <c r="G47" s="326"/>
      <c r="H47" s="326"/>
      <c r="I47" s="326"/>
      <c r="J47" s="326"/>
      <c r="K47" s="197"/>
    </row>
    <row r="48" spans="2:11" s="1" customFormat="1" ht="15" customHeight="1" x14ac:dyDescent="0.2">
      <c r="B48" s="200"/>
      <c r="C48" s="201"/>
      <c r="D48" s="201"/>
      <c r="E48" s="326" t="s">
        <v>868</v>
      </c>
      <c r="F48" s="326"/>
      <c r="G48" s="326"/>
      <c r="H48" s="326"/>
      <c r="I48" s="326"/>
      <c r="J48" s="326"/>
      <c r="K48" s="197"/>
    </row>
    <row r="49" spans="2:11" s="1" customFormat="1" ht="15" customHeight="1" x14ac:dyDescent="0.2">
      <c r="B49" s="200"/>
      <c r="C49" s="201"/>
      <c r="D49" s="201"/>
      <c r="E49" s="326" t="s">
        <v>869</v>
      </c>
      <c r="F49" s="326"/>
      <c r="G49" s="326"/>
      <c r="H49" s="326"/>
      <c r="I49" s="326"/>
      <c r="J49" s="326"/>
      <c r="K49" s="197"/>
    </row>
    <row r="50" spans="2:11" s="1" customFormat="1" ht="15" customHeight="1" x14ac:dyDescent="0.2">
      <c r="B50" s="200"/>
      <c r="C50" s="201"/>
      <c r="D50" s="201"/>
      <c r="E50" s="326" t="s">
        <v>870</v>
      </c>
      <c r="F50" s="326"/>
      <c r="G50" s="326"/>
      <c r="H50" s="326"/>
      <c r="I50" s="326"/>
      <c r="J50" s="326"/>
      <c r="K50" s="197"/>
    </row>
    <row r="51" spans="2:11" s="1" customFormat="1" ht="15" customHeight="1" x14ac:dyDescent="0.2">
      <c r="B51" s="200"/>
      <c r="C51" s="201"/>
      <c r="D51" s="326" t="s">
        <v>871</v>
      </c>
      <c r="E51" s="326"/>
      <c r="F51" s="326"/>
      <c r="G51" s="326"/>
      <c r="H51" s="326"/>
      <c r="I51" s="326"/>
      <c r="J51" s="326"/>
      <c r="K51" s="197"/>
    </row>
    <row r="52" spans="2:11" s="1" customFormat="1" ht="25.5" customHeight="1" x14ac:dyDescent="0.3">
      <c r="B52" s="196"/>
      <c r="C52" s="328" t="s">
        <v>872</v>
      </c>
      <c r="D52" s="328"/>
      <c r="E52" s="328"/>
      <c r="F52" s="328"/>
      <c r="G52" s="328"/>
      <c r="H52" s="328"/>
      <c r="I52" s="328"/>
      <c r="J52" s="328"/>
      <c r="K52" s="197"/>
    </row>
    <row r="53" spans="2:11" s="1" customFormat="1" ht="5.25" customHeight="1" x14ac:dyDescent="0.2">
      <c r="B53" s="196"/>
      <c r="C53" s="198"/>
      <c r="D53" s="198"/>
      <c r="E53" s="198"/>
      <c r="F53" s="198"/>
      <c r="G53" s="198"/>
      <c r="H53" s="198"/>
      <c r="I53" s="198"/>
      <c r="J53" s="198"/>
      <c r="K53" s="197"/>
    </row>
    <row r="54" spans="2:11" s="1" customFormat="1" ht="15" customHeight="1" x14ac:dyDescent="0.2">
      <c r="B54" s="196"/>
      <c r="C54" s="326" t="s">
        <v>873</v>
      </c>
      <c r="D54" s="326"/>
      <c r="E54" s="326"/>
      <c r="F54" s="326"/>
      <c r="G54" s="326"/>
      <c r="H54" s="326"/>
      <c r="I54" s="326"/>
      <c r="J54" s="326"/>
      <c r="K54" s="197"/>
    </row>
    <row r="55" spans="2:11" s="1" customFormat="1" ht="15" customHeight="1" x14ac:dyDescent="0.2">
      <c r="B55" s="196"/>
      <c r="C55" s="326" t="s">
        <v>874</v>
      </c>
      <c r="D55" s="326"/>
      <c r="E55" s="326"/>
      <c r="F55" s="326"/>
      <c r="G55" s="326"/>
      <c r="H55" s="326"/>
      <c r="I55" s="326"/>
      <c r="J55" s="326"/>
      <c r="K55" s="197"/>
    </row>
    <row r="56" spans="2:11" s="1" customFormat="1" ht="12.75" customHeight="1" x14ac:dyDescent="0.2">
      <c r="B56" s="196"/>
      <c r="C56" s="199"/>
      <c r="D56" s="199"/>
      <c r="E56" s="199"/>
      <c r="F56" s="199"/>
      <c r="G56" s="199"/>
      <c r="H56" s="199"/>
      <c r="I56" s="199"/>
      <c r="J56" s="199"/>
      <c r="K56" s="197"/>
    </row>
    <row r="57" spans="2:11" s="1" customFormat="1" ht="15" customHeight="1" x14ac:dyDescent="0.2">
      <c r="B57" s="196"/>
      <c r="C57" s="326" t="s">
        <v>875</v>
      </c>
      <c r="D57" s="326"/>
      <c r="E57" s="326"/>
      <c r="F57" s="326"/>
      <c r="G57" s="326"/>
      <c r="H57" s="326"/>
      <c r="I57" s="326"/>
      <c r="J57" s="326"/>
      <c r="K57" s="197"/>
    </row>
    <row r="58" spans="2:11" s="1" customFormat="1" ht="15" customHeight="1" x14ac:dyDescent="0.2">
      <c r="B58" s="196"/>
      <c r="C58" s="201"/>
      <c r="D58" s="326" t="s">
        <v>876</v>
      </c>
      <c r="E58" s="326"/>
      <c r="F58" s="326"/>
      <c r="G58" s="326"/>
      <c r="H58" s="326"/>
      <c r="I58" s="326"/>
      <c r="J58" s="326"/>
      <c r="K58" s="197"/>
    </row>
    <row r="59" spans="2:11" s="1" customFormat="1" ht="15" customHeight="1" x14ac:dyDescent="0.2">
      <c r="B59" s="196"/>
      <c r="C59" s="201"/>
      <c r="D59" s="326" t="s">
        <v>877</v>
      </c>
      <c r="E59" s="326"/>
      <c r="F59" s="326"/>
      <c r="G59" s="326"/>
      <c r="H59" s="326"/>
      <c r="I59" s="326"/>
      <c r="J59" s="326"/>
      <c r="K59" s="197"/>
    </row>
    <row r="60" spans="2:11" s="1" customFormat="1" ht="15" customHeight="1" x14ac:dyDescent="0.2">
      <c r="B60" s="196"/>
      <c r="C60" s="201"/>
      <c r="D60" s="326" t="s">
        <v>878</v>
      </c>
      <c r="E60" s="326"/>
      <c r="F60" s="326"/>
      <c r="G60" s="326"/>
      <c r="H60" s="326"/>
      <c r="I60" s="326"/>
      <c r="J60" s="326"/>
      <c r="K60" s="197"/>
    </row>
    <row r="61" spans="2:11" s="1" customFormat="1" ht="15" customHeight="1" x14ac:dyDescent="0.2">
      <c r="B61" s="196"/>
      <c r="C61" s="201"/>
      <c r="D61" s="326" t="s">
        <v>879</v>
      </c>
      <c r="E61" s="326"/>
      <c r="F61" s="326"/>
      <c r="G61" s="326"/>
      <c r="H61" s="326"/>
      <c r="I61" s="326"/>
      <c r="J61" s="326"/>
      <c r="K61" s="197"/>
    </row>
    <row r="62" spans="2:11" s="1" customFormat="1" ht="15" customHeight="1" x14ac:dyDescent="0.2">
      <c r="B62" s="196"/>
      <c r="C62" s="201"/>
      <c r="D62" s="330" t="s">
        <v>880</v>
      </c>
      <c r="E62" s="330"/>
      <c r="F62" s="330"/>
      <c r="G62" s="330"/>
      <c r="H62" s="330"/>
      <c r="I62" s="330"/>
      <c r="J62" s="330"/>
      <c r="K62" s="197"/>
    </row>
    <row r="63" spans="2:11" s="1" customFormat="1" ht="15" customHeight="1" x14ac:dyDescent="0.2">
      <c r="B63" s="196"/>
      <c r="C63" s="201"/>
      <c r="D63" s="326" t="s">
        <v>881</v>
      </c>
      <c r="E63" s="326"/>
      <c r="F63" s="326"/>
      <c r="G63" s="326"/>
      <c r="H63" s="326"/>
      <c r="I63" s="326"/>
      <c r="J63" s="326"/>
      <c r="K63" s="197"/>
    </row>
    <row r="64" spans="2:11" s="1" customFormat="1" ht="12.75" customHeight="1" x14ac:dyDescent="0.2">
      <c r="B64" s="196"/>
      <c r="C64" s="201"/>
      <c r="D64" s="201"/>
      <c r="E64" s="204"/>
      <c r="F64" s="201"/>
      <c r="G64" s="201"/>
      <c r="H64" s="201"/>
      <c r="I64" s="201"/>
      <c r="J64" s="201"/>
      <c r="K64" s="197"/>
    </row>
    <row r="65" spans="2:11" s="1" customFormat="1" ht="15" customHeight="1" x14ac:dyDescent="0.2">
      <c r="B65" s="196"/>
      <c r="C65" s="201"/>
      <c r="D65" s="326" t="s">
        <v>882</v>
      </c>
      <c r="E65" s="326"/>
      <c r="F65" s="326"/>
      <c r="G65" s="326"/>
      <c r="H65" s="326"/>
      <c r="I65" s="326"/>
      <c r="J65" s="326"/>
      <c r="K65" s="197"/>
    </row>
    <row r="66" spans="2:11" s="1" customFormat="1" ht="15" customHeight="1" x14ac:dyDescent="0.2">
      <c r="B66" s="196"/>
      <c r="C66" s="201"/>
      <c r="D66" s="330" t="s">
        <v>883</v>
      </c>
      <c r="E66" s="330"/>
      <c r="F66" s="330"/>
      <c r="G66" s="330"/>
      <c r="H66" s="330"/>
      <c r="I66" s="330"/>
      <c r="J66" s="330"/>
      <c r="K66" s="197"/>
    </row>
    <row r="67" spans="2:11" s="1" customFormat="1" ht="15" customHeight="1" x14ac:dyDescent="0.2">
      <c r="B67" s="196"/>
      <c r="C67" s="201"/>
      <c r="D67" s="326" t="s">
        <v>884</v>
      </c>
      <c r="E67" s="326"/>
      <c r="F67" s="326"/>
      <c r="G67" s="326"/>
      <c r="H67" s="326"/>
      <c r="I67" s="326"/>
      <c r="J67" s="326"/>
      <c r="K67" s="197"/>
    </row>
    <row r="68" spans="2:11" s="1" customFormat="1" ht="15" customHeight="1" x14ac:dyDescent="0.2">
      <c r="B68" s="196"/>
      <c r="C68" s="201"/>
      <c r="D68" s="326" t="s">
        <v>885</v>
      </c>
      <c r="E68" s="326"/>
      <c r="F68" s="326"/>
      <c r="G68" s="326"/>
      <c r="H68" s="326"/>
      <c r="I68" s="326"/>
      <c r="J68" s="326"/>
      <c r="K68" s="197"/>
    </row>
    <row r="69" spans="2:11" s="1" customFormat="1" ht="15" customHeight="1" x14ac:dyDescent="0.2">
      <c r="B69" s="196"/>
      <c r="C69" s="201"/>
      <c r="D69" s="326" t="s">
        <v>886</v>
      </c>
      <c r="E69" s="326"/>
      <c r="F69" s="326"/>
      <c r="G69" s="326"/>
      <c r="H69" s="326"/>
      <c r="I69" s="326"/>
      <c r="J69" s="326"/>
      <c r="K69" s="197"/>
    </row>
    <row r="70" spans="2:11" s="1" customFormat="1" ht="15" customHeight="1" x14ac:dyDescent="0.2">
      <c r="B70" s="196"/>
      <c r="C70" s="201"/>
      <c r="D70" s="326" t="s">
        <v>887</v>
      </c>
      <c r="E70" s="326"/>
      <c r="F70" s="326"/>
      <c r="G70" s="326"/>
      <c r="H70" s="326"/>
      <c r="I70" s="326"/>
      <c r="J70" s="326"/>
      <c r="K70" s="197"/>
    </row>
    <row r="71" spans="2:11" s="1" customFormat="1" ht="12.75" customHeight="1" x14ac:dyDescent="0.2">
      <c r="B71" s="205"/>
      <c r="C71" s="206"/>
      <c r="D71" s="206"/>
      <c r="E71" s="206"/>
      <c r="F71" s="206"/>
      <c r="G71" s="206"/>
      <c r="H71" s="206"/>
      <c r="I71" s="206"/>
      <c r="J71" s="206"/>
      <c r="K71" s="207"/>
    </row>
    <row r="72" spans="2:11" s="1" customFormat="1" ht="18.75" customHeight="1" x14ac:dyDescent="0.2">
      <c r="B72" s="208"/>
      <c r="C72" s="208"/>
      <c r="D72" s="208"/>
      <c r="E72" s="208"/>
      <c r="F72" s="208"/>
      <c r="G72" s="208"/>
      <c r="H72" s="208"/>
      <c r="I72" s="208"/>
      <c r="J72" s="208"/>
      <c r="K72" s="209"/>
    </row>
    <row r="73" spans="2:11" s="1" customFormat="1" ht="18.75" customHeight="1" x14ac:dyDescent="0.2">
      <c r="B73" s="209"/>
      <c r="C73" s="209"/>
      <c r="D73" s="209"/>
      <c r="E73" s="209"/>
      <c r="F73" s="209"/>
      <c r="G73" s="209"/>
      <c r="H73" s="209"/>
      <c r="I73" s="209"/>
      <c r="J73" s="209"/>
      <c r="K73" s="209"/>
    </row>
    <row r="74" spans="2:11" s="1" customFormat="1" ht="7.5" customHeight="1" x14ac:dyDescent="0.2">
      <c r="B74" s="210"/>
      <c r="C74" s="211"/>
      <c r="D74" s="211"/>
      <c r="E74" s="211"/>
      <c r="F74" s="211"/>
      <c r="G74" s="211"/>
      <c r="H74" s="211"/>
      <c r="I74" s="211"/>
      <c r="J74" s="211"/>
      <c r="K74" s="212"/>
    </row>
    <row r="75" spans="2:11" s="1" customFormat="1" ht="45" customHeight="1" x14ac:dyDescent="0.2">
      <c r="B75" s="213"/>
      <c r="C75" s="329" t="s">
        <v>888</v>
      </c>
      <c r="D75" s="329"/>
      <c r="E75" s="329"/>
      <c r="F75" s="329"/>
      <c r="G75" s="329"/>
      <c r="H75" s="329"/>
      <c r="I75" s="329"/>
      <c r="J75" s="329"/>
      <c r="K75" s="214"/>
    </row>
    <row r="76" spans="2:11" s="1" customFormat="1" ht="17.25" customHeight="1" x14ac:dyDescent="0.2">
      <c r="B76" s="213"/>
      <c r="C76" s="215" t="s">
        <v>889</v>
      </c>
      <c r="D76" s="215"/>
      <c r="E76" s="215"/>
      <c r="F76" s="215" t="s">
        <v>890</v>
      </c>
      <c r="G76" s="216"/>
      <c r="H76" s="215" t="s">
        <v>56</v>
      </c>
      <c r="I76" s="215" t="s">
        <v>59</v>
      </c>
      <c r="J76" s="215" t="s">
        <v>891</v>
      </c>
      <c r="K76" s="214"/>
    </row>
    <row r="77" spans="2:11" s="1" customFormat="1" ht="17.25" customHeight="1" x14ac:dyDescent="0.2">
      <c r="B77" s="213"/>
      <c r="C77" s="217" t="s">
        <v>892</v>
      </c>
      <c r="D77" s="217"/>
      <c r="E77" s="217"/>
      <c r="F77" s="218" t="s">
        <v>893</v>
      </c>
      <c r="G77" s="219"/>
      <c r="H77" s="217"/>
      <c r="I77" s="217"/>
      <c r="J77" s="217" t="s">
        <v>894</v>
      </c>
      <c r="K77" s="214"/>
    </row>
    <row r="78" spans="2:11" s="1" customFormat="1" ht="5.25" customHeight="1" x14ac:dyDescent="0.2">
      <c r="B78" s="213"/>
      <c r="C78" s="220"/>
      <c r="D78" s="220"/>
      <c r="E78" s="220"/>
      <c r="F78" s="220"/>
      <c r="G78" s="221"/>
      <c r="H78" s="220"/>
      <c r="I78" s="220"/>
      <c r="J78" s="220"/>
      <c r="K78" s="214"/>
    </row>
    <row r="79" spans="2:11" s="1" customFormat="1" ht="15" customHeight="1" x14ac:dyDescent="0.2">
      <c r="B79" s="213"/>
      <c r="C79" s="202" t="s">
        <v>55</v>
      </c>
      <c r="D79" s="222"/>
      <c r="E79" s="222"/>
      <c r="F79" s="223" t="s">
        <v>895</v>
      </c>
      <c r="G79" s="224"/>
      <c r="H79" s="202" t="s">
        <v>896</v>
      </c>
      <c r="I79" s="202" t="s">
        <v>897</v>
      </c>
      <c r="J79" s="202">
        <v>20</v>
      </c>
      <c r="K79" s="214"/>
    </row>
    <row r="80" spans="2:11" s="1" customFormat="1" ht="15" customHeight="1" x14ac:dyDescent="0.2">
      <c r="B80" s="213"/>
      <c r="C80" s="202" t="s">
        <v>898</v>
      </c>
      <c r="D80" s="202"/>
      <c r="E80" s="202"/>
      <c r="F80" s="223" t="s">
        <v>895</v>
      </c>
      <c r="G80" s="224"/>
      <c r="H80" s="202" t="s">
        <v>899</v>
      </c>
      <c r="I80" s="202" t="s">
        <v>897</v>
      </c>
      <c r="J80" s="202">
        <v>120</v>
      </c>
      <c r="K80" s="214"/>
    </row>
    <row r="81" spans="2:11" s="1" customFormat="1" ht="15" customHeight="1" x14ac:dyDescent="0.2">
      <c r="B81" s="225"/>
      <c r="C81" s="202" t="s">
        <v>900</v>
      </c>
      <c r="D81" s="202"/>
      <c r="E81" s="202"/>
      <c r="F81" s="223" t="s">
        <v>901</v>
      </c>
      <c r="G81" s="224"/>
      <c r="H81" s="202" t="s">
        <v>902</v>
      </c>
      <c r="I81" s="202" t="s">
        <v>897</v>
      </c>
      <c r="J81" s="202">
        <v>50</v>
      </c>
      <c r="K81" s="214"/>
    </row>
    <row r="82" spans="2:11" s="1" customFormat="1" ht="15" customHeight="1" x14ac:dyDescent="0.2">
      <c r="B82" s="225"/>
      <c r="C82" s="202" t="s">
        <v>903</v>
      </c>
      <c r="D82" s="202"/>
      <c r="E82" s="202"/>
      <c r="F82" s="223" t="s">
        <v>895</v>
      </c>
      <c r="G82" s="224"/>
      <c r="H82" s="202" t="s">
        <v>904</v>
      </c>
      <c r="I82" s="202" t="s">
        <v>905</v>
      </c>
      <c r="J82" s="202"/>
      <c r="K82" s="214"/>
    </row>
    <row r="83" spans="2:11" s="1" customFormat="1" ht="15" customHeight="1" x14ac:dyDescent="0.2">
      <c r="B83" s="225"/>
      <c r="C83" s="226" t="s">
        <v>906</v>
      </c>
      <c r="D83" s="226"/>
      <c r="E83" s="226"/>
      <c r="F83" s="227" t="s">
        <v>901</v>
      </c>
      <c r="G83" s="226"/>
      <c r="H83" s="226" t="s">
        <v>907</v>
      </c>
      <c r="I83" s="226" t="s">
        <v>897</v>
      </c>
      <c r="J83" s="226">
        <v>15</v>
      </c>
      <c r="K83" s="214"/>
    </row>
    <row r="84" spans="2:11" s="1" customFormat="1" ht="15" customHeight="1" x14ac:dyDescent="0.2">
      <c r="B84" s="225"/>
      <c r="C84" s="226" t="s">
        <v>908</v>
      </c>
      <c r="D84" s="226"/>
      <c r="E84" s="226"/>
      <c r="F84" s="227" t="s">
        <v>901</v>
      </c>
      <c r="G84" s="226"/>
      <c r="H84" s="226" t="s">
        <v>909</v>
      </c>
      <c r="I84" s="226" t="s">
        <v>897</v>
      </c>
      <c r="J84" s="226">
        <v>15</v>
      </c>
      <c r="K84" s="214"/>
    </row>
    <row r="85" spans="2:11" s="1" customFormat="1" ht="15" customHeight="1" x14ac:dyDescent="0.2">
      <c r="B85" s="225"/>
      <c r="C85" s="226" t="s">
        <v>910</v>
      </c>
      <c r="D85" s="226"/>
      <c r="E85" s="226"/>
      <c r="F85" s="227" t="s">
        <v>901</v>
      </c>
      <c r="G85" s="226"/>
      <c r="H85" s="226" t="s">
        <v>911</v>
      </c>
      <c r="I85" s="226" t="s">
        <v>897</v>
      </c>
      <c r="J85" s="226">
        <v>20</v>
      </c>
      <c r="K85" s="214"/>
    </row>
    <row r="86" spans="2:11" s="1" customFormat="1" ht="15" customHeight="1" x14ac:dyDescent="0.2">
      <c r="B86" s="225"/>
      <c r="C86" s="226" t="s">
        <v>912</v>
      </c>
      <c r="D86" s="226"/>
      <c r="E86" s="226"/>
      <c r="F86" s="227" t="s">
        <v>901</v>
      </c>
      <c r="G86" s="226"/>
      <c r="H86" s="226" t="s">
        <v>913</v>
      </c>
      <c r="I86" s="226" t="s">
        <v>897</v>
      </c>
      <c r="J86" s="226">
        <v>20</v>
      </c>
      <c r="K86" s="214"/>
    </row>
    <row r="87" spans="2:11" s="1" customFormat="1" ht="15" customHeight="1" x14ac:dyDescent="0.2">
      <c r="B87" s="225"/>
      <c r="C87" s="202" t="s">
        <v>914</v>
      </c>
      <c r="D87" s="202"/>
      <c r="E87" s="202"/>
      <c r="F87" s="223" t="s">
        <v>901</v>
      </c>
      <c r="G87" s="224"/>
      <c r="H87" s="202" t="s">
        <v>915</v>
      </c>
      <c r="I87" s="202" t="s">
        <v>897</v>
      </c>
      <c r="J87" s="202">
        <v>50</v>
      </c>
      <c r="K87" s="214"/>
    </row>
    <row r="88" spans="2:11" s="1" customFormat="1" ht="15" customHeight="1" x14ac:dyDescent="0.2">
      <c r="B88" s="225"/>
      <c r="C88" s="202" t="s">
        <v>916</v>
      </c>
      <c r="D88" s="202"/>
      <c r="E88" s="202"/>
      <c r="F88" s="223" t="s">
        <v>901</v>
      </c>
      <c r="G88" s="224"/>
      <c r="H88" s="202" t="s">
        <v>917</v>
      </c>
      <c r="I88" s="202" t="s">
        <v>897</v>
      </c>
      <c r="J88" s="202">
        <v>20</v>
      </c>
      <c r="K88" s="214"/>
    </row>
    <row r="89" spans="2:11" s="1" customFormat="1" ht="15" customHeight="1" x14ac:dyDescent="0.2">
      <c r="B89" s="225"/>
      <c r="C89" s="202" t="s">
        <v>918</v>
      </c>
      <c r="D89" s="202"/>
      <c r="E89" s="202"/>
      <c r="F89" s="223" t="s">
        <v>901</v>
      </c>
      <c r="G89" s="224"/>
      <c r="H89" s="202" t="s">
        <v>919</v>
      </c>
      <c r="I89" s="202" t="s">
        <v>897</v>
      </c>
      <c r="J89" s="202">
        <v>20</v>
      </c>
      <c r="K89" s="214"/>
    </row>
    <row r="90" spans="2:11" s="1" customFormat="1" ht="15" customHeight="1" x14ac:dyDescent="0.2">
      <c r="B90" s="225"/>
      <c r="C90" s="202" t="s">
        <v>920</v>
      </c>
      <c r="D90" s="202"/>
      <c r="E90" s="202"/>
      <c r="F90" s="223" t="s">
        <v>901</v>
      </c>
      <c r="G90" s="224"/>
      <c r="H90" s="202" t="s">
        <v>921</v>
      </c>
      <c r="I90" s="202" t="s">
        <v>897</v>
      </c>
      <c r="J90" s="202">
        <v>50</v>
      </c>
      <c r="K90" s="214"/>
    </row>
    <row r="91" spans="2:11" s="1" customFormat="1" ht="15" customHeight="1" x14ac:dyDescent="0.2">
      <c r="B91" s="225"/>
      <c r="C91" s="202" t="s">
        <v>922</v>
      </c>
      <c r="D91" s="202"/>
      <c r="E91" s="202"/>
      <c r="F91" s="223" t="s">
        <v>901</v>
      </c>
      <c r="G91" s="224"/>
      <c r="H91" s="202" t="s">
        <v>922</v>
      </c>
      <c r="I91" s="202" t="s">
        <v>897</v>
      </c>
      <c r="J91" s="202">
        <v>50</v>
      </c>
      <c r="K91" s="214"/>
    </row>
    <row r="92" spans="2:11" s="1" customFormat="1" ht="15" customHeight="1" x14ac:dyDescent="0.2">
      <c r="B92" s="225"/>
      <c r="C92" s="202" t="s">
        <v>923</v>
      </c>
      <c r="D92" s="202"/>
      <c r="E92" s="202"/>
      <c r="F92" s="223" t="s">
        <v>901</v>
      </c>
      <c r="G92" s="224"/>
      <c r="H92" s="202" t="s">
        <v>924</v>
      </c>
      <c r="I92" s="202" t="s">
        <v>897</v>
      </c>
      <c r="J92" s="202">
        <v>255</v>
      </c>
      <c r="K92" s="214"/>
    </row>
    <row r="93" spans="2:11" s="1" customFormat="1" ht="15" customHeight="1" x14ac:dyDescent="0.2">
      <c r="B93" s="225"/>
      <c r="C93" s="202" t="s">
        <v>925</v>
      </c>
      <c r="D93" s="202"/>
      <c r="E93" s="202"/>
      <c r="F93" s="223" t="s">
        <v>895</v>
      </c>
      <c r="G93" s="224"/>
      <c r="H93" s="202" t="s">
        <v>926</v>
      </c>
      <c r="I93" s="202" t="s">
        <v>927</v>
      </c>
      <c r="J93" s="202"/>
      <c r="K93" s="214"/>
    </row>
    <row r="94" spans="2:11" s="1" customFormat="1" ht="15" customHeight="1" x14ac:dyDescent="0.2">
      <c r="B94" s="225"/>
      <c r="C94" s="202" t="s">
        <v>928</v>
      </c>
      <c r="D94" s="202"/>
      <c r="E94" s="202"/>
      <c r="F94" s="223" t="s">
        <v>895</v>
      </c>
      <c r="G94" s="224"/>
      <c r="H94" s="202" t="s">
        <v>929</v>
      </c>
      <c r="I94" s="202" t="s">
        <v>930</v>
      </c>
      <c r="J94" s="202"/>
      <c r="K94" s="214"/>
    </row>
    <row r="95" spans="2:11" s="1" customFormat="1" ht="15" customHeight="1" x14ac:dyDescent="0.2">
      <c r="B95" s="225"/>
      <c r="C95" s="202" t="s">
        <v>931</v>
      </c>
      <c r="D95" s="202"/>
      <c r="E95" s="202"/>
      <c r="F95" s="223" t="s">
        <v>895</v>
      </c>
      <c r="G95" s="224"/>
      <c r="H95" s="202" t="s">
        <v>931</v>
      </c>
      <c r="I95" s="202" t="s">
        <v>930</v>
      </c>
      <c r="J95" s="202"/>
      <c r="K95" s="214"/>
    </row>
    <row r="96" spans="2:11" s="1" customFormat="1" ht="15" customHeight="1" x14ac:dyDescent="0.2">
      <c r="B96" s="225"/>
      <c r="C96" s="202" t="s">
        <v>40</v>
      </c>
      <c r="D96" s="202"/>
      <c r="E96" s="202"/>
      <c r="F96" s="223" t="s">
        <v>895</v>
      </c>
      <c r="G96" s="224"/>
      <c r="H96" s="202" t="s">
        <v>932</v>
      </c>
      <c r="I96" s="202" t="s">
        <v>930</v>
      </c>
      <c r="J96" s="202"/>
      <c r="K96" s="214"/>
    </row>
    <row r="97" spans="2:11" s="1" customFormat="1" ht="15" customHeight="1" x14ac:dyDescent="0.2">
      <c r="B97" s="225"/>
      <c r="C97" s="202" t="s">
        <v>50</v>
      </c>
      <c r="D97" s="202"/>
      <c r="E97" s="202"/>
      <c r="F97" s="223" t="s">
        <v>895</v>
      </c>
      <c r="G97" s="224"/>
      <c r="H97" s="202" t="s">
        <v>933</v>
      </c>
      <c r="I97" s="202" t="s">
        <v>930</v>
      </c>
      <c r="J97" s="202"/>
      <c r="K97" s="214"/>
    </row>
    <row r="98" spans="2:11" s="1" customFormat="1" ht="15" customHeight="1" x14ac:dyDescent="0.2">
      <c r="B98" s="228"/>
      <c r="C98" s="229"/>
      <c r="D98" s="229"/>
      <c r="E98" s="229"/>
      <c r="F98" s="229"/>
      <c r="G98" s="229"/>
      <c r="H98" s="229"/>
      <c r="I98" s="229"/>
      <c r="J98" s="229"/>
      <c r="K98" s="230"/>
    </row>
    <row r="99" spans="2:11" s="1" customFormat="1" ht="18.75" customHeight="1" x14ac:dyDescent="0.2">
      <c r="B99" s="231"/>
      <c r="C99" s="232"/>
      <c r="D99" s="232"/>
      <c r="E99" s="232"/>
      <c r="F99" s="232"/>
      <c r="G99" s="232"/>
      <c r="H99" s="232"/>
      <c r="I99" s="232"/>
      <c r="J99" s="232"/>
      <c r="K99" s="231"/>
    </row>
    <row r="100" spans="2:11" s="1" customFormat="1" ht="18.75" customHeight="1" x14ac:dyDescent="0.2">
      <c r="B100" s="209"/>
      <c r="C100" s="209"/>
      <c r="D100" s="209"/>
      <c r="E100" s="209"/>
      <c r="F100" s="209"/>
      <c r="G100" s="209"/>
      <c r="H100" s="209"/>
      <c r="I100" s="209"/>
      <c r="J100" s="209"/>
      <c r="K100" s="209"/>
    </row>
    <row r="101" spans="2:11" s="1" customFormat="1" ht="7.5" customHeight="1" x14ac:dyDescent="0.2">
      <c r="B101" s="210"/>
      <c r="C101" s="211"/>
      <c r="D101" s="211"/>
      <c r="E101" s="211"/>
      <c r="F101" s="211"/>
      <c r="G101" s="211"/>
      <c r="H101" s="211"/>
      <c r="I101" s="211"/>
      <c r="J101" s="211"/>
      <c r="K101" s="212"/>
    </row>
    <row r="102" spans="2:11" s="1" customFormat="1" ht="45" customHeight="1" x14ac:dyDescent="0.2">
      <c r="B102" s="213"/>
      <c r="C102" s="329" t="s">
        <v>934</v>
      </c>
      <c r="D102" s="329"/>
      <c r="E102" s="329"/>
      <c r="F102" s="329"/>
      <c r="G102" s="329"/>
      <c r="H102" s="329"/>
      <c r="I102" s="329"/>
      <c r="J102" s="329"/>
      <c r="K102" s="214"/>
    </row>
    <row r="103" spans="2:11" s="1" customFormat="1" ht="17.25" customHeight="1" x14ac:dyDescent="0.2">
      <c r="B103" s="213"/>
      <c r="C103" s="215" t="s">
        <v>889</v>
      </c>
      <c r="D103" s="215"/>
      <c r="E103" s="215"/>
      <c r="F103" s="215" t="s">
        <v>890</v>
      </c>
      <c r="G103" s="216"/>
      <c r="H103" s="215" t="s">
        <v>56</v>
      </c>
      <c r="I103" s="215" t="s">
        <v>59</v>
      </c>
      <c r="J103" s="215" t="s">
        <v>891</v>
      </c>
      <c r="K103" s="214"/>
    </row>
    <row r="104" spans="2:11" s="1" customFormat="1" ht="17.25" customHeight="1" x14ac:dyDescent="0.2">
      <c r="B104" s="213"/>
      <c r="C104" s="217" t="s">
        <v>892</v>
      </c>
      <c r="D104" s="217"/>
      <c r="E104" s="217"/>
      <c r="F104" s="218" t="s">
        <v>893</v>
      </c>
      <c r="G104" s="219"/>
      <c r="H104" s="217"/>
      <c r="I104" s="217"/>
      <c r="J104" s="217" t="s">
        <v>894</v>
      </c>
      <c r="K104" s="214"/>
    </row>
    <row r="105" spans="2:11" s="1" customFormat="1" ht="5.25" customHeight="1" x14ac:dyDescent="0.2">
      <c r="B105" s="213"/>
      <c r="C105" s="215"/>
      <c r="D105" s="215"/>
      <c r="E105" s="215"/>
      <c r="F105" s="215"/>
      <c r="G105" s="233"/>
      <c r="H105" s="215"/>
      <c r="I105" s="215"/>
      <c r="J105" s="215"/>
      <c r="K105" s="214"/>
    </row>
    <row r="106" spans="2:11" s="1" customFormat="1" ht="15" customHeight="1" x14ac:dyDescent="0.2">
      <c r="B106" s="213"/>
      <c r="C106" s="202" t="s">
        <v>55</v>
      </c>
      <c r="D106" s="222"/>
      <c r="E106" s="222"/>
      <c r="F106" s="223" t="s">
        <v>895</v>
      </c>
      <c r="G106" s="202"/>
      <c r="H106" s="202" t="s">
        <v>935</v>
      </c>
      <c r="I106" s="202" t="s">
        <v>897</v>
      </c>
      <c r="J106" s="202">
        <v>20</v>
      </c>
      <c r="K106" s="214"/>
    </row>
    <row r="107" spans="2:11" s="1" customFormat="1" ht="15" customHeight="1" x14ac:dyDescent="0.2">
      <c r="B107" s="213"/>
      <c r="C107" s="202" t="s">
        <v>898</v>
      </c>
      <c r="D107" s="202"/>
      <c r="E107" s="202"/>
      <c r="F107" s="223" t="s">
        <v>895</v>
      </c>
      <c r="G107" s="202"/>
      <c r="H107" s="202" t="s">
        <v>935</v>
      </c>
      <c r="I107" s="202" t="s">
        <v>897</v>
      </c>
      <c r="J107" s="202">
        <v>120</v>
      </c>
      <c r="K107" s="214"/>
    </row>
    <row r="108" spans="2:11" s="1" customFormat="1" ht="15" customHeight="1" x14ac:dyDescent="0.2">
      <c r="B108" s="225"/>
      <c r="C108" s="202" t="s">
        <v>900</v>
      </c>
      <c r="D108" s="202"/>
      <c r="E108" s="202"/>
      <c r="F108" s="223" t="s">
        <v>901</v>
      </c>
      <c r="G108" s="202"/>
      <c r="H108" s="202" t="s">
        <v>935</v>
      </c>
      <c r="I108" s="202" t="s">
        <v>897</v>
      </c>
      <c r="J108" s="202">
        <v>50</v>
      </c>
      <c r="K108" s="214"/>
    </row>
    <row r="109" spans="2:11" s="1" customFormat="1" ht="15" customHeight="1" x14ac:dyDescent="0.2">
      <c r="B109" s="225"/>
      <c r="C109" s="202" t="s">
        <v>903</v>
      </c>
      <c r="D109" s="202"/>
      <c r="E109" s="202"/>
      <c r="F109" s="223" t="s">
        <v>895</v>
      </c>
      <c r="G109" s="202"/>
      <c r="H109" s="202" t="s">
        <v>935</v>
      </c>
      <c r="I109" s="202" t="s">
        <v>905</v>
      </c>
      <c r="J109" s="202"/>
      <c r="K109" s="214"/>
    </row>
    <row r="110" spans="2:11" s="1" customFormat="1" ht="15" customHeight="1" x14ac:dyDescent="0.2">
      <c r="B110" s="225"/>
      <c r="C110" s="202" t="s">
        <v>914</v>
      </c>
      <c r="D110" s="202"/>
      <c r="E110" s="202"/>
      <c r="F110" s="223" t="s">
        <v>901</v>
      </c>
      <c r="G110" s="202"/>
      <c r="H110" s="202" t="s">
        <v>935</v>
      </c>
      <c r="I110" s="202" t="s">
        <v>897</v>
      </c>
      <c r="J110" s="202">
        <v>50</v>
      </c>
      <c r="K110" s="214"/>
    </row>
    <row r="111" spans="2:11" s="1" customFormat="1" ht="15" customHeight="1" x14ac:dyDescent="0.2">
      <c r="B111" s="225"/>
      <c r="C111" s="202" t="s">
        <v>922</v>
      </c>
      <c r="D111" s="202"/>
      <c r="E111" s="202"/>
      <c r="F111" s="223" t="s">
        <v>901</v>
      </c>
      <c r="G111" s="202"/>
      <c r="H111" s="202" t="s">
        <v>935</v>
      </c>
      <c r="I111" s="202" t="s">
        <v>897</v>
      </c>
      <c r="J111" s="202">
        <v>50</v>
      </c>
      <c r="K111" s="214"/>
    </row>
    <row r="112" spans="2:11" s="1" customFormat="1" ht="15" customHeight="1" x14ac:dyDescent="0.2">
      <c r="B112" s="225"/>
      <c r="C112" s="202" t="s">
        <v>920</v>
      </c>
      <c r="D112" s="202"/>
      <c r="E112" s="202"/>
      <c r="F112" s="223" t="s">
        <v>901</v>
      </c>
      <c r="G112" s="202"/>
      <c r="H112" s="202" t="s">
        <v>935</v>
      </c>
      <c r="I112" s="202" t="s">
        <v>897</v>
      </c>
      <c r="J112" s="202">
        <v>50</v>
      </c>
      <c r="K112" s="214"/>
    </row>
    <row r="113" spans="2:11" s="1" customFormat="1" ht="15" customHeight="1" x14ac:dyDescent="0.2">
      <c r="B113" s="225"/>
      <c r="C113" s="202" t="s">
        <v>55</v>
      </c>
      <c r="D113" s="202"/>
      <c r="E113" s="202"/>
      <c r="F113" s="223" t="s">
        <v>895</v>
      </c>
      <c r="G113" s="202"/>
      <c r="H113" s="202" t="s">
        <v>936</v>
      </c>
      <c r="I113" s="202" t="s">
        <v>897</v>
      </c>
      <c r="J113" s="202">
        <v>20</v>
      </c>
      <c r="K113" s="214"/>
    </row>
    <row r="114" spans="2:11" s="1" customFormat="1" ht="15" customHeight="1" x14ac:dyDescent="0.2">
      <c r="B114" s="225"/>
      <c r="C114" s="202" t="s">
        <v>937</v>
      </c>
      <c r="D114" s="202"/>
      <c r="E114" s="202"/>
      <c r="F114" s="223" t="s">
        <v>895</v>
      </c>
      <c r="G114" s="202"/>
      <c r="H114" s="202" t="s">
        <v>938</v>
      </c>
      <c r="I114" s="202" t="s">
        <v>897</v>
      </c>
      <c r="J114" s="202">
        <v>120</v>
      </c>
      <c r="K114" s="214"/>
    </row>
    <row r="115" spans="2:11" s="1" customFormat="1" ht="15" customHeight="1" x14ac:dyDescent="0.2">
      <c r="B115" s="225"/>
      <c r="C115" s="202" t="s">
        <v>40</v>
      </c>
      <c r="D115" s="202"/>
      <c r="E115" s="202"/>
      <c r="F115" s="223" t="s">
        <v>895</v>
      </c>
      <c r="G115" s="202"/>
      <c r="H115" s="202" t="s">
        <v>939</v>
      </c>
      <c r="I115" s="202" t="s">
        <v>930</v>
      </c>
      <c r="J115" s="202"/>
      <c r="K115" s="214"/>
    </row>
    <row r="116" spans="2:11" s="1" customFormat="1" ht="15" customHeight="1" x14ac:dyDescent="0.2">
      <c r="B116" s="225"/>
      <c r="C116" s="202" t="s">
        <v>50</v>
      </c>
      <c r="D116" s="202"/>
      <c r="E116" s="202"/>
      <c r="F116" s="223" t="s">
        <v>895</v>
      </c>
      <c r="G116" s="202"/>
      <c r="H116" s="202" t="s">
        <v>940</v>
      </c>
      <c r="I116" s="202" t="s">
        <v>930</v>
      </c>
      <c r="J116" s="202"/>
      <c r="K116" s="214"/>
    </row>
    <row r="117" spans="2:11" s="1" customFormat="1" ht="15" customHeight="1" x14ac:dyDescent="0.2">
      <c r="B117" s="225"/>
      <c r="C117" s="202" t="s">
        <v>59</v>
      </c>
      <c r="D117" s="202"/>
      <c r="E117" s="202"/>
      <c r="F117" s="223" t="s">
        <v>895</v>
      </c>
      <c r="G117" s="202"/>
      <c r="H117" s="202" t="s">
        <v>941</v>
      </c>
      <c r="I117" s="202" t="s">
        <v>942</v>
      </c>
      <c r="J117" s="202"/>
      <c r="K117" s="214"/>
    </row>
    <row r="118" spans="2:11" s="1" customFormat="1" ht="15" customHeight="1" x14ac:dyDescent="0.2">
      <c r="B118" s="228"/>
      <c r="C118" s="234"/>
      <c r="D118" s="234"/>
      <c r="E118" s="234"/>
      <c r="F118" s="234"/>
      <c r="G118" s="234"/>
      <c r="H118" s="234"/>
      <c r="I118" s="234"/>
      <c r="J118" s="234"/>
      <c r="K118" s="230"/>
    </row>
    <row r="119" spans="2:11" s="1" customFormat="1" ht="18.75" customHeight="1" x14ac:dyDescent="0.2">
      <c r="B119" s="235"/>
      <c r="C119" s="236"/>
      <c r="D119" s="236"/>
      <c r="E119" s="236"/>
      <c r="F119" s="237"/>
      <c r="G119" s="236"/>
      <c r="H119" s="236"/>
      <c r="I119" s="236"/>
      <c r="J119" s="236"/>
      <c r="K119" s="235"/>
    </row>
    <row r="120" spans="2:11" s="1" customFormat="1" ht="18.75" customHeight="1" x14ac:dyDescent="0.2">
      <c r="B120" s="209"/>
      <c r="C120" s="209"/>
      <c r="D120" s="209"/>
      <c r="E120" s="209"/>
      <c r="F120" s="209"/>
      <c r="G120" s="209"/>
      <c r="H120" s="209"/>
      <c r="I120" s="209"/>
      <c r="J120" s="209"/>
      <c r="K120" s="209"/>
    </row>
    <row r="121" spans="2:11" s="1" customFormat="1" ht="7.5" customHeight="1" x14ac:dyDescent="0.2">
      <c r="B121" s="238"/>
      <c r="C121" s="239"/>
      <c r="D121" s="239"/>
      <c r="E121" s="239"/>
      <c r="F121" s="239"/>
      <c r="G121" s="239"/>
      <c r="H121" s="239"/>
      <c r="I121" s="239"/>
      <c r="J121" s="239"/>
      <c r="K121" s="240"/>
    </row>
    <row r="122" spans="2:11" s="1" customFormat="1" ht="45" customHeight="1" x14ac:dyDescent="0.2">
      <c r="B122" s="241"/>
      <c r="C122" s="327" t="s">
        <v>943</v>
      </c>
      <c r="D122" s="327"/>
      <c r="E122" s="327"/>
      <c r="F122" s="327"/>
      <c r="G122" s="327"/>
      <c r="H122" s="327"/>
      <c r="I122" s="327"/>
      <c r="J122" s="327"/>
      <c r="K122" s="242"/>
    </row>
    <row r="123" spans="2:11" s="1" customFormat="1" ht="17.25" customHeight="1" x14ac:dyDescent="0.2">
      <c r="B123" s="243"/>
      <c r="C123" s="215" t="s">
        <v>889</v>
      </c>
      <c r="D123" s="215"/>
      <c r="E123" s="215"/>
      <c r="F123" s="215" t="s">
        <v>890</v>
      </c>
      <c r="G123" s="216"/>
      <c r="H123" s="215" t="s">
        <v>56</v>
      </c>
      <c r="I123" s="215" t="s">
        <v>59</v>
      </c>
      <c r="J123" s="215" t="s">
        <v>891</v>
      </c>
      <c r="K123" s="244"/>
    </row>
    <row r="124" spans="2:11" s="1" customFormat="1" ht="17.25" customHeight="1" x14ac:dyDescent="0.2">
      <c r="B124" s="243"/>
      <c r="C124" s="217" t="s">
        <v>892</v>
      </c>
      <c r="D124" s="217"/>
      <c r="E124" s="217"/>
      <c r="F124" s="218" t="s">
        <v>893</v>
      </c>
      <c r="G124" s="219"/>
      <c r="H124" s="217"/>
      <c r="I124" s="217"/>
      <c r="J124" s="217" t="s">
        <v>894</v>
      </c>
      <c r="K124" s="244"/>
    </row>
    <row r="125" spans="2:11" s="1" customFormat="1" ht="5.25" customHeight="1" x14ac:dyDescent="0.2">
      <c r="B125" s="245"/>
      <c r="C125" s="220"/>
      <c r="D125" s="220"/>
      <c r="E125" s="220"/>
      <c r="F125" s="220"/>
      <c r="G125" s="246"/>
      <c r="H125" s="220"/>
      <c r="I125" s="220"/>
      <c r="J125" s="220"/>
      <c r="K125" s="247"/>
    </row>
    <row r="126" spans="2:11" s="1" customFormat="1" ht="15" customHeight="1" x14ac:dyDescent="0.2">
      <c r="B126" s="245"/>
      <c r="C126" s="202" t="s">
        <v>898</v>
      </c>
      <c r="D126" s="222"/>
      <c r="E126" s="222"/>
      <c r="F126" s="223" t="s">
        <v>895</v>
      </c>
      <c r="G126" s="202"/>
      <c r="H126" s="202" t="s">
        <v>935</v>
      </c>
      <c r="I126" s="202" t="s">
        <v>897</v>
      </c>
      <c r="J126" s="202">
        <v>120</v>
      </c>
      <c r="K126" s="248"/>
    </row>
    <row r="127" spans="2:11" s="1" customFormat="1" ht="15" customHeight="1" x14ac:dyDescent="0.2">
      <c r="B127" s="245"/>
      <c r="C127" s="202" t="s">
        <v>944</v>
      </c>
      <c r="D127" s="202"/>
      <c r="E127" s="202"/>
      <c r="F127" s="223" t="s">
        <v>895</v>
      </c>
      <c r="G127" s="202"/>
      <c r="H127" s="202" t="s">
        <v>945</v>
      </c>
      <c r="I127" s="202" t="s">
        <v>897</v>
      </c>
      <c r="J127" s="202" t="s">
        <v>946</v>
      </c>
      <c r="K127" s="248"/>
    </row>
    <row r="128" spans="2:11" s="1" customFormat="1" ht="15" customHeight="1" x14ac:dyDescent="0.2">
      <c r="B128" s="245"/>
      <c r="C128" s="202" t="s">
        <v>843</v>
      </c>
      <c r="D128" s="202"/>
      <c r="E128" s="202"/>
      <c r="F128" s="223" t="s">
        <v>895</v>
      </c>
      <c r="G128" s="202"/>
      <c r="H128" s="202" t="s">
        <v>947</v>
      </c>
      <c r="I128" s="202" t="s">
        <v>897</v>
      </c>
      <c r="J128" s="202" t="s">
        <v>946</v>
      </c>
      <c r="K128" s="248"/>
    </row>
    <row r="129" spans="2:11" s="1" customFormat="1" ht="15" customHeight="1" x14ac:dyDescent="0.2">
      <c r="B129" s="245"/>
      <c r="C129" s="202" t="s">
        <v>906</v>
      </c>
      <c r="D129" s="202"/>
      <c r="E129" s="202"/>
      <c r="F129" s="223" t="s">
        <v>901</v>
      </c>
      <c r="G129" s="202"/>
      <c r="H129" s="202" t="s">
        <v>907</v>
      </c>
      <c r="I129" s="202" t="s">
        <v>897</v>
      </c>
      <c r="J129" s="202">
        <v>15</v>
      </c>
      <c r="K129" s="248"/>
    </row>
    <row r="130" spans="2:11" s="1" customFormat="1" ht="15" customHeight="1" x14ac:dyDescent="0.2">
      <c r="B130" s="245"/>
      <c r="C130" s="226" t="s">
        <v>908</v>
      </c>
      <c r="D130" s="226"/>
      <c r="E130" s="226"/>
      <c r="F130" s="227" t="s">
        <v>901</v>
      </c>
      <c r="G130" s="226"/>
      <c r="H130" s="226" t="s">
        <v>909</v>
      </c>
      <c r="I130" s="226" t="s">
        <v>897</v>
      </c>
      <c r="J130" s="226">
        <v>15</v>
      </c>
      <c r="K130" s="248"/>
    </row>
    <row r="131" spans="2:11" s="1" customFormat="1" ht="15" customHeight="1" x14ac:dyDescent="0.2">
      <c r="B131" s="245"/>
      <c r="C131" s="226" t="s">
        <v>910</v>
      </c>
      <c r="D131" s="226"/>
      <c r="E131" s="226"/>
      <c r="F131" s="227" t="s">
        <v>901</v>
      </c>
      <c r="G131" s="226"/>
      <c r="H131" s="226" t="s">
        <v>911</v>
      </c>
      <c r="I131" s="226" t="s">
        <v>897</v>
      </c>
      <c r="J131" s="226">
        <v>20</v>
      </c>
      <c r="K131" s="248"/>
    </row>
    <row r="132" spans="2:11" s="1" customFormat="1" ht="15" customHeight="1" x14ac:dyDescent="0.2">
      <c r="B132" s="245"/>
      <c r="C132" s="226" t="s">
        <v>912</v>
      </c>
      <c r="D132" s="226"/>
      <c r="E132" s="226"/>
      <c r="F132" s="227" t="s">
        <v>901</v>
      </c>
      <c r="G132" s="226"/>
      <c r="H132" s="226" t="s">
        <v>913</v>
      </c>
      <c r="I132" s="226" t="s">
        <v>897</v>
      </c>
      <c r="J132" s="226">
        <v>20</v>
      </c>
      <c r="K132" s="248"/>
    </row>
    <row r="133" spans="2:11" s="1" customFormat="1" ht="15" customHeight="1" x14ac:dyDescent="0.2">
      <c r="B133" s="245"/>
      <c r="C133" s="202" t="s">
        <v>900</v>
      </c>
      <c r="D133" s="202"/>
      <c r="E133" s="202"/>
      <c r="F133" s="223" t="s">
        <v>901</v>
      </c>
      <c r="G133" s="202"/>
      <c r="H133" s="202" t="s">
        <v>935</v>
      </c>
      <c r="I133" s="202" t="s">
        <v>897</v>
      </c>
      <c r="J133" s="202">
        <v>50</v>
      </c>
      <c r="K133" s="248"/>
    </row>
    <row r="134" spans="2:11" s="1" customFormat="1" ht="15" customHeight="1" x14ac:dyDescent="0.2">
      <c r="B134" s="245"/>
      <c r="C134" s="202" t="s">
        <v>914</v>
      </c>
      <c r="D134" s="202"/>
      <c r="E134" s="202"/>
      <c r="F134" s="223" t="s">
        <v>901</v>
      </c>
      <c r="G134" s="202"/>
      <c r="H134" s="202" t="s">
        <v>935</v>
      </c>
      <c r="I134" s="202" t="s">
        <v>897</v>
      </c>
      <c r="J134" s="202">
        <v>50</v>
      </c>
      <c r="K134" s="248"/>
    </row>
    <row r="135" spans="2:11" s="1" customFormat="1" ht="15" customHeight="1" x14ac:dyDescent="0.2">
      <c r="B135" s="245"/>
      <c r="C135" s="202" t="s">
        <v>920</v>
      </c>
      <c r="D135" s="202"/>
      <c r="E135" s="202"/>
      <c r="F135" s="223" t="s">
        <v>901</v>
      </c>
      <c r="G135" s="202"/>
      <c r="H135" s="202" t="s">
        <v>935</v>
      </c>
      <c r="I135" s="202" t="s">
        <v>897</v>
      </c>
      <c r="J135" s="202">
        <v>50</v>
      </c>
      <c r="K135" s="248"/>
    </row>
    <row r="136" spans="2:11" s="1" customFormat="1" ht="15" customHeight="1" x14ac:dyDescent="0.2">
      <c r="B136" s="245"/>
      <c r="C136" s="202" t="s">
        <v>922</v>
      </c>
      <c r="D136" s="202"/>
      <c r="E136" s="202"/>
      <c r="F136" s="223" t="s">
        <v>901</v>
      </c>
      <c r="G136" s="202"/>
      <c r="H136" s="202" t="s">
        <v>935</v>
      </c>
      <c r="I136" s="202" t="s">
        <v>897</v>
      </c>
      <c r="J136" s="202">
        <v>50</v>
      </c>
      <c r="K136" s="248"/>
    </row>
    <row r="137" spans="2:11" s="1" customFormat="1" ht="15" customHeight="1" x14ac:dyDescent="0.2">
      <c r="B137" s="245"/>
      <c r="C137" s="202" t="s">
        <v>923</v>
      </c>
      <c r="D137" s="202"/>
      <c r="E137" s="202"/>
      <c r="F137" s="223" t="s">
        <v>901</v>
      </c>
      <c r="G137" s="202"/>
      <c r="H137" s="202" t="s">
        <v>948</v>
      </c>
      <c r="I137" s="202" t="s">
        <v>897</v>
      </c>
      <c r="J137" s="202">
        <v>255</v>
      </c>
      <c r="K137" s="248"/>
    </row>
    <row r="138" spans="2:11" s="1" customFormat="1" ht="15" customHeight="1" x14ac:dyDescent="0.2">
      <c r="B138" s="245"/>
      <c r="C138" s="202" t="s">
        <v>925</v>
      </c>
      <c r="D138" s="202"/>
      <c r="E138" s="202"/>
      <c r="F138" s="223" t="s">
        <v>895</v>
      </c>
      <c r="G138" s="202"/>
      <c r="H138" s="202" t="s">
        <v>949</v>
      </c>
      <c r="I138" s="202" t="s">
        <v>927</v>
      </c>
      <c r="J138" s="202"/>
      <c r="K138" s="248"/>
    </row>
    <row r="139" spans="2:11" s="1" customFormat="1" ht="15" customHeight="1" x14ac:dyDescent="0.2">
      <c r="B139" s="245"/>
      <c r="C139" s="202" t="s">
        <v>928</v>
      </c>
      <c r="D139" s="202"/>
      <c r="E139" s="202"/>
      <c r="F139" s="223" t="s">
        <v>895</v>
      </c>
      <c r="G139" s="202"/>
      <c r="H139" s="202" t="s">
        <v>950</v>
      </c>
      <c r="I139" s="202" t="s">
        <v>930</v>
      </c>
      <c r="J139" s="202"/>
      <c r="K139" s="248"/>
    </row>
    <row r="140" spans="2:11" s="1" customFormat="1" ht="15" customHeight="1" x14ac:dyDescent="0.2">
      <c r="B140" s="245"/>
      <c r="C140" s="202" t="s">
        <v>931</v>
      </c>
      <c r="D140" s="202"/>
      <c r="E140" s="202"/>
      <c r="F140" s="223" t="s">
        <v>895</v>
      </c>
      <c r="G140" s="202"/>
      <c r="H140" s="202" t="s">
        <v>931</v>
      </c>
      <c r="I140" s="202" t="s">
        <v>930</v>
      </c>
      <c r="J140" s="202"/>
      <c r="K140" s="248"/>
    </row>
    <row r="141" spans="2:11" s="1" customFormat="1" ht="15" customHeight="1" x14ac:dyDescent="0.2">
      <c r="B141" s="245"/>
      <c r="C141" s="202" t="s">
        <v>40</v>
      </c>
      <c r="D141" s="202"/>
      <c r="E141" s="202"/>
      <c r="F141" s="223" t="s">
        <v>895</v>
      </c>
      <c r="G141" s="202"/>
      <c r="H141" s="202" t="s">
        <v>951</v>
      </c>
      <c r="I141" s="202" t="s">
        <v>930</v>
      </c>
      <c r="J141" s="202"/>
      <c r="K141" s="248"/>
    </row>
    <row r="142" spans="2:11" s="1" customFormat="1" ht="15" customHeight="1" x14ac:dyDescent="0.2">
      <c r="B142" s="245"/>
      <c r="C142" s="202" t="s">
        <v>952</v>
      </c>
      <c r="D142" s="202"/>
      <c r="E142" s="202"/>
      <c r="F142" s="223" t="s">
        <v>895</v>
      </c>
      <c r="G142" s="202"/>
      <c r="H142" s="202" t="s">
        <v>953</v>
      </c>
      <c r="I142" s="202" t="s">
        <v>930</v>
      </c>
      <c r="J142" s="202"/>
      <c r="K142" s="248"/>
    </row>
    <row r="143" spans="2:11" s="1" customFormat="1" ht="15" customHeight="1" x14ac:dyDescent="0.2">
      <c r="B143" s="249"/>
      <c r="C143" s="250"/>
      <c r="D143" s="250"/>
      <c r="E143" s="250"/>
      <c r="F143" s="250"/>
      <c r="G143" s="250"/>
      <c r="H143" s="250"/>
      <c r="I143" s="250"/>
      <c r="J143" s="250"/>
      <c r="K143" s="251"/>
    </row>
    <row r="144" spans="2:11" s="1" customFormat="1" ht="18.75" customHeight="1" x14ac:dyDescent="0.2">
      <c r="B144" s="236"/>
      <c r="C144" s="236"/>
      <c r="D144" s="236"/>
      <c r="E144" s="236"/>
      <c r="F144" s="237"/>
      <c r="G144" s="236"/>
      <c r="H144" s="236"/>
      <c r="I144" s="236"/>
      <c r="J144" s="236"/>
      <c r="K144" s="236"/>
    </row>
    <row r="145" spans="2:11" s="1" customFormat="1" ht="18.75" customHeight="1" x14ac:dyDescent="0.2">
      <c r="B145" s="209"/>
      <c r="C145" s="209"/>
      <c r="D145" s="209"/>
      <c r="E145" s="209"/>
      <c r="F145" s="209"/>
      <c r="G145" s="209"/>
      <c r="H145" s="209"/>
      <c r="I145" s="209"/>
      <c r="J145" s="209"/>
      <c r="K145" s="209"/>
    </row>
    <row r="146" spans="2:11" s="1" customFormat="1" ht="7.5" customHeight="1" x14ac:dyDescent="0.2">
      <c r="B146" s="210"/>
      <c r="C146" s="211"/>
      <c r="D146" s="211"/>
      <c r="E146" s="211"/>
      <c r="F146" s="211"/>
      <c r="G146" s="211"/>
      <c r="H146" s="211"/>
      <c r="I146" s="211"/>
      <c r="J146" s="211"/>
      <c r="K146" s="212"/>
    </row>
    <row r="147" spans="2:11" s="1" customFormat="1" ht="45" customHeight="1" x14ac:dyDescent="0.2">
      <c r="B147" s="213"/>
      <c r="C147" s="329" t="s">
        <v>954</v>
      </c>
      <c r="D147" s="329"/>
      <c r="E147" s="329"/>
      <c r="F147" s="329"/>
      <c r="G147" s="329"/>
      <c r="H147" s="329"/>
      <c r="I147" s="329"/>
      <c r="J147" s="329"/>
      <c r="K147" s="214"/>
    </row>
    <row r="148" spans="2:11" s="1" customFormat="1" ht="17.25" customHeight="1" x14ac:dyDescent="0.2">
      <c r="B148" s="213"/>
      <c r="C148" s="215" t="s">
        <v>889</v>
      </c>
      <c r="D148" s="215"/>
      <c r="E148" s="215"/>
      <c r="F148" s="215" t="s">
        <v>890</v>
      </c>
      <c r="G148" s="216"/>
      <c r="H148" s="215" t="s">
        <v>56</v>
      </c>
      <c r="I148" s="215" t="s">
        <v>59</v>
      </c>
      <c r="J148" s="215" t="s">
        <v>891</v>
      </c>
      <c r="K148" s="214"/>
    </row>
    <row r="149" spans="2:11" s="1" customFormat="1" ht="17.25" customHeight="1" x14ac:dyDescent="0.2">
      <c r="B149" s="213"/>
      <c r="C149" s="217" t="s">
        <v>892</v>
      </c>
      <c r="D149" s="217"/>
      <c r="E149" s="217"/>
      <c r="F149" s="218" t="s">
        <v>893</v>
      </c>
      <c r="G149" s="219"/>
      <c r="H149" s="217"/>
      <c r="I149" s="217"/>
      <c r="J149" s="217" t="s">
        <v>894</v>
      </c>
      <c r="K149" s="214"/>
    </row>
    <row r="150" spans="2:11" s="1" customFormat="1" ht="5.25" customHeight="1" x14ac:dyDescent="0.2">
      <c r="B150" s="225"/>
      <c r="C150" s="220"/>
      <c r="D150" s="220"/>
      <c r="E150" s="220"/>
      <c r="F150" s="220"/>
      <c r="G150" s="221"/>
      <c r="H150" s="220"/>
      <c r="I150" s="220"/>
      <c r="J150" s="220"/>
      <c r="K150" s="248"/>
    </row>
    <row r="151" spans="2:11" s="1" customFormat="1" ht="15" customHeight="1" x14ac:dyDescent="0.2">
      <c r="B151" s="225"/>
      <c r="C151" s="252" t="s">
        <v>898</v>
      </c>
      <c r="D151" s="202"/>
      <c r="E151" s="202"/>
      <c r="F151" s="253" t="s">
        <v>895</v>
      </c>
      <c r="G151" s="202"/>
      <c r="H151" s="252" t="s">
        <v>935</v>
      </c>
      <c r="I151" s="252" t="s">
        <v>897</v>
      </c>
      <c r="J151" s="252">
        <v>120</v>
      </c>
      <c r="K151" s="248"/>
    </row>
    <row r="152" spans="2:11" s="1" customFormat="1" ht="15" customHeight="1" x14ac:dyDescent="0.2">
      <c r="B152" s="225"/>
      <c r="C152" s="252" t="s">
        <v>944</v>
      </c>
      <c r="D152" s="202"/>
      <c r="E152" s="202"/>
      <c r="F152" s="253" t="s">
        <v>895</v>
      </c>
      <c r="G152" s="202"/>
      <c r="H152" s="252" t="s">
        <v>955</v>
      </c>
      <c r="I152" s="252" t="s">
        <v>897</v>
      </c>
      <c r="J152" s="252" t="s">
        <v>946</v>
      </c>
      <c r="K152" s="248"/>
    </row>
    <row r="153" spans="2:11" s="1" customFormat="1" ht="15" customHeight="1" x14ac:dyDescent="0.2">
      <c r="B153" s="225"/>
      <c r="C153" s="252" t="s">
        <v>843</v>
      </c>
      <c r="D153" s="202"/>
      <c r="E153" s="202"/>
      <c r="F153" s="253" t="s">
        <v>895</v>
      </c>
      <c r="G153" s="202"/>
      <c r="H153" s="252" t="s">
        <v>956</v>
      </c>
      <c r="I153" s="252" t="s">
        <v>897</v>
      </c>
      <c r="J153" s="252" t="s">
        <v>946</v>
      </c>
      <c r="K153" s="248"/>
    </row>
    <row r="154" spans="2:11" s="1" customFormat="1" ht="15" customHeight="1" x14ac:dyDescent="0.2">
      <c r="B154" s="225"/>
      <c r="C154" s="252" t="s">
        <v>900</v>
      </c>
      <c r="D154" s="202"/>
      <c r="E154" s="202"/>
      <c r="F154" s="253" t="s">
        <v>901</v>
      </c>
      <c r="G154" s="202"/>
      <c r="H154" s="252" t="s">
        <v>935</v>
      </c>
      <c r="I154" s="252" t="s">
        <v>897</v>
      </c>
      <c r="J154" s="252">
        <v>50</v>
      </c>
      <c r="K154" s="248"/>
    </row>
    <row r="155" spans="2:11" s="1" customFormat="1" ht="15" customHeight="1" x14ac:dyDescent="0.2">
      <c r="B155" s="225"/>
      <c r="C155" s="252" t="s">
        <v>903</v>
      </c>
      <c r="D155" s="202"/>
      <c r="E155" s="202"/>
      <c r="F155" s="253" t="s">
        <v>895</v>
      </c>
      <c r="G155" s="202"/>
      <c r="H155" s="252" t="s">
        <v>935</v>
      </c>
      <c r="I155" s="252" t="s">
        <v>905</v>
      </c>
      <c r="J155" s="252"/>
      <c r="K155" s="248"/>
    </row>
    <row r="156" spans="2:11" s="1" customFormat="1" ht="15" customHeight="1" x14ac:dyDescent="0.2">
      <c r="B156" s="225"/>
      <c r="C156" s="252" t="s">
        <v>914</v>
      </c>
      <c r="D156" s="202"/>
      <c r="E156" s="202"/>
      <c r="F156" s="253" t="s">
        <v>901</v>
      </c>
      <c r="G156" s="202"/>
      <c r="H156" s="252" t="s">
        <v>935</v>
      </c>
      <c r="I156" s="252" t="s">
        <v>897</v>
      </c>
      <c r="J156" s="252">
        <v>50</v>
      </c>
      <c r="K156" s="248"/>
    </row>
    <row r="157" spans="2:11" s="1" customFormat="1" ht="15" customHeight="1" x14ac:dyDescent="0.2">
      <c r="B157" s="225"/>
      <c r="C157" s="252" t="s">
        <v>922</v>
      </c>
      <c r="D157" s="202"/>
      <c r="E157" s="202"/>
      <c r="F157" s="253" t="s">
        <v>901</v>
      </c>
      <c r="G157" s="202"/>
      <c r="H157" s="252" t="s">
        <v>935</v>
      </c>
      <c r="I157" s="252" t="s">
        <v>897</v>
      </c>
      <c r="J157" s="252">
        <v>50</v>
      </c>
      <c r="K157" s="248"/>
    </row>
    <row r="158" spans="2:11" s="1" customFormat="1" ht="15" customHeight="1" x14ac:dyDescent="0.2">
      <c r="B158" s="225"/>
      <c r="C158" s="252" t="s">
        <v>920</v>
      </c>
      <c r="D158" s="202"/>
      <c r="E158" s="202"/>
      <c r="F158" s="253" t="s">
        <v>901</v>
      </c>
      <c r="G158" s="202"/>
      <c r="H158" s="252" t="s">
        <v>935</v>
      </c>
      <c r="I158" s="252" t="s">
        <v>897</v>
      </c>
      <c r="J158" s="252">
        <v>50</v>
      </c>
      <c r="K158" s="248"/>
    </row>
    <row r="159" spans="2:11" s="1" customFormat="1" ht="15" customHeight="1" x14ac:dyDescent="0.2">
      <c r="B159" s="225"/>
      <c r="C159" s="252" t="s">
        <v>104</v>
      </c>
      <c r="D159" s="202"/>
      <c r="E159" s="202"/>
      <c r="F159" s="253" t="s">
        <v>895</v>
      </c>
      <c r="G159" s="202"/>
      <c r="H159" s="252" t="s">
        <v>957</v>
      </c>
      <c r="I159" s="252" t="s">
        <v>897</v>
      </c>
      <c r="J159" s="252" t="s">
        <v>958</v>
      </c>
      <c r="K159" s="248"/>
    </row>
    <row r="160" spans="2:11" s="1" customFormat="1" ht="15" customHeight="1" x14ac:dyDescent="0.2">
      <c r="B160" s="225"/>
      <c r="C160" s="252" t="s">
        <v>959</v>
      </c>
      <c r="D160" s="202"/>
      <c r="E160" s="202"/>
      <c r="F160" s="253" t="s">
        <v>895</v>
      </c>
      <c r="G160" s="202"/>
      <c r="H160" s="252" t="s">
        <v>960</v>
      </c>
      <c r="I160" s="252" t="s">
        <v>930</v>
      </c>
      <c r="J160" s="252"/>
      <c r="K160" s="248"/>
    </row>
    <row r="161" spans="2:11" s="1" customFormat="1" ht="15" customHeight="1" x14ac:dyDescent="0.2">
      <c r="B161" s="254"/>
      <c r="C161" s="234"/>
      <c r="D161" s="234"/>
      <c r="E161" s="234"/>
      <c r="F161" s="234"/>
      <c r="G161" s="234"/>
      <c r="H161" s="234"/>
      <c r="I161" s="234"/>
      <c r="J161" s="234"/>
      <c r="K161" s="255"/>
    </row>
    <row r="162" spans="2:11" s="1" customFormat="1" ht="18.75" customHeight="1" x14ac:dyDescent="0.2">
      <c r="B162" s="236"/>
      <c r="C162" s="246"/>
      <c r="D162" s="246"/>
      <c r="E162" s="246"/>
      <c r="F162" s="256"/>
      <c r="G162" s="246"/>
      <c r="H162" s="246"/>
      <c r="I162" s="246"/>
      <c r="J162" s="246"/>
      <c r="K162" s="236"/>
    </row>
    <row r="163" spans="2:11" s="1" customFormat="1" ht="18.75" customHeight="1" x14ac:dyDescent="0.2">
      <c r="B163" s="209"/>
      <c r="C163" s="209"/>
      <c r="D163" s="209"/>
      <c r="E163" s="209"/>
      <c r="F163" s="209"/>
      <c r="G163" s="209"/>
      <c r="H163" s="209"/>
      <c r="I163" s="209"/>
      <c r="J163" s="209"/>
      <c r="K163" s="209"/>
    </row>
    <row r="164" spans="2:11" s="1" customFormat="1" ht="7.5" customHeight="1" x14ac:dyDescent="0.2">
      <c r="B164" s="191"/>
      <c r="C164" s="192"/>
      <c r="D164" s="192"/>
      <c r="E164" s="192"/>
      <c r="F164" s="192"/>
      <c r="G164" s="192"/>
      <c r="H164" s="192"/>
      <c r="I164" s="192"/>
      <c r="J164" s="192"/>
      <c r="K164" s="193"/>
    </row>
    <row r="165" spans="2:11" s="1" customFormat="1" ht="45" customHeight="1" x14ac:dyDescent="0.2">
      <c r="B165" s="194"/>
      <c r="C165" s="327" t="s">
        <v>961</v>
      </c>
      <c r="D165" s="327"/>
      <c r="E165" s="327"/>
      <c r="F165" s="327"/>
      <c r="G165" s="327"/>
      <c r="H165" s="327"/>
      <c r="I165" s="327"/>
      <c r="J165" s="327"/>
      <c r="K165" s="195"/>
    </row>
    <row r="166" spans="2:11" s="1" customFormat="1" ht="17.25" customHeight="1" x14ac:dyDescent="0.2">
      <c r="B166" s="194"/>
      <c r="C166" s="215" t="s">
        <v>889</v>
      </c>
      <c r="D166" s="215"/>
      <c r="E166" s="215"/>
      <c r="F166" s="215" t="s">
        <v>890</v>
      </c>
      <c r="G166" s="257"/>
      <c r="H166" s="258" t="s">
        <v>56</v>
      </c>
      <c r="I166" s="258" t="s">
        <v>59</v>
      </c>
      <c r="J166" s="215" t="s">
        <v>891</v>
      </c>
      <c r="K166" s="195"/>
    </row>
    <row r="167" spans="2:11" s="1" customFormat="1" ht="17.25" customHeight="1" x14ac:dyDescent="0.2">
      <c r="B167" s="196"/>
      <c r="C167" s="217" t="s">
        <v>892</v>
      </c>
      <c r="D167" s="217"/>
      <c r="E167" s="217"/>
      <c r="F167" s="218" t="s">
        <v>893</v>
      </c>
      <c r="G167" s="259"/>
      <c r="H167" s="260"/>
      <c r="I167" s="260"/>
      <c r="J167" s="217" t="s">
        <v>894</v>
      </c>
      <c r="K167" s="197"/>
    </row>
    <row r="168" spans="2:11" s="1" customFormat="1" ht="5.25" customHeight="1" x14ac:dyDescent="0.2">
      <c r="B168" s="225"/>
      <c r="C168" s="220"/>
      <c r="D168" s="220"/>
      <c r="E168" s="220"/>
      <c r="F168" s="220"/>
      <c r="G168" s="221"/>
      <c r="H168" s="220"/>
      <c r="I168" s="220"/>
      <c r="J168" s="220"/>
      <c r="K168" s="248"/>
    </row>
    <row r="169" spans="2:11" s="1" customFormat="1" ht="15" customHeight="1" x14ac:dyDescent="0.2">
      <c r="B169" s="225"/>
      <c r="C169" s="202" t="s">
        <v>898</v>
      </c>
      <c r="D169" s="202"/>
      <c r="E169" s="202"/>
      <c r="F169" s="223" t="s">
        <v>895</v>
      </c>
      <c r="G169" s="202"/>
      <c r="H169" s="202" t="s">
        <v>935</v>
      </c>
      <c r="I169" s="202" t="s">
        <v>897</v>
      </c>
      <c r="J169" s="202">
        <v>120</v>
      </c>
      <c r="K169" s="248"/>
    </row>
    <row r="170" spans="2:11" s="1" customFormat="1" ht="15" customHeight="1" x14ac:dyDescent="0.2">
      <c r="B170" s="225"/>
      <c r="C170" s="202" t="s">
        <v>944</v>
      </c>
      <c r="D170" s="202"/>
      <c r="E170" s="202"/>
      <c r="F170" s="223" t="s">
        <v>895</v>
      </c>
      <c r="G170" s="202"/>
      <c r="H170" s="202" t="s">
        <v>945</v>
      </c>
      <c r="I170" s="202" t="s">
        <v>897</v>
      </c>
      <c r="J170" s="202" t="s">
        <v>946</v>
      </c>
      <c r="K170" s="248"/>
    </row>
    <row r="171" spans="2:11" s="1" customFormat="1" ht="15" customHeight="1" x14ac:dyDescent="0.2">
      <c r="B171" s="225"/>
      <c r="C171" s="202" t="s">
        <v>843</v>
      </c>
      <c r="D171" s="202"/>
      <c r="E171" s="202"/>
      <c r="F171" s="223" t="s">
        <v>895</v>
      </c>
      <c r="G171" s="202"/>
      <c r="H171" s="202" t="s">
        <v>962</v>
      </c>
      <c r="I171" s="202" t="s">
        <v>897</v>
      </c>
      <c r="J171" s="202" t="s">
        <v>946</v>
      </c>
      <c r="K171" s="248"/>
    </row>
    <row r="172" spans="2:11" s="1" customFormat="1" ht="15" customHeight="1" x14ac:dyDescent="0.2">
      <c r="B172" s="225"/>
      <c r="C172" s="202" t="s">
        <v>900</v>
      </c>
      <c r="D172" s="202"/>
      <c r="E172" s="202"/>
      <c r="F172" s="223" t="s">
        <v>901</v>
      </c>
      <c r="G172" s="202"/>
      <c r="H172" s="202" t="s">
        <v>962</v>
      </c>
      <c r="I172" s="202" t="s">
        <v>897</v>
      </c>
      <c r="J172" s="202">
        <v>50</v>
      </c>
      <c r="K172" s="248"/>
    </row>
    <row r="173" spans="2:11" s="1" customFormat="1" ht="15" customHeight="1" x14ac:dyDescent="0.2">
      <c r="B173" s="225"/>
      <c r="C173" s="202" t="s">
        <v>903</v>
      </c>
      <c r="D173" s="202"/>
      <c r="E173" s="202"/>
      <c r="F173" s="223" t="s">
        <v>895</v>
      </c>
      <c r="G173" s="202"/>
      <c r="H173" s="202" t="s">
        <v>962</v>
      </c>
      <c r="I173" s="202" t="s">
        <v>905</v>
      </c>
      <c r="J173" s="202"/>
      <c r="K173" s="248"/>
    </row>
    <row r="174" spans="2:11" s="1" customFormat="1" ht="15" customHeight="1" x14ac:dyDescent="0.2">
      <c r="B174" s="225"/>
      <c r="C174" s="202" t="s">
        <v>914</v>
      </c>
      <c r="D174" s="202"/>
      <c r="E174" s="202"/>
      <c r="F174" s="223" t="s">
        <v>901</v>
      </c>
      <c r="G174" s="202"/>
      <c r="H174" s="202" t="s">
        <v>962</v>
      </c>
      <c r="I174" s="202" t="s">
        <v>897</v>
      </c>
      <c r="J174" s="202">
        <v>50</v>
      </c>
      <c r="K174" s="248"/>
    </row>
    <row r="175" spans="2:11" s="1" customFormat="1" ht="15" customHeight="1" x14ac:dyDescent="0.2">
      <c r="B175" s="225"/>
      <c r="C175" s="202" t="s">
        <v>922</v>
      </c>
      <c r="D175" s="202"/>
      <c r="E175" s="202"/>
      <c r="F175" s="223" t="s">
        <v>901</v>
      </c>
      <c r="G175" s="202"/>
      <c r="H175" s="202" t="s">
        <v>962</v>
      </c>
      <c r="I175" s="202" t="s">
        <v>897</v>
      </c>
      <c r="J175" s="202">
        <v>50</v>
      </c>
      <c r="K175" s="248"/>
    </row>
    <row r="176" spans="2:11" s="1" customFormat="1" ht="15" customHeight="1" x14ac:dyDescent="0.2">
      <c r="B176" s="225"/>
      <c r="C176" s="202" t="s">
        <v>920</v>
      </c>
      <c r="D176" s="202"/>
      <c r="E176" s="202"/>
      <c r="F176" s="223" t="s">
        <v>901</v>
      </c>
      <c r="G176" s="202"/>
      <c r="H176" s="202" t="s">
        <v>962</v>
      </c>
      <c r="I176" s="202" t="s">
        <v>897</v>
      </c>
      <c r="J176" s="202">
        <v>50</v>
      </c>
      <c r="K176" s="248"/>
    </row>
    <row r="177" spans="2:11" s="1" customFormat="1" ht="15" customHeight="1" x14ac:dyDescent="0.2">
      <c r="B177" s="225"/>
      <c r="C177" s="202" t="s">
        <v>112</v>
      </c>
      <c r="D177" s="202"/>
      <c r="E177" s="202"/>
      <c r="F177" s="223" t="s">
        <v>895</v>
      </c>
      <c r="G177" s="202"/>
      <c r="H177" s="202" t="s">
        <v>963</v>
      </c>
      <c r="I177" s="202" t="s">
        <v>964</v>
      </c>
      <c r="J177" s="202"/>
      <c r="K177" s="248"/>
    </row>
    <row r="178" spans="2:11" s="1" customFormat="1" ht="15" customHeight="1" x14ac:dyDescent="0.2">
      <c r="B178" s="225"/>
      <c r="C178" s="202" t="s">
        <v>59</v>
      </c>
      <c r="D178" s="202"/>
      <c r="E178" s="202"/>
      <c r="F178" s="223" t="s">
        <v>895</v>
      </c>
      <c r="G178" s="202"/>
      <c r="H178" s="202" t="s">
        <v>965</v>
      </c>
      <c r="I178" s="202" t="s">
        <v>966</v>
      </c>
      <c r="J178" s="202">
        <v>1</v>
      </c>
      <c r="K178" s="248"/>
    </row>
    <row r="179" spans="2:11" s="1" customFormat="1" ht="15" customHeight="1" x14ac:dyDescent="0.2">
      <c r="B179" s="225"/>
      <c r="C179" s="202" t="s">
        <v>55</v>
      </c>
      <c r="D179" s="202"/>
      <c r="E179" s="202"/>
      <c r="F179" s="223" t="s">
        <v>895</v>
      </c>
      <c r="G179" s="202"/>
      <c r="H179" s="202" t="s">
        <v>967</v>
      </c>
      <c r="I179" s="202" t="s">
        <v>897</v>
      </c>
      <c r="J179" s="202">
        <v>20</v>
      </c>
      <c r="K179" s="248"/>
    </row>
    <row r="180" spans="2:11" s="1" customFormat="1" ht="15" customHeight="1" x14ac:dyDescent="0.2">
      <c r="B180" s="225"/>
      <c r="C180" s="202" t="s">
        <v>56</v>
      </c>
      <c r="D180" s="202"/>
      <c r="E180" s="202"/>
      <c r="F180" s="223" t="s">
        <v>895</v>
      </c>
      <c r="G180" s="202"/>
      <c r="H180" s="202" t="s">
        <v>968</v>
      </c>
      <c r="I180" s="202" t="s">
        <v>897</v>
      </c>
      <c r="J180" s="202">
        <v>255</v>
      </c>
      <c r="K180" s="248"/>
    </row>
    <row r="181" spans="2:11" s="1" customFormat="1" ht="15" customHeight="1" x14ac:dyDescent="0.2">
      <c r="B181" s="225"/>
      <c r="C181" s="202" t="s">
        <v>113</v>
      </c>
      <c r="D181" s="202"/>
      <c r="E181" s="202"/>
      <c r="F181" s="223" t="s">
        <v>895</v>
      </c>
      <c r="G181" s="202"/>
      <c r="H181" s="202" t="s">
        <v>859</v>
      </c>
      <c r="I181" s="202" t="s">
        <v>897</v>
      </c>
      <c r="J181" s="202">
        <v>10</v>
      </c>
      <c r="K181" s="248"/>
    </row>
    <row r="182" spans="2:11" s="1" customFormat="1" ht="15" customHeight="1" x14ac:dyDescent="0.2">
      <c r="B182" s="225"/>
      <c r="C182" s="202" t="s">
        <v>114</v>
      </c>
      <c r="D182" s="202"/>
      <c r="E182" s="202"/>
      <c r="F182" s="223" t="s">
        <v>895</v>
      </c>
      <c r="G182" s="202"/>
      <c r="H182" s="202" t="s">
        <v>969</v>
      </c>
      <c r="I182" s="202" t="s">
        <v>930</v>
      </c>
      <c r="J182" s="202"/>
      <c r="K182" s="248"/>
    </row>
    <row r="183" spans="2:11" s="1" customFormat="1" ht="15" customHeight="1" x14ac:dyDescent="0.2">
      <c r="B183" s="225"/>
      <c r="C183" s="202" t="s">
        <v>970</v>
      </c>
      <c r="D183" s="202"/>
      <c r="E183" s="202"/>
      <c r="F183" s="223" t="s">
        <v>895</v>
      </c>
      <c r="G183" s="202"/>
      <c r="H183" s="202" t="s">
        <v>971</v>
      </c>
      <c r="I183" s="202" t="s">
        <v>930</v>
      </c>
      <c r="J183" s="202"/>
      <c r="K183" s="248"/>
    </row>
    <row r="184" spans="2:11" s="1" customFormat="1" ht="15" customHeight="1" x14ac:dyDescent="0.2">
      <c r="B184" s="225"/>
      <c r="C184" s="202" t="s">
        <v>959</v>
      </c>
      <c r="D184" s="202"/>
      <c r="E184" s="202"/>
      <c r="F184" s="223" t="s">
        <v>895</v>
      </c>
      <c r="G184" s="202"/>
      <c r="H184" s="202" t="s">
        <v>972</v>
      </c>
      <c r="I184" s="202" t="s">
        <v>930</v>
      </c>
      <c r="J184" s="202"/>
      <c r="K184" s="248"/>
    </row>
    <row r="185" spans="2:11" s="1" customFormat="1" ht="15" customHeight="1" x14ac:dyDescent="0.2">
      <c r="B185" s="225"/>
      <c r="C185" s="202" t="s">
        <v>116</v>
      </c>
      <c r="D185" s="202"/>
      <c r="E185" s="202"/>
      <c r="F185" s="223" t="s">
        <v>901</v>
      </c>
      <c r="G185" s="202"/>
      <c r="H185" s="202" t="s">
        <v>973</v>
      </c>
      <c r="I185" s="202" t="s">
        <v>897</v>
      </c>
      <c r="J185" s="202">
        <v>50</v>
      </c>
      <c r="K185" s="248"/>
    </row>
    <row r="186" spans="2:11" s="1" customFormat="1" ht="15" customHeight="1" x14ac:dyDescent="0.2">
      <c r="B186" s="225"/>
      <c r="C186" s="202" t="s">
        <v>974</v>
      </c>
      <c r="D186" s="202"/>
      <c r="E186" s="202"/>
      <c r="F186" s="223" t="s">
        <v>901</v>
      </c>
      <c r="G186" s="202"/>
      <c r="H186" s="202" t="s">
        <v>975</v>
      </c>
      <c r="I186" s="202" t="s">
        <v>976</v>
      </c>
      <c r="J186" s="202"/>
      <c r="K186" s="248"/>
    </row>
    <row r="187" spans="2:11" s="1" customFormat="1" ht="15" customHeight="1" x14ac:dyDescent="0.2">
      <c r="B187" s="225"/>
      <c r="C187" s="202" t="s">
        <v>977</v>
      </c>
      <c r="D187" s="202"/>
      <c r="E187" s="202"/>
      <c r="F187" s="223" t="s">
        <v>901</v>
      </c>
      <c r="G187" s="202"/>
      <c r="H187" s="202" t="s">
        <v>978</v>
      </c>
      <c r="I187" s="202" t="s">
        <v>976</v>
      </c>
      <c r="J187" s="202"/>
      <c r="K187" s="248"/>
    </row>
    <row r="188" spans="2:11" s="1" customFormat="1" ht="15" customHeight="1" x14ac:dyDescent="0.2">
      <c r="B188" s="225"/>
      <c r="C188" s="202" t="s">
        <v>979</v>
      </c>
      <c r="D188" s="202"/>
      <c r="E188" s="202"/>
      <c r="F188" s="223" t="s">
        <v>901</v>
      </c>
      <c r="G188" s="202"/>
      <c r="H188" s="202" t="s">
        <v>980</v>
      </c>
      <c r="I188" s="202" t="s">
        <v>976</v>
      </c>
      <c r="J188" s="202"/>
      <c r="K188" s="248"/>
    </row>
    <row r="189" spans="2:11" s="1" customFormat="1" ht="15" customHeight="1" x14ac:dyDescent="0.2">
      <c r="B189" s="225"/>
      <c r="C189" s="261" t="s">
        <v>981</v>
      </c>
      <c r="D189" s="202"/>
      <c r="E189" s="202"/>
      <c r="F189" s="223" t="s">
        <v>901</v>
      </c>
      <c r="G189" s="202"/>
      <c r="H189" s="202" t="s">
        <v>982</v>
      </c>
      <c r="I189" s="202" t="s">
        <v>983</v>
      </c>
      <c r="J189" s="262" t="s">
        <v>984</v>
      </c>
      <c r="K189" s="248"/>
    </row>
    <row r="190" spans="2:11" s="1" customFormat="1" ht="15" customHeight="1" x14ac:dyDescent="0.2">
      <c r="B190" s="225"/>
      <c r="C190" s="261" t="s">
        <v>44</v>
      </c>
      <c r="D190" s="202"/>
      <c r="E190" s="202"/>
      <c r="F190" s="223" t="s">
        <v>895</v>
      </c>
      <c r="G190" s="202"/>
      <c r="H190" s="199" t="s">
        <v>985</v>
      </c>
      <c r="I190" s="202" t="s">
        <v>986</v>
      </c>
      <c r="J190" s="202"/>
      <c r="K190" s="248"/>
    </row>
    <row r="191" spans="2:11" s="1" customFormat="1" ht="15" customHeight="1" x14ac:dyDescent="0.2">
      <c r="B191" s="225"/>
      <c r="C191" s="261" t="s">
        <v>987</v>
      </c>
      <c r="D191" s="202"/>
      <c r="E191" s="202"/>
      <c r="F191" s="223" t="s">
        <v>895</v>
      </c>
      <c r="G191" s="202"/>
      <c r="H191" s="202" t="s">
        <v>988</v>
      </c>
      <c r="I191" s="202" t="s">
        <v>930</v>
      </c>
      <c r="J191" s="202"/>
      <c r="K191" s="248"/>
    </row>
    <row r="192" spans="2:11" s="1" customFormat="1" ht="15" customHeight="1" x14ac:dyDescent="0.2">
      <c r="B192" s="225"/>
      <c r="C192" s="261" t="s">
        <v>989</v>
      </c>
      <c r="D192" s="202"/>
      <c r="E192" s="202"/>
      <c r="F192" s="223" t="s">
        <v>895</v>
      </c>
      <c r="G192" s="202"/>
      <c r="H192" s="202" t="s">
        <v>990</v>
      </c>
      <c r="I192" s="202" t="s">
        <v>930</v>
      </c>
      <c r="J192" s="202"/>
      <c r="K192" s="248"/>
    </row>
    <row r="193" spans="2:11" s="1" customFormat="1" ht="15" customHeight="1" x14ac:dyDescent="0.2">
      <c r="B193" s="225"/>
      <c r="C193" s="261" t="s">
        <v>991</v>
      </c>
      <c r="D193" s="202"/>
      <c r="E193" s="202"/>
      <c r="F193" s="223" t="s">
        <v>901</v>
      </c>
      <c r="G193" s="202"/>
      <c r="H193" s="202" t="s">
        <v>992</v>
      </c>
      <c r="I193" s="202" t="s">
        <v>930</v>
      </c>
      <c r="J193" s="202"/>
      <c r="K193" s="248"/>
    </row>
    <row r="194" spans="2:11" s="1" customFormat="1" ht="15" customHeight="1" x14ac:dyDescent="0.2">
      <c r="B194" s="254"/>
      <c r="C194" s="263"/>
      <c r="D194" s="234"/>
      <c r="E194" s="234"/>
      <c r="F194" s="234"/>
      <c r="G194" s="234"/>
      <c r="H194" s="234"/>
      <c r="I194" s="234"/>
      <c r="J194" s="234"/>
      <c r="K194" s="255"/>
    </row>
    <row r="195" spans="2:11" s="1" customFormat="1" ht="18.75" customHeight="1" x14ac:dyDescent="0.2">
      <c r="B195" s="236"/>
      <c r="C195" s="246"/>
      <c r="D195" s="246"/>
      <c r="E195" s="246"/>
      <c r="F195" s="256"/>
      <c r="G195" s="246"/>
      <c r="H195" s="246"/>
      <c r="I195" s="246"/>
      <c r="J195" s="246"/>
      <c r="K195" s="236"/>
    </row>
    <row r="196" spans="2:11" s="1" customFormat="1" ht="18.75" customHeight="1" x14ac:dyDescent="0.2">
      <c r="B196" s="236"/>
      <c r="C196" s="246"/>
      <c r="D196" s="246"/>
      <c r="E196" s="246"/>
      <c r="F196" s="256"/>
      <c r="G196" s="246"/>
      <c r="H196" s="246"/>
      <c r="I196" s="246"/>
      <c r="J196" s="246"/>
      <c r="K196" s="236"/>
    </row>
    <row r="197" spans="2:11" s="1" customFormat="1" ht="18.75" customHeight="1" x14ac:dyDescent="0.2">
      <c r="B197" s="209"/>
      <c r="C197" s="209"/>
      <c r="D197" s="209"/>
      <c r="E197" s="209"/>
      <c r="F197" s="209"/>
      <c r="G197" s="209"/>
      <c r="H197" s="209"/>
      <c r="I197" s="209"/>
      <c r="J197" s="209"/>
      <c r="K197" s="209"/>
    </row>
    <row r="198" spans="2:11" s="1" customFormat="1" ht="13.5" x14ac:dyDescent="0.2">
      <c r="B198" s="191"/>
      <c r="C198" s="192"/>
      <c r="D198" s="192"/>
      <c r="E198" s="192"/>
      <c r="F198" s="192"/>
      <c r="G198" s="192"/>
      <c r="H198" s="192"/>
      <c r="I198" s="192"/>
      <c r="J198" s="192"/>
      <c r="K198" s="193"/>
    </row>
    <row r="199" spans="2:11" s="1" customFormat="1" ht="21" x14ac:dyDescent="0.2">
      <c r="B199" s="194"/>
      <c r="C199" s="327" t="s">
        <v>993</v>
      </c>
      <c r="D199" s="327"/>
      <c r="E199" s="327"/>
      <c r="F199" s="327"/>
      <c r="G199" s="327"/>
      <c r="H199" s="327"/>
      <c r="I199" s="327"/>
      <c r="J199" s="327"/>
      <c r="K199" s="195"/>
    </row>
    <row r="200" spans="2:11" s="1" customFormat="1" ht="25.5" customHeight="1" x14ac:dyDescent="0.3">
      <c r="B200" s="194"/>
      <c r="C200" s="264" t="s">
        <v>994</v>
      </c>
      <c r="D200" s="264"/>
      <c r="E200" s="264"/>
      <c r="F200" s="264" t="s">
        <v>995</v>
      </c>
      <c r="G200" s="265"/>
      <c r="H200" s="333" t="s">
        <v>996</v>
      </c>
      <c r="I200" s="333"/>
      <c r="J200" s="333"/>
      <c r="K200" s="195"/>
    </row>
    <row r="201" spans="2:11" s="1" customFormat="1" ht="5.25" customHeight="1" x14ac:dyDescent="0.2">
      <c r="B201" s="225"/>
      <c r="C201" s="220"/>
      <c r="D201" s="220"/>
      <c r="E201" s="220"/>
      <c r="F201" s="220"/>
      <c r="G201" s="246"/>
      <c r="H201" s="220"/>
      <c r="I201" s="220"/>
      <c r="J201" s="220"/>
      <c r="K201" s="248"/>
    </row>
    <row r="202" spans="2:11" s="1" customFormat="1" ht="15" customHeight="1" x14ac:dyDescent="0.2">
      <c r="B202" s="225"/>
      <c r="C202" s="202" t="s">
        <v>986</v>
      </c>
      <c r="D202" s="202"/>
      <c r="E202" s="202"/>
      <c r="F202" s="223" t="s">
        <v>45</v>
      </c>
      <c r="G202" s="202"/>
      <c r="H202" s="332" t="s">
        <v>997</v>
      </c>
      <c r="I202" s="332"/>
      <c r="J202" s="332"/>
      <c r="K202" s="248"/>
    </row>
    <row r="203" spans="2:11" s="1" customFormat="1" ht="15" customHeight="1" x14ac:dyDescent="0.2">
      <c r="B203" s="225"/>
      <c r="C203" s="202"/>
      <c r="D203" s="202"/>
      <c r="E203" s="202"/>
      <c r="F203" s="223" t="s">
        <v>46</v>
      </c>
      <c r="G203" s="202"/>
      <c r="H203" s="332" t="s">
        <v>998</v>
      </c>
      <c r="I203" s="332"/>
      <c r="J203" s="332"/>
      <c r="K203" s="248"/>
    </row>
    <row r="204" spans="2:11" s="1" customFormat="1" ht="15" customHeight="1" x14ac:dyDescent="0.2">
      <c r="B204" s="225"/>
      <c r="C204" s="202"/>
      <c r="D204" s="202"/>
      <c r="E204" s="202"/>
      <c r="F204" s="223" t="s">
        <v>49</v>
      </c>
      <c r="G204" s="202"/>
      <c r="H204" s="332" t="s">
        <v>999</v>
      </c>
      <c r="I204" s="332"/>
      <c r="J204" s="332"/>
      <c r="K204" s="248"/>
    </row>
    <row r="205" spans="2:11" s="1" customFormat="1" ht="15" customHeight="1" x14ac:dyDescent="0.2">
      <c r="B205" s="225"/>
      <c r="C205" s="202"/>
      <c r="D205" s="202"/>
      <c r="E205" s="202"/>
      <c r="F205" s="223" t="s">
        <v>47</v>
      </c>
      <c r="G205" s="202"/>
      <c r="H205" s="332" t="s">
        <v>1000</v>
      </c>
      <c r="I205" s="332"/>
      <c r="J205" s="332"/>
      <c r="K205" s="248"/>
    </row>
    <row r="206" spans="2:11" s="1" customFormat="1" ht="15" customHeight="1" x14ac:dyDescent="0.2">
      <c r="B206" s="225"/>
      <c r="C206" s="202"/>
      <c r="D206" s="202"/>
      <c r="E206" s="202"/>
      <c r="F206" s="223" t="s">
        <v>48</v>
      </c>
      <c r="G206" s="202"/>
      <c r="H206" s="332" t="s">
        <v>1001</v>
      </c>
      <c r="I206" s="332"/>
      <c r="J206" s="332"/>
      <c r="K206" s="248"/>
    </row>
    <row r="207" spans="2:11" s="1" customFormat="1" ht="15" customHeight="1" x14ac:dyDescent="0.2">
      <c r="B207" s="225"/>
      <c r="C207" s="202"/>
      <c r="D207" s="202"/>
      <c r="E207" s="202"/>
      <c r="F207" s="223"/>
      <c r="G207" s="202"/>
      <c r="H207" s="202"/>
      <c r="I207" s="202"/>
      <c r="J207" s="202"/>
      <c r="K207" s="248"/>
    </row>
    <row r="208" spans="2:11" s="1" customFormat="1" ht="15" customHeight="1" x14ac:dyDescent="0.2">
      <c r="B208" s="225"/>
      <c r="C208" s="202" t="s">
        <v>942</v>
      </c>
      <c r="D208" s="202"/>
      <c r="E208" s="202"/>
      <c r="F208" s="223" t="s">
        <v>81</v>
      </c>
      <c r="G208" s="202"/>
      <c r="H208" s="332" t="s">
        <v>1002</v>
      </c>
      <c r="I208" s="332"/>
      <c r="J208" s="332"/>
      <c r="K208" s="248"/>
    </row>
    <row r="209" spans="2:11" s="1" customFormat="1" ht="15" customHeight="1" x14ac:dyDescent="0.2">
      <c r="B209" s="225"/>
      <c r="C209" s="202"/>
      <c r="D209" s="202"/>
      <c r="E209" s="202"/>
      <c r="F209" s="223" t="s">
        <v>839</v>
      </c>
      <c r="G209" s="202"/>
      <c r="H209" s="332" t="s">
        <v>840</v>
      </c>
      <c r="I209" s="332"/>
      <c r="J209" s="332"/>
      <c r="K209" s="248"/>
    </row>
    <row r="210" spans="2:11" s="1" customFormat="1" ht="15" customHeight="1" x14ac:dyDescent="0.2">
      <c r="B210" s="225"/>
      <c r="C210" s="202"/>
      <c r="D210" s="202"/>
      <c r="E210" s="202"/>
      <c r="F210" s="223" t="s">
        <v>837</v>
      </c>
      <c r="G210" s="202"/>
      <c r="H210" s="332" t="s">
        <v>1003</v>
      </c>
      <c r="I210" s="332"/>
      <c r="J210" s="332"/>
      <c r="K210" s="248"/>
    </row>
    <row r="211" spans="2:11" s="1" customFormat="1" ht="15" customHeight="1" x14ac:dyDescent="0.2">
      <c r="B211" s="266"/>
      <c r="C211" s="202"/>
      <c r="D211" s="202"/>
      <c r="E211" s="202"/>
      <c r="F211" s="223" t="s">
        <v>97</v>
      </c>
      <c r="G211" s="261"/>
      <c r="H211" s="331" t="s">
        <v>98</v>
      </c>
      <c r="I211" s="331"/>
      <c r="J211" s="331"/>
      <c r="K211" s="267"/>
    </row>
    <row r="212" spans="2:11" s="1" customFormat="1" ht="15" customHeight="1" x14ac:dyDescent="0.2">
      <c r="B212" s="266"/>
      <c r="C212" s="202"/>
      <c r="D212" s="202"/>
      <c r="E212" s="202"/>
      <c r="F212" s="223" t="s">
        <v>841</v>
      </c>
      <c r="G212" s="261"/>
      <c r="H212" s="331" t="s">
        <v>744</v>
      </c>
      <c r="I212" s="331"/>
      <c r="J212" s="331"/>
      <c r="K212" s="267"/>
    </row>
    <row r="213" spans="2:11" s="1" customFormat="1" ht="15" customHeight="1" x14ac:dyDescent="0.2">
      <c r="B213" s="266"/>
      <c r="C213" s="202"/>
      <c r="D213" s="202"/>
      <c r="E213" s="202"/>
      <c r="F213" s="223"/>
      <c r="G213" s="261"/>
      <c r="H213" s="252"/>
      <c r="I213" s="252"/>
      <c r="J213" s="252"/>
      <c r="K213" s="267"/>
    </row>
    <row r="214" spans="2:11" s="1" customFormat="1" ht="15" customHeight="1" x14ac:dyDescent="0.2">
      <c r="B214" s="266"/>
      <c r="C214" s="202" t="s">
        <v>966</v>
      </c>
      <c r="D214" s="202"/>
      <c r="E214" s="202"/>
      <c r="F214" s="223">
        <v>1</v>
      </c>
      <c r="G214" s="261"/>
      <c r="H214" s="331" t="s">
        <v>1004</v>
      </c>
      <c r="I214" s="331"/>
      <c r="J214" s="331"/>
      <c r="K214" s="267"/>
    </row>
    <row r="215" spans="2:11" s="1" customFormat="1" ht="15" customHeight="1" x14ac:dyDescent="0.2">
      <c r="B215" s="266"/>
      <c r="C215" s="202"/>
      <c r="D215" s="202"/>
      <c r="E215" s="202"/>
      <c r="F215" s="223">
        <v>2</v>
      </c>
      <c r="G215" s="261"/>
      <c r="H215" s="331" t="s">
        <v>1005</v>
      </c>
      <c r="I215" s="331"/>
      <c r="J215" s="331"/>
      <c r="K215" s="267"/>
    </row>
    <row r="216" spans="2:11" s="1" customFormat="1" ht="15" customHeight="1" x14ac:dyDescent="0.2">
      <c r="B216" s="266"/>
      <c r="C216" s="202"/>
      <c r="D216" s="202"/>
      <c r="E216" s="202"/>
      <c r="F216" s="223">
        <v>3</v>
      </c>
      <c r="G216" s="261"/>
      <c r="H216" s="331" t="s">
        <v>1006</v>
      </c>
      <c r="I216" s="331"/>
      <c r="J216" s="331"/>
      <c r="K216" s="267"/>
    </row>
    <row r="217" spans="2:11" s="1" customFormat="1" ht="15" customHeight="1" x14ac:dyDescent="0.2">
      <c r="B217" s="266"/>
      <c r="C217" s="202"/>
      <c r="D217" s="202"/>
      <c r="E217" s="202"/>
      <c r="F217" s="223">
        <v>4</v>
      </c>
      <c r="G217" s="261"/>
      <c r="H217" s="331" t="s">
        <v>1007</v>
      </c>
      <c r="I217" s="331"/>
      <c r="J217" s="331"/>
      <c r="K217" s="267"/>
    </row>
    <row r="218" spans="2:11" s="1" customFormat="1" ht="12.75" customHeight="1" x14ac:dyDescent="0.2">
      <c r="B218" s="268"/>
      <c r="C218" s="269"/>
      <c r="D218" s="269"/>
      <c r="E218" s="269"/>
      <c r="F218" s="269"/>
      <c r="G218" s="269"/>
      <c r="H218" s="269"/>
      <c r="I218" s="269"/>
      <c r="J218" s="269"/>
      <c r="K218" s="270"/>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01 - VD Ludkovice - od...</vt:lpstr>
      <vt:lpstr>SO 02 - VD Ludkovice - př...</vt:lpstr>
      <vt:lpstr>SO 02.1 - Rozdělovací objekt</vt:lpstr>
      <vt:lpstr>SO 02.2 - Spodní výpusť</vt:lpstr>
      <vt:lpstr>SO 03 - Kácení</vt:lpstr>
      <vt:lpstr>VON - Vedlejší a ostatní ...</vt:lpstr>
      <vt:lpstr>Pokyny pro vyplnění</vt:lpstr>
      <vt:lpstr>'Rekapitulace stavby'!Názvy_tisku</vt:lpstr>
      <vt:lpstr>'SO 01 - VD Ludkovice - od...'!Názvy_tisku</vt:lpstr>
      <vt:lpstr>'SO 02 - VD Ludkovice - př...'!Názvy_tisku</vt:lpstr>
      <vt:lpstr>'SO 02.1 - Rozdělovací objekt'!Názvy_tisku</vt:lpstr>
      <vt:lpstr>'SO 02.2 - Spodní výpusť'!Názvy_tisku</vt:lpstr>
      <vt:lpstr>'SO 03 - Kácení'!Názvy_tisku</vt:lpstr>
      <vt:lpstr>'VON - Vedlejší a ostatní ...'!Názvy_tisku</vt:lpstr>
      <vt:lpstr>'Pokyny pro vyplnění'!Oblast_tisku</vt:lpstr>
      <vt:lpstr>'Rekapitulace stavby'!Oblast_tisku</vt:lpstr>
      <vt:lpstr>'SO 01 - VD Ludkovice - od...'!Oblast_tisku</vt:lpstr>
      <vt:lpstr>'SO 02 - VD Ludkovice - př...'!Oblast_tisku</vt:lpstr>
      <vt:lpstr>'SO 02.1 - Rozdělovací objekt'!Oblast_tisku</vt:lpstr>
      <vt:lpstr>'SO 02.2 - Spodní výpusť'!Oblast_tisku</vt:lpstr>
      <vt:lpstr>'SO 03 - Kácení'!Oblast_tisku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Jindřich Honner</dc:creator>
  <cp:lastModifiedBy>Jitka Čaganová</cp:lastModifiedBy>
  <dcterms:created xsi:type="dcterms:W3CDTF">2020-09-29T07:55:49Z</dcterms:created>
  <dcterms:modified xsi:type="dcterms:W3CDTF">2021-01-05T13:45:56Z</dcterms:modified>
</cp:coreProperties>
</file>