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projekty\01 MOJE PROJEKTY\2018-2020\20-08 VD Seč\návrh\rozpočet\NÁVODNÍ\"/>
    </mc:Choice>
  </mc:AlternateContent>
  <bookViews>
    <workbookView xWindow="0" yWindow="0" windowWidth="28800" windowHeight="12435"/>
  </bookViews>
  <sheets>
    <sheet name="Rekapitulace stavby" sheetId="1" r:id="rId1"/>
    <sheet name="00 - Vedlejší rozpočtové ..." sheetId="2" r:id="rId2"/>
    <sheet name="01 - Oprava" sheetId="3" r:id="rId3"/>
  </sheets>
  <definedNames>
    <definedName name="_xlnm._FilterDatabase" localSheetId="1" hidden="1">'00 - Vedlejší rozpočtové ...'!$C$79:$K$90</definedName>
    <definedName name="_xlnm._FilterDatabase" localSheetId="2" hidden="1">'01 - Oprava'!$C$82:$K$168</definedName>
    <definedName name="_xlnm.Print_Titles" localSheetId="1">'00 - Vedlejší rozpočtové ...'!$79:$79</definedName>
    <definedName name="_xlnm.Print_Titles" localSheetId="2">'01 - Oprava'!$82:$82</definedName>
    <definedName name="_xlnm.Print_Titles" localSheetId="0">'Rekapitulace stavby'!$52:$52</definedName>
    <definedName name="_xlnm.Print_Area" localSheetId="1">'00 - Vedlejší rozpočtové ...'!$C$4:$J$39,'00 - Vedlejší rozpočtové ...'!$C$45:$J$61,'00 - Vedlejší rozpočtové ...'!$C$67:$K$90</definedName>
    <definedName name="_xlnm.Print_Area" localSheetId="2">'01 - Oprava'!$C$4:$J$39,'01 - Oprava'!$C$45:$J$64,'01 - Oprava'!$C$70:$K$168</definedName>
    <definedName name="_xlnm.Print_Area" localSheetId="0">'Rekapitulace stavby'!$D$4:$AO$36,'Rekapitulace stavby'!$C$42:$AQ$57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67" i="3"/>
  <c r="BH167" i="3"/>
  <c r="BG167" i="3"/>
  <c r="BF167" i="3"/>
  <c r="T167" i="3"/>
  <c r="T166" i="3" s="1"/>
  <c r="R167" i="3"/>
  <c r="R166" i="3"/>
  <c r="P167" i="3"/>
  <c r="P166" i="3" s="1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6" i="3"/>
  <c r="BH106" i="3"/>
  <c r="BG106" i="3"/>
  <c r="BF106" i="3"/>
  <c r="T106" i="3"/>
  <c r="R106" i="3"/>
  <c r="P106" i="3"/>
  <c r="BI100" i="3"/>
  <c r="BH100" i="3"/>
  <c r="BG100" i="3"/>
  <c r="BF100" i="3"/>
  <c r="T100" i="3"/>
  <c r="R100" i="3"/>
  <c r="P100" i="3"/>
  <c r="BI94" i="3"/>
  <c r="BH94" i="3"/>
  <c r="BG94" i="3"/>
  <c r="BF94" i="3"/>
  <c r="T94" i="3"/>
  <c r="R94" i="3"/>
  <c r="P94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J80" i="3"/>
  <c r="F79" i="3"/>
  <c r="F77" i="3"/>
  <c r="E75" i="3"/>
  <c r="J55" i="3"/>
  <c r="F54" i="3"/>
  <c r="F52" i="3"/>
  <c r="E50" i="3"/>
  <c r="J21" i="3"/>
  <c r="E21" i="3"/>
  <c r="J79" i="3"/>
  <c r="J20" i="3"/>
  <c r="J18" i="3"/>
  <c r="E18" i="3"/>
  <c r="F55" i="3"/>
  <c r="J17" i="3"/>
  <c r="J12" i="3"/>
  <c r="J77" i="3"/>
  <c r="E7" i="3"/>
  <c r="E48" i="3" s="1"/>
  <c r="J37" i="2"/>
  <c r="J36" i="2"/>
  <c r="AY55" i="1"/>
  <c r="J35" i="2"/>
  <c r="AX55" i="1" s="1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7" i="2"/>
  <c r="F76" i="2"/>
  <c r="F74" i="2"/>
  <c r="E72" i="2"/>
  <c r="J55" i="2"/>
  <c r="F54" i="2"/>
  <c r="F52" i="2"/>
  <c r="E50" i="2"/>
  <c r="J21" i="2"/>
  <c r="E21" i="2"/>
  <c r="J54" i="2" s="1"/>
  <c r="J20" i="2"/>
  <c r="J18" i="2"/>
  <c r="E18" i="2"/>
  <c r="F77" i="2" s="1"/>
  <c r="J17" i="2"/>
  <c r="J12" i="2"/>
  <c r="J52" i="2" s="1"/>
  <c r="E7" i="2"/>
  <c r="E70" i="2"/>
  <c r="L50" i="1"/>
  <c r="AM50" i="1"/>
  <c r="AM49" i="1"/>
  <c r="L49" i="1"/>
  <c r="AM47" i="1"/>
  <c r="L47" i="1"/>
  <c r="L45" i="1"/>
  <c r="L44" i="1"/>
  <c r="J164" i="3"/>
  <c r="J162" i="3"/>
  <c r="J151" i="3"/>
  <c r="BK146" i="3"/>
  <c r="J140" i="3"/>
  <c r="BK134" i="3"/>
  <c r="J117" i="3"/>
  <c r="BK100" i="3"/>
  <c r="BK94" i="3"/>
  <c r="BK88" i="3"/>
  <c r="J88" i="2"/>
  <c r="J87" i="2"/>
  <c r="J85" i="2"/>
  <c r="BK84" i="2"/>
  <c r="J167" i="3"/>
  <c r="BK157" i="3"/>
  <c r="BK128" i="3"/>
  <c r="J100" i="3"/>
  <c r="AS54" i="1"/>
  <c r="J159" i="3"/>
  <c r="J134" i="3"/>
  <c r="BK87" i="2"/>
  <c r="BK86" i="3"/>
  <c r="BK159" i="3"/>
  <c r="BK140" i="3"/>
  <c r="BK117" i="3"/>
  <c r="J94" i="3"/>
  <c r="J86" i="3"/>
  <c r="BK167" i="3"/>
  <c r="BK112" i="3"/>
  <c r="J89" i="2"/>
  <c r="BK164" i="3"/>
  <c r="BK151" i="3"/>
  <c r="BK89" i="2"/>
  <c r="J82" i="2"/>
  <c r="BK162" i="3"/>
  <c r="J112" i="3"/>
  <c r="J88" i="3"/>
  <c r="J128" i="3"/>
  <c r="J106" i="3"/>
  <c r="BK88" i="2"/>
  <c r="J157" i="3"/>
  <c r="BK122" i="3"/>
  <c r="BK85" i="2"/>
  <c r="BK106" i="3"/>
  <c r="J122" i="3"/>
  <c r="J90" i="2"/>
  <c r="BK82" i="2"/>
  <c r="J146" i="3"/>
  <c r="BK90" i="2"/>
  <c r="J84" i="2"/>
  <c r="BK81" i="2" l="1"/>
  <c r="BK80" i="2"/>
  <c r="J80" i="2"/>
  <c r="J59" i="2"/>
  <c r="R81" i="2"/>
  <c r="R80" i="2"/>
  <c r="T85" i="3"/>
  <c r="P156" i="3"/>
  <c r="R156" i="3"/>
  <c r="R84" i="3" s="1"/>
  <c r="R83" i="3" s="1"/>
  <c r="T156" i="3"/>
  <c r="T84" i="3" s="1"/>
  <c r="T83" i="3" s="1"/>
  <c r="P81" i="2"/>
  <c r="P80" i="2"/>
  <c r="AU55" i="1"/>
  <c r="T81" i="2"/>
  <c r="T80" i="2" s="1"/>
  <c r="P85" i="3"/>
  <c r="P84" i="3"/>
  <c r="P83" i="3"/>
  <c r="AU56" i="1" s="1"/>
  <c r="BK85" i="3"/>
  <c r="J85" i="3"/>
  <c r="J61" i="3"/>
  <c r="R85" i="3"/>
  <c r="BK156" i="3"/>
  <c r="J156" i="3" s="1"/>
  <c r="J62" i="3" s="1"/>
  <c r="E48" i="2"/>
  <c r="F55" i="2"/>
  <c r="J74" i="2"/>
  <c r="BE90" i="2"/>
  <c r="BE112" i="3"/>
  <c r="BE140" i="3"/>
  <c r="BE151" i="3"/>
  <c r="BE159" i="3"/>
  <c r="BE162" i="3"/>
  <c r="J76" i="2"/>
  <c r="BE84" i="2"/>
  <c r="BE87" i="2"/>
  <c r="BE88" i="2"/>
  <c r="BE89" i="2"/>
  <c r="BE117" i="3"/>
  <c r="BE82" i="2"/>
  <c r="J54" i="3"/>
  <c r="E73" i="3"/>
  <c r="F80" i="3"/>
  <c r="BE86" i="3"/>
  <c r="BE94" i="3"/>
  <c r="BE146" i="3"/>
  <c r="BE167" i="3"/>
  <c r="BK166" i="3"/>
  <c r="J166" i="3"/>
  <c r="J63" i="3"/>
  <c r="BE85" i="2"/>
  <c r="J52" i="3"/>
  <c r="BE88" i="3"/>
  <c r="BE100" i="3"/>
  <c r="BE106" i="3"/>
  <c r="BE122" i="3"/>
  <c r="BE128" i="3"/>
  <c r="BE134" i="3"/>
  <c r="BE157" i="3"/>
  <c r="BE164" i="3"/>
  <c r="F35" i="3"/>
  <c r="BB56" i="1"/>
  <c r="J34" i="3"/>
  <c r="AW56" i="1"/>
  <c r="F34" i="2"/>
  <c r="BA55" i="1"/>
  <c r="F36" i="2"/>
  <c r="BC55" i="1"/>
  <c r="F35" i="2"/>
  <c r="BB55" i="1"/>
  <c r="F37" i="3"/>
  <c r="BD56" i="1"/>
  <c r="J34" i="2"/>
  <c r="AW55" i="1"/>
  <c r="F36" i="3"/>
  <c r="BC56" i="1"/>
  <c r="F37" i="2"/>
  <c r="BD55" i="1"/>
  <c r="F34" i="3"/>
  <c r="BA56" i="1"/>
  <c r="J81" i="2" l="1"/>
  <c r="J60" i="2" s="1"/>
  <c r="BK84" i="3"/>
  <c r="J84" i="3"/>
  <c r="J60" i="3" s="1"/>
  <c r="J30" i="2"/>
  <c r="AG55" i="1"/>
  <c r="J33" i="2"/>
  <c r="AV55" i="1" s="1"/>
  <c r="AT55" i="1" s="1"/>
  <c r="BA54" i="1"/>
  <c r="W30" i="1"/>
  <c r="BC54" i="1"/>
  <c r="AY54" i="1" s="1"/>
  <c r="F33" i="3"/>
  <c r="AZ56" i="1"/>
  <c r="F33" i="2"/>
  <c r="AZ55" i="1" s="1"/>
  <c r="J33" i="3"/>
  <c r="AV56" i="1"/>
  <c r="AT56" i="1" s="1"/>
  <c r="BB54" i="1"/>
  <c r="AX54" i="1"/>
  <c r="AU54" i="1"/>
  <c r="BD54" i="1"/>
  <c r="W33" i="1" s="1"/>
  <c r="J39" i="2" l="1"/>
  <c r="BK83" i="3"/>
  <c r="J83" i="3"/>
  <c r="AN55" i="1"/>
  <c r="AZ54" i="1"/>
  <c r="AV54" i="1" s="1"/>
  <c r="AK29" i="1" s="1"/>
  <c r="AW54" i="1"/>
  <c r="AK30" i="1" s="1"/>
  <c r="W31" i="1"/>
  <c r="J30" i="3"/>
  <c r="AG56" i="1"/>
  <c r="AN56" i="1"/>
  <c r="W32" i="1"/>
  <c r="J59" i="3" l="1"/>
  <c r="J39" i="3"/>
  <c r="W29" i="1"/>
  <c r="AG54" i="1"/>
  <c r="AT54" i="1"/>
  <c r="AN54" i="1" l="1"/>
  <c r="AK26" i="1"/>
  <c r="AK35" i="1"/>
</calcChain>
</file>

<file path=xl/sharedStrings.xml><?xml version="1.0" encoding="utf-8"?>
<sst xmlns="http://schemas.openxmlformats.org/spreadsheetml/2006/main" count="1238" uniqueCount="242">
  <si>
    <t>Export Komplet</t>
  </si>
  <si>
    <t>VZ</t>
  </si>
  <si>
    <t>2.0</t>
  </si>
  <si>
    <t>ZAMOK</t>
  </si>
  <si>
    <t>False</t>
  </si>
  <si>
    <t>{58a53fe5-9d1e-4d03-a748-f9fd6bb97718}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</si>
  <si>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</si>
  <si>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</si>
  <si>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</si>
  <si>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</si>
  <si>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</si>
  <si>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</si>
  <si>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</si>
  <si>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</si>
  <si>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20-08-01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</si>
  <si>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</si>
  <si>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</si>
  <si>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Seč, oprava říms a ŽB desek pod uzávěry spodních výpustí na návodní straně</t>
  </si>
  <si>
    <t>KSO:</t>
  </si>
  <si>
    <t/>
  </si>
  <si>
    <t>CC-CZ:</t>
  </si>
  <si>
    <t>Místo:</t>
  </si>
  <si>
    <t xml:space="preserve"> </t>
  </si>
  <si>
    <t>Datum:</t>
  </si>
  <si>
    <t>7. 7. 2020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</si>
  <si>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</si>
  <si>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</si>
  <si>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</si>
  <si>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</si>
  <si>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</si>
  <si>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</si>
  <si>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</si>
  <si>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</si>
  <si>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</si>
  <si>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True</t>
  </si>
  <si>
    <t>Zpracovatel:</t>
  </si>
  <si>
    <t>04373863</t>
  </si>
  <si>
    <t>Ing. Vít Pučálek</t>
  </si>
  <si>
    <t>CZ8208233528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</si>
  <si>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</si>
  <si>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</si>
  <si>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</si>
  <si>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</si>
  <si>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</si>
  <si>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</si>
  <si>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</si>
  <si>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</si>
  <si>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</si>
  <si>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</si>
  <si>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</si>
  <si>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</si>
  <si>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</si>
  <si>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</si>
  <si>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</si>
  <si>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</si>
  <si>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</si>
  <si>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</si>
  <si>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</si>
  <si>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</si>
  <si>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</si>
  <si>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</si>
  <si>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</si>
  <si>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</si>
  <si>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</si>
  <si>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</si>
  <si>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</si>
  <si>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</si>
  <si>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</si>
  <si>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</si>
  <si>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</si>
  <si>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</si>
  <si>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</si>
  <si>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</si>
  <si>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</si>
  <si>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</si>
  <si>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</si>
  <si>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</si>
  <si>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</si>
  <si>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</si>
  <si>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</si>
  <si>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</si>
  <si>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</si>
  <si>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</si>
  <si>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</si>
  <si>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{f6ec3a7d-b494-46e1-896e-1df0d92a95dd}</t>
  </si>
  <si>
    <t>2</t>
  </si>
  <si>
    <t>01</t>
  </si>
  <si>
    <t>Oprava</t>
  </si>
  <si>
    <t>{d9eaa269-1d05-4a9f-b0f5-1cb06e998f0b}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</si>
  <si>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</si>
  <si>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</si>
  <si>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</si>
  <si>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</si>
  <si>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</si>
  <si>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</si>
  <si>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</si>
  <si>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</si>
  <si>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</si>
  <si>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</si>
  <si>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</si>
  <si>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</si>
  <si>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</si>
  <si>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</si>
  <si>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</si>
  <si>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</si>
  <si>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</si>
  <si>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</si>
  <si>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</si>
  <si>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</si>
  <si>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</si>
  <si>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</si>
  <si>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</si>
  <si>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</si>
  <si>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K</t>
  </si>
  <si>
    <t>R01</t>
  </si>
  <si>
    <t>Zkoušky sanovaných betonových konstrukcí</t>
  </si>
  <si>
    <t>soubor</t>
  </si>
  <si>
    <t>4</t>
  </si>
  <si>
    <t>1686092846</t>
  </si>
  <si>
    <t>P</t>
  </si>
  <si>
    <t>Poznámka k položce:_x000D_
- dle kontrolního zkušebního plánu</t>
  </si>
  <si>
    <t>8</t>
  </si>
  <si>
    <t>R02</t>
  </si>
  <si>
    <t>Zajištění souhlasů se zvláštním užíváním komunikací</t>
  </si>
  <si>
    <t>1464270524</t>
  </si>
  <si>
    <t>9</t>
  </si>
  <si>
    <t>R03</t>
  </si>
  <si>
    <t>Zajištění dopravně inženýrských opatření</t>
  </si>
  <si>
    <t>858020953</t>
  </si>
  <si>
    <t>Poznámka k položce:_x000D_
- zajištění dopravně inženýrských opatření_x000D_
- zajištění zřízení a likvidace dopravního značení včetně případné světelné signalizace_x000D_
- zajištění vydání dopravně inženýrského rozhodnutí</t>
  </si>
  <si>
    <t>10</t>
  </si>
  <si>
    <t>R04</t>
  </si>
  <si>
    <t>Vyhotovení plánu bezpečnosti a ochrany zdraví při práci</t>
  </si>
  <si>
    <t>1089124277</t>
  </si>
  <si>
    <t>R05</t>
  </si>
  <si>
    <t>Zajištění fotodokumentace veškerých konstrukcí, i těch, které budou v průběhu výstavby skryty a zakryty</t>
  </si>
  <si>
    <t>-382060255</t>
  </si>
  <si>
    <t>6</t>
  </si>
  <si>
    <t>R06</t>
  </si>
  <si>
    <t>Zajištění průběžné evidence odpadů</t>
  </si>
  <si>
    <t>383420502</t>
  </si>
  <si>
    <t>7</t>
  </si>
  <si>
    <t>R07</t>
  </si>
  <si>
    <t>Aktualizace kontrolního zkušebního plánu stavby</t>
  </si>
  <si>
    <t>-2136291769</t>
  </si>
  <si>
    <t>01 - Oprava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</si>
  <si>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</si>
  <si>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</si>
  <si>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</si>
  <si>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</si>
  <si>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</si>
  <si>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</si>
  <si>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Ostatní konstrukce a práce, bourání</t>
  </si>
  <si>
    <t>R901</t>
  </si>
  <si>
    <t>Příprava staveniště</t>
  </si>
  <si>
    <t>479979055</t>
  </si>
  <si>
    <t>Poznámka k položce:_x000D_
- zřízení a provoz dočasného lešení nad hladinu vody včetně kotvení do návodního líce hráze_x000D_
- po celou dobu stavby v rámci všech etap výstavby</t>
  </si>
  <si>
    <t>985112112</t>
  </si>
  <si>
    <t>Odsekání degradovaného betonu stěn, tloušťky přes 10 do 30 mm</t>
  </si>
  <si>
    <t>m2</t>
  </si>
  <si>
    <t>CS ÚRS 2020 01</t>
  </si>
  <si>
    <t>724902944</t>
  </si>
  <si>
    <t>PSC</t>
  </si>
  <si>
    <t xml:space="preserve">Poznámka k souboru cen:_x000D_
1. V ceně -2111 až -2133 jsou započteny i náklady na odstranění degradovaného betonu ručním pneumatickým kladivem s dočištěním k obnažení betonářské výztuže a jejím ručním očištěním._x000D_
</t>
  </si>
  <si>
    <t>VV</t>
  </si>
  <si>
    <t>"strojovna - 30%"10</t>
  </si>
  <si>
    <t>"balkón nad výpustí - 30%"2*12</t>
  </si>
  <si>
    <t>"balkón nad vodárenským odběrem - 30%"6</t>
  </si>
  <si>
    <t>Součet</t>
  </si>
  <si>
    <t>3</t>
  </si>
  <si>
    <t>985112192</t>
  </si>
  <si>
    <t>Odsekání degradovaného betonu Příplatek k cenám za práci ve stísněném prostoru</t>
  </si>
  <si>
    <t>-1743740449</t>
  </si>
  <si>
    <t>985121223</t>
  </si>
  <si>
    <t>Tryskání degradovaného betonu líce kleneb a podhledů vodou pod tlakem přes 1 250 do 2 500 barů</t>
  </si>
  <si>
    <t>-1292429796</t>
  </si>
  <si>
    <t xml:space="preserve">Poznámka k souboru cen:_x000D_
1. V cenách jsou započteny i náklady na dodání vody a písku._x000D_
2. V cenách tryskání pískem jsou započteny i náklady na smetení písku na hromady nebo naložení na dopravní prostředek._x000D_
3. V cenách tryskání pískem nejsou započteny náklady na odvoz písku, které se oceňují cenami odvozu suti příslušného katalogu pro objekt, na kterém se tryskání provádí._x000D_
</t>
  </si>
  <si>
    <t>"strojovna"34</t>
  </si>
  <si>
    <t>"balkón nad výpustí"2*40</t>
  </si>
  <si>
    <t>"balkón nad vodárenským odběrem"19</t>
  </si>
  <si>
    <t>985132111</t>
  </si>
  <si>
    <t>Očištění ploch líce kleneb a podhledů tlakovou vodou</t>
  </si>
  <si>
    <t>-1221172044</t>
  </si>
  <si>
    <t xml:space="preserve">Poznámka k souboru cen:_x000D_
1. V cenách jsou započteny i náklady na dodání všech hmot._x000D_
2. V cenách očištění ploch pískem jsou započteny i náklady smetení písku dohromady nebo naložení na dopravní prostředek._x000D_
3. V cenách očištění ploch pískem nejsou započteny náklady na odvoz písku, které se oceňují cenami odvozu suti příslušného katalogu pro objekt, na kterém se práce provádí._x000D_
</t>
  </si>
  <si>
    <t>985323112</t>
  </si>
  <si>
    <t>Spojovací můstek reprofilovaného betonu na cementové bázi, tloušťky 2 mm</t>
  </si>
  <si>
    <t>596112146</t>
  </si>
  <si>
    <t>985323911</t>
  </si>
  <si>
    <t>Spojovací můstek reprofilovaného betonu Příplatek k cenám za práci ve stísněném prostoru</t>
  </si>
  <si>
    <t>-639054518</t>
  </si>
  <si>
    <t>985311213</t>
  </si>
  <si>
    <t>Reprofilace betonu sanačními maltami na cementové bázi ručně líce kleneb a podhledů, tloušťky přes 20 do 30 mm</t>
  </si>
  <si>
    <t>1230861861</t>
  </si>
  <si>
    <t xml:space="preserve">Poznámka k souboru cen:_x000D_
1. Ceny pro danou tloušťku jsou určeny pro nanášení sanačních malt v jakémkoliv počtu vrstev._x000D_
2. V cenách nejsou započteny náklady na:_x000D_
a) odstranění degradovaného betonu, které se oceňují cenami souborů cen 985 11-21 Odsekání degradovaného betonu a 985 12-1 Tryskání degradovaného betonu,_x000D_
b) očištění povrchu betonu, které se oceňují cenami souboru cen 985 13 Očištění ploch,_x000D_
c) ochranný nátěr povrchu reprofilovaného betonu, které se oceňují cenami souboru cen 985 32-4 Ochranný nátěr betonu,_x000D_
d) uzavírací stěrku; tyto náklady se oceňují cenami souboru cen 985 31-21 Stěrka k vyrovnání ploch reprofilovaného betonu,_x000D_
e) případné vyztužení reprofilovaných vrstev svařovanými sítěmi, které se oceňují cenami souboru cen 985 56-2 Výztuž stříkaného betonu ze svařovaných sítí._x000D_
</t>
  </si>
  <si>
    <t>985311911</t>
  </si>
  <si>
    <t>Reprofilace betonu sanačními maltami na cementové bázi ručně Příplatek k cenám za práci ve stísněném prostoru</t>
  </si>
  <si>
    <t>-1471792413</t>
  </si>
  <si>
    <t>985312123</t>
  </si>
  <si>
    <t>Stěrka k vyrovnání ploch reprofilovaného betonu líce kleneb a podhledů, tloušťky přes 3 do 4 mm</t>
  </si>
  <si>
    <t>-1136734270</t>
  </si>
  <si>
    <t xml:space="preserve">Poznámka k souboru cen:_x000D_
1. V cenách nejsou započteny náklady na ochranný nátěr, které se oceňují souborem cen 985 32-4 Ochranný nátěr betonu._x000D_
</t>
  </si>
  <si>
    <t>11</t>
  </si>
  <si>
    <t>985312191</t>
  </si>
  <si>
    <t>Stěrka k vyrovnání ploch reprofilovaného betonu Příplatek k cenám za práci ve stísněném prostoru</t>
  </si>
  <si>
    <t>-980802738</t>
  </si>
  <si>
    <t>12</t>
  </si>
  <si>
    <t>985324211</t>
  </si>
  <si>
    <t>Ochranný nátěr betonu akrylátový dvojnásobný s impregnací (OS-B)</t>
  </si>
  <si>
    <t>1170230012</t>
  </si>
  <si>
    <t>13</t>
  </si>
  <si>
    <t>985324911</t>
  </si>
  <si>
    <t>Ochranný nátěr betonu Příplatek k cenám za práci ve stísněném prostoru</t>
  </si>
  <si>
    <t>361378900</t>
  </si>
  <si>
    <t>997</t>
  </si>
  <si>
    <t>Přesun sutě</t>
  </si>
  <si>
    <t>14</t>
  </si>
  <si>
    <t>997002511</t>
  </si>
  <si>
    <t>Vodorovné přemístění suti a vybouraných hmot bez naložení, se složením a hrubým urovnáním na vzdálenost do 1 km</t>
  </si>
  <si>
    <t>t</t>
  </si>
  <si>
    <t>-1932498237</t>
  </si>
  <si>
    <t xml:space="preserve">Poznámka k souboru cen:_x000D_
1. Cenu nelze použít pro přemístění po železnici, po vodě nebo ručně._x000D_
2. V ceně jsou započteny i náklady na terénní přirážky i na jízdu v nepříznivých poměrech (sklon silnice nebo terénu, povrch dopravní plochy, použití přívěsů apod.)._x000D_
3. Je-li na dopravní dráze nějaká překážka, pro kterou je nutné překládat suť z jednoho dopravního prostředku na jiný, oceňuje se tato lomená doprava suti v každém úseku samostatně._x000D_
</t>
  </si>
  <si>
    <t>997002519</t>
  </si>
  <si>
    <t>Vodorovné přemístění suti a vybouraných hmot bez naložení, se složením a hrubým urovnáním Příplatek k ceně za každý další i započatý 1 km přes 1 km</t>
  </si>
  <si>
    <t>393439749</t>
  </si>
  <si>
    <t>12,615*20 'Přepočtené koeficientem množství</t>
  </si>
  <si>
    <t>16</t>
  </si>
  <si>
    <t>997013601</t>
  </si>
  <si>
    <t>Poplatek za uložení stavebního odpadu na skládce (skládkovné) z prostého betonu zatříděného do Katalogu odpadů pod kódem 17 01 01</t>
  </si>
  <si>
    <t>718382145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</si>
  <si>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</si>
  <si>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18</t>
  </si>
  <si>
    <t>997321211</t>
  </si>
  <si>
    <t>Svislá doprava suti a vybouraných hmot s naložením do dopravního zařízení a s vyprázdněním dopravního zařízení na hromadu nebo do dopravního prostředku na výšku do 4 m</t>
  </si>
  <si>
    <t>-80212464</t>
  </si>
  <si>
    <t xml:space="preserve">Poznámka k souboru cen:_x000D_
1. Výška svislé dopravy je svislá vzdálenost mezi místem nakládání do zařízení pro svislou dopravu a místem, kde se toto zařízení vyprazdňuje._x000D_
2. Ceny nelze použít pro pouhé shazování suti nebo vybouraných hmot z jakékoliv výšky bez užití dopravního zařízení; náklady na toto shazování jsou započteny v cenách souboru cen 960 . . -12 Bourání konstrukcí vodních staveb a 978 02-71 Odstranění poškozených cementových omítek._x000D_
</t>
  </si>
  <si>
    <t>998</t>
  </si>
  <si>
    <t>Přesun hmot</t>
  </si>
  <si>
    <t>17</t>
  </si>
  <si>
    <t>998331011</t>
  </si>
  <si>
    <t>Přesun hmot pro nádrže dopravní vzdálenost do 500 m</t>
  </si>
  <si>
    <t>-229860038</t>
  </si>
  <si>
    <t xml:space="preserve">Poznámka k souboru cen:_x000D_
1. Ceny jsou určeny pro jakoukoliv konstrukčně-materiálovou charakteristiku._x000D_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</si>
</sst>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32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234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36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38</v>
      </c>
      <c r="AO20" s="21"/>
      <c r="AP20" s="21"/>
      <c r="AQ20" s="21"/>
      <c r="AR20" s="19"/>
      <c r="BE20" s="23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47.25" customHeight="1">
      <c r="B23" s="20"/>
      <c r="C23" s="21"/>
      <c r="D23" s="21"/>
      <c r="E23" s="241" t="s">
        <v>40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ROUND(AG54,2)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42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43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44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45</v>
      </c>
      <c r="E29" s="40"/>
      <c r="F29" s="28" t="s">
        <v>46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ROUND(AZ54,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ROUND(AV54,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47</v>
      </c>
      <c r="G30" s="40"/>
      <c r="H30" s="40"/>
      <c r="I30" s="40"/>
      <c r="J30" s="40"/>
      <c r="K30" s="40"/>
      <c r="L30" s="247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ROUND(BA54,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ROUND(AW54,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48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ROUND(BB54,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49</v>
      </c>
      <c r="G32" s="40"/>
      <c r="H32" s="40"/>
      <c r="I32" s="40"/>
      <c r="J32" s="40"/>
      <c r="K32" s="40"/>
      <c r="L32" s="247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ROUND(BC54,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50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ROUND(BD54,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248" t="s">
        <v>53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20-08-01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52" t="str">
        <f>K6</f>
        <v>VD Seč, oprava říms a ŽB desek pod uzávěry spodních výpustí na návodní straně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54" t="str">
        <f>IF(AN8= "","",AN8)</f>
        <v>7. 7. 2020</v>
      </c>
      <c r="AN47" s="25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255" t="str">
        <f>IF(E17="","",E17)</f>
        <v xml:space="preserve"> </v>
      </c>
      <c r="AN49" s="256"/>
      <c r="AO49" s="256"/>
      <c r="AP49" s="256"/>
      <c r="AQ49" s="35"/>
      <c r="AR49" s="38"/>
      <c r="AS49" s="257" t="s">
        <v>55</v>
      </c>
      <c r="AT49" s="25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255" t="str">
        <f>IF(E20="","",E20)</f>
        <v>Ing. Vít Pučálek</v>
      </c>
      <c r="AN50" s="256"/>
      <c r="AO50" s="256"/>
      <c r="AP50" s="256"/>
      <c r="AQ50" s="35"/>
      <c r="AR50" s="38"/>
      <c r="AS50" s="259"/>
      <c r="AT50" s="26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61"/>
      <c r="AT51" s="26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63" t="s">
        <v>56</v>
      </c>
      <c r="D52" s="264"/>
      <c r="E52" s="264"/>
      <c r="F52" s="264"/>
      <c r="G52" s="264"/>
      <c r="H52" s="65"/>
      <c r="I52" s="265" t="s">
        <v>57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6" t="s">
        <v>58</v>
      </c>
      <c r="AH52" s="264"/>
      <c r="AI52" s="264"/>
      <c r="AJ52" s="264"/>
      <c r="AK52" s="264"/>
      <c r="AL52" s="264"/>
      <c r="AM52" s="264"/>
      <c r="AN52" s="265" t="s">
        <v>59</v>
      </c>
      <c r="AO52" s="264"/>
      <c r="AP52" s="264"/>
      <c r="AQ52" s="66" t="s">
        <v>60</v>
      </c>
      <c r="AR52" s="38"/>
      <c r="AS52" s="67" t="s">
        <v>61</v>
      </c>
      <c r="AT52" s="68" t="s">
        <v>62</v>
      </c>
      <c r="AU52" s="68" t="s">
        <v>63</v>
      </c>
      <c r="AV52" s="68" t="s">
        <v>64</v>
      </c>
      <c r="AW52" s="68" t="s">
        <v>65</v>
      </c>
      <c r="AX52" s="68" t="s">
        <v>66</v>
      </c>
      <c r="AY52" s="68" t="s">
        <v>67</v>
      </c>
      <c r="AZ52" s="68" t="s">
        <v>68</v>
      </c>
      <c r="BA52" s="68" t="s">
        <v>69</v>
      </c>
      <c r="BB52" s="68" t="s">
        <v>70</v>
      </c>
      <c r="BC52" s="68" t="s">
        <v>71</v>
      </c>
      <c r="BD52" s="69" t="s">
        <v>72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73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70">
        <f>ROUND(SUM(AG55:AG56),2)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74</v>
      </c>
      <c r="BT54" s="83" t="s">
        <v>75</v>
      </c>
      <c r="BU54" s="84" t="s">
        <v>76</v>
      </c>
      <c r="BV54" s="83" t="s">
        <v>77</v>
      </c>
      <c r="BW54" s="83" t="s">
        <v>5</v>
      </c>
      <c r="BX54" s="83" t="s">
        <v>78</v>
      </c>
      <c r="CL54" s="83" t="s">
        <v>19</v>
      </c>
    </row>
    <row r="55" spans="1:91" s="7" customFormat="1" ht="16.5" customHeight="1">
      <c r="A55" s="85" t="s">
        <v>79</v>
      </c>
      <c r="B55" s="86"/>
      <c r="C55" s="87"/>
      <c r="D55" s="269" t="s">
        <v>80</v>
      </c>
      <c r="E55" s="269"/>
      <c r="F55" s="269"/>
      <c r="G55" s="269"/>
      <c r="H55" s="269"/>
      <c r="I55" s="88"/>
      <c r="J55" s="269" t="s">
        <v>81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'00 - Vedlejší rozpočtové ...'!J30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89" t="s">
        <v>82</v>
      </c>
      <c r="AR55" s="90"/>
      <c r="AS55" s="91">
        <v>0</v>
      </c>
      <c r="AT55" s="92">
        <f>ROUND(SUM(AV55:AW55),2)</f>
        <v>0</v>
      </c>
      <c r="AU55" s="93">
        <f>'00 - Vedlejší rozpočtové ...'!P80</f>
        <v>0</v>
      </c>
      <c r="AV55" s="92">
        <f>'00 - Vedlejší rozpočtové ...'!J33</f>
        <v>0</v>
      </c>
      <c r="AW55" s="92">
        <f>'00 - Vedlejší rozpočtové ...'!J34</f>
        <v>0</v>
      </c>
      <c r="AX55" s="92">
        <f>'00 - Vedlejší rozpočtové ...'!J35</f>
        <v>0</v>
      </c>
      <c r="AY55" s="92">
        <f>'00 - Vedlejší rozpočtové ...'!J36</f>
        <v>0</v>
      </c>
      <c r="AZ55" s="92">
        <f>'00 - Vedlejší rozpočtové ...'!F33</f>
        <v>0</v>
      </c>
      <c r="BA55" s="92">
        <f>'00 - Vedlejší rozpočtové ...'!F34</f>
        <v>0</v>
      </c>
      <c r="BB55" s="92">
        <f>'00 - Vedlejší rozpočtové ...'!F35</f>
        <v>0</v>
      </c>
      <c r="BC55" s="92">
        <f>'00 - Vedlejší rozpočtové ...'!F36</f>
        <v>0</v>
      </c>
      <c r="BD55" s="94">
        <f>'00 - Vedlejší rozpočtové ...'!F37</f>
        <v>0</v>
      </c>
      <c r="BT55" s="95" t="s">
        <v>83</v>
      </c>
      <c r="BV55" s="95" t="s">
        <v>77</v>
      </c>
      <c r="BW55" s="95" t="s">
        <v>84</v>
      </c>
      <c r="BX55" s="95" t="s">
        <v>5</v>
      </c>
      <c r="CL55" s="95" t="s">
        <v>19</v>
      </c>
      <c r="CM55" s="95" t="s">
        <v>85</v>
      </c>
    </row>
    <row r="56" spans="1:91" s="7" customFormat="1" ht="16.5" customHeight="1">
      <c r="A56" s="85" t="s">
        <v>79</v>
      </c>
      <c r="B56" s="86"/>
      <c r="C56" s="87"/>
      <c r="D56" s="269" t="s">
        <v>86</v>
      </c>
      <c r="E56" s="269"/>
      <c r="F56" s="269"/>
      <c r="G56" s="269"/>
      <c r="H56" s="269"/>
      <c r="I56" s="88"/>
      <c r="J56" s="269" t="s">
        <v>87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7">
        <f>'01 - Oprava'!J30</f>
        <v>0</v>
      </c>
      <c r="AH56" s="268"/>
      <c r="AI56" s="268"/>
      <c r="AJ56" s="268"/>
      <c r="AK56" s="268"/>
      <c r="AL56" s="268"/>
      <c r="AM56" s="268"/>
      <c r="AN56" s="267">
        <f>SUM(AG56,AT56)</f>
        <v>0</v>
      </c>
      <c r="AO56" s="268"/>
      <c r="AP56" s="268"/>
      <c r="AQ56" s="89" t="s">
        <v>82</v>
      </c>
      <c r="AR56" s="90"/>
      <c r="AS56" s="96">
        <v>0</v>
      </c>
      <c r="AT56" s="97">
        <f>ROUND(SUM(AV56:AW56),2)</f>
        <v>0</v>
      </c>
      <c r="AU56" s="98">
        <f>'01 - Oprava'!P83</f>
        <v>0</v>
      </c>
      <c r="AV56" s="97">
        <f>'01 - Oprava'!J33</f>
        <v>0</v>
      </c>
      <c r="AW56" s="97">
        <f>'01 - Oprava'!J34</f>
        <v>0</v>
      </c>
      <c r="AX56" s="97">
        <f>'01 - Oprava'!J35</f>
        <v>0</v>
      </c>
      <c r="AY56" s="97">
        <f>'01 - Oprava'!J36</f>
        <v>0</v>
      </c>
      <c r="AZ56" s="97">
        <f>'01 - Oprava'!F33</f>
        <v>0</v>
      </c>
      <c r="BA56" s="97">
        <f>'01 - Oprava'!F34</f>
        <v>0</v>
      </c>
      <c r="BB56" s="97">
        <f>'01 - Oprava'!F35</f>
        <v>0</v>
      </c>
      <c r="BC56" s="97">
        <f>'01 - Oprava'!F36</f>
        <v>0</v>
      </c>
      <c r="BD56" s="99">
        <f>'01 - Oprava'!F37</f>
        <v>0</v>
      </c>
      <c r="BT56" s="95" t="s">
        <v>83</v>
      </c>
      <c r="BV56" s="95" t="s">
        <v>77</v>
      </c>
      <c r="BW56" s="95" t="s">
        <v>88</v>
      </c>
      <c r="BX56" s="95" t="s">
        <v>5</v>
      </c>
      <c r="CL56" s="95" t="s">
        <v>19</v>
      </c>
      <c r="CM56" s="95" t="s">
        <v>85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NFadgAoKirqiSxYc6x0ZJMETV6zOu+/0MB/a83Ze6miQ+pNGI0oTS79Ha00W3I8WzwvL0WiJwpi43wKEJ2ZtcA==" saltValue="HjH2+dwIX+H5HwbXk7izBxwFuEH74puAf/SCtnuE1Gk4Zaoa2T7X87begTttSBrOitwdjDra3HDT7UaKSz4bh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rozpočtové ...'!C2" display="/"/>
    <hyperlink ref="A56" location="'01 - Oprava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85</v>
      </c>
    </row>
    <row r="4" spans="1:46" s="1" customFormat="1" ht="24.95" customHeight="1">
      <c r="B4" s="19"/>
      <c r="D4" s="104" t="s">
        <v>89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273" t="str">
        <f>'Rekapitulace stavby'!K6</f>
        <v>VD Seč, oprava říms a ŽB desek pod uzávěry spodních výpustí na návodní straně</v>
      </c>
      <c r="F7" s="274"/>
      <c r="G7" s="274"/>
      <c r="H7" s="274"/>
      <c r="I7" s="100"/>
      <c r="L7" s="19"/>
    </row>
    <row r="8" spans="1:46" s="2" customFormat="1" ht="12" customHeight="1">
      <c r="A8" s="33"/>
      <c r="B8" s="38"/>
      <c r="C8" s="33"/>
      <c r="D8" s="106" t="s">
        <v>90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91</v>
      </c>
      <c r="F9" s="276"/>
      <c r="G9" s="276"/>
      <c r="H9" s="276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7. 7. 2020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27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28</v>
      </c>
      <c r="F15" s="33"/>
      <c r="G15" s="33"/>
      <c r="H15" s="33"/>
      <c r="I15" s="110" t="s">
        <v>29</v>
      </c>
      <c r="J15" s="109" t="s">
        <v>30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0" t="s">
        <v>29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26</v>
      </c>
      <c r="J20" s="109" t="str">
        <f>IF('Rekapitulace stavby'!AN16="","",'Rekapitulace stavby'!AN16)</f>
        <v/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0" t="s">
        <v>29</v>
      </c>
      <c r="J21" s="109" t="str">
        <f>IF('Rekapitulace stavby'!AN17="","",'Rekapitulace stavby'!AN17)</f>
        <v/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35</v>
      </c>
      <c r="E23" s="33"/>
      <c r="F23" s="33"/>
      <c r="G23" s="33"/>
      <c r="H23" s="33"/>
      <c r="I23" s="110" t="s">
        <v>26</v>
      </c>
      <c r="J23" s="109" t="s">
        <v>36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29</v>
      </c>
      <c r="J24" s="109" t="s">
        <v>38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39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279" t="s">
        <v>19</v>
      </c>
      <c r="F27" s="279"/>
      <c r="G27" s="279"/>
      <c r="H27" s="279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41</v>
      </c>
      <c r="E30" s="33"/>
      <c r="F30" s="33"/>
      <c r="G30" s="33"/>
      <c r="H30" s="33"/>
      <c r="I30" s="107"/>
      <c r="J30" s="119">
        <f>ROUND(J80,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43</v>
      </c>
      <c r="G32" s="33"/>
      <c r="H32" s="33"/>
      <c r="I32" s="121" t="s">
        <v>42</v>
      </c>
      <c r="J32" s="120" t="s">
        <v>44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45</v>
      </c>
      <c r="E33" s="106" t="s">
        <v>46</v>
      </c>
      <c r="F33" s="123">
        <f>ROUND((SUM(BE80:BE90)),  2)</f>
        <v>0</v>
      </c>
      <c r="G33" s="33"/>
      <c r="H33" s="33"/>
      <c r="I33" s="124">
        <v>0.21</v>
      </c>
      <c r="J33" s="123">
        <f>ROUND(((SUM(BE80:BE90))*I33),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47</v>
      </c>
      <c r="F34" s="123">
        <f>ROUND((SUM(BF80:BF90)),  2)</f>
        <v>0</v>
      </c>
      <c r="G34" s="33"/>
      <c r="H34" s="33"/>
      <c r="I34" s="124">
        <v>0.15</v>
      </c>
      <c r="J34" s="123">
        <f>ROUND(((SUM(BF80:BF90))*I34),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48</v>
      </c>
      <c r="F35" s="123">
        <f>ROUND((SUM(BG80:BG90)),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49</v>
      </c>
      <c r="F36" s="123">
        <f>ROUND((SUM(BH80:BH90)),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50</v>
      </c>
      <c r="F37" s="123">
        <f>ROUND((SUM(BI80:BI90)),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280" t="str">
        <f>E7</f>
        <v>VD Seč, oprava říms a ŽB desek pod uzávěry spodních výpustí na návodní straně</v>
      </c>
      <c r="F48" s="281"/>
      <c r="G48" s="281"/>
      <c r="H48" s="281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52" t="str">
        <f>E9</f>
        <v>00 - Vedlejší rozpočtové náklady</v>
      </c>
      <c r="F50" s="282"/>
      <c r="G50" s="282"/>
      <c r="H50" s="282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7. 7. 2020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Povodí Labe, státní podnik</v>
      </c>
      <c r="G54" s="35"/>
      <c r="H54" s="35"/>
      <c r="I54" s="110" t="s">
        <v>33</v>
      </c>
      <c r="J54" s="31" t="str">
        <f>E21</f>
        <v xml:space="preserve"> 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35</v>
      </c>
      <c r="J55" s="31" t="str">
        <f>E24</f>
        <v>Ing. Vít Pučálek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93</v>
      </c>
      <c r="D57" s="140"/>
      <c r="E57" s="140"/>
      <c r="F57" s="140"/>
      <c r="G57" s="140"/>
      <c r="H57" s="140"/>
      <c r="I57" s="141"/>
      <c r="J57" s="142" t="s">
        <v>94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73</v>
      </c>
      <c r="D59" s="35"/>
      <c r="E59" s="35"/>
      <c r="F59" s="35"/>
      <c r="G59" s="35"/>
      <c r="H59" s="35"/>
      <c r="I59" s="107"/>
      <c r="J59" s="76">
        <f>J80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44"/>
      <c r="C60" s="145"/>
      <c r="D60" s="146" t="s">
        <v>96</v>
      </c>
      <c r="E60" s="147"/>
      <c r="F60" s="147"/>
      <c r="G60" s="147"/>
      <c r="H60" s="147"/>
      <c r="I60" s="148"/>
      <c r="J60" s="149">
        <f>J81</f>
        <v>0</v>
      </c>
      <c r="K60" s="145"/>
      <c r="L60" s="150"/>
    </row>
    <row r="61" spans="1:47" s="2" customFormat="1" ht="21.75" customHeight="1">
      <c r="A61" s="33"/>
      <c r="B61" s="34"/>
      <c r="C61" s="35"/>
      <c r="D61" s="35"/>
      <c r="E61" s="35"/>
      <c r="F61" s="35"/>
      <c r="G61" s="35"/>
      <c r="H61" s="35"/>
      <c r="I61" s="107"/>
      <c r="J61" s="35"/>
      <c r="K61" s="35"/>
      <c r="L61" s="10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135"/>
      <c r="J62" s="47"/>
      <c r="K62" s="47"/>
      <c r="L62" s="10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pans="1:63" s="2" customFormat="1" ht="6.95" customHeight="1">
      <c r="A66" s="33"/>
      <c r="B66" s="48"/>
      <c r="C66" s="49"/>
      <c r="D66" s="49"/>
      <c r="E66" s="49"/>
      <c r="F66" s="49"/>
      <c r="G66" s="49"/>
      <c r="H66" s="49"/>
      <c r="I66" s="138"/>
      <c r="J66" s="49"/>
      <c r="K66" s="49"/>
      <c r="L66" s="108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3" s="2" customFormat="1" ht="24.95" customHeight="1">
      <c r="A67" s="33"/>
      <c r="B67" s="34"/>
      <c r="C67" s="22" t="s">
        <v>97</v>
      </c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3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107"/>
      <c r="J68" s="35"/>
      <c r="K68" s="35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3" s="2" customFormat="1" ht="12" customHeight="1">
      <c r="A69" s="33"/>
      <c r="B69" s="34"/>
      <c r="C69" s="28" t="s">
        <v>16</v>
      </c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3" s="2" customFormat="1" ht="16.5" customHeight="1">
      <c r="A70" s="33"/>
      <c r="B70" s="34"/>
      <c r="C70" s="35"/>
      <c r="D70" s="35"/>
      <c r="E70" s="280" t="str">
        <f>E7</f>
        <v>VD Seč, oprava říms a ŽB desek pod uzávěry spodních výpustí na návodní straně</v>
      </c>
      <c r="F70" s="281"/>
      <c r="G70" s="281"/>
      <c r="H70" s="281"/>
      <c r="I70" s="107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3" s="2" customFormat="1" ht="12" customHeight="1">
      <c r="A71" s="33"/>
      <c r="B71" s="34"/>
      <c r="C71" s="28" t="s">
        <v>90</v>
      </c>
      <c r="D71" s="35"/>
      <c r="E71" s="35"/>
      <c r="F71" s="35"/>
      <c r="G71" s="35"/>
      <c r="H71" s="35"/>
      <c r="I71" s="107"/>
      <c r="J71" s="35"/>
      <c r="K71" s="35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3" s="2" customFormat="1" ht="16.5" customHeight="1">
      <c r="A72" s="33"/>
      <c r="B72" s="34"/>
      <c r="C72" s="35"/>
      <c r="D72" s="35"/>
      <c r="E72" s="252" t="str">
        <f>E9</f>
        <v>00 - Vedlejší rozpočtové náklady</v>
      </c>
      <c r="F72" s="282"/>
      <c r="G72" s="282"/>
      <c r="H72" s="282"/>
      <c r="I72" s="107"/>
      <c r="J72" s="35"/>
      <c r="K72" s="35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3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3" s="2" customFormat="1" ht="12" customHeight="1">
      <c r="A74" s="33"/>
      <c r="B74" s="34"/>
      <c r="C74" s="28" t="s">
        <v>21</v>
      </c>
      <c r="D74" s="35"/>
      <c r="E74" s="35"/>
      <c r="F74" s="26" t="str">
        <f>F12</f>
        <v xml:space="preserve"> </v>
      </c>
      <c r="G74" s="35"/>
      <c r="H74" s="35"/>
      <c r="I74" s="110" t="s">
        <v>23</v>
      </c>
      <c r="J74" s="58" t="str">
        <f>IF(J12="","",J12)</f>
        <v>7. 7. 2020</v>
      </c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63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63" s="2" customFormat="1" ht="15.2" customHeight="1">
      <c r="A76" s="33"/>
      <c r="B76" s="34"/>
      <c r="C76" s="28" t="s">
        <v>25</v>
      </c>
      <c r="D76" s="35"/>
      <c r="E76" s="35"/>
      <c r="F76" s="26" t="str">
        <f>E15</f>
        <v>Povodí Labe, státní podnik</v>
      </c>
      <c r="G76" s="35"/>
      <c r="H76" s="35"/>
      <c r="I76" s="110" t="s">
        <v>33</v>
      </c>
      <c r="J76" s="31" t="str">
        <f>E21</f>
        <v xml:space="preserve"> </v>
      </c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63" s="2" customFormat="1" ht="15.2" customHeight="1">
      <c r="A77" s="33"/>
      <c r="B77" s="34"/>
      <c r="C77" s="28" t="s">
        <v>31</v>
      </c>
      <c r="D77" s="35"/>
      <c r="E77" s="35"/>
      <c r="F77" s="26" t="str">
        <f>IF(E18="","",E18)</f>
        <v>Vyplň údaj</v>
      </c>
      <c r="G77" s="35"/>
      <c r="H77" s="35"/>
      <c r="I77" s="110" t="s">
        <v>35</v>
      </c>
      <c r="J77" s="31" t="str">
        <f>E24</f>
        <v>Ing. Vít Pučálek</v>
      </c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63" s="2" customFormat="1" ht="10.35" customHeight="1">
      <c r="A78" s="33"/>
      <c r="B78" s="34"/>
      <c r="C78" s="35"/>
      <c r="D78" s="35"/>
      <c r="E78" s="35"/>
      <c r="F78" s="35"/>
      <c r="G78" s="35"/>
      <c r="H78" s="35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63" s="10" customFormat="1" ht="29.25" customHeight="1">
      <c r="A79" s="151"/>
      <c r="B79" s="152"/>
      <c r="C79" s="153" t="s">
        <v>98</v>
      </c>
      <c r="D79" s="154" t="s">
        <v>60</v>
      </c>
      <c r="E79" s="154" t="s">
        <v>56</v>
      </c>
      <c r="F79" s="154" t="s">
        <v>57</v>
      </c>
      <c r="G79" s="154" t="s">
        <v>99</v>
      </c>
      <c r="H79" s="154" t="s">
        <v>100</v>
      </c>
      <c r="I79" s="155" t="s">
        <v>101</v>
      </c>
      <c r="J79" s="154" t="s">
        <v>94</v>
      </c>
      <c r="K79" s="156" t="s">
        <v>102</v>
      </c>
      <c r="L79" s="157"/>
      <c r="M79" s="67" t="s">
        <v>19</v>
      </c>
      <c r="N79" s="68" t="s">
        <v>45</v>
      </c>
      <c r="O79" s="68" t="s">
        <v>103</v>
      </c>
      <c r="P79" s="68" t="s">
        <v>104</v>
      </c>
      <c r="Q79" s="68" t="s">
        <v>105</v>
      </c>
      <c r="R79" s="68" t="s">
        <v>106</v>
      </c>
      <c r="S79" s="68" t="s">
        <v>107</v>
      </c>
      <c r="T79" s="69" t="s">
        <v>108</v>
      </c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</row>
    <row r="80" spans="1:63" s="2" customFormat="1" ht="22.9" customHeight="1">
      <c r="A80" s="33"/>
      <c r="B80" s="34"/>
      <c r="C80" s="74" t="s">
        <v>109</v>
      </c>
      <c r="D80" s="35"/>
      <c r="E80" s="35"/>
      <c r="F80" s="35"/>
      <c r="G80" s="35"/>
      <c r="H80" s="35"/>
      <c r="I80" s="107"/>
      <c r="J80" s="158">
        <f>BK80</f>
        <v>0</v>
      </c>
      <c r="K80" s="35"/>
      <c r="L80" s="38"/>
      <c r="M80" s="70"/>
      <c r="N80" s="159"/>
      <c r="O80" s="71"/>
      <c r="P80" s="160">
        <f>P81</f>
        <v>0</v>
      </c>
      <c r="Q80" s="71"/>
      <c r="R80" s="160">
        <f>R81</f>
        <v>0</v>
      </c>
      <c r="S80" s="71"/>
      <c r="T80" s="161">
        <f>T81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74</v>
      </c>
      <c r="AU80" s="16" t="s">
        <v>95</v>
      </c>
      <c r="BK80" s="162">
        <f>BK81</f>
        <v>0</v>
      </c>
    </row>
    <row r="81" spans="1:65" s="11" customFormat="1" ht="25.9" customHeight="1">
      <c r="B81" s="163"/>
      <c r="C81" s="164"/>
      <c r="D81" s="165" t="s">
        <v>74</v>
      </c>
      <c r="E81" s="166" t="s">
        <v>110</v>
      </c>
      <c r="F81" s="166" t="s">
        <v>81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SUM(P82:P90)</f>
        <v>0</v>
      </c>
      <c r="Q81" s="171"/>
      <c r="R81" s="172">
        <f>SUM(R82:R90)</f>
        <v>0</v>
      </c>
      <c r="S81" s="171"/>
      <c r="T81" s="173">
        <f>SUM(T82:T90)</f>
        <v>0</v>
      </c>
      <c r="AR81" s="174" t="s">
        <v>111</v>
      </c>
      <c r="AT81" s="175" t="s">
        <v>74</v>
      </c>
      <c r="AU81" s="175" t="s">
        <v>75</v>
      </c>
      <c r="AY81" s="174" t="s">
        <v>112</v>
      </c>
      <c r="BK81" s="176">
        <f>SUM(BK82:BK90)</f>
        <v>0</v>
      </c>
    </row>
    <row r="82" spans="1:65" s="2" customFormat="1" ht="14.45" customHeight="1">
      <c r="A82" s="33"/>
      <c r="B82" s="34"/>
      <c r="C82" s="177" t="s">
        <v>83</v>
      </c>
      <c r="D82" s="177" t="s">
        <v>113</v>
      </c>
      <c r="E82" s="178" t="s">
        <v>114</v>
      </c>
      <c r="F82" s="179" t="s">
        <v>115</v>
      </c>
      <c r="G82" s="180" t="s">
        <v>116</v>
      </c>
      <c r="H82" s="181">
        <v>1</v>
      </c>
      <c r="I82" s="182"/>
      <c r="J82" s="183">
        <f>ROUND(I82*H82,2)</f>
        <v>0</v>
      </c>
      <c r="K82" s="179" t="s">
        <v>19</v>
      </c>
      <c r="L82" s="38"/>
      <c r="M82" s="184" t="s">
        <v>19</v>
      </c>
      <c r="N82" s="185" t="s">
        <v>46</v>
      </c>
      <c r="O82" s="63"/>
      <c r="P82" s="186">
        <f>O82*H82</f>
        <v>0</v>
      </c>
      <c r="Q82" s="186">
        <v>0</v>
      </c>
      <c r="R82" s="186">
        <f>Q82*H82</f>
        <v>0</v>
      </c>
      <c r="S82" s="186">
        <v>0</v>
      </c>
      <c r="T82" s="18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88" t="s">
        <v>117</v>
      </c>
      <c r="AT82" s="188" t="s">
        <v>113</v>
      </c>
      <c r="AU82" s="188" t="s">
        <v>83</v>
      </c>
      <c r="AY82" s="16" t="s">
        <v>112</v>
      </c>
      <c r="BE82" s="189">
        <f>IF(N82="základní",J82,0)</f>
        <v>0</v>
      </c>
      <c r="BF82" s="189">
        <f>IF(N82="snížená",J82,0)</f>
        <v>0</v>
      </c>
      <c r="BG82" s="189">
        <f>IF(N82="zákl. přenesená",J82,0)</f>
        <v>0</v>
      </c>
      <c r="BH82" s="189">
        <f>IF(N82="sníž. přenesená",J82,0)</f>
        <v>0</v>
      </c>
      <c r="BI82" s="189">
        <f>IF(N82="nulová",J82,0)</f>
        <v>0</v>
      </c>
      <c r="BJ82" s="16" t="s">
        <v>83</v>
      </c>
      <c r="BK82" s="189">
        <f>ROUND(I82*H82,2)</f>
        <v>0</v>
      </c>
      <c r="BL82" s="16" t="s">
        <v>117</v>
      </c>
      <c r="BM82" s="188" t="s">
        <v>118</v>
      </c>
    </row>
    <row r="83" spans="1:65" s="2" customFormat="1" ht="19.5">
      <c r="A83" s="33"/>
      <c r="B83" s="34"/>
      <c r="C83" s="35"/>
      <c r="D83" s="190" t="s">
        <v>119</v>
      </c>
      <c r="E83" s="35"/>
      <c r="F83" s="191" t="s">
        <v>120</v>
      </c>
      <c r="G83" s="35"/>
      <c r="H83" s="35"/>
      <c r="I83" s="107"/>
      <c r="J83" s="35"/>
      <c r="K83" s="35"/>
      <c r="L83" s="38"/>
      <c r="M83" s="192"/>
      <c r="N83" s="193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119</v>
      </c>
      <c r="AU83" s="16" t="s">
        <v>83</v>
      </c>
    </row>
    <row r="84" spans="1:65" s="2" customFormat="1" ht="14.45" customHeight="1">
      <c r="A84" s="33"/>
      <c r="B84" s="34"/>
      <c r="C84" s="177" t="s">
        <v>121</v>
      </c>
      <c r="D84" s="177" t="s">
        <v>113</v>
      </c>
      <c r="E84" s="178" t="s">
        <v>122</v>
      </c>
      <c r="F84" s="179" t="s">
        <v>123</v>
      </c>
      <c r="G84" s="180" t="s">
        <v>116</v>
      </c>
      <c r="H84" s="181">
        <v>1</v>
      </c>
      <c r="I84" s="182"/>
      <c r="J84" s="183">
        <f>ROUND(I84*H84,2)</f>
        <v>0</v>
      </c>
      <c r="K84" s="179" t="s">
        <v>19</v>
      </c>
      <c r="L84" s="38"/>
      <c r="M84" s="184" t="s">
        <v>19</v>
      </c>
      <c r="N84" s="185" t="s">
        <v>46</v>
      </c>
      <c r="O84" s="63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8" t="s">
        <v>117</v>
      </c>
      <c r="AT84" s="188" t="s">
        <v>113</v>
      </c>
      <c r="AU84" s="188" t="s">
        <v>83</v>
      </c>
      <c r="AY84" s="16" t="s">
        <v>112</v>
      </c>
      <c r="BE84" s="189">
        <f>IF(N84="základní",J84,0)</f>
        <v>0</v>
      </c>
      <c r="BF84" s="189">
        <f>IF(N84="snížená",J84,0)</f>
        <v>0</v>
      </c>
      <c r="BG84" s="189">
        <f>IF(N84="zákl. přenesená",J84,0)</f>
        <v>0</v>
      </c>
      <c r="BH84" s="189">
        <f>IF(N84="sníž. přenesená",J84,0)</f>
        <v>0</v>
      </c>
      <c r="BI84" s="189">
        <f>IF(N84="nulová",J84,0)</f>
        <v>0</v>
      </c>
      <c r="BJ84" s="16" t="s">
        <v>83</v>
      </c>
      <c r="BK84" s="189">
        <f>ROUND(I84*H84,2)</f>
        <v>0</v>
      </c>
      <c r="BL84" s="16" t="s">
        <v>117</v>
      </c>
      <c r="BM84" s="188" t="s">
        <v>124</v>
      </c>
    </row>
    <row r="85" spans="1:65" s="2" customFormat="1" ht="14.45" customHeight="1">
      <c r="A85" s="33"/>
      <c r="B85" s="34"/>
      <c r="C85" s="177" t="s">
        <v>125</v>
      </c>
      <c r="D85" s="177" t="s">
        <v>113</v>
      </c>
      <c r="E85" s="178" t="s">
        <v>126</v>
      </c>
      <c r="F85" s="179" t="s">
        <v>127</v>
      </c>
      <c r="G85" s="180" t="s">
        <v>116</v>
      </c>
      <c r="H85" s="181">
        <v>1</v>
      </c>
      <c r="I85" s="182"/>
      <c r="J85" s="183">
        <f>ROUND(I85*H85,2)</f>
        <v>0</v>
      </c>
      <c r="K85" s="179" t="s">
        <v>19</v>
      </c>
      <c r="L85" s="38"/>
      <c r="M85" s="184" t="s">
        <v>19</v>
      </c>
      <c r="N85" s="185" t="s">
        <v>46</v>
      </c>
      <c r="O85" s="63"/>
      <c r="P85" s="186">
        <f>O85*H85</f>
        <v>0</v>
      </c>
      <c r="Q85" s="186">
        <v>0</v>
      </c>
      <c r="R85" s="186">
        <f>Q85*H85</f>
        <v>0</v>
      </c>
      <c r="S85" s="186">
        <v>0</v>
      </c>
      <c r="T85" s="187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8" t="s">
        <v>117</v>
      </c>
      <c r="AT85" s="188" t="s">
        <v>113</v>
      </c>
      <c r="AU85" s="188" t="s">
        <v>83</v>
      </c>
      <c r="AY85" s="16" t="s">
        <v>112</v>
      </c>
      <c r="BE85" s="189">
        <f>IF(N85="základní",J85,0)</f>
        <v>0</v>
      </c>
      <c r="BF85" s="189">
        <f>IF(N85="snížená",J85,0)</f>
        <v>0</v>
      </c>
      <c r="BG85" s="189">
        <f>IF(N85="zákl. přenesená",J85,0)</f>
        <v>0</v>
      </c>
      <c r="BH85" s="189">
        <f>IF(N85="sníž. přenesená",J85,0)</f>
        <v>0</v>
      </c>
      <c r="BI85" s="189">
        <f>IF(N85="nulová",J85,0)</f>
        <v>0</v>
      </c>
      <c r="BJ85" s="16" t="s">
        <v>83</v>
      </c>
      <c r="BK85" s="189">
        <f>ROUND(I85*H85,2)</f>
        <v>0</v>
      </c>
      <c r="BL85" s="16" t="s">
        <v>117</v>
      </c>
      <c r="BM85" s="188" t="s">
        <v>128</v>
      </c>
    </row>
    <row r="86" spans="1:65" s="2" customFormat="1" ht="39">
      <c r="A86" s="33"/>
      <c r="B86" s="34"/>
      <c r="C86" s="35"/>
      <c r="D86" s="190" t="s">
        <v>119</v>
      </c>
      <c r="E86" s="35"/>
      <c r="F86" s="191" t="s">
        <v>129</v>
      </c>
      <c r="G86" s="35"/>
      <c r="H86" s="35"/>
      <c r="I86" s="107"/>
      <c r="J86" s="35"/>
      <c r="K86" s="35"/>
      <c r="L86" s="38"/>
      <c r="M86" s="192"/>
      <c r="N86" s="193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119</v>
      </c>
      <c r="AU86" s="16" t="s">
        <v>83</v>
      </c>
    </row>
    <row r="87" spans="1:65" s="2" customFormat="1" ht="14.45" customHeight="1">
      <c r="A87" s="33"/>
      <c r="B87" s="34"/>
      <c r="C87" s="177" t="s">
        <v>130</v>
      </c>
      <c r="D87" s="177" t="s">
        <v>113</v>
      </c>
      <c r="E87" s="178" t="s">
        <v>131</v>
      </c>
      <c r="F87" s="179" t="s">
        <v>132</v>
      </c>
      <c r="G87" s="180" t="s">
        <v>116</v>
      </c>
      <c r="H87" s="181">
        <v>1</v>
      </c>
      <c r="I87" s="182"/>
      <c r="J87" s="183">
        <f>ROUND(I87*H87,2)</f>
        <v>0</v>
      </c>
      <c r="K87" s="179" t="s">
        <v>19</v>
      </c>
      <c r="L87" s="38"/>
      <c r="M87" s="184" t="s">
        <v>19</v>
      </c>
      <c r="N87" s="185" t="s">
        <v>46</v>
      </c>
      <c r="O87" s="63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8" t="s">
        <v>117</v>
      </c>
      <c r="AT87" s="188" t="s">
        <v>113</v>
      </c>
      <c r="AU87" s="188" t="s">
        <v>83</v>
      </c>
      <c r="AY87" s="16" t="s">
        <v>112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6" t="s">
        <v>83</v>
      </c>
      <c r="BK87" s="189">
        <f>ROUND(I87*H87,2)</f>
        <v>0</v>
      </c>
      <c r="BL87" s="16" t="s">
        <v>117</v>
      </c>
      <c r="BM87" s="188" t="s">
        <v>133</v>
      </c>
    </row>
    <row r="88" spans="1:65" s="2" customFormat="1" ht="14.45" customHeight="1">
      <c r="A88" s="33"/>
      <c r="B88" s="34"/>
      <c r="C88" s="177" t="s">
        <v>111</v>
      </c>
      <c r="D88" s="177" t="s">
        <v>113</v>
      </c>
      <c r="E88" s="178" t="s">
        <v>134</v>
      </c>
      <c r="F88" s="179" t="s">
        <v>135</v>
      </c>
      <c r="G88" s="180" t="s">
        <v>116</v>
      </c>
      <c r="H88" s="181">
        <v>1</v>
      </c>
      <c r="I88" s="182"/>
      <c r="J88" s="183">
        <f>ROUND(I88*H88,2)</f>
        <v>0</v>
      </c>
      <c r="K88" s="179" t="s">
        <v>19</v>
      </c>
      <c r="L88" s="38"/>
      <c r="M88" s="184" t="s">
        <v>19</v>
      </c>
      <c r="N88" s="185" t="s">
        <v>46</v>
      </c>
      <c r="O88" s="63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8" t="s">
        <v>117</v>
      </c>
      <c r="AT88" s="188" t="s">
        <v>113</v>
      </c>
      <c r="AU88" s="188" t="s">
        <v>83</v>
      </c>
      <c r="AY88" s="16" t="s">
        <v>112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6" t="s">
        <v>83</v>
      </c>
      <c r="BK88" s="189">
        <f>ROUND(I88*H88,2)</f>
        <v>0</v>
      </c>
      <c r="BL88" s="16" t="s">
        <v>117</v>
      </c>
      <c r="BM88" s="188" t="s">
        <v>136</v>
      </c>
    </row>
    <row r="89" spans="1:65" s="2" customFormat="1" ht="14.45" customHeight="1">
      <c r="A89" s="33"/>
      <c r="B89" s="34"/>
      <c r="C89" s="177" t="s">
        <v>137</v>
      </c>
      <c r="D89" s="177" t="s">
        <v>113</v>
      </c>
      <c r="E89" s="178" t="s">
        <v>138</v>
      </c>
      <c r="F89" s="179" t="s">
        <v>139</v>
      </c>
      <c r="G89" s="180" t="s">
        <v>116</v>
      </c>
      <c r="H89" s="181">
        <v>1</v>
      </c>
      <c r="I89" s="182"/>
      <c r="J89" s="183">
        <f>ROUND(I89*H89,2)</f>
        <v>0</v>
      </c>
      <c r="K89" s="179" t="s">
        <v>19</v>
      </c>
      <c r="L89" s="38"/>
      <c r="M89" s="184" t="s">
        <v>19</v>
      </c>
      <c r="N89" s="185" t="s">
        <v>46</v>
      </c>
      <c r="O89" s="63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8" t="s">
        <v>117</v>
      </c>
      <c r="AT89" s="188" t="s">
        <v>113</v>
      </c>
      <c r="AU89" s="188" t="s">
        <v>83</v>
      </c>
      <c r="AY89" s="16" t="s">
        <v>112</v>
      </c>
      <c r="BE89" s="189">
        <f>IF(N89="základní",J89,0)</f>
        <v>0</v>
      </c>
      <c r="BF89" s="189">
        <f>IF(N89="snížená",J89,0)</f>
        <v>0</v>
      </c>
      <c r="BG89" s="189">
        <f>IF(N89="zákl. přenesená",J89,0)</f>
        <v>0</v>
      </c>
      <c r="BH89" s="189">
        <f>IF(N89="sníž. přenesená",J89,0)</f>
        <v>0</v>
      </c>
      <c r="BI89" s="189">
        <f>IF(N89="nulová",J89,0)</f>
        <v>0</v>
      </c>
      <c r="BJ89" s="16" t="s">
        <v>83</v>
      </c>
      <c r="BK89" s="189">
        <f>ROUND(I89*H89,2)</f>
        <v>0</v>
      </c>
      <c r="BL89" s="16" t="s">
        <v>117</v>
      </c>
      <c r="BM89" s="188" t="s">
        <v>140</v>
      </c>
    </row>
    <row r="90" spans="1:65" s="2" customFormat="1" ht="14.45" customHeight="1">
      <c r="A90" s="33"/>
      <c r="B90" s="34"/>
      <c r="C90" s="177" t="s">
        <v>141</v>
      </c>
      <c r="D90" s="177" t="s">
        <v>113</v>
      </c>
      <c r="E90" s="178" t="s">
        <v>142</v>
      </c>
      <c r="F90" s="179" t="s">
        <v>143</v>
      </c>
      <c r="G90" s="180" t="s">
        <v>116</v>
      </c>
      <c r="H90" s="181">
        <v>1</v>
      </c>
      <c r="I90" s="182"/>
      <c r="J90" s="183">
        <f>ROUND(I90*H90,2)</f>
        <v>0</v>
      </c>
      <c r="K90" s="179" t="s">
        <v>19</v>
      </c>
      <c r="L90" s="38"/>
      <c r="M90" s="194" t="s">
        <v>19</v>
      </c>
      <c r="N90" s="195" t="s">
        <v>46</v>
      </c>
      <c r="O90" s="19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8" t="s">
        <v>117</v>
      </c>
      <c r="AT90" s="188" t="s">
        <v>113</v>
      </c>
      <c r="AU90" s="188" t="s">
        <v>83</v>
      </c>
      <c r="AY90" s="16" t="s">
        <v>112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6" t="s">
        <v>83</v>
      </c>
      <c r="BK90" s="189">
        <f>ROUND(I90*H90,2)</f>
        <v>0</v>
      </c>
      <c r="BL90" s="16" t="s">
        <v>117</v>
      </c>
      <c r="BM90" s="188" t="s">
        <v>144</v>
      </c>
    </row>
    <row r="91" spans="1:65" s="2" customFormat="1" ht="6.95" customHeight="1">
      <c r="A91" s="33"/>
      <c r="B91" s="46"/>
      <c r="C91" s="47"/>
      <c r="D91" s="47"/>
      <c r="E91" s="47"/>
      <c r="F91" s="47"/>
      <c r="G91" s="47"/>
      <c r="H91" s="47"/>
      <c r="I91" s="135"/>
      <c r="J91" s="47"/>
      <c r="K91" s="47"/>
      <c r="L91" s="38"/>
      <c r="M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</sheetData>
  <sheetProtection algorithmName="SHA-512" hashValue="DcIL1kfr3sxbuDqKMCX1nV5MGMrZpgfv+czwGYVTWiRF3YEePsxMjxX7kKzMfG/BW2P/E07gYzmkODpjfntdOw==" saltValue="HYoL9H/89MN7x65ACLpNjii0wYR2+eB7U0NcdXgkMFxNgTCW4TCeWeJCicKfahDyrjbvqnt+1fo0H9Ma9bNTHA==" spinCount="100000" sheet="1" objects="1" scenarios="1" formatColumns="0" formatRows="0" autoFilter="0"/>
  <autoFilter ref="C79:K9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85</v>
      </c>
    </row>
    <row r="4" spans="1:46" s="1" customFormat="1" ht="24.95" customHeight="1">
      <c r="B4" s="19"/>
      <c r="D4" s="104" t="s">
        <v>89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273" t="str">
        <f>'Rekapitulace stavby'!K6</f>
        <v>VD Seč, oprava říms a ŽB desek pod uzávěry spodních výpustí na návodní straně</v>
      </c>
      <c r="F7" s="274"/>
      <c r="G7" s="274"/>
      <c r="H7" s="274"/>
      <c r="I7" s="100"/>
      <c r="L7" s="19"/>
    </row>
    <row r="8" spans="1:46" s="2" customFormat="1" ht="12" customHeight="1">
      <c r="A8" s="33"/>
      <c r="B8" s="38"/>
      <c r="C8" s="33"/>
      <c r="D8" s="106" t="s">
        <v>90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145</v>
      </c>
      <c r="F9" s="276"/>
      <c r="G9" s="276"/>
      <c r="H9" s="276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7. 7. 2020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27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28</v>
      </c>
      <c r="F15" s="33"/>
      <c r="G15" s="33"/>
      <c r="H15" s="33"/>
      <c r="I15" s="110" t="s">
        <v>29</v>
      </c>
      <c r="J15" s="109" t="s">
        <v>30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10" t="s">
        <v>29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26</v>
      </c>
      <c r="J20" s="109" t="str">
        <f>IF('Rekapitulace stavby'!AN16="","",'Rekapitulace stavby'!AN16)</f>
        <v/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0" t="s">
        <v>29</v>
      </c>
      <c r="J21" s="109" t="str">
        <f>IF('Rekapitulace stavby'!AN17="","",'Rekapitulace stavby'!AN17)</f>
        <v/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35</v>
      </c>
      <c r="E23" s="33"/>
      <c r="F23" s="33"/>
      <c r="G23" s="33"/>
      <c r="H23" s="33"/>
      <c r="I23" s="110" t="s">
        <v>26</v>
      </c>
      <c r="J23" s="109" t="s">
        <v>36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29</v>
      </c>
      <c r="J24" s="109" t="s">
        <v>38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39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279" t="s">
        <v>19</v>
      </c>
      <c r="F27" s="279"/>
      <c r="G27" s="279"/>
      <c r="H27" s="279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41</v>
      </c>
      <c r="E30" s="33"/>
      <c r="F30" s="33"/>
      <c r="G30" s="33"/>
      <c r="H30" s="33"/>
      <c r="I30" s="107"/>
      <c r="J30" s="119">
        <f>ROUND(J83,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43</v>
      </c>
      <c r="G32" s="33"/>
      <c r="H32" s="33"/>
      <c r="I32" s="121" t="s">
        <v>42</v>
      </c>
      <c r="J32" s="120" t="s">
        <v>44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45</v>
      </c>
      <c r="E33" s="106" t="s">
        <v>46</v>
      </c>
      <c r="F33" s="123">
        <f>ROUND((SUM(BE83:BE168)),  2)</f>
        <v>0</v>
      </c>
      <c r="G33" s="33"/>
      <c r="H33" s="33"/>
      <c r="I33" s="124">
        <v>0.21</v>
      </c>
      <c r="J33" s="123">
        <f>ROUND(((SUM(BE83:BE168))*I33),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47</v>
      </c>
      <c r="F34" s="123">
        <f>ROUND((SUM(BF83:BF168)),  2)</f>
        <v>0</v>
      </c>
      <c r="G34" s="33"/>
      <c r="H34" s="33"/>
      <c r="I34" s="124">
        <v>0.15</v>
      </c>
      <c r="J34" s="123">
        <f>ROUND(((SUM(BF83:BF168))*I34),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48</v>
      </c>
      <c r="F35" s="123">
        <f>ROUND((SUM(BG83:BG168)),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49</v>
      </c>
      <c r="F36" s="123">
        <f>ROUND((SUM(BH83:BH168)),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50</v>
      </c>
      <c r="F37" s="123">
        <f>ROUND((SUM(BI83:BI168)),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280" t="str">
        <f>E7</f>
        <v>VD Seč, oprava říms a ŽB desek pod uzávěry spodních výpustí na návodní straně</v>
      </c>
      <c r="F48" s="281"/>
      <c r="G48" s="281"/>
      <c r="H48" s="281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52" t="str">
        <f>E9</f>
        <v>01 - Oprava</v>
      </c>
      <c r="F50" s="282"/>
      <c r="G50" s="282"/>
      <c r="H50" s="282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7. 7. 2020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5"/>
      <c r="E54" s="35"/>
      <c r="F54" s="26" t="str">
        <f>E15</f>
        <v>Povodí Labe, státní podnik</v>
      </c>
      <c r="G54" s="35"/>
      <c r="H54" s="35"/>
      <c r="I54" s="110" t="s">
        <v>33</v>
      </c>
      <c r="J54" s="31" t="str">
        <f>E21</f>
        <v xml:space="preserve"> 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35</v>
      </c>
      <c r="J55" s="31" t="str">
        <f>E24</f>
        <v>Ing. Vít Pučálek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93</v>
      </c>
      <c r="D57" s="140"/>
      <c r="E57" s="140"/>
      <c r="F57" s="140"/>
      <c r="G57" s="140"/>
      <c r="H57" s="140"/>
      <c r="I57" s="141"/>
      <c r="J57" s="142" t="s">
        <v>94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73</v>
      </c>
      <c r="D59" s="35"/>
      <c r="E59" s="35"/>
      <c r="F59" s="35"/>
      <c r="G59" s="35"/>
      <c r="H59" s="35"/>
      <c r="I59" s="107"/>
      <c r="J59" s="76">
        <f>J83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44"/>
      <c r="C60" s="145"/>
      <c r="D60" s="146" t="s">
        <v>146</v>
      </c>
      <c r="E60" s="147"/>
      <c r="F60" s="147"/>
      <c r="G60" s="147"/>
      <c r="H60" s="147"/>
      <c r="I60" s="148"/>
      <c r="J60" s="149">
        <f>J84</f>
        <v>0</v>
      </c>
      <c r="K60" s="145"/>
      <c r="L60" s="150"/>
    </row>
    <row r="61" spans="1:47" s="12" customFormat="1" ht="19.899999999999999" customHeight="1">
      <c r="B61" s="199"/>
      <c r="C61" s="200"/>
      <c r="D61" s="201" t="s">
        <v>147</v>
      </c>
      <c r="E61" s="202"/>
      <c r="F61" s="202"/>
      <c r="G61" s="202"/>
      <c r="H61" s="202"/>
      <c r="I61" s="203"/>
      <c r="J61" s="204">
        <f>J85</f>
        <v>0</v>
      </c>
      <c r="K61" s="200"/>
      <c r="L61" s="205"/>
    </row>
    <row r="62" spans="1:47" s="12" customFormat="1" ht="19.899999999999999" customHeight="1">
      <c r="B62" s="199"/>
      <c r="C62" s="200"/>
      <c r="D62" s="201" t="s">
        <v>148</v>
      </c>
      <c r="E62" s="202"/>
      <c r="F62" s="202"/>
      <c r="G62" s="202"/>
      <c r="H62" s="202"/>
      <c r="I62" s="203"/>
      <c r="J62" s="204">
        <f>J156</f>
        <v>0</v>
      </c>
      <c r="K62" s="200"/>
      <c r="L62" s="205"/>
    </row>
    <row r="63" spans="1:47" s="12" customFormat="1" ht="19.899999999999999" customHeight="1">
      <c r="B63" s="199"/>
      <c r="C63" s="200"/>
      <c r="D63" s="201" t="s">
        <v>149</v>
      </c>
      <c r="E63" s="202"/>
      <c r="F63" s="202"/>
      <c r="G63" s="202"/>
      <c r="H63" s="202"/>
      <c r="I63" s="203"/>
      <c r="J63" s="204">
        <f>J166</f>
        <v>0</v>
      </c>
      <c r="K63" s="200"/>
      <c r="L63" s="205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107"/>
      <c r="J64" s="35"/>
      <c r="K64" s="35"/>
      <c r="L64" s="108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135"/>
      <c r="J65" s="47"/>
      <c r="K65" s="47"/>
      <c r="L65" s="108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97</v>
      </c>
      <c r="D70" s="35"/>
      <c r="E70" s="35"/>
      <c r="F70" s="35"/>
      <c r="G70" s="35"/>
      <c r="H70" s="35"/>
      <c r="I70" s="107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107"/>
      <c r="J71" s="35"/>
      <c r="K71" s="35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107"/>
      <c r="J72" s="35"/>
      <c r="K72" s="35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80" t="str">
        <f>E7</f>
        <v>VD Seč, oprava říms a ŽB desek pod uzávěry spodních výpustí na návodní straně</v>
      </c>
      <c r="F73" s="281"/>
      <c r="G73" s="281"/>
      <c r="H73" s="281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90</v>
      </c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52" t="str">
        <f>E9</f>
        <v>01 - Oprava</v>
      </c>
      <c r="F75" s="282"/>
      <c r="G75" s="282"/>
      <c r="H75" s="282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 xml:space="preserve"> </v>
      </c>
      <c r="G77" s="35"/>
      <c r="H77" s="35"/>
      <c r="I77" s="110" t="s">
        <v>23</v>
      </c>
      <c r="J77" s="58" t="str">
        <f>IF(J12="","",J12)</f>
        <v>7. 7. 2020</v>
      </c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25</v>
      </c>
      <c r="D79" s="35"/>
      <c r="E79" s="35"/>
      <c r="F79" s="26" t="str">
        <f>E15</f>
        <v>Povodí Labe, státní podnik</v>
      </c>
      <c r="G79" s="35"/>
      <c r="H79" s="35"/>
      <c r="I79" s="110" t="s">
        <v>33</v>
      </c>
      <c r="J79" s="31" t="str">
        <f>E21</f>
        <v xml:space="preserve"> </v>
      </c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8" t="s">
        <v>31</v>
      </c>
      <c r="D80" s="35"/>
      <c r="E80" s="35"/>
      <c r="F80" s="26" t="str">
        <f>IF(E18="","",E18)</f>
        <v>Vyplň údaj</v>
      </c>
      <c r="G80" s="35"/>
      <c r="H80" s="35"/>
      <c r="I80" s="110" t="s">
        <v>35</v>
      </c>
      <c r="J80" s="31" t="str">
        <f>E24</f>
        <v>Ing. Vít Pučálek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0" customFormat="1" ht="29.25" customHeight="1">
      <c r="A82" s="151"/>
      <c r="B82" s="152"/>
      <c r="C82" s="153" t="s">
        <v>98</v>
      </c>
      <c r="D82" s="154" t="s">
        <v>60</v>
      </c>
      <c r="E82" s="154" t="s">
        <v>56</v>
      </c>
      <c r="F82" s="154" t="s">
        <v>57</v>
      </c>
      <c r="G82" s="154" t="s">
        <v>99</v>
      </c>
      <c r="H82" s="154" t="s">
        <v>100</v>
      </c>
      <c r="I82" s="155" t="s">
        <v>101</v>
      </c>
      <c r="J82" s="154" t="s">
        <v>94</v>
      </c>
      <c r="K82" s="156" t="s">
        <v>102</v>
      </c>
      <c r="L82" s="157"/>
      <c r="M82" s="67" t="s">
        <v>19</v>
      </c>
      <c r="N82" s="68" t="s">
        <v>45</v>
      </c>
      <c r="O82" s="68" t="s">
        <v>103</v>
      </c>
      <c r="P82" s="68" t="s">
        <v>104</v>
      </c>
      <c r="Q82" s="68" t="s">
        <v>105</v>
      </c>
      <c r="R82" s="68" t="s">
        <v>106</v>
      </c>
      <c r="S82" s="68" t="s">
        <v>107</v>
      </c>
      <c r="T82" s="69" t="s">
        <v>108</v>
      </c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</row>
    <row r="83" spans="1:65" s="2" customFormat="1" ht="22.9" customHeight="1">
      <c r="A83" s="33"/>
      <c r="B83" s="34"/>
      <c r="C83" s="74" t="s">
        <v>109</v>
      </c>
      <c r="D83" s="35"/>
      <c r="E83" s="35"/>
      <c r="F83" s="35"/>
      <c r="G83" s="35"/>
      <c r="H83" s="35"/>
      <c r="I83" s="107"/>
      <c r="J83" s="158">
        <f>BK83</f>
        <v>0</v>
      </c>
      <c r="K83" s="35"/>
      <c r="L83" s="38"/>
      <c r="M83" s="70"/>
      <c r="N83" s="159"/>
      <c r="O83" s="71"/>
      <c r="P83" s="160">
        <f>P84</f>
        <v>0</v>
      </c>
      <c r="Q83" s="71"/>
      <c r="R83" s="160">
        <f>R84</f>
        <v>3.6971099999999999</v>
      </c>
      <c r="S83" s="71"/>
      <c r="T83" s="161">
        <f>T84</f>
        <v>12.615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74</v>
      </c>
      <c r="AU83" s="16" t="s">
        <v>95</v>
      </c>
      <c r="BK83" s="162">
        <f>BK84</f>
        <v>0</v>
      </c>
    </row>
    <row r="84" spans="1:65" s="11" customFormat="1" ht="25.9" customHeight="1">
      <c r="B84" s="163"/>
      <c r="C84" s="164"/>
      <c r="D84" s="165" t="s">
        <v>74</v>
      </c>
      <c r="E84" s="166" t="s">
        <v>150</v>
      </c>
      <c r="F84" s="166" t="s">
        <v>151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P85+P156+P166</f>
        <v>0</v>
      </c>
      <c r="Q84" s="171"/>
      <c r="R84" s="172">
        <f>R85+R156+R166</f>
        <v>3.6971099999999999</v>
      </c>
      <c r="S84" s="171"/>
      <c r="T84" s="173">
        <f>T85+T156+T166</f>
        <v>12.615</v>
      </c>
      <c r="AR84" s="174" t="s">
        <v>83</v>
      </c>
      <c r="AT84" s="175" t="s">
        <v>74</v>
      </c>
      <c r="AU84" s="175" t="s">
        <v>75</v>
      </c>
      <c r="AY84" s="174" t="s">
        <v>112</v>
      </c>
      <c r="BK84" s="176">
        <f>BK85+BK156+BK166</f>
        <v>0</v>
      </c>
    </row>
    <row r="85" spans="1:65" s="11" customFormat="1" ht="22.9" customHeight="1">
      <c r="B85" s="163"/>
      <c r="C85" s="164"/>
      <c r="D85" s="165" t="s">
        <v>74</v>
      </c>
      <c r="E85" s="206" t="s">
        <v>125</v>
      </c>
      <c r="F85" s="206" t="s">
        <v>152</v>
      </c>
      <c r="G85" s="164"/>
      <c r="H85" s="164"/>
      <c r="I85" s="167"/>
      <c r="J85" s="207">
        <f>BK85</f>
        <v>0</v>
      </c>
      <c r="K85" s="164"/>
      <c r="L85" s="169"/>
      <c r="M85" s="170"/>
      <c r="N85" s="171"/>
      <c r="O85" s="171"/>
      <c r="P85" s="172">
        <f>SUM(P86:P155)</f>
        <v>0</v>
      </c>
      <c r="Q85" s="171"/>
      <c r="R85" s="172">
        <f>SUM(R86:R155)</f>
        <v>3.6971099999999999</v>
      </c>
      <c r="S85" s="171"/>
      <c r="T85" s="173">
        <f>SUM(T86:T155)</f>
        <v>12.615</v>
      </c>
      <c r="AR85" s="174" t="s">
        <v>83</v>
      </c>
      <c r="AT85" s="175" t="s">
        <v>74</v>
      </c>
      <c r="AU85" s="175" t="s">
        <v>83</v>
      </c>
      <c r="AY85" s="174" t="s">
        <v>112</v>
      </c>
      <c r="BK85" s="176">
        <f>SUM(BK86:BK155)</f>
        <v>0</v>
      </c>
    </row>
    <row r="86" spans="1:65" s="2" customFormat="1" ht="14.45" customHeight="1">
      <c r="A86" s="33"/>
      <c r="B86" s="34"/>
      <c r="C86" s="177" t="s">
        <v>83</v>
      </c>
      <c r="D86" s="177" t="s">
        <v>113</v>
      </c>
      <c r="E86" s="178" t="s">
        <v>153</v>
      </c>
      <c r="F86" s="179" t="s">
        <v>154</v>
      </c>
      <c r="G86" s="180" t="s">
        <v>116</v>
      </c>
      <c r="H86" s="181">
        <v>1</v>
      </c>
      <c r="I86" s="182"/>
      <c r="J86" s="183">
        <f>ROUND(I86*H86,2)</f>
        <v>0</v>
      </c>
      <c r="K86" s="179" t="s">
        <v>19</v>
      </c>
      <c r="L86" s="38"/>
      <c r="M86" s="184" t="s">
        <v>19</v>
      </c>
      <c r="N86" s="185" t="s">
        <v>46</v>
      </c>
      <c r="O86" s="63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8" t="s">
        <v>117</v>
      </c>
      <c r="AT86" s="188" t="s">
        <v>113</v>
      </c>
      <c r="AU86" s="188" t="s">
        <v>85</v>
      </c>
      <c r="AY86" s="16" t="s">
        <v>112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6" t="s">
        <v>83</v>
      </c>
      <c r="BK86" s="189">
        <f>ROUND(I86*H86,2)</f>
        <v>0</v>
      </c>
      <c r="BL86" s="16" t="s">
        <v>117</v>
      </c>
      <c r="BM86" s="188" t="s">
        <v>155</v>
      </c>
    </row>
    <row r="87" spans="1:65" s="2" customFormat="1" ht="29.25">
      <c r="A87" s="33"/>
      <c r="B87" s="34"/>
      <c r="C87" s="35"/>
      <c r="D87" s="190" t="s">
        <v>119</v>
      </c>
      <c r="E87" s="35"/>
      <c r="F87" s="191" t="s">
        <v>156</v>
      </c>
      <c r="G87" s="35"/>
      <c r="H87" s="35"/>
      <c r="I87" s="107"/>
      <c r="J87" s="35"/>
      <c r="K87" s="35"/>
      <c r="L87" s="38"/>
      <c r="M87" s="192"/>
      <c r="N87" s="193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119</v>
      </c>
      <c r="AU87" s="16" t="s">
        <v>85</v>
      </c>
    </row>
    <row r="88" spans="1:65" s="2" customFormat="1" ht="14.45" customHeight="1">
      <c r="A88" s="33"/>
      <c r="B88" s="34"/>
      <c r="C88" s="177" t="s">
        <v>85</v>
      </c>
      <c r="D88" s="177" t="s">
        <v>113</v>
      </c>
      <c r="E88" s="178" t="s">
        <v>157</v>
      </c>
      <c r="F88" s="179" t="s">
        <v>158</v>
      </c>
      <c r="G88" s="180" t="s">
        <v>159</v>
      </c>
      <c r="H88" s="181">
        <v>40</v>
      </c>
      <c r="I88" s="182"/>
      <c r="J88" s="183">
        <f>ROUND(I88*H88,2)</f>
        <v>0</v>
      </c>
      <c r="K88" s="179" t="s">
        <v>160</v>
      </c>
      <c r="L88" s="38"/>
      <c r="M88" s="184" t="s">
        <v>19</v>
      </c>
      <c r="N88" s="185" t="s">
        <v>46</v>
      </c>
      <c r="O88" s="63"/>
      <c r="P88" s="186">
        <f>O88*H88</f>
        <v>0</v>
      </c>
      <c r="Q88" s="186">
        <v>0</v>
      </c>
      <c r="R88" s="186">
        <f>Q88*H88</f>
        <v>0</v>
      </c>
      <c r="S88" s="186">
        <v>6.6000000000000003E-2</v>
      </c>
      <c r="T88" s="187">
        <f>S88*H88</f>
        <v>2.64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8" t="s">
        <v>117</v>
      </c>
      <c r="AT88" s="188" t="s">
        <v>113</v>
      </c>
      <c r="AU88" s="188" t="s">
        <v>85</v>
      </c>
      <c r="AY88" s="16" t="s">
        <v>112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6" t="s">
        <v>83</v>
      </c>
      <c r="BK88" s="189">
        <f>ROUND(I88*H88,2)</f>
        <v>0</v>
      </c>
      <c r="BL88" s="16" t="s">
        <v>117</v>
      </c>
      <c r="BM88" s="188" t="s">
        <v>161</v>
      </c>
    </row>
    <row r="89" spans="1:65" s="2" customFormat="1" ht="39">
      <c r="A89" s="33"/>
      <c r="B89" s="34"/>
      <c r="C89" s="35"/>
      <c r="D89" s="190" t="s">
        <v>162</v>
      </c>
      <c r="E89" s="35"/>
      <c r="F89" s="191" t="s">
        <v>163</v>
      </c>
      <c r="G89" s="35"/>
      <c r="H89" s="35"/>
      <c r="I89" s="107"/>
      <c r="J89" s="35"/>
      <c r="K89" s="35"/>
      <c r="L89" s="38"/>
      <c r="M89" s="192"/>
      <c r="N89" s="193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162</v>
      </c>
      <c r="AU89" s="16" t="s">
        <v>85</v>
      </c>
    </row>
    <row r="90" spans="1:65" s="13" customFormat="1" ht="11.25">
      <c r="B90" s="208"/>
      <c r="C90" s="209"/>
      <c r="D90" s="190" t="s">
        <v>164</v>
      </c>
      <c r="E90" s="210" t="s">
        <v>19</v>
      </c>
      <c r="F90" s="211" t="s">
        <v>165</v>
      </c>
      <c r="G90" s="209"/>
      <c r="H90" s="212">
        <v>10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164</v>
      </c>
      <c r="AU90" s="218" t="s">
        <v>85</v>
      </c>
      <c r="AV90" s="13" t="s">
        <v>85</v>
      </c>
      <c r="AW90" s="13" t="s">
        <v>34</v>
      </c>
      <c r="AX90" s="13" t="s">
        <v>75</v>
      </c>
      <c r="AY90" s="218" t="s">
        <v>112</v>
      </c>
    </row>
    <row r="91" spans="1:65" s="13" customFormat="1" ht="11.25">
      <c r="B91" s="208"/>
      <c r="C91" s="209"/>
      <c r="D91" s="190" t="s">
        <v>164</v>
      </c>
      <c r="E91" s="210" t="s">
        <v>19</v>
      </c>
      <c r="F91" s="211" t="s">
        <v>166</v>
      </c>
      <c r="G91" s="209"/>
      <c r="H91" s="212">
        <v>24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164</v>
      </c>
      <c r="AU91" s="218" t="s">
        <v>85</v>
      </c>
      <c r="AV91" s="13" t="s">
        <v>85</v>
      </c>
      <c r="AW91" s="13" t="s">
        <v>34</v>
      </c>
      <c r="AX91" s="13" t="s">
        <v>75</v>
      </c>
      <c r="AY91" s="218" t="s">
        <v>112</v>
      </c>
    </row>
    <row r="92" spans="1:65" s="13" customFormat="1" ht="11.25">
      <c r="B92" s="208"/>
      <c r="C92" s="209"/>
      <c r="D92" s="190" t="s">
        <v>164</v>
      </c>
      <c r="E92" s="210" t="s">
        <v>19</v>
      </c>
      <c r="F92" s="211" t="s">
        <v>167</v>
      </c>
      <c r="G92" s="209"/>
      <c r="H92" s="212">
        <v>6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164</v>
      </c>
      <c r="AU92" s="218" t="s">
        <v>85</v>
      </c>
      <c r="AV92" s="13" t="s">
        <v>85</v>
      </c>
      <c r="AW92" s="13" t="s">
        <v>34</v>
      </c>
      <c r="AX92" s="13" t="s">
        <v>75</v>
      </c>
      <c r="AY92" s="218" t="s">
        <v>112</v>
      </c>
    </row>
    <row r="93" spans="1:65" s="14" customFormat="1" ht="11.25">
      <c r="B93" s="219"/>
      <c r="C93" s="220"/>
      <c r="D93" s="190" t="s">
        <v>164</v>
      </c>
      <c r="E93" s="221" t="s">
        <v>19</v>
      </c>
      <c r="F93" s="222" t="s">
        <v>168</v>
      </c>
      <c r="G93" s="220"/>
      <c r="H93" s="223">
        <v>40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164</v>
      </c>
      <c r="AU93" s="229" t="s">
        <v>85</v>
      </c>
      <c r="AV93" s="14" t="s">
        <v>117</v>
      </c>
      <c r="AW93" s="14" t="s">
        <v>34</v>
      </c>
      <c r="AX93" s="14" t="s">
        <v>83</v>
      </c>
      <c r="AY93" s="229" t="s">
        <v>112</v>
      </c>
    </row>
    <row r="94" spans="1:65" s="2" customFormat="1" ht="14.45" customHeight="1">
      <c r="A94" s="33"/>
      <c r="B94" s="34"/>
      <c r="C94" s="177" t="s">
        <v>169</v>
      </c>
      <c r="D94" s="177" t="s">
        <v>113</v>
      </c>
      <c r="E94" s="178" t="s">
        <v>170</v>
      </c>
      <c r="F94" s="179" t="s">
        <v>171</v>
      </c>
      <c r="G94" s="180" t="s">
        <v>159</v>
      </c>
      <c r="H94" s="181">
        <v>40</v>
      </c>
      <c r="I94" s="182"/>
      <c r="J94" s="183">
        <f>ROUND(I94*H94,2)</f>
        <v>0</v>
      </c>
      <c r="K94" s="179" t="s">
        <v>160</v>
      </c>
      <c r="L94" s="38"/>
      <c r="M94" s="184" t="s">
        <v>19</v>
      </c>
      <c r="N94" s="185" t="s">
        <v>46</v>
      </c>
      <c r="O94" s="63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8" t="s">
        <v>117</v>
      </c>
      <c r="AT94" s="188" t="s">
        <v>113</v>
      </c>
      <c r="AU94" s="188" t="s">
        <v>85</v>
      </c>
      <c r="AY94" s="16" t="s">
        <v>112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6" t="s">
        <v>83</v>
      </c>
      <c r="BK94" s="189">
        <f>ROUND(I94*H94,2)</f>
        <v>0</v>
      </c>
      <c r="BL94" s="16" t="s">
        <v>117</v>
      </c>
      <c r="BM94" s="188" t="s">
        <v>172</v>
      </c>
    </row>
    <row r="95" spans="1:65" s="2" customFormat="1" ht="39">
      <c r="A95" s="33"/>
      <c r="B95" s="34"/>
      <c r="C95" s="35"/>
      <c r="D95" s="190" t="s">
        <v>162</v>
      </c>
      <c r="E95" s="35"/>
      <c r="F95" s="191" t="s">
        <v>163</v>
      </c>
      <c r="G95" s="35"/>
      <c r="H95" s="35"/>
      <c r="I95" s="107"/>
      <c r="J95" s="35"/>
      <c r="K95" s="35"/>
      <c r="L95" s="38"/>
      <c r="M95" s="192"/>
      <c r="N95" s="193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162</v>
      </c>
      <c r="AU95" s="16" t="s">
        <v>85</v>
      </c>
    </row>
    <row r="96" spans="1:65" s="13" customFormat="1" ht="11.25">
      <c r="B96" s="208"/>
      <c r="C96" s="209"/>
      <c r="D96" s="190" t="s">
        <v>164</v>
      </c>
      <c r="E96" s="210" t="s">
        <v>19</v>
      </c>
      <c r="F96" s="211" t="s">
        <v>165</v>
      </c>
      <c r="G96" s="209"/>
      <c r="H96" s="212">
        <v>10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164</v>
      </c>
      <c r="AU96" s="218" t="s">
        <v>85</v>
      </c>
      <c r="AV96" s="13" t="s">
        <v>85</v>
      </c>
      <c r="AW96" s="13" t="s">
        <v>34</v>
      </c>
      <c r="AX96" s="13" t="s">
        <v>75</v>
      </c>
      <c r="AY96" s="218" t="s">
        <v>112</v>
      </c>
    </row>
    <row r="97" spans="1:65" s="13" customFormat="1" ht="11.25">
      <c r="B97" s="208"/>
      <c r="C97" s="209"/>
      <c r="D97" s="190" t="s">
        <v>164</v>
      </c>
      <c r="E97" s="210" t="s">
        <v>19</v>
      </c>
      <c r="F97" s="211" t="s">
        <v>166</v>
      </c>
      <c r="G97" s="209"/>
      <c r="H97" s="212">
        <v>24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164</v>
      </c>
      <c r="AU97" s="218" t="s">
        <v>85</v>
      </c>
      <c r="AV97" s="13" t="s">
        <v>85</v>
      </c>
      <c r="AW97" s="13" t="s">
        <v>34</v>
      </c>
      <c r="AX97" s="13" t="s">
        <v>75</v>
      </c>
      <c r="AY97" s="218" t="s">
        <v>112</v>
      </c>
    </row>
    <row r="98" spans="1:65" s="13" customFormat="1" ht="11.25">
      <c r="B98" s="208"/>
      <c r="C98" s="209"/>
      <c r="D98" s="190" t="s">
        <v>164</v>
      </c>
      <c r="E98" s="210" t="s">
        <v>19</v>
      </c>
      <c r="F98" s="211" t="s">
        <v>167</v>
      </c>
      <c r="G98" s="209"/>
      <c r="H98" s="212">
        <v>6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164</v>
      </c>
      <c r="AU98" s="218" t="s">
        <v>85</v>
      </c>
      <c r="AV98" s="13" t="s">
        <v>85</v>
      </c>
      <c r="AW98" s="13" t="s">
        <v>34</v>
      </c>
      <c r="AX98" s="13" t="s">
        <v>75</v>
      </c>
      <c r="AY98" s="218" t="s">
        <v>112</v>
      </c>
    </row>
    <row r="99" spans="1:65" s="14" customFormat="1" ht="11.25">
      <c r="B99" s="219"/>
      <c r="C99" s="220"/>
      <c r="D99" s="190" t="s">
        <v>164</v>
      </c>
      <c r="E99" s="221" t="s">
        <v>19</v>
      </c>
      <c r="F99" s="222" t="s">
        <v>168</v>
      </c>
      <c r="G99" s="220"/>
      <c r="H99" s="223">
        <v>40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164</v>
      </c>
      <c r="AU99" s="229" t="s">
        <v>85</v>
      </c>
      <c r="AV99" s="14" t="s">
        <v>117</v>
      </c>
      <c r="AW99" s="14" t="s">
        <v>34</v>
      </c>
      <c r="AX99" s="14" t="s">
        <v>83</v>
      </c>
      <c r="AY99" s="229" t="s">
        <v>112</v>
      </c>
    </row>
    <row r="100" spans="1:65" s="2" customFormat="1" ht="14.45" customHeight="1">
      <c r="A100" s="33"/>
      <c r="B100" s="34"/>
      <c r="C100" s="177" t="s">
        <v>117</v>
      </c>
      <c r="D100" s="177" t="s">
        <v>113</v>
      </c>
      <c r="E100" s="178" t="s">
        <v>173</v>
      </c>
      <c r="F100" s="179" t="s">
        <v>174</v>
      </c>
      <c r="G100" s="180" t="s">
        <v>159</v>
      </c>
      <c r="H100" s="181">
        <v>133</v>
      </c>
      <c r="I100" s="182"/>
      <c r="J100" s="183">
        <f>ROUND(I100*H100,2)</f>
        <v>0</v>
      </c>
      <c r="K100" s="179" t="s">
        <v>160</v>
      </c>
      <c r="L100" s="38"/>
      <c r="M100" s="184" t="s">
        <v>19</v>
      </c>
      <c r="N100" s="185" t="s">
        <v>46</v>
      </c>
      <c r="O100" s="63"/>
      <c r="P100" s="186">
        <f>O100*H100</f>
        <v>0</v>
      </c>
      <c r="Q100" s="186">
        <v>0</v>
      </c>
      <c r="R100" s="186">
        <f>Q100*H100</f>
        <v>0</v>
      </c>
      <c r="S100" s="186">
        <v>7.4999999999999997E-2</v>
      </c>
      <c r="T100" s="187">
        <f>S100*H100</f>
        <v>9.9749999999999996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8" t="s">
        <v>117</v>
      </c>
      <c r="AT100" s="188" t="s">
        <v>113</v>
      </c>
      <c r="AU100" s="188" t="s">
        <v>85</v>
      </c>
      <c r="AY100" s="16" t="s">
        <v>112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6" t="s">
        <v>83</v>
      </c>
      <c r="BK100" s="189">
        <f>ROUND(I100*H100,2)</f>
        <v>0</v>
      </c>
      <c r="BL100" s="16" t="s">
        <v>117</v>
      </c>
      <c r="BM100" s="188" t="s">
        <v>175</v>
      </c>
    </row>
    <row r="101" spans="1:65" s="2" customFormat="1" ht="58.5">
      <c r="A101" s="33"/>
      <c r="B101" s="34"/>
      <c r="C101" s="35"/>
      <c r="D101" s="190" t="s">
        <v>162</v>
      </c>
      <c r="E101" s="35"/>
      <c r="F101" s="191" t="s">
        <v>176</v>
      </c>
      <c r="G101" s="35"/>
      <c r="H101" s="35"/>
      <c r="I101" s="107"/>
      <c r="J101" s="35"/>
      <c r="K101" s="35"/>
      <c r="L101" s="38"/>
      <c r="M101" s="192"/>
      <c r="N101" s="193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162</v>
      </c>
      <c r="AU101" s="16" t="s">
        <v>85</v>
      </c>
    </row>
    <row r="102" spans="1:65" s="13" customFormat="1" ht="11.25">
      <c r="B102" s="208"/>
      <c r="C102" s="209"/>
      <c r="D102" s="190" t="s">
        <v>164</v>
      </c>
      <c r="E102" s="210" t="s">
        <v>19</v>
      </c>
      <c r="F102" s="211" t="s">
        <v>177</v>
      </c>
      <c r="G102" s="209"/>
      <c r="H102" s="212">
        <v>34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164</v>
      </c>
      <c r="AU102" s="218" t="s">
        <v>85</v>
      </c>
      <c r="AV102" s="13" t="s">
        <v>85</v>
      </c>
      <c r="AW102" s="13" t="s">
        <v>34</v>
      </c>
      <c r="AX102" s="13" t="s">
        <v>75</v>
      </c>
      <c r="AY102" s="218" t="s">
        <v>112</v>
      </c>
    </row>
    <row r="103" spans="1:65" s="13" customFormat="1" ht="11.25">
      <c r="B103" s="208"/>
      <c r="C103" s="209"/>
      <c r="D103" s="190" t="s">
        <v>164</v>
      </c>
      <c r="E103" s="210" t="s">
        <v>19</v>
      </c>
      <c r="F103" s="211" t="s">
        <v>178</v>
      </c>
      <c r="G103" s="209"/>
      <c r="H103" s="212">
        <v>80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164</v>
      </c>
      <c r="AU103" s="218" t="s">
        <v>85</v>
      </c>
      <c r="AV103" s="13" t="s">
        <v>85</v>
      </c>
      <c r="AW103" s="13" t="s">
        <v>34</v>
      </c>
      <c r="AX103" s="13" t="s">
        <v>75</v>
      </c>
      <c r="AY103" s="218" t="s">
        <v>112</v>
      </c>
    </row>
    <row r="104" spans="1:65" s="13" customFormat="1" ht="11.25">
      <c r="B104" s="208"/>
      <c r="C104" s="209"/>
      <c r="D104" s="190" t="s">
        <v>164</v>
      </c>
      <c r="E104" s="210" t="s">
        <v>19</v>
      </c>
      <c r="F104" s="211" t="s">
        <v>179</v>
      </c>
      <c r="G104" s="209"/>
      <c r="H104" s="212">
        <v>19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164</v>
      </c>
      <c r="AU104" s="218" t="s">
        <v>85</v>
      </c>
      <c r="AV104" s="13" t="s">
        <v>85</v>
      </c>
      <c r="AW104" s="13" t="s">
        <v>34</v>
      </c>
      <c r="AX104" s="13" t="s">
        <v>75</v>
      </c>
      <c r="AY104" s="218" t="s">
        <v>112</v>
      </c>
    </row>
    <row r="105" spans="1:65" s="14" customFormat="1" ht="11.25">
      <c r="B105" s="219"/>
      <c r="C105" s="220"/>
      <c r="D105" s="190" t="s">
        <v>164</v>
      </c>
      <c r="E105" s="221" t="s">
        <v>19</v>
      </c>
      <c r="F105" s="222" t="s">
        <v>168</v>
      </c>
      <c r="G105" s="220"/>
      <c r="H105" s="223">
        <v>133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164</v>
      </c>
      <c r="AU105" s="229" t="s">
        <v>85</v>
      </c>
      <c r="AV105" s="14" t="s">
        <v>117</v>
      </c>
      <c r="AW105" s="14" t="s">
        <v>34</v>
      </c>
      <c r="AX105" s="14" t="s">
        <v>83</v>
      </c>
      <c r="AY105" s="229" t="s">
        <v>112</v>
      </c>
    </row>
    <row r="106" spans="1:65" s="2" customFormat="1" ht="14.45" customHeight="1">
      <c r="A106" s="33"/>
      <c r="B106" s="34"/>
      <c r="C106" s="177" t="s">
        <v>111</v>
      </c>
      <c r="D106" s="177" t="s">
        <v>113</v>
      </c>
      <c r="E106" s="178" t="s">
        <v>180</v>
      </c>
      <c r="F106" s="179" t="s">
        <v>181</v>
      </c>
      <c r="G106" s="180" t="s">
        <v>159</v>
      </c>
      <c r="H106" s="181">
        <v>133</v>
      </c>
      <c r="I106" s="182"/>
      <c r="J106" s="183">
        <f>ROUND(I106*H106,2)</f>
        <v>0</v>
      </c>
      <c r="K106" s="179" t="s">
        <v>160</v>
      </c>
      <c r="L106" s="38"/>
      <c r="M106" s="184" t="s">
        <v>19</v>
      </c>
      <c r="N106" s="185" t="s">
        <v>46</v>
      </c>
      <c r="O106" s="6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8" t="s">
        <v>117</v>
      </c>
      <c r="AT106" s="188" t="s">
        <v>113</v>
      </c>
      <c r="AU106" s="188" t="s">
        <v>85</v>
      </c>
      <c r="AY106" s="16" t="s">
        <v>112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6" t="s">
        <v>83</v>
      </c>
      <c r="BK106" s="189">
        <f>ROUND(I106*H106,2)</f>
        <v>0</v>
      </c>
      <c r="BL106" s="16" t="s">
        <v>117</v>
      </c>
      <c r="BM106" s="188" t="s">
        <v>182</v>
      </c>
    </row>
    <row r="107" spans="1:65" s="2" customFormat="1" ht="58.5">
      <c r="A107" s="33"/>
      <c r="B107" s="34"/>
      <c r="C107" s="35"/>
      <c r="D107" s="190" t="s">
        <v>162</v>
      </c>
      <c r="E107" s="35"/>
      <c r="F107" s="191" t="s">
        <v>183</v>
      </c>
      <c r="G107" s="35"/>
      <c r="H107" s="35"/>
      <c r="I107" s="107"/>
      <c r="J107" s="35"/>
      <c r="K107" s="35"/>
      <c r="L107" s="38"/>
      <c r="M107" s="192"/>
      <c r="N107" s="193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162</v>
      </c>
      <c r="AU107" s="16" t="s">
        <v>85</v>
      </c>
    </row>
    <row r="108" spans="1:65" s="13" customFormat="1" ht="11.25">
      <c r="B108" s="208"/>
      <c r="C108" s="209"/>
      <c r="D108" s="190" t="s">
        <v>164</v>
      </c>
      <c r="E108" s="210" t="s">
        <v>19</v>
      </c>
      <c r="F108" s="211" t="s">
        <v>177</v>
      </c>
      <c r="G108" s="209"/>
      <c r="H108" s="212">
        <v>34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164</v>
      </c>
      <c r="AU108" s="218" t="s">
        <v>85</v>
      </c>
      <c r="AV108" s="13" t="s">
        <v>85</v>
      </c>
      <c r="AW108" s="13" t="s">
        <v>34</v>
      </c>
      <c r="AX108" s="13" t="s">
        <v>75</v>
      </c>
      <c r="AY108" s="218" t="s">
        <v>112</v>
      </c>
    </row>
    <row r="109" spans="1:65" s="13" customFormat="1" ht="11.25">
      <c r="B109" s="208"/>
      <c r="C109" s="209"/>
      <c r="D109" s="190" t="s">
        <v>164</v>
      </c>
      <c r="E109" s="210" t="s">
        <v>19</v>
      </c>
      <c r="F109" s="211" t="s">
        <v>178</v>
      </c>
      <c r="G109" s="209"/>
      <c r="H109" s="212">
        <v>80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164</v>
      </c>
      <c r="AU109" s="218" t="s">
        <v>85</v>
      </c>
      <c r="AV109" s="13" t="s">
        <v>85</v>
      </c>
      <c r="AW109" s="13" t="s">
        <v>34</v>
      </c>
      <c r="AX109" s="13" t="s">
        <v>75</v>
      </c>
      <c r="AY109" s="218" t="s">
        <v>112</v>
      </c>
    </row>
    <row r="110" spans="1:65" s="13" customFormat="1" ht="11.25">
      <c r="B110" s="208"/>
      <c r="C110" s="209"/>
      <c r="D110" s="190" t="s">
        <v>164</v>
      </c>
      <c r="E110" s="210" t="s">
        <v>19</v>
      </c>
      <c r="F110" s="211" t="s">
        <v>179</v>
      </c>
      <c r="G110" s="209"/>
      <c r="H110" s="212">
        <v>19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164</v>
      </c>
      <c r="AU110" s="218" t="s">
        <v>85</v>
      </c>
      <c r="AV110" s="13" t="s">
        <v>85</v>
      </c>
      <c r="AW110" s="13" t="s">
        <v>34</v>
      </c>
      <c r="AX110" s="13" t="s">
        <v>75</v>
      </c>
      <c r="AY110" s="218" t="s">
        <v>112</v>
      </c>
    </row>
    <row r="111" spans="1:65" s="14" customFormat="1" ht="11.25">
      <c r="B111" s="219"/>
      <c r="C111" s="220"/>
      <c r="D111" s="190" t="s">
        <v>164</v>
      </c>
      <c r="E111" s="221" t="s">
        <v>19</v>
      </c>
      <c r="F111" s="222" t="s">
        <v>168</v>
      </c>
      <c r="G111" s="220"/>
      <c r="H111" s="223">
        <v>133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164</v>
      </c>
      <c r="AU111" s="229" t="s">
        <v>85</v>
      </c>
      <c r="AV111" s="14" t="s">
        <v>117</v>
      </c>
      <c r="AW111" s="14" t="s">
        <v>34</v>
      </c>
      <c r="AX111" s="14" t="s">
        <v>83</v>
      </c>
      <c r="AY111" s="229" t="s">
        <v>112</v>
      </c>
    </row>
    <row r="112" spans="1:65" s="2" customFormat="1" ht="14.45" customHeight="1">
      <c r="A112" s="33"/>
      <c r="B112" s="34"/>
      <c r="C112" s="177" t="s">
        <v>137</v>
      </c>
      <c r="D112" s="177" t="s">
        <v>113</v>
      </c>
      <c r="E112" s="178" t="s">
        <v>184</v>
      </c>
      <c r="F112" s="179" t="s">
        <v>185</v>
      </c>
      <c r="G112" s="180" t="s">
        <v>159</v>
      </c>
      <c r="H112" s="181">
        <v>133</v>
      </c>
      <c r="I112" s="182"/>
      <c r="J112" s="183">
        <f>ROUND(I112*H112,2)</f>
        <v>0</v>
      </c>
      <c r="K112" s="179" t="s">
        <v>160</v>
      </c>
      <c r="L112" s="38"/>
      <c r="M112" s="184" t="s">
        <v>19</v>
      </c>
      <c r="N112" s="185" t="s">
        <v>46</v>
      </c>
      <c r="O112" s="63"/>
      <c r="P112" s="186">
        <f>O112*H112</f>
        <v>0</v>
      </c>
      <c r="Q112" s="186">
        <v>3.15E-3</v>
      </c>
      <c r="R112" s="186">
        <f>Q112*H112</f>
        <v>0.41894999999999999</v>
      </c>
      <c r="S112" s="186">
        <v>0</v>
      </c>
      <c r="T112" s="18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8" t="s">
        <v>117</v>
      </c>
      <c r="AT112" s="188" t="s">
        <v>113</v>
      </c>
      <c r="AU112" s="188" t="s">
        <v>85</v>
      </c>
      <c r="AY112" s="16" t="s">
        <v>112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6" t="s">
        <v>83</v>
      </c>
      <c r="BK112" s="189">
        <f>ROUND(I112*H112,2)</f>
        <v>0</v>
      </c>
      <c r="BL112" s="16" t="s">
        <v>117</v>
      </c>
      <c r="BM112" s="188" t="s">
        <v>186</v>
      </c>
    </row>
    <row r="113" spans="1:65" s="13" customFormat="1" ht="11.25">
      <c r="B113" s="208"/>
      <c r="C113" s="209"/>
      <c r="D113" s="190" t="s">
        <v>164</v>
      </c>
      <c r="E113" s="210" t="s">
        <v>19</v>
      </c>
      <c r="F113" s="211" t="s">
        <v>177</v>
      </c>
      <c r="G113" s="209"/>
      <c r="H113" s="212">
        <v>34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164</v>
      </c>
      <c r="AU113" s="218" t="s">
        <v>85</v>
      </c>
      <c r="AV113" s="13" t="s">
        <v>85</v>
      </c>
      <c r="AW113" s="13" t="s">
        <v>34</v>
      </c>
      <c r="AX113" s="13" t="s">
        <v>75</v>
      </c>
      <c r="AY113" s="218" t="s">
        <v>112</v>
      </c>
    </row>
    <row r="114" spans="1:65" s="13" customFormat="1" ht="11.25">
      <c r="B114" s="208"/>
      <c r="C114" s="209"/>
      <c r="D114" s="190" t="s">
        <v>164</v>
      </c>
      <c r="E114" s="210" t="s">
        <v>19</v>
      </c>
      <c r="F114" s="211" t="s">
        <v>178</v>
      </c>
      <c r="G114" s="209"/>
      <c r="H114" s="212">
        <v>80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164</v>
      </c>
      <c r="AU114" s="218" t="s">
        <v>85</v>
      </c>
      <c r="AV114" s="13" t="s">
        <v>85</v>
      </c>
      <c r="AW114" s="13" t="s">
        <v>34</v>
      </c>
      <c r="AX114" s="13" t="s">
        <v>75</v>
      </c>
      <c r="AY114" s="218" t="s">
        <v>112</v>
      </c>
    </row>
    <row r="115" spans="1:65" s="13" customFormat="1" ht="11.25">
      <c r="B115" s="208"/>
      <c r="C115" s="209"/>
      <c r="D115" s="190" t="s">
        <v>164</v>
      </c>
      <c r="E115" s="210" t="s">
        <v>19</v>
      </c>
      <c r="F115" s="211" t="s">
        <v>179</v>
      </c>
      <c r="G115" s="209"/>
      <c r="H115" s="212">
        <v>19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164</v>
      </c>
      <c r="AU115" s="218" t="s">
        <v>85</v>
      </c>
      <c r="AV115" s="13" t="s">
        <v>85</v>
      </c>
      <c r="AW115" s="13" t="s">
        <v>34</v>
      </c>
      <c r="AX115" s="13" t="s">
        <v>75</v>
      </c>
      <c r="AY115" s="218" t="s">
        <v>112</v>
      </c>
    </row>
    <row r="116" spans="1:65" s="14" customFormat="1" ht="11.25">
      <c r="B116" s="219"/>
      <c r="C116" s="220"/>
      <c r="D116" s="190" t="s">
        <v>164</v>
      </c>
      <c r="E116" s="221" t="s">
        <v>19</v>
      </c>
      <c r="F116" s="222" t="s">
        <v>168</v>
      </c>
      <c r="G116" s="220"/>
      <c r="H116" s="223">
        <v>133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164</v>
      </c>
      <c r="AU116" s="229" t="s">
        <v>85</v>
      </c>
      <c r="AV116" s="14" t="s">
        <v>117</v>
      </c>
      <c r="AW116" s="14" t="s">
        <v>34</v>
      </c>
      <c r="AX116" s="14" t="s">
        <v>83</v>
      </c>
      <c r="AY116" s="229" t="s">
        <v>112</v>
      </c>
    </row>
    <row r="117" spans="1:65" s="2" customFormat="1" ht="14.45" customHeight="1">
      <c r="A117" s="33"/>
      <c r="B117" s="34"/>
      <c r="C117" s="177" t="s">
        <v>141</v>
      </c>
      <c r="D117" s="177" t="s">
        <v>113</v>
      </c>
      <c r="E117" s="178" t="s">
        <v>187</v>
      </c>
      <c r="F117" s="179" t="s">
        <v>188</v>
      </c>
      <c r="G117" s="180" t="s">
        <v>159</v>
      </c>
      <c r="H117" s="181">
        <v>133</v>
      </c>
      <c r="I117" s="182"/>
      <c r="J117" s="183">
        <f>ROUND(I117*H117,2)</f>
        <v>0</v>
      </c>
      <c r="K117" s="179" t="s">
        <v>160</v>
      </c>
      <c r="L117" s="38"/>
      <c r="M117" s="184" t="s">
        <v>19</v>
      </c>
      <c r="N117" s="185" t="s">
        <v>46</v>
      </c>
      <c r="O117" s="6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8" t="s">
        <v>117</v>
      </c>
      <c r="AT117" s="188" t="s">
        <v>113</v>
      </c>
      <c r="AU117" s="188" t="s">
        <v>85</v>
      </c>
      <c r="AY117" s="16" t="s">
        <v>112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6" t="s">
        <v>83</v>
      </c>
      <c r="BK117" s="189">
        <f>ROUND(I117*H117,2)</f>
        <v>0</v>
      </c>
      <c r="BL117" s="16" t="s">
        <v>117</v>
      </c>
      <c r="BM117" s="188" t="s">
        <v>189</v>
      </c>
    </row>
    <row r="118" spans="1:65" s="13" customFormat="1" ht="11.25">
      <c r="B118" s="208"/>
      <c r="C118" s="209"/>
      <c r="D118" s="190" t="s">
        <v>164</v>
      </c>
      <c r="E118" s="210" t="s">
        <v>19</v>
      </c>
      <c r="F118" s="211" t="s">
        <v>177</v>
      </c>
      <c r="G118" s="209"/>
      <c r="H118" s="212">
        <v>34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164</v>
      </c>
      <c r="AU118" s="218" t="s">
        <v>85</v>
      </c>
      <c r="AV118" s="13" t="s">
        <v>85</v>
      </c>
      <c r="AW118" s="13" t="s">
        <v>34</v>
      </c>
      <c r="AX118" s="13" t="s">
        <v>75</v>
      </c>
      <c r="AY118" s="218" t="s">
        <v>112</v>
      </c>
    </row>
    <row r="119" spans="1:65" s="13" customFormat="1" ht="11.25">
      <c r="B119" s="208"/>
      <c r="C119" s="209"/>
      <c r="D119" s="190" t="s">
        <v>164</v>
      </c>
      <c r="E119" s="210" t="s">
        <v>19</v>
      </c>
      <c r="F119" s="211" t="s">
        <v>178</v>
      </c>
      <c r="G119" s="209"/>
      <c r="H119" s="212">
        <v>80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164</v>
      </c>
      <c r="AU119" s="218" t="s">
        <v>85</v>
      </c>
      <c r="AV119" s="13" t="s">
        <v>85</v>
      </c>
      <c r="AW119" s="13" t="s">
        <v>34</v>
      </c>
      <c r="AX119" s="13" t="s">
        <v>75</v>
      </c>
      <c r="AY119" s="218" t="s">
        <v>112</v>
      </c>
    </row>
    <row r="120" spans="1:65" s="13" customFormat="1" ht="11.25">
      <c r="B120" s="208"/>
      <c r="C120" s="209"/>
      <c r="D120" s="190" t="s">
        <v>164</v>
      </c>
      <c r="E120" s="210" t="s">
        <v>19</v>
      </c>
      <c r="F120" s="211" t="s">
        <v>179</v>
      </c>
      <c r="G120" s="209"/>
      <c r="H120" s="212">
        <v>19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164</v>
      </c>
      <c r="AU120" s="218" t="s">
        <v>85</v>
      </c>
      <c r="AV120" s="13" t="s">
        <v>85</v>
      </c>
      <c r="AW120" s="13" t="s">
        <v>34</v>
      </c>
      <c r="AX120" s="13" t="s">
        <v>75</v>
      </c>
      <c r="AY120" s="218" t="s">
        <v>112</v>
      </c>
    </row>
    <row r="121" spans="1:65" s="14" customFormat="1" ht="11.25">
      <c r="B121" s="219"/>
      <c r="C121" s="220"/>
      <c r="D121" s="190" t="s">
        <v>164</v>
      </c>
      <c r="E121" s="221" t="s">
        <v>19</v>
      </c>
      <c r="F121" s="222" t="s">
        <v>168</v>
      </c>
      <c r="G121" s="220"/>
      <c r="H121" s="223">
        <v>133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164</v>
      </c>
      <c r="AU121" s="229" t="s">
        <v>85</v>
      </c>
      <c r="AV121" s="14" t="s">
        <v>117</v>
      </c>
      <c r="AW121" s="14" t="s">
        <v>34</v>
      </c>
      <c r="AX121" s="14" t="s">
        <v>83</v>
      </c>
      <c r="AY121" s="229" t="s">
        <v>112</v>
      </c>
    </row>
    <row r="122" spans="1:65" s="2" customFormat="1" ht="24.2" customHeight="1">
      <c r="A122" s="33"/>
      <c r="B122" s="34"/>
      <c r="C122" s="177" t="s">
        <v>121</v>
      </c>
      <c r="D122" s="177" t="s">
        <v>113</v>
      </c>
      <c r="E122" s="178" t="s">
        <v>190</v>
      </c>
      <c r="F122" s="179" t="s">
        <v>191</v>
      </c>
      <c r="G122" s="180" t="s">
        <v>159</v>
      </c>
      <c r="H122" s="181">
        <v>40</v>
      </c>
      <c r="I122" s="182"/>
      <c r="J122" s="183">
        <f>ROUND(I122*H122,2)</f>
        <v>0</v>
      </c>
      <c r="K122" s="179" t="s">
        <v>160</v>
      </c>
      <c r="L122" s="38"/>
      <c r="M122" s="184" t="s">
        <v>19</v>
      </c>
      <c r="N122" s="185" t="s">
        <v>46</v>
      </c>
      <c r="O122" s="63"/>
      <c r="P122" s="186">
        <f>O122*H122</f>
        <v>0</v>
      </c>
      <c r="Q122" s="186">
        <v>5.8279999999999998E-2</v>
      </c>
      <c r="R122" s="186">
        <f>Q122*H122</f>
        <v>2.3311999999999999</v>
      </c>
      <c r="S122" s="186">
        <v>0</v>
      </c>
      <c r="T122" s="18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8" t="s">
        <v>117</v>
      </c>
      <c r="AT122" s="188" t="s">
        <v>113</v>
      </c>
      <c r="AU122" s="188" t="s">
        <v>85</v>
      </c>
      <c r="AY122" s="16" t="s">
        <v>112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6" t="s">
        <v>83</v>
      </c>
      <c r="BK122" s="189">
        <f>ROUND(I122*H122,2)</f>
        <v>0</v>
      </c>
      <c r="BL122" s="16" t="s">
        <v>117</v>
      </c>
      <c r="BM122" s="188" t="s">
        <v>192</v>
      </c>
    </row>
    <row r="123" spans="1:65" s="2" customFormat="1" ht="107.25">
      <c r="A123" s="33"/>
      <c r="B123" s="34"/>
      <c r="C123" s="35"/>
      <c r="D123" s="190" t="s">
        <v>162</v>
      </c>
      <c r="E123" s="35"/>
      <c r="F123" s="191" t="s">
        <v>193</v>
      </c>
      <c r="G123" s="35"/>
      <c r="H123" s="35"/>
      <c r="I123" s="107"/>
      <c r="J123" s="35"/>
      <c r="K123" s="35"/>
      <c r="L123" s="38"/>
      <c r="M123" s="192"/>
      <c r="N123" s="193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162</v>
      </c>
      <c r="AU123" s="16" t="s">
        <v>85</v>
      </c>
    </row>
    <row r="124" spans="1:65" s="13" customFormat="1" ht="11.25">
      <c r="B124" s="208"/>
      <c r="C124" s="209"/>
      <c r="D124" s="190" t="s">
        <v>164</v>
      </c>
      <c r="E124" s="210" t="s">
        <v>19</v>
      </c>
      <c r="F124" s="211" t="s">
        <v>165</v>
      </c>
      <c r="G124" s="209"/>
      <c r="H124" s="212">
        <v>10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164</v>
      </c>
      <c r="AU124" s="218" t="s">
        <v>85</v>
      </c>
      <c r="AV124" s="13" t="s">
        <v>85</v>
      </c>
      <c r="AW124" s="13" t="s">
        <v>34</v>
      </c>
      <c r="AX124" s="13" t="s">
        <v>75</v>
      </c>
      <c r="AY124" s="218" t="s">
        <v>112</v>
      </c>
    </row>
    <row r="125" spans="1:65" s="13" customFormat="1" ht="11.25">
      <c r="B125" s="208"/>
      <c r="C125" s="209"/>
      <c r="D125" s="190" t="s">
        <v>164</v>
      </c>
      <c r="E125" s="210" t="s">
        <v>19</v>
      </c>
      <c r="F125" s="211" t="s">
        <v>166</v>
      </c>
      <c r="G125" s="209"/>
      <c r="H125" s="212">
        <v>24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164</v>
      </c>
      <c r="AU125" s="218" t="s">
        <v>85</v>
      </c>
      <c r="AV125" s="13" t="s">
        <v>85</v>
      </c>
      <c r="AW125" s="13" t="s">
        <v>34</v>
      </c>
      <c r="AX125" s="13" t="s">
        <v>75</v>
      </c>
      <c r="AY125" s="218" t="s">
        <v>112</v>
      </c>
    </row>
    <row r="126" spans="1:65" s="13" customFormat="1" ht="11.25">
      <c r="B126" s="208"/>
      <c r="C126" s="209"/>
      <c r="D126" s="190" t="s">
        <v>164</v>
      </c>
      <c r="E126" s="210" t="s">
        <v>19</v>
      </c>
      <c r="F126" s="211" t="s">
        <v>167</v>
      </c>
      <c r="G126" s="209"/>
      <c r="H126" s="212">
        <v>6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164</v>
      </c>
      <c r="AU126" s="218" t="s">
        <v>85</v>
      </c>
      <c r="AV126" s="13" t="s">
        <v>85</v>
      </c>
      <c r="AW126" s="13" t="s">
        <v>34</v>
      </c>
      <c r="AX126" s="13" t="s">
        <v>75</v>
      </c>
      <c r="AY126" s="218" t="s">
        <v>112</v>
      </c>
    </row>
    <row r="127" spans="1:65" s="14" customFormat="1" ht="11.25">
      <c r="B127" s="219"/>
      <c r="C127" s="220"/>
      <c r="D127" s="190" t="s">
        <v>164</v>
      </c>
      <c r="E127" s="221" t="s">
        <v>19</v>
      </c>
      <c r="F127" s="222" t="s">
        <v>168</v>
      </c>
      <c r="G127" s="220"/>
      <c r="H127" s="223">
        <v>40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164</v>
      </c>
      <c r="AU127" s="229" t="s">
        <v>85</v>
      </c>
      <c r="AV127" s="14" t="s">
        <v>117</v>
      </c>
      <c r="AW127" s="14" t="s">
        <v>34</v>
      </c>
      <c r="AX127" s="14" t="s">
        <v>83</v>
      </c>
      <c r="AY127" s="229" t="s">
        <v>112</v>
      </c>
    </row>
    <row r="128" spans="1:65" s="2" customFormat="1" ht="24.2" customHeight="1">
      <c r="A128" s="33"/>
      <c r="B128" s="34"/>
      <c r="C128" s="177" t="s">
        <v>125</v>
      </c>
      <c r="D128" s="177" t="s">
        <v>113</v>
      </c>
      <c r="E128" s="178" t="s">
        <v>194</v>
      </c>
      <c r="F128" s="179" t="s">
        <v>195</v>
      </c>
      <c r="G128" s="180" t="s">
        <v>159</v>
      </c>
      <c r="H128" s="181">
        <v>40</v>
      </c>
      <c r="I128" s="182"/>
      <c r="J128" s="183">
        <f>ROUND(I128*H128,2)</f>
        <v>0</v>
      </c>
      <c r="K128" s="179" t="s">
        <v>160</v>
      </c>
      <c r="L128" s="38"/>
      <c r="M128" s="184" t="s">
        <v>19</v>
      </c>
      <c r="N128" s="185" t="s">
        <v>46</v>
      </c>
      <c r="O128" s="6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8" t="s">
        <v>117</v>
      </c>
      <c r="AT128" s="188" t="s">
        <v>113</v>
      </c>
      <c r="AU128" s="188" t="s">
        <v>85</v>
      </c>
      <c r="AY128" s="16" t="s">
        <v>112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6" t="s">
        <v>83</v>
      </c>
      <c r="BK128" s="189">
        <f>ROUND(I128*H128,2)</f>
        <v>0</v>
      </c>
      <c r="BL128" s="16" t="s">
        <v>117</v>
      </c>
      <c r="BM128" s="188" t="s">
        <v>196</v>
      </c>
    </row>
    <row r="129" spans="1:65" s="2" customFormat="1" ht="107.25">
      <c r="A129" s="33"/>
      <c r="B129" s="34"/>
      <c r="C129" s="35"/>
      <c r="D129" s="190" t="s">
        <v>162</v>
      </c>
      <c r="E129" s="35"/>
      <c r="F129" s="191" t="s">
        <v>193</v>
      </c>
      <c r="G129" s="35"/>
      <c r="H129" s="35"/>
      <c r="I129" s="107"/>
      <c r="J129" s="35"/>
      <c r="K129" s="35"/>
      <c r="L129" s="38"/>
      <c r="M129" s="192"/>
      <c r="N129" s="193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162</v>
      </c>
      <c r="AU129" s="16" t="s">
        <v>85</v>
      </c>
    </row>
    <row r="130" spans="1:65" s="13" customFormat="1" ht="11.25">
      <c r="B130" s="208"/>
      <c r="C130" s="209"/>
      <c r="D130" s="190" t="s">
        <v>164</v>
      </c>
      <c r="E130" s="210" t="s">
        <v>19</v>
      </c>
      <c r="F130" s="211" t="s">
        <v>165</v>
      </c>
      <c r="G130" s="209"/>
      <c r="H130" s="212">
        <v>10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164</v>
      </c>
      <c r="AU130" s="218" t="s">
        <v>85</v>
      </c>
      <c r="AV130" s="13" t="s">
        <v>85</v>
      </c>
      <c r="AW130" s="13" t="s">
        <v>34</v>
      </c>
      <c r="AX130" s="13" t="s">
        <v>75</v>
      </c>
      <c r="AY130" s="218" t="s">
        <v>112</v>
      </c>
    </row>
    <row r="131" spans="1:65" s="13" customFormat="1" ht="11.25">
      <c r="B131" s="208"/>
      <c r="C131" s="209"/>
      <c r="D131" s="190" t="s">
        <v>164</v>
      </c>
      <c r="E131" s="210" t="s">
        <v>19</v>
      </c>
      <c r="F131" s="211" t="s">
        <v>166</v>
      </c>
      <c r="G131" s="209"/>
      <c r="H131" s="212">
        <v>24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164</v>
      </c>
      <c r="AU131" s="218" t="s">
        <v>85</v>
      </c>
      <c r="AV131" s="13" t="s">
        <v>85</v>
      </c>
      <c r="AW131" s="13" t="s">
        <v>34</v>
      </c>
      <c r="AX131" s="13" t="s">
        <v>75</v>
      </c>
      <c r="AY131" s="218" t="s">
        <v>112</v>
      </c>
    </row>
    <row r="132" spans="1:65" s="13" customFormat="1" ht="11.25">
      <c r="B132" s="208"/>
      <c r="C132" s="209"/>
      <c r="D132" s="190" t="s">
        <v>164</v>
      </c>
      <c r="E132" s="210" t="s">
        <v>19</v>
      </c>
      <c r="F132" s="211" t="s">
        <v>167</v>
      </c>
      <c r="G132" s="209"/>
      <c r="H132" s="212">
        <v>6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164</v>
      </c>
      <c r="AU132" s="218" t="s">
        <v>85</v>
      </c>
      <c r="AV132" s="13" t="s">
        <v>85</v>
      </c>
      <c r="AW132" s="13" t="s">
        <v>34</v>
      </c>
      <c r="AX132" s="13" t="s">
        <v>75</v>
      </c>
      <c r="AY132" s="218" t="s">
        <v>112</v>
      </c>
    </row>
    <row r="133" spans="1:65" s="14" customFormat="1" ht="11.25">
      <c r="B133" s="219"/>
      <c r="C133" s="220"/>
      <c r="D133" s="190" t="s">
        <v>164</v>
      </c>
      <c r="E133" s="221" t="s">
        <v>19</v>
      </c>
      <c r="F133" s="222" t="s">
        <v>168</v>
      </c>
      <c r="G133" s="220"/>
      <c r="H133" s="223">
        <v>40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164</v>
      </c>
      <c r="AU133" s="229" t="s">
        <v>85</v>
      </c>
      <c r="AV133" s="14" t="s">
        <v>117</v>
      </c>
      <c r="AW133" s="14" t="s">
        <v>34</v>
      </c>
      <c r="AX133" s="14" t="s">
        <v>83</v>
      </c>
      <c r="AY133" s="229" t="s">
        <v>112</v>
      </c>
    </row>
    <row r="134" spans="1:65" s="2" customFormat="1" ht="14.45" customHeight="1">
      <c r="A134" s="33"/>
      <c r="B134" s="34"/>
      <c r="C134" s="177" t="s">
        <v>130</v>
      </c>
      <c r="D134" s="177" t="s">
        <v>113</v>
      </c>
      <c r="E134" s="178" t="s">
        <v>197</v>
      </c>
      <c r="F134" s="179" t="s">
        <v>198</v>
      </c>
      <c r="G134" s="180" t="s">
        <v>159</v>
      </c>
      <c r="H134" s="181">
        <v>133</v>
      </c>
      <c r="I134" s="182"/>
      <c r="J134" s="183">
        <f>ROUND(I134*H134,2)</f>
        <v>0</v>
      </c>
      <c r="K134" s="179" t="s">
        <v>160</v>
      </c>
      <c r="L134" s="38"/>
      <c r="M134" s="184" t="s">
        <v>19</v>
      </c>
      <c r="N134" s="185" t="s">
        <v>46</v>
      </c>
      <c r="O134" s="63"/>
      <c r="P134" s="186">
        <f>O134*H134</f>
        <v>0</v>
      </c>
      <c r="Q134" s="186">
        <v>7.1199999999999996E-3</v>
      </c>
      <c r="R134" s="186">
        <f>Q134*H134</f>
        <v>0.94695999999999991</v>
      </c>
      <c r="S134" s="186">
        <v>0</v>
      </c>
      <c r="T134" s="18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8" t="s">
        <v>117</v>
      </c>
      <c r="AT134" s="188" t="s">
        <v>113</v>
      </c>
      <c r="AU134" s="188" t="s">
        <v>85</v>
      </c>
      <c r="AY134" s="16" t="s">
        <v>112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6" t="s">
        <v>83</v>
      </c>
      <c r="BK134" s="189">
        <f>ROUND(I134*H134,2)</f>
        <v>0</v>
      </c>
      <c r="BL134" s="16" t="s">
        <v>117</v>
      </c>
      <c r="BM134" s="188" t="s">
        <v>199</v>
      </c>
    </row>
    <row r="135" spans="1:65" s="2" customFormat="1" ht="29.25">
      <c r="A135" s="33"/>
      <c r="B135" s="34"/>
      <c r="C135" s="35"/>
      <c r="D135" s="190" t="s">
        <v>162</v>
      </c>
      <c r="E135" s="35"/>
      <c r="F135" s="191" t="s">
        <v>200</v>
      </c>
      <c r="G135" s="35"/>
      <c r="H135" s="35"/>
      <c r="I135" s="107"/>
      <c r="J135" s="35"/>
      <c r="K135" s="35"/>
      <c r="L135" s="38"/>
      <c r="M135" s="192"/>
      <c r="N135" s="193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162</v>
      </c>
      <c r="AU135" s="16" t="s">
        <v>85</v>
      </c>
    </row>
    <row r="136" spans="1:65" s="13" customFormat="1" ht="11.25">
      <c r="B136" s="208"/>
      <c r="C136" s="209"/>
      <c r="D136" s="190" t="s">
        <v>164</v>
      </c>
      <c r="E136" s="210" t="s">
        <v>19</v>
      </c>
      <c r="F136" s="211" t="s">
        <v>177</v>
      </c>
      <c r="G136" s="209"/>
      <c r="H136" s="212">
        <v>34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164</v>
      </c>
      <c r="AU136" s="218" t="s">
        <v>85</v>
      </c>
      <c r="AV136" s="13" t="s">
        <v>85</v>
      </c>
      <c r="AW136" s="13" t="s">
        <v>34</v>
      </c>
      <c r="AX136" s="13" t="s">
        <v>75</v>
      </c>
      <c r="AY136" s="218" t="s">
        <v>112</v>
      </c>
    </row>
    <row r="137" spans="1:65" s="13" customFormat="1" ht="11.25">
      <c r="B137" s="208"/>
      <c r="C137" s="209"/>
      <c r="D137" s="190" t="s">
        <v>164</v>
      </c>
      <c r="E137" s="210" t="s">
        <v>19</v>
      </c>
      <c r="F137" s="211" t="s">
        <v>178</v>
      </c>
      <c r="G137" s="209"/>
      <c r="H137" s="212">
        <v>80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164</v>
      </c>
      <c r="AU137" s="218" t="s">
        <v>85</v>
      </c>
      <c r="AV137" s="13" t="s">
        <v>85</v>
      </c>
      <c r="AW137" s="13" t="s">
        <v>34</v>
      </c>
      <c r="AX137" s="13" t="s">
        <v>75</v>
      </c>
      <c r="AY137" s="218" t="s">
        <v>112</v>
      </c>
    </row>
    <row r="138" spans="1:65" s="13" customFormat="1" ht="11.25">
      <c r="B138" s="208"/>
      <c r="C138" s="209"/>
      <c r="D138" s="190" t="s">
        <v>164</v>
      </c>
      <c r="E138" s="210" t="s">
        <v>19</v>
      </c>
      <c r="F138" s="211" t="s">
        <v>179</v>
      </c>
      <c r="G138" s="209"/>
      <c r="H138" s="212">
        <v>19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164</v>
      </c>
      <c r="AU138" s="218" t="s">
        <v>85</v>
      </c>
      <c r="AV138" s="13" t="s">
        <v>85</v>
      </c>
      <c r="AW138" s="13" t="s">
        <v>34</v>
      </c>
      <c r="AX138" s="13" t="s">
        <v>75</v>
      </c>
      <c r="AY138" s="218" t="s">
        <v>112</v>
      </c>
    </row>
    <row r="139" spans="1:65" s="14" customFormat="1" ht="11.25">
      <c r="B139" s="219"/>
      <c r="C139" s="220"/>
      <c r="D139" s="190" t="s">
        <v>164</v>
      </c>
      <c r="E139" s="221" t="s">
        <v>19</v>
      </c>
      <c r="F139" s="222" t="s">
        <v>168</v>
      </c>
      <c r="G139" s="220"/>
      <c r="H139" s="223">
        <v>133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164</v>
      </c>
      <c r="AU139" s="229" t="s">
        <v>85</v>
      </c>
      <c r="AV139" s="14" t="s">
        <v>117</v>
      </c>
      <c r="AW139" s="14" t="s">
        <v>34</v>
      </c>
      <c r="AX139" s="14" t="s">
        <v>83</v>
      </c>
      <c r="AY139" s="229" t="s">
        <v>112</v>
      </c>
    </row>
    <row r="140" spans="1:65" s="2" customFormat="1" ht="14.45" customHeight="1">
      <c r="A140" s="33"/>
      <c r="B140" s="34"/>
      <c r="C140" s="177" t="s">
        <v>201</v>
      </c>
      <c r="D140" s="177" t="s">
        <v>113</v>
      </c>
      <c r="E140" s="178" t="s">
        <v>202</v>
      </c>
      <c r="F140" s="179" t="s">
        <v>203</v>
      </c>
      <c r="G140" s="180" t="s">
        <v>159</v>
      </c>
      <c r="H140" s="181">
        <v>133</v>
      </c>
      <c r="I140" s="182"/>
      <c r="J140" s="183">
        <f>ROUND(I140*H140,2)</f>
        <v>0</v>
      </c>
      <c r="K140" s="179" t="s">
        <v>160</v>
      </c>
      <c r="L140" s="38"/>
      <c r="M140" s="184" t="s">
        <v>19</v>
      </c>
      <c r="N140" s="185" t="s">
        <v>46</v>
      </c>
      <c r="O140" s="6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117</v>
      </c>
      <c r="AT140" s="188" t="s">
        <v>113</v>
      </c>
      <c r="AU140" s="188" t="s">
        <v>85</v>
      </c>
      <c r="AY140" s="16" t="s">
        <v>112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6" t="s">
        <v>83</v>
      </c>
      <c r="BK140" s="189">
        <f>ROUND(I140*H140,2)</f>
        <v>0</v>
      </c>
      <c r="BL140" s="16" t="s">
        <v>117</v>
      </c>
      <c r="BM140" s="188" t="s">
        <v>204</v>
      </c>
    </row>
    <row r="141" spans="1:65" s="2" customFormat="1" ht="29.25">
      <c r="A141" s="33"/>
      <c r="B141" s="34"/>
      <c r="C141" s="35"/>
      <c r="D141" s="190" t="s">
        <v>162</v>
      </c>
      <c r="E141" s="35"/>
      <c r="F141" s="191" t="s">
        <v>200</v>
      </c>
      <c r="G141" s="35"/>
      <c r="H141" s="35"/>
      <c r="I141" s="107"/>
      <c r="J141" s="35"/>
      <c r="K141" s="35"/>
      <c r="L141" s="38"/>
      <c r="M141" s="192"/>
      <c r="N141" s="193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162</v>
      </c>
      <c r="AU141" s="16" t="s">
        <v>85</v>
      </c>
    </row>
    <row r="142" spans="1:65" s="13" customFormat="1" ht="11.25">
      <c r="B142" s="208"/>
      <c r="C142" s="209"/>
      <c r="D142" s="190" t="s">
        <v>164</v>
      </c>
      <c r="E142" s="210" t="s">
        <v>19</v>
      </c>
      <c r="F142" s="211" t="s">
        <v>177</v>
      </c>
      <c r="G142" s="209"/>
      <c r="H142" s="212">
        <v>34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164</v>
      </c>
      <c r="AU142" s="218" t="s">
        <v>85</v>
      </c>
      <c r="AV142" s="13" t="s">
        <v>85</v>
      </c>
      <c r="AW142" s="13" t="s">
        <v>34</v>
      </c>
      <c r="AX142" s="13" t="s">
        <v>75</v>
      </c>
      <c r="AY142" s="218" t="s">
        <v>112</v>
      </c>
    </row>
    <row r="143" spans="1:65" s="13" customFormat="1" ht="11.25">
      <c r="B143" s="208"/>
      <c r="C143" s="209"/>
      <c r="D143" s="190" t="s">
        <v>164</v>
      </c>
      <c r="E143" s="210" t="s">
        <v>19</v>
      </c>
      <c r="F143" s="211" t="s">
        <v>178</v>
      </c>
      <c r="G143" s="209"/>
      <c r="H143" s="212">
        <v>80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164</v>
      </c>
      <c r="AU143" s="218" t="s">
        <v>85</v>
      </c>
      <c r="AV143" s="13" t="s">
        <v>85</v>
      </c>
      <c r="AW143" s="13" t="s">
        <v>34</v>
      </c>
      <c r="AX143" s="13" t="s">
        <v>75</v>
      </c>
      <c r="AY143" s="218" t="s">
        <v>112</v>
      </c>
    </row>
    <row r="144" spans="1:65" s="13" customFormat="1" ht="11.25">
      <c r="B144" s="208"/>
      <c r="C144" s="209"/>
      <c r="D144" s="190" t="s">
        <v>164</v>
      </c>
      <c r="E144" s="210" t="s">
        <v>19</v>
      </c>
      <c r="F144" s="211" t="s">
        <v>179</v>
      </c>
      <c r="G144" s="209"/>
      <c r="H144" s="212">
        <v>19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164</v>
      </c>
      <c r="AU144" s="218" t="s">
        <v>85</v>
      </c>
      <c r="AV144" s="13" t="s">
        <v>85</v>
      </c>
      <c r="AW144" s="13" t="s">
        <v>34</v>
      </c>
      <c r="AX144" s="13" t="s">
        <v>75</v>
      </c>
      <c r="AY144" s="218" t="s">
        <v>112</v>
      </c>
    </row>
    <row r="145" spans="1:65" s="14" customFormat="1" ht="11.25">
      <c r="B145" s="219"/>
      <c r="C145" s="220"/>
      <c r="D145" s="190" t="s">
        <v>164</v>
      </c>
      <c r="E145" s="221" t="s">
        <v>19</v>
      </c>
      <c r="F145" s="222" t="s">
        <v>168</v>
      </c>
      <c r="G145" s="220"/>
      <c r="H145" s="223">
        <v>133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164</v>
      </c>
      <c r="AU145" s="229" t="s">
        <v>85</v>
      </c>
      <c r="AV145" s="14" t="s">
        <v>117</v>
      </c>
      <c r="AW145" s="14" t="s">
        <v>34</v>
      </c>
      <c r="AX145" s="14" t="s">
        <v>83</v>
      </c>
      <c r="AY145" s="229" t="s">
        <v>112</v>
      </c>
    </row>
    <row r="146" spans="1:65" s="2" customFormat="1" ht="14.45" customHeight="1">
      <c r="A146" s="33"/>
      <c r="B146" s="34"/>
      <c r="C146" s="177" t="s">
        <v>205</v>
      </c>
      <c r="D146" s="177" t="s">
        <v>113</v>
      </c>
      <c r="E146" s="178" t="s">
        <v>206</v>
      </c>
      <c r="F146" s="179" t="s">
        <v>207</v>
      </c>
      <c r="G146" s="180" t="s">
        <v>159</v>
      </c>
      <c r="H146" s="181">
        <v>133</v>
      </c>
      <c r="I146" s="182"/>
      <c r="J146" s="183">
        <f>ROUND(I146*H146,2)</f>
        <v>0</v>
      </c>
      <c r="K146" s="179" t="s">
        <v>160</v>
      </c>
      <c r="L146" s="38"/>
      <c r="M146" s="184" t="s">
        <v>19</v>
      </c>
      <c r="N146" s="185" t="s">
        <v>46</v>
      </c>
      <c r="O146" s="6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8" t="s">
        <v>117</v>
      </c>
      <c r="AT146" s="188" t="s">
        <v>113</v>
      </c>
      <c r="AU146" s="188" t="s">
        <v>85</v>
      </c>
      <c r="AY146" s="16" t="s">
        <v>112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6" t="s">
        <v>83</v>
      </c>
      <c r="BK146" s="189">
        <f>ROUND(I146*H146,2)</f>
        <v>0</v>
      </c>
      <c r="BL146" s="16" t="s">
        <v>117</v>
      </c>
      <c r="BM146" s="188" t="s">
        <v>208</v>
      </c>
    </row>
    <row r="147" spans="1:65" s="13" customFormat="1" ht="11.25">
      <c r="B147" s="208"/>
      <c r="C147" s="209"/>
      <c r="D147" s="190" t="s">
        <v>164</v>
      </c>
      <c r="E147" s="210" t="s">
        <v>19</v>
      </c>
      <c r="F147" s="211" t="s">
        <v>177</v>
      </c>
      <c r="G147" s="209"/>
      <c r="H147" s="212">
        <v>34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164</v>
      </c>
      <c r="AU147" s="218" t="s">
        <v>85</v>
      </c>
      <c r="AV147" s="13" t="s">
        <v>85</v>
      </c>
      <c r="AW147" s="13" t="s">
        <v>34</v>
      </c>
      <c r="AX147" s="13" t="s">
        <v>75</v>
      </c>
      <c r="AY147" s="218" t="s">
        <v>112</v>
      </c>
    </row>
    <row r="148" spans="1:65" s="13" customFormat="1" ht="11.25">
      <c r="B148" s="208"/>
      <c r="C148" s="209"/>
      <c r="D148" s="190" t="s">
        <v>164</v>
      </c>
      <c r="E148" s="210" t="s">
        <v>19</v>
      </c>
      <c r="F148" s="211" t="s">
        <v>178</v>
      </c>
      <c r="G148" s="209"/>
      <c r="H148" s="212">
        <v>80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164</v>
      </c>
      <c r="AU148" s="218" t="s">
        <v>85</v>
      </c>
      <c r="AV148" s="13" t="s">
        <v>85</v>
      </c>
      <c r="AW148" s="13" t="s">
        <v>34</v>
      </c>
      <c r="AX148" s="13" t="s">
        <v>75</v>
      </c>
      <c r="AY148" s="218" t="s">
        <v>112</v>
      </c>
    </row>
    <row r="149" spans="1:65" s="13" customFormat="1" ht="11.25">
      <c r="B149" s="208"/>
      <c r="C149" s="209"/>
      <c r="D149" s="190" t="s">
        <v>164</v>
      </c>
      <c r="E149" s="210" t="s">
        <v>19</v>
      </c>
      <c r="F149" s="211" t="s">
        <v>179</v>
      </c>
      <c r="G149" s="209"/>
      <c r="H149" s="212">
        <v>19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164</v>
      </c>
      <c r="AU149" s="218" t="s">
        <v>85</v>
      </c>
      <c r="AV149" s="13" t="s">
        <v>85</v>
      </c>
      <c r="AW149" s="13" t="s">
        <v>34</v>
      </c>
      <c r="AX149" s="13" t="s">
        <v>75</v>
      </c>
      <c r="AY149" s="218" t="s">
        <v>112</v>
      </c>
    </row>
    <row r="150" spans="1:65" s="14" customFormat="1" ht="11.25">
      <c r="B150" s="219"/>
      <c r="C150" s="220"/>
      <c r="D150" s="190" t="s">
        <v>164</v>
      </c>
      <c r="E150" s="221" t="s">
        <v>19</v>
      </c>
      <c r="F150" s="222" t="s">
        <v>168</v>
      </c>
      <c r="G150" s="220"/>
      <c r="H150" s="223">
        <v>133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164</v>
      </c>
      <c r="AU150" s="229" t="s">
        <v>85</v>
      </c>
      <c r="AV150" s="14" t="s">
        <v>117</v>
      </c>
      <c r="AW150" s="14" t="s">
        <v>34</v>
      </c>
      <c r="AX150" s="14" t="s">
        <v>83</v>
      </c>
      <c r="AY150" s="229" t="s">
        <v>112</v>
      </c>
    </row>
    <row r="151" spans="1:65" s="2" customFormat="1" ht="14.45" customHeight="1">
      <c r="A151" s="33"/>
      <c r="B151" s="34"/>
      <c r="C151" s="177" t="s">
        <v>209</v>
      </c>
      <c r="D151" s="177" t="s">
        <v>113</v>
      </c>
      <c r="E151" s="178" t="s">
        <v>210</v>
      </c>
      <c r="F151" s="179" t="s">
        <v>211</v>
      </c>
      <c r="G151" s="180" t="s">
        <v>159</v>
      </c>
      <c r="H151" s="181">
        <v>133</v>
      </c>
      <c r="I151" s="182"/>
      <c r="J151" s="183">
        <f>ROUND(I151*H151,2)</f>
        <v>0</v>
      </c>
      <c r="K151" s="179" t="s">
        <v>160</v>
      </c>
      <c r="L151" s="38"/>
      <c r="M151" s="184" t="s">
        <v>19</v>
      </c>
      <c r="N151" s="185" t="s">
        <v>46</v>
      </c>
      <c r="O151" s="6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8" t="s">
        <v>117</v>
      </c>
      <c r="AT151" s="188" t="s">
        <v>113</v>
      </c>
      <c r="AU151" s="188" t="s">
        <v>85</v>
      </c>
      <c r="AY151" s="16" t="s">
        <v>112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6" t="s">
        <v>83</v>
      </c>
      <c r="BK151" s="189">
        <f>ROUND(I151*H151,2)</f>
        <v>0</v>
      </c>
      <c r="BL151" s="16" t="s">
        <v>117</v>
      </c>
      <c r="BM151" s="188" t="s">
        <v>212</v>
      </c>
    </row>
    <row r="152" spans="1:65" s="13" customFormat="1" ht="11.25">
      <c r="B152" s="208"/>
      <c r="C152" s="209"/>
      <c r="D152" s="190" t="s">
        <v>164</v>
      </c>
      <c r="E152" s="210" t="s">
        <v>19</v>
      </c>
      <c r="F152" s="211" t="s">
        <v>177</v>
      </c>
      <c r="G152" s="209"/>
      <c r="H152" s="212">
        <v>34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164</v>
      </c>
      <c r="AU152" s="218" t="s">
        <v>85</v>
      </c>
      <c r="AV152" s="13" t="s">
        <v>85</v>
      </c>
      <c r="AW152" s="13" t="s">
        <v>34</v>
      </c>
      <c r="AX152" s="13" t="s">
        <v>75</v>
      </c>
      <c r="AY152" s="218" t="s">
        <v>112</v>
      </c>
    </row>
    <row r="153" spans="1:65" s="13" customFormat="1" ht="11.25">
      <c r="B153" s="208"/>
      <c r="C153" s="209"/>
      <c r="D153" s="190" t="s">
        <v>164</v>
      </c>
      <c r="E153" s="210" t="s">
        <v>19</v>
      </c>
      <c r="F153" s="211" t="s">
        <v>178</v>
      </c>
      <c r="G153" s="209"/>
      <c r="H153" s="212">
        <v>80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164</v>
      </c>
      <c r="AU153" s="218" t="s">
        <v>85</v>
      </c>
      <c r="AV153" s="13" t="s">
        <v>85</v>
      </c>
      <c r="AW153" s="13" t="s">
        <v>34</v>
      </c>
      <c r="AX153" s="13" t="s">
        <v>75</v>
      </c>
      <c r="AY153" s="218" t="s">
        <v>112</v>
      </c>
    </row>
    <row r="154" spans="1:65" s="13" customFormat="1" ht="11.25">
      <c r="B154" s="208"/>
      <c r="C154" s="209"/>
      <c r="D154" s="190" t="s">
        <v>164</v>
      </c>
      <c r="E154" s="210" t="s">
        <v>19</v>
      </c>
      <c r="F154" s="211" t="s">
        <v>179</v>
      </c>
      <c r="G154" s="209"/>
      <c r="H154" s="212">
        <v>19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164</v>
      </c>
      <c r="AU154" s="218" t="s">
        <v>85</v>
      </c>
      <c r="AV154" s="13" t="s">
        <v>85</v>
      </c>
      <c r="AW154" s="13" t="s">
        <v>34</v>
      </c>
      <c r="AX154" s="13" t="s">
        <v>75</v>
      </c>
      <c r="AY154" s="218" t="s">
        <v>112</v>
      </c>
    </row>
    <row r="155" spans="1:65" s="14" customFormat="1" ht="11.25">
      <c r="B155" s="219"/>
      <c r="C155" s="220"/>
      <c r="D155" s="190" t="s">
        <v>164</v>
      </c>
      <c r="E155" s="221" t="s">
        <v>19</v>
      </c>
      <c r="F155" s="222" t="s">
        <v>168</v>
      </c>
      <c r="G155" s="220"/>
      <c r="H155" s="223">
        <v>133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164</v>
      </c>
      <c r="AU155" s="229" t="s">
        <v>85</v>
      </c>
      <c r="AV155" s="14" t="s">
        <v>117</v>
      </c>
      <c r="AW155" s="14" t="s">
        <v>34</v>
      </c>
      <c r="AX155" s="14" t="s">
        <v>83</v>
      </c>
      <c r="AY155" s="229" t="s">
        <v>112</v>
      </c>
    </row>
    <row r="156" spans="1:65" s="11" customFormat="1" ht="22.9" customHeight="1">
      <c r="B156" s="163"/>
      <c r="C156" s="164"/>
      <c r="D156" s="165" t="s">
        <v>74</v>
      </c>
      <c r="E156" s="206" t="s">
        <v>213</v>
      </c>
      <c r="F156" s="206" t="s">
        <v>214</v>
      </c>
      <c r="G156" s="164"/>
      <c r="H156" s="164"/>
      <c r="I156" s="167"/>
      <c r="J156" s="207">
        <f>BK156</f>
        <v>0</v>
      </c>
      <c r="K156" s="164"/>
      <c r="L156" s="169"/>
      <c r="M156" s="170"/>
      <c r="N156" s="171"/>
      <c r="O156" s="171"/>
      <c r="P156" s="172">
        <f>SUM(P157:P165)</f>
        <v>0</v>
      </c>
      <c r="Q156" s="171"/>
      <c r="R156" s="172">
        <f>SUM(R157:R165)</f>
        <v>0</v>
      </c>
      <c r="S156" s="171"/>
      <c r="T156" s="173">
        <f>SUM(T157:T165)</f>
        <v>0</v>
      </c>
      <c r="AR156" s="174" t="s">
        <v>83</v>
      </c>
      <c r="AT156" s="175" t="s">
        <v>74</v>
      </c>
      <c r="AU156" s="175" t="s">
        <v>83</v>
      </c>
      <c r="AY156" s="174" t="s">
        <v>112</v>
      </c>
      <c r="BK156" s="176">
        <f>SUM(BK157:BK165)</f>
        <v>0</v>
      </c>
    </row>
    <row r="157" spans="1:65" s="2" customFormat="1" ht="24.2" customHeight="1">
      <c r="A157" s="33"/>
      <c r="B157" s="34"/>
      <c r="C157" s="177" t="s">
        <v>215</v>
      </c>
      <c r="D157" s="177" t="s">
        <v>113</v>
      </c>
      <c r="E157" s="178" t="s">
        <v>216</v>
      </c>
      <c r="F157" s="179" t="s">
        <v>217</v>
      </c>
      <c r="G157" s="180" t="s">
        <v>218</v>
      </c>
      <c r="H157" s="181">
        <v>12.615</v>
      </c>
      <c r="I157" s="182"/>
      <c r="J157" s="183">
        <f>ROUND(I157*H157,2)</f>
        <v>0</v>
      </c>
      <c r="K157" s="179" t="s">
        <v>160</v>
      </c>
      <c r="L157" s="38"/>
      <c r="M157" s="184" t="s">
        <v>19</v>
      </c>
      <c r="N157" s="185" t="s">
        <v>46</v>
      </c>
      <c r="O157" s="6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8" t="s">
        <v>117</v>
      </c>
      <c r="AT157" s="188" t="s">
        <v>113</v>
      </c>
      <c r="AU157" s="188" t="s">
        <v>85</v>
      </c>
      <c r="AY157" s="16" t="s">
        <v>112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6" t="s">
        <v>83</v>
      </c>
      <c r="BK157" s="189">
        <f>ROUND(I157*H157,2)</f>
        <v>0</v>
      </c>
      <c r="BL157" s="16" t="s">
        <v>117</v>
      </c>
      <c r="BM157" s="188" t="s">
        <v>219</v>
      </c>
    </row>
    <row r="158" spans="1:65" s="2" customFormat="1" ht="68.25">
      <c r="A158" s="33"/>
      <c r="B158" s="34"/>
      <c r="C158" s="35"/>
      <c r="D158" s="190" t="s">
        <v>162</v>
      </c>
      <c r="E158" s="35"/>
      <c r="F158" s="191" t="s">
        <v>220</v>
      </c>
      <c r="G158" s="35"/>
      <c r="H158" s="35"/>
      <c r="I158" s="107"/>
      <c r="J158" s="35"/>
      <c r="K158" s="35"/>
      <c r="L158" s="38"/>
      <c r="M158" s="192"/>
      <c r="N158" s="193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162</v>
      </c>
      <c r="AU158" s="16" t="s">
        <v>85</v>
      </c>
    </row>
    <row r="159" spans="1:65" s="2" customFormat="1" ht="24.2" customHeight="1">
      <c r="A159" s="33"/>
      <c r="B159" s="34"/>
      <c r="C159" s="177" t="s">
        <v>8</v>
      </c>
      <c r="D159" s="177" t="s">
        <v>113</v>
      </c>
      <c r="E159" s="178" t="s">
        <v>221</v>
      </c>
      <c r="F159" s="179" t="s">
        <v>222</v>
      </c>
      <c r="G159" s="180" t="s">
        <v>218</v>
      </c>
      <c r="H159" s="181">
        <v>252.3</v>
      </c>
      <c r="I159" s="182"/>
      <c r="J159" s="183">
        <f>ROUND(I159*H159,2)</f>
        <v>0</v>
      </c>
      <c r="K159" s="179" t="s">
        <v>160</v>
      </c>
      <c r="L159" s="38"/>
      <c r="M159" s="184" t="s">
        <v>19</v>
      </c>
      <c r="N159" s="185" t="s">
        <v>46</v>
      </c>
      <c r="O159" s="6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117</v>
      </c>
      <c r="AT159" s="188" t="s">
        <v>113</v>
      </c>
      <c r="AU159" s="188" t="s">
        <v>85</v>
      </c>
      <c r="AY159" s="16" t="s">
        <v>112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83</v>
      </c>
      <c r="BK159" s="189">
        <f>ROUND(I159*H159,2)</f>
        <v>0</v>
      </c>
      <c r="BL159" s="16" t="s">
        <v>117</v>
      </c>
      <c r="BM159" s="188" t="s">
        <v>223</v>
      </c>
    </row>
    <row r="160" spans="1:65" s="2" customFormat="1" ht="68.25">
      <c r="A160" s="33"/>
      <c r="B160" s="34"/>
      <c r="C160" s="35"/>
      <c r="D160" s="190" t="s">
        <v>162</v>
      </c>
      <c r="E160" s="35"/>
      <c r="F160" s="191" t="s">
        <v>220</v>
      </c>
      <c r="G160" s="35"/>
      <c r="H160" s="35"/>
      <c r="I160" s="107"/>
      <c r="J160" s="35"/>
      <c r="K160" s="35"/>
      <c r="L160" s="38"/>
      <c r="M160" s="192"/>
      <c r="N160" s="193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162</v>
      </c>
      <c r="AU160" s="16" t="s">
        <v>85</v>
      </c>
    </row>
    <row r="161" spans="1:65" s="13" customFormat="1" ht="11.25">
      <c r="B161" s="208"/>
      <c r="C161" s="209"/>
      <c r="D161" s="190" t="s">
        <v>164</v>
      </c>
      <c r="E161" s="209"/>
      <c r="F161" s="211" t="s">
        <v>224</v>
      </c>
      <c r="G161" s="209"/>
      <c r="H161" s="212">
        <v>252.3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164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112</v>
      </c>
    </row>
    <row r="162" spans="1:65" s="2" customFormat="1" ht="24.2" customHeight="1">
      <c r="A162" s="33"/>
      <c r="B162" s="34"/>
      <c r="C162" s="177" t="s">
        <v>225</v>
      </c>
      <c r="D162" s="177" t="s">
        <v>113</v>
      </c>
      <c r="E162" s="178" t="s">
        <v>226</v>
      </c>
      <c r="F162" s="179" t="s">
        <v>227</v>
      </c>
      <c r="G162" s="180" t="s">
        <v>218</v>
      </c>
      <c r="H162" s="181">
        <v>12.615</v>
      </c>
      <c r="I162" s="182"/>
      <c r="J162" s="183">
        <f>ROUND(I162*H162,2)</f>
        <v>0</v>
      </c>
      <c r="K162" s="179" t="s">
        <v>160</v>
      </c>
      <c r="L162" s="38"/>
      <c r="M162" s="184" t="s">
        <v>19</v>
      </c>
      <c r="N162" s="185" t="s">
        <v>46</v>
      </c>
      <c r="O162" s="6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117</v>
      </c>
      <c r="AT162" s="188" t="s">
        <v>113</v>
      </c>
      <c r="AU162" s="188" t="s">
        <v>85</v>
      </c>
      <c r="AY162" s="16" t="s">
        <v>112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6" t="s">
        <v>83</v>
      </c>
      <c r="BK162" s="189">
        <f>ROUND(I162*H162,2)</f>
        <v>0</v>
      </c>
      <c r="BL162" s="16" t="s">
        <v>117</v>
      </c>
      <c r="BM162" s="188" t="s">
        <v>228</v>
      </c>
    </row>
    <row r="163" spans="1:65" s="2" customFormat="1" ht="58.5">
      <c r="A163" s="33"/>
      <c r="B163" s="34"/>
      <c r="C163" s="35"/>
      <c r="D163" s="190" t="s">
        <v>162</v>
      </c>
      <c r="E163" s="35"/>
      <c r="F163" s="191" t="s">
        <v>229</v>
      </c>
      <c r="G163" s="35"/>
      <c r="H163" s="35"/>
      <c r="I163" s="107"/>
      <c r="J163" s="35"/>
      <c r="K163" s="35"/>
      <c r="L163" s="38"/>
      <c r="M163" s="192"/>
      <c r="N163" s="193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162</v>
      </c>
      <c r="AU163" s="16" t="s">
        <v>85</v>
      </c>
    </row>
    <row r="164" spans="1:65" s="2" customFormat="1" ht="24.2" customHeight="1">
      <c r="A164" s="33"/>
      <c r="B164" s="34"/>
      <c r="C164" s="177" t="s">
        <v>230</v>
      </c>
      <c r="D164" s="177" t="s">
        <v>113</v>
      </c>
      <c r="E164" s="178" t="s">
        <v>231</v>
      </c>
      <c r="F164" s="179" t="s">
        <v>232</v>
      </c>
      <c r="G164" s="180" t="s">
        <v>218</v>
      </c>
      <c r="H164" s="181">
        <v>12.615</v>
      </c>
      <c r="I164" s="182"/>
      <c r="J164" s="183">
        <f>ROUND(I164*H164,2)</f>
        <v>0</v>
      </c>
      <c r="K164" s="179" t="s">
        <v>160</v>
      </c>
      <c r="L164" s="38"/>
      <c r="M164" s="184" t="s">
        <v>19</v>
      </c>
      <c r="N164" s="185" t="s">
        <v>46</v>
      </c>
      <c r="O164" s="6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8" t="s">
        <v>117</v>
      </c>
      <c r="AT164" s="188" t="s">
        <v>113</v>
      </c>
      <c r="AU164" s="188" t="s">
        <v>85</v>
      </c>
      <c r="AY164" s="16" t="s">
        <v>112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6" t="s">
        <v>83</v>
      </c>
      <c r="BK164" s="189">
        <f>ROUND(I164*H164,2)</f>
        <v>0</v>
      </c>
      <c r="BL164" s="16" t="s">
        <v>117</v>
      </c>
      <c r="BM164" s="188" t="s">
        <v>233</v>
      </c>
    </row>
    <row r="165" spans="1:65" s="2" customFormat="1" ht="68.25">
      <c r="A165" s="33"/>
      <c r="B165" s="34"/>
      <c r="C165" s="35"/>
      <c r="D165" s="190" t="s">
        <v>162</v>
      </c>
      <c r="E165" s="35"/>
      <c r="F165" s="191" t="s">
        <v>234</v>
      </c>
      <c r="G165" s="35"/>
      <c r="H165" s="35"/>
      <c r="I165" s="107"/>
      <c r="J165" s="35"/>
      <c r="K165" s="35"/>
      <c r="L165" s="38"/>
      <c r="M165" s="192"/>
      <c r="N165" s="193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162</v>
      </c>
      <c r="AU165" s="16" t="s">
        <v>85</v>
      </c>
    </row>
    <row r="166" spans="1:65" s="11" customFormat="1" ht="22.9" customHeight="1">
      <c r="B166" s="163"/>
      <c r="C166" s="164"/>
      <c r="D166" s="165" t="s">
        <v>74</v>
      </c>
      <c r="E166" s="206" t="s">
        <v>235</v>
      </c>
      <c r="F166" s="206" t="s">
        <v>236</v>
      </c>
      <c r="G166" s="164"/>
      <c r="H166" s="164"/>
      <c r="I166" s="167"/>
      <c r="J166" s="207">
        <f>BK166</f>
        <v>0</v>
      </c>
      <c r="K166" s="164"/>
      <c r="L166" s="169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AR166" s="174" t="s">
        <v>83</v>
      </c>
      <c r="AT166" s="175" t="s">
        <v>74</v>
      </c>
      <c r="AU166" s="175" t="s">
        <v>83</v>
      </c>
      <c r="AY166" s="174" t="s">
        <v>112</v>
      </c>
      <c r="BK166" s="176">
        <f>SUM(BK167:BK168)</f>
        <v>0</v>
      </c>
    </row>
    <row r="167" spans="1:65" s="2" customFormat="1" ht="14.45" customHeight="1">
      <c r="A167" s="33"/>
      <c r="B167" s="34"/>
      <c r="C167" s="177" t="s">
        <v>237</v>
      </c>
      <c r="D167" s="177" t="s">
        <v>113</v>
      </c>
      <c r="E167" s="178" t="s">
        <v>238</v>
      </c>
      <c r="F167" s="179" t="s">
        <v>239</v>
      </c>
      <c r="G167" s="180" t="s">
        <v>218</v>
      </c>
      <c r="H167" s="181">
        <v>3.6970000000000001</v>
      </c>
      <c r="I167" s="182"/>
      <c r="J167" s="183">
        <f>ROUND(I167*H167,2)</f>
        <v>0</v>
      </c>
      <c r="K167" s="179" t="s">
        <v>160</v>
      </c>
      <c r="L167" s="38"/>
      <c r="M167" s="184" t="s">
        <v>19</v>
      </c>
      <c r="N167" s="185" t="s">
        <v>46</v>
      </c>
      <c r="O167" s="6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117</v>
      </c>
      <c r="AT167" s="188" t="s">
        <v>113</v>
      </c>
      <c r="AU167" s="188" t="s">
        <v>85</v>
      </c>
      <c r="AY167" s="16" t="s">
        <v>112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6" t="s">
        <v>83</v>
      </c>
      <c r="BK167" s="189">
        <f>ROUND(I167*H167,2)</f>
        <v>0</v>
      </c>
      <c r="BL167" s="16" t="s">
        <v>117</v>
      </c>
      <c r="BM167" s="188" t="s">
        <v>240</v>
      </c>
    </row>
    <row r="168" spans="1:65" s="2" customFormat="1" ht="29.25">
      <c r="A168" s="33"/>
      <c r="B168" s="34"/>
      <c r="C168" s="35"/>
      <c r="D168" s="190" t="s">
        <v>162</v>
      </c>
      <c r="E168" s="35"/>
      <c r="F168" s="191" t="s">
        <v>241</v>
      </c>
      <c r="G168" s="35"/>
      <c r="H168" s="35"/>
      <c r="I168" s="107"/>
      <c r="J168" s="35"/>
      <c r="K168" s="35"/>
      <c r="L168" s="38"/>
      <c r="M168" s="230"/>
      <c r="N168" s="231"/>
      <c r="O168" s="196"/>
      <c r="P168" s="196"/>
      <c r="Q168" s="196"/>
      <c r="R168" s="196"/>
      <c r="S168" s="196"/>
      <c r="T168" s="232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162</v>
      </c>
      <c r="AU168" s="16" t="s">
        <v>85</v>
      </c>
    </row>
    <row r="169" spans="1:65" s="2" customFormat="1" ht="6.95" customHeight="1">
      <c r="A169" s="33"/>
      <c r="B169" s="46"/>
      <c r="C169" s="47"/>
      <c r="D169" s="47"/>
      <c r="E169" s="47"/>
      <c r="F169" s="47"/>
      <c r="G169" s="47"/>
      <c r="H169" s="47"/>
      <c r="I169" s="135"/>
      <c r="J169" s="47"/>
      <c r="K169" s="47"/>
      <c r="L169" s="38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sheetProtection algorithmName="SHA-512" hashValue="ur/x78k27eb+MDKBqK2YIeQeAEZJzY96VzdKlHkadXxAN2rEJG9Dm5REKYLxsWdAJZcNbdJJIAO20kD0iwUd2w==" saltValue="nj+UzERsUle3GSLuaQxy6Z66U1G+HQ2n2H3uaJ6njrcof8IjScDR6y2IxkzXqFBtwJZIaVIp18fIQcHcHVNeZA==" spinCount="100000" sheet="1" objects="1" scenarios="1" formatColumns="0" formatRows="0" autoFilter="0"/>
  <autoFilter ref="C82:K16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rozpočtové ...</vt:lpstr>
      <vt:lpstr>01 - Oprava</vt:lpstr>
      <vt:lpstr>'00 - Vedlejší rozpočtové ...'!Názvy_tisku</vt:lpstr>
      <vt:lpstr>'01 - Oprava'!Názvy_tisku</vt:lpstr>
      <vt:lpstr>'Rekapitulace stavby'!Názvy_tisku</vt:lpstr>
      <vt:lpstr>'00 - Vedlejší rozpočtové ...'!Oblast_tisku</vt:lpstr>
      <vt:lpstr>'01 - Oprava'!Oblast_tisku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Holly\Vee</dc:creator>
  <cp:lastModifiedBy>Vee</cp:lastModifiedBy>
  <cp:lastPrinted>2020-09-09T14:00:23Z</cp:lastPrinted>
  <dcterms:created xsi:type="dcterms:W3CDTF">2020-09-09T13:54:23Z</dcterms:created>
  <dcterms:modified xsi:type="dcterms:W3CDTF">2020-09-09T14:35:22Z</dcterms:modified>
</cp:coreProperties>
</file>