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kapitulace stavby" sheetId="1" r:id="rId1"/>
    <sheet name="01 - Bourací práce" sheetId="2" r:id="rId2"/>
    <sheet name="02 - Novostavba " sheetId="3" r:id="rId3"/>
    <sheet name="03 - Profesní části" sheetId="4" r:id="rId4"/>
    <sheet name="04 - VRN" sheetId="5" r:id="rId5"/>
  </sheets>
  <definedNames>
    <definedName name="_xlnm._FilterDatabase" localSheetId="1" hidden="1">'01 - Bourací práce'!$C$118:$K$130</definedName>
    <definedName name="_xlnm._FilterDatabase" localSheetId="2" hidden="1">'02 - Novostavba '!$C$136:$K$551</definedName>
    <definedName name="_xlnm._FilterDatabase" localSheetId="3" hidden="1">'03 - Profesní části'!$C$127:$K$215</definedName>
    <definedName name="_xlnm._FilterDatabase" localSheetId="4" hidden="1">'04 - VRN'!$C$121:$K$133</definedName>
    <definedName name="_xlnm.Print_Titles" localSheetId="1">'01 - Bourací práce'!$118:$118</definedName>
    <definedName name="_xlnm.Print_Titles" localSheetId="2">'02 - Novostavba '!$136:$136</definedName>
    <definedName name="_xlnm.Print_Titles" localSheetId="3">'03 - Profesní části'!$127:$127</definedName>
    <definedName name="_xlnm.Print_Titles" localSheetId="4">'04 - VRN'!$121:$121</definedName>
    <definedName name="_xlnm.Print_Titles" localSheetId="0">'Rekapitulace stavby'!$92:$92</definedName>
    <definedName name="_xlnm.Print_Area" localSheetId="1">'01 - Bourací práce'!$C$4:$J$39,'01 - Bourací práce'!$C$50:$J$76,'01 - Bourací práce'!$C$82:$J$100,'01 - Bourací práce'!$C$106:$K$130</definedName>
    <definedName name="_xlnm.Print_Area" localSheetId="2">'02 - Novostavba '!$C$4:$J$39,'02 - Novostavba '!$C$50:$J$76,'02 - Novostavba '!$C$82:$J$118,'02 - Novostavba '!$C$124:$K$551</definedName>
    <definedName name="_xlnm.Print_Area" localSheetId="3">'03 - Profesní části'!$C$4:$J$39,'03 - Profesní části'!$C$50:$J$76,'03 - Profesní části'!$C$82:$J$109,'03 - Profesní části'!$C$115:$K$215</definedName>
    <definedName name="_xlnm.Print_Area" localSheetId="4">'04 - VRN'!$C$4:$J$39,'04 - VRN'!$C$50:$J$76,'04 - VRN'!$C$82:$J$103,'04 - VRN'!$C$109:$K$133</definedName>
    <definedName name="_xlnm.Print_Area" localSheetId="0">'Rekapitulace stavby'!$D$4:$AO$76,'Rekapitulace stavby'!$C$82:$AQ$99</definedName>
  </definedNames>
  <calcPr fullCalcOnLoad="1"/>
</workbook>
</file>

<file path=xl/sharedStrings.xml><?xml version="1.0" encoding="utf-8"?>
<sst xmlns="http://schemas.openxmlformats.org/spreadsheetml/2006/main" count="6327" uniqueCount="1111">
  <si>
    <t>Export Komplet</t>
  </si>
  <si>
    <t/>
  </si>
  <si>
    <t>2.0</t>
  </si>
  <si>
    <t>False</t>
  </si>
  <si>
    <t>{55bdbebf-ed9e-48ae-9a64-2acd8cd5d997}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</si>
  <si>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</si>
  <si>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</si>
  <si>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</si>
  <si>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</si>
  <si>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</si>
  <si>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</si>
  <si>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</si>
  <si>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</si>
  <si>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2019-089</t>
  </si>
  <si>
    <t>Stavba:</t>
  </si>
  <si>
    <t>Skleník Strnady</t>
  </si>
  <si>
    <t>KSO:</t>
  </si>
  <si>
    <t>CC-CZ:</t>
  </si>
  <si>
    <t>Místo:</t>
  </si>
  <si>
    <t>p. č. st. 304</t>
  </si>
  <si>
    <t>Datum:</t>
  </si>
  <si>
    <t>Zadavatel:</t>
  </si>
  <si>
    <t>IČ:</t>
  </si>
  <si>
    <t>Výzkumný ústav lesního hospodářství a myslivosti</t>
  </si>
  <si>
    <t>DIČ:</t>
  </si>
  <si>
    <t>Zhotovitel:</t>
  </si>
  <si>
    <t xml:space="preserve"> </t>
  </si>
  <si>
    <t>Projektant:</t>
  </si>
  <si>
    <t>Fapal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</si>
  <si>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</si>
  <si>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</si>
  <si>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</si>
  <si>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</si>
  <si>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</si>
  <si>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</si>
  <si>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</si>
  <si>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</si>
  <si>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</si>
  <si>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</si>
  <si>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</si>
  <si>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</si>
  <si>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</si>
  <si>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</si>
  <si>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</si>
  <si>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</si>
  <si>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</si>
  <si>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</si>
  <si>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</si>
  <si>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</si>
  <si>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</si>
  <si>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</si>
  <si>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</si>
  <si>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</si>
  <si>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</si>
  <si>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</si>
  <si>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</si>
  <si>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</si>
  <si>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</si>
  <si>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</si>
  <si>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</si>
  <si>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</si>
  <si>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</si>
  <si>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</si>
  <si>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</si>
  <si>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</si>
  <si>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</si>
  <si>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</si>
  <si>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</si>
  <si>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</si>
  <si>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</si>
  <si>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</si>
  <si>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</si>
  <si>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</si>
  <si>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</si>
  <si>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</si>
  <si>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</si>
  <si>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</si>
  <si>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</si>
  <si>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</si>
  <si>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</si>
  <si>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</si>
  <si>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{f2aedcfe-78d7-4518-921b-c9267555ab79}</t>
  </si>
  <si>
    <t>2</t>
  </si>
  <si>
    <t>02</t>
  </si>
  <si>
    <t xml:space="preserve">Novostavba </t>
  </si>
  <si>
    <t>{edcfe8cf-f5ec-491a-b05e-d2e0669c5288}</t>
  </si>
  <si>
    <t>03</t>
  </si>
  <si>
    <t>Profesní části</t>
  </si>
  <si>
    <t>{7f818051-843e-48ce-9125-0253f1a34aa2}</t>
  </si>
  <si>
    <t>04</t>
  </si>
  <si>
    <t>VRN</t>
  </si>
  <si>
    <t>VON</t>
  </si>
  <si>
    <t>{f943740e-8f13-410b-8545-1cbdb2d2b2a5}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</si>
  <si>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</si>
  <si>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</si>
  <si>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</si>
  <si>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</si>
  <si>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</si>
  <si>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</si>
  <si>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</si>
  <si>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</si>
  <si>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</si>
  <si>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</si>
  <si>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</si>
  <si>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</si>
  <si>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</si>
  <si>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</si>
  <si>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</si>
  <si>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</si>
  <si>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</si>
  <si>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</si>
  <si>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</si>
  <si>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</si>
  <si>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</si>
  <si>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</si>
  <si>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</si>
  <si>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</si>
  <si>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</si>
  <si>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</si>
  <si>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</si>
  <si>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</si>
  <si>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</si>
  <si>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</si>
  <si>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981011112</t>
  </si>
  <si>
    <t>Demolice budov dřevěných ostatních oboustranně obitých nebo omítnutých postupným rozebíráním</t>
  </si>
  <si>
    <t>m3</t>
  </si>
  <si>
    <t>CS ÚRS 2019 02</t>
  </si>
  <si>
    <t>4</t>
  </si>
  <si>
    <t>-1715057352</t>
  </si>
  <si>
    <t>VV</t>
  </si>
  <si>
    <t>výpočet OP - dle TZ</t>
  </si>
  <si>
    <t>428,0</t>
  </si>
  <si>
    <t>997</t>
  </si>
  <si>
    <t>Přesun sutě</t>
  </si>
  <si>
    <t>997006512</t>
  </si>
  <si>
    <t>Vodorovné doprava suti s naložením a složením na skládku do 1 km</t>
  </si>
  <si>
    <t>t</t>
  </si>
  <si>
    <t>1815801268</t>
  </si>
  <si>
    <t>3</t>
  </si>
  <si>
    <t>997006519</t>
  </si>
  <si>
    <t>Příplatek k vodorovnému přemístění suti na skládku ZKD 1 km přes 1 km</t>
  </si>
  <si>
    <t>-1071171468</t>
  </si>
  <si>
    <t>95,016*14 'Přepočtené koeficientem množství</t>
  </si>
  <si>
    <t>997006551</t>
  </si>
  <si>
    <t>Hrubé urovnání suti na skládce bez zhutnění</t>
  </si>
  <si>
    <t>-1124569181</t>
  </si>
  <si>
    <t>5</t>
  </si>
  <si>
    <t>997013831</t>
  </si>
  <si>
    <t>Poplatek za uložení na skládce (skládkovné) stavebního odpadu směsného kód odpadu 170 904</t>
  </si>
  <si>
    <t>1704168482</t>
  </si>
  <si>
    <t xml:space="preserve">02 - Novostavba 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</si>
  <si>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</si>
  <si>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</si>
  <si>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</si>
  <si>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</si>
  <si>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</si>
  <si>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</si>
  <si>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</si>
  <si>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</si>
  <si>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</si>
  <si>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</si>
  <si>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</si>
  <si>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</si>
  <si>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</si>
  <si>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</si>
  <si>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</si>
  <si>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</si>
  <si>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</si>
  <si>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</si>
  <si>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OST - Ostatní</t>
  </si>
  <si>
    <t>Zemní práce</t>
  </si>
  <si>
    <t>131201101</t>
  </si>
  <si>
    <t>Hloubení jam nezapažených v hornině tř. 3 objemu do 100 m3</t>
  </si>
  <si>
    <t>586539311</t>
  </si>
  <si>
    <t>předpokládaný odhad - chybí výkresová část pro výkopy a základy</t>
  </si>
  <si>
    <t>"strojní 75%" 65,0*0,75</t>
  </si>
  <si>
    <t>131201109</t>
  </si>
  <si>
    <t>Příplatek za lepivost u hloubení jam nezapažených v hornině tř. 3</t>
  </si>
  <si>
    <t>-151356442</t>
  </si>
  <si>
    <t>131203101</t>
  </si>
  <si>
    <t>Hloubení jam ručním nebo pneum nářadím v soudržných horninách tř. 3</t>
  </si>
  <si>
    <t>-1543795160</t>
  </si>
  <si>
    <t>"ruční 25%" 65,0*0,25</t>
  </si>
  <si>
    <t>131203109</t>
  </si>
  <si>
    <t>Příplatek za lepivost u hloubení jam ručním nebo pneum nářadím v hornině tř. 3</t>
  </si>
  <si>
    <t>525689304</t>
  </si>
  <si>
    <t>132201201</t>
  </si>
  <si>
    <t>Hloubení rýh š do 2000 mm v hornině tř. 3 objemu do 100 m3</t>
  </si>
  <si>
    <t>2116518167</t>
  </si>
  <si>
    <t>6</t>
  </si>
  <si>
    <t>132201209</t>
  </si>
  <si>
    <t>Příplatek za lepivost k hloubení rýh š do 2000 mm v hornině tř. 3</t>
  </si>
  <si>
    <t>-2127224190</t>
  </si>
  <si>
    <t>7</t>
  </si>
  <si>
    <t>132212201</t>
  </si>
  <si>
    <t>Hloubení rýh š přes 600 do 2000 mm ručním nebo pneum nářadím v soudržných horninách tř. 3</t>
  </si>
  <si>
    <t>1187296237</t>
  </si>
  <si>
    <t>8</t>
  </si>
  <si>
    <t>132212209</t>
  </si>
  <si>
    <t>Příplatek za lepivost u hloubení rýh š do 2000 mm ručním nebo pneum nářadím v hornině tř. 3</t>
  </si>
  <si>
    <t>723333748</t>
  </si>
  <si>
    <t>162301101</t>
  </si>
  <si>
    <t>Vodorovné přemístění do 500 m výkopku/sypaniny z horniny tř. 1 až 4</t>
  </si>
  <si>
    <t>-1340976499</t>
  </si>
  <si>
    <t>"odvoz výkopu na mezideponii" 130,0</t>
  </si>
  <si>
    <t>"zpětný návoz" 130,0</t>
  </si>
  <si>
    <t>Součet</t>
  </si>
  <si>
    <t>10</t>
  </si>
  <si>
    <t>167101101</t>
  </si>
  <si>
    <t>Nakládání výkopku z hornin tř. 1 až 4 do 100 m3</t>
  </si>
  <si>
    <t>-816990758</t>
  </si>
  <si>
    <t>11</t>
  </si>
  <si>
    <t>174101101</t>
  </si>
  <si>
    <t>Zásyp jam, šachet rýh nebo kolem objektů sypaninou se zhutněním</t>
  </si>
  <si>
    <t>1648190076</t>
  </si>
  <si>
    <t>140</t>
  </si>
  <si>
    <t>12</t>
  </si>
  <si>
    <t>M</t>
  </si>
  <si>
    <t>10364101</t>
  </si>
  <si>
    <t>zemina pro terénní úpravy -  ornice</t>
  </si>
  <si>
    <t>1337917792</t>
  </si>
  <si>
    <t>140,000-130,0</t>
  </si>
  <si>
    <t>10*1,65 'Přepočtené koeficientem množství</t>
  </si>
  <si>
    <t>13</t>
  </si>
  <si>
    <t>181951102</t>
  </si>
  <si>
    <t>Úprava pláně v hornině tř. 1 až 4 se zhutněním</t>
  </si>
  <si>
    <t>m2</t>
  </si>
  <si>
    <t>-274191033</t>
  </si>
  <si>
    <t>měřeno dwg</t>
  </si>
  <si>
    <t>"skladba S1" 152,79</t>
  </si>
  <si>
    <t>"skladba S3" 36,866</t>
  </si>
  <si>
    <t>14</t>
  </si>
  <si>
    <t>18800R101</t>
  </si>
  <si>
    <t xml:space="preserve">Pažení a úpravu svahů výkopů </t>
  </si>
  <si>
    <t>soubor</t>
  </si>
  <si>
    <t>-1989528978</t>
  </si>
  <si>
    <t>18800R102</t>
  </si>
  <si>
    <t>Závěrečná finální úprava terénu</t>
  </si>
  <si>
    <t>-1424702370</t>
  </si>
  <si>
    <t>Zakládání</t>
  </si>
  <si>
    <t>16</t>
  </si>
  <si>
    <t>273321511</t>
  </si>
  <si>
    <t>Základové desky ze ŽB bez zvýšených nároků na prostředí tř. C 25/30</t>
  </si>
  <si>
    <t>821848206</t>
  </si>
  <si>
    <t>skladba S1</t>
  </si>
  <si>
    <t>20,3*6,3*0,1</t>
  </si>
  <si>
    <t>8,3*3,0*0,1</t>
  </si>
  <si>
    <t>17</t>
  </si>
  <si>
    <t>273351121</t>
  </si>
  <si>
    <t>Zřízení bednění základových desek</t>
  </si>
  <si>
    <t>-1840278418</t>
  </si>
  <si>
    <t>(20,3+9,3+8,3+3,0+12,0+6,3)*0,15</t>
  </si>
  <si>
    <t>18</t>
  </si>
  <si>
    <t>273351122</t>
  </si>
  <si>
    <t>Odstranění bednění základových desek</t>
  </si>
  <si>
    <t>1821815588</t>
  </si>
  <si>
    <t>19</t>
  </si>
  <si>
    <t>273362021</t>
  </si>
  <si>
    <t>Výztuž základových desek svařovanými sítěmi Kari</t>
  </si>
  <si>
    <t>1014234278</t>
  </si>
  <si>
    <t>150/150/8 - 32,39kg/6m2, přesah a prořez 15%</t>
  </si>
  <si>
    <t>20,3*6,3*(32,39/6)*0,001*1,15</t>
  </si>
  <si>
    <t>8,3*3,0*(32,39/6)*0,001*1,15</t>
  </si>
  <si>
    <t>20</t>
  </si>
  <si>
    <t>274313611</t>
  </si>
  <si>
    <t>Základové pásy z betonu tř. C 16/20</t>
  </si>
  <si>
    <t>-743271420</t>
  </si>
  <si>
    <t>pod ztracené bednění</t>
  </si>
  <si>
    <t>20,3*0,4*0,1</t>
  </si>
  <si>
    <t>8,7*0,4*0,1</t>
  </si>
  <si>
    <t>8,3*0,4*0,1</t>
  </si>
  <si>
    <t>3,0*0,4*0,1</t>
  </si>
  <si>
    <t>12,0*0,4*0,1</t>
  </si>
  <si>
    <t>5,7*0,4*0,1</t>
  </si>
  <si>
    <t>2,7*0,4*0,1</t>
  </si>
  <si>
    <t>274351121</t>
  </si>
  <si>
    <t>Zřízení bednění základových pasů rovného</t>
  </si>
  <si>
    <t>94784524</t>
  </si>
  <si>
    <t>20,3*0,1*2</t>
  </si>
  <si>
    <t>8,7*0,1*2</t>
  </si>
  <si>
    <t>8,3*0,1*2</t>
  </si>
  <si>
    <t>3,0*0,1*2</t>
  </si>
  <si>
    <t>12,0*0,1*2</t>
  </si>
  <si>
    <t>5,7*0,1*2</t>
  </si>
  <si>
    <t>2,7*0,1*2</t>
  </si>
  <si>
    <t>22</t>
  </si>
  <si>
    <t>274351122</t>
  </si>
  <si>
    <t>Odstranění bednění základových pasů rovného</t>
  </si>
  <si>
    <t>-701373939</t>
  </si>
  <si>
    <t>23</t>
  </si>
  <si>
    <t>279113145</t>
  </si>
  <si>
    <t>Základová zeď tl do 400 mm z tvárnic ztraceného bednění včetně výplně z betonu tř. C 20/25</t>
  </si>
  <si>
    <t>-777106436</t>
  </si>
  <si>
    <t>20,3*1,5</t>
  </si>
  <si>
    <t>8,7*1,5</t>
  </si>
  <si>
    <t>8,7*1,0</t>
  </si>
  <si>
    <t>8,3*1,5</t>
  </si>
  <si>
    <t>2,7*1,0</t>
  </si>
  <si>
    <t>3,0*1,5</t>
  </si>
  <si>
    <t>12,0*1,5</t>
  </si>
  <si>
    <t>5,7*1,5</t>
  </si>
  <si>
    <t>24</t>
  </si>
  <si>
    <t>279361821</t>
  </si>
  <si>
    <t>Výztuž základových zdí nosných betonářskou ocelí 10 505</t>
  </si>
  <si>
    <t>664228582</t>
  </si>
  <si>
    <t>4bmxR10 + 4bmxR16 /m2 ZB</t>
  </si>
  <si>
    <t>"R10 - 0,62kg/m" 98,4*4*0,62*0,001*1,15</t>
  </si>
  <si>
    <t>"R16 - 1,58kg/m" 98,4*4*1,58*0,001*1,15</t>
  </si>
  <si>
    <t>Svislé a kompletní konstrukce</t>
  </si>
  <si>
    <t>25</t>
  </si>
  <si>
    <t>311235151</t>
  </si>
  <si>
    <t>Zdivo jednovrstvé z cihel broušených do P10 na tenkovrstvou maltu tl 300 mm</t>
  </si>
  <si>
    <t>684622071</t>
  </si>
  <si>
    <t>15,0*0,75</t>
  </si>
  <si>
    <t>12,0*0,75</t>
  </si>
  <si>
    <t>5,7*0,75</t>
  </si>
  <si>
    <t>5,3*3,0</t>
  </si>
  <si>
    <t>6,0*3,0*2</t>
  </si>
  <si>
    <t>3,0*3,0</t>
  </si>
  <si>
    <t>8,3*2,25</t>
  </si>
  <si>
    <t>2,7*2,25*3</t>
  </si>
  <si>
    <t>"otvory" -(1,25*1,25*4+2,75*2,4*2+1,25*2,15+0,9*0,75)</t>
  </si>
  <si>
    <t>"překlady" -(0,238*3,25*2+0,238*1,5*5)</t>
  </si>
  <si>
    <t>26</t>
  </si>
  <si>
    <t>317168053</t>
  </si>
  <si>
    <t>Překlad keramický vysoký v 238 mm dl 1500 mm</t>
  </si>
  <si>
    <t>kus</t>
  </si>
  <si>
    <t>-153720240</t>
  </si>
  <si>
    <t>"P2" 3*4</t>
  </si>
  <si>
    <t>"P3" 4*1</t>
  </si>
  <si>
    <t>27</t>
  </si>
  <si>
    <t>317168060</t>
  </si>
  <si>
    <t>Překlad keramický vysoký v 238 mm dl 3250 mm</t>
  </si>
  <si>
    <t>-157974078</t>
  </si>
  <si>
    <t>"P1" 3*2</t>
  </si>
  <si>
    <t>28</t>
  </si>
  <si>
    <t>317998113</t>
  </si>
  <si>
    <t>Tepelná izolace mezi překlady v 24 cm z EPS tl 80 mm</t>
  </si>
  <si>
    <t>m</t>
  </si>
  <si>
    <t>-651790826</t>
  </si>
  <si>
    <t>3,25*2</t>
  </si>
  <si>
    <t>1,5*4</t>
  </si>
  <si>
    <t>29</t>
  </si>
  <si>
    <t>342244201</t>
  </si>
  <si>
    <t>Příčka z cihel broušených na tenkovrstvou maltu tloušťky 80 mm</t>
  </si>
  <si>
    <t>1965937400</t>
  </si>
  <si>
    <t>štítové stěny</t>
  </si>
  <si>
    <t>6,45*2</t>
  </si>
  <si>
    <t>1,55*2</t>
  </si>
  <si>
    <t>Vodorovné konstrukce</t>
  </si>
  <si>
    <t>30</t>
  </si>
  <si>
    <t>413321414</t>
  </si>
  <si>
    <t>Nosníky ze ŽB tř. C 25/30</t>
  </si>
  <si>
    <t>-1433365205</t>
  </si>
  <si>
    <t>4,7*0,25*0,3</t>
  </si>
  <si>
    <t>31</t>
  </si>
  <si>
    <t>413351111</t>
  </si>
  <si>
    <t>Zřízení bednění nosníků a průvlaků bez podpěrné kce výšky do 100 cm</t>
  </si>
  <si>
    <t>819463182</t>
  </si>
  <si>
    <t>4,7*0,3</t>
  </si>
  <si>
    <t>4,7*0,25*2</t>
  </si>
  <si>
    <t>32</t>
  </si>
  <si>
    <t>413351112</t>
  </si>
  <si>
    <t>Odstranění bednění nosníků a průvlaků bez podpěrné kce výšky do 100 cm</t>
  </si>
  <si>
    <t>1805795008</t>
  </si>
  <si>
    <t>33</t>
  </si>
  <si>
    <t>413352111</t>
  </si>
  <si>
    <t>Zřízení podpěrné konstrukce nosníků výšky podepření do 4 m pro nosník výšky do 100 cm</t>
  </si>
  <si>
    <t>1236717173</t>
  </si>
  <si>
    <t>34</t>
  </si>
  <si>
    <t>413352112</t>
  </si>
  <si>
    <t>Odstranění podpěrné konstrukce nosníků výšky podepření do 4 m pro nosník výšky do 100 cm</t>
  </si>
  <si>
    <t>1882444052</t>
  </si>
  <si>
    <t>35</t>
  </si>
  <si>
    <t>413361821</t>
  </si>
  <si>
    <t>Výztuž nosníků, volných trámů nebo průvlaků volných trámů betonářskou ocelí 10 505</t>
  </si>
  <si>
    <t>-1821524136</t>
  </si>
  <si>
    <t>"R18 - 2,0kg/m" 4,7*2*2,0*0,001*1,15</t>
  </si>
  <si>
    <t>"R22 - 2,98kg/m" 4,7*4*2,98*0,001*1,15</t>
  </si>
  <si>
    <t>"R8 - 0,4kg/m" 4,7*4*0,96*0,4*0,001*1,15</t>
  </si>
  <si>
    <t>36</t>
  </si>
  <si>
    <t>413941123</t>
  </si>
  <si>
    <t>Osazování ocelových válcovaných nosníků stropů I, IE, U, UE nebo L do č. 22</t>
  </si>
  <si>
    <t>-2033602871</t>
  </si>
  <si>
    <t>UPE 200 - 22,8kg/m</t>
  </si>
  <si>
    <t>8,3*2*22,8*0,001</t>
  </si>
  <si>
    <t>37</t>
  </si>
  <si>
    <t>13010938</t>
  </si>
  <si>
    <t>ocel profilová UPE 200 jakost 11 375</t>
  </si>
  <si>
    <t>90242334</t>
  </si>
  <si>
    <t>P</t>
  </si>
  <si>
    <t>Poznámka k položce:
Hmotnost: 22,80 kg/m</t>
  </si>
  <si>
    <t>0,378*1,08 'Přepočtené koeficientem množství</t>
  </si>
  <si>
    <t>38</t>
  </si>
  <si>
    <t>417321515</t>
  </si>
  <si>
    <t>Ztužující pásy a věnce ze ŽB tř. C 25/30</t>
  </si>
  <si>
    <t>1144925699</t>
  </si>
  <si>
    <t xml:space="preserve">věnec 250/300 </t>
  </si>
  <si>
    <t>5,3*0,25*0,3</t>
  </si>
  <si>
    <t>6,0*0,25*0,3*2</t>
  </si>
  <si>
    <t>3,3*0,25*0,3</t>
  </si>
  <si>
    <t>Mezisoučet</t>
  </si>
  <si>
    <t>věnec 200/300</t>
  </si>
  <si>
    <t>8,3*0,2*0,3</t>
  </si>
  <si>
    <t>3,0*0,2*0,3</t>
  </si>
  <si>
    <t>2,7*0,2*0,3</t>
  </si>
  <si>
    <t>0,3*0,2*0,3*2</t>
  </si>
  <si>
    <t>14,7*0,2*0,3</t>
  </si>
  <si>
    <t>11,7*0,2*0,3</t>
  </si>
  <si>
    <t>2,7*0,2*0,3*2</t>
  </si>
  <si>
    <t>39</t>
  </si>
  <si>
    <t>417351115</t>
  </si>
  <si>
    <t>Zřízení bednění ztužujících věnců</t>
  </si>
  <si>
    <t>2062686846</t>
  </si>
  <si>
    <t>5,3*0,25*2</t>
  </si>
  <si>
    <t>6,0*0,25*2*2</t>
  </si>
  <si>
    <t>3,3*0,25*2</t>
  </si>
  <si>
    <t>8,3*0,2*2</t>
  </si>
  <si>
    <t>3,0*0,2*2</t>
  </si>
  <si>
    <t>2,7*0,2*2</t>
  </si>
  <si>
    <t>0,3*0,2*2*2+0,3*0,2*2</t>
  </si>
  <si>
    <t>14,7*0,2*2</t>
  </si>
  <si>
    <t>11,7*0,2*2</t>
  </si>
  <si>
    <t>2,7*0,2*2*2</t>
  </si>
  <si>
    <t>40</t>
  </si>
  <si>
    <t>417351116</t>
  </si>
  <si>
    <t>Odstranění bednění ztužujících věnců</t>
  </si>
  <si>
    <t>-725722007</t>
  </si>
  <si>
    <t>41</t>
  </si>
  <si>
    <t>417361821</t>
  </si>
  <si>
    <t>Výztuž ztužujících pásů a věnců betonářskou ocelí 10 505</t>
  </si>
  <si>
    <t>1304570131</t>
  </si>
  <si>
    <t>"R12 - 0,89kg/m" (5,3+6,0*2+3,3+8,3+3,0+2,7+0,3*2+14,7+11,7+2,7*2)*4*0,89*0,001*1,15</t>
  </si>
  <si>
    <t>"R6 - 0,22kg/m" (5,3+6,0*2+3,3+8,3+3,0+2,7+0,3*2+14,7+11,7+2,7*2)*3,33*0,22*0,001*1,15</t>
  </si>
  <si>
    <t>Komunikace pozemní</t>
  </si>
  <si>
    <t>42</t>
  </si>
  <si>
    <t>564241111</t>
  </si>
  <si>
    <t>Podklad nebo podsyp ze štěrkopísku ŠP tl 120 mm</t>
  </si>
  <si>
    <t>-1992110092</t>
  </si>
  <si>
    <t>skladba S3 - měřeno dwg</t>
  </si>
  <si>
    <t>36,866</t>
  </si>
  <si>
    <t>43</t>
  </si>
  <si>
    <t>581114111</t>
  </si>
  <si>
    <t>Kryt z betonu komunikace pro pěší tl 80 mm</t>
  </si>
  <si>
    <t>847653681</t>
  </si>
  <si>
    <t>Úpravy povrchů, podlahy a osazování výplní</t>
  </si>
  <si>
    <t>44</t>
  </si>
  <si>
    <t>612131101</t>
  </si>
  <si>
    <t>Cementový postřik vnitřních stěn nanášený celoplošně ručně</t>
  </si>
  <si>
    <t>-2026008126</t>
  </si>
  <si>
    <t>Tabulka místností</t>
  </si>
  <si>
    <t>"1.01" (8,7+4,7)*2*2,6</t>
  </si>
  <si>
    <t>"1.02" ((14,7+5,7)*2*0,85)+(5,7*(3,15-0,85))+6,45+5,55</t>
  </si>
  <si>
    <t>"1.03" (2,7+2,7)*2*2,6</t>
  </si>
  <si>
    <t>"ostění, nadpraží" ((1,25+1,25*2)*0,15*5)+((2,55+2,3*2)*0,3*2)+((1,25+2,15*2)*0,3)+((0,9+0,85*2)*0,3)</t>
  </si>
  <si>
    <t>"otory" -(1,25*1,25*5+2,55*2,3*3+1,25*2,15*2+0,9*0,85)</t>
  </si>
  <si>
    <t>45</t>
  </si>
  <si>
    <t>612321121</t>
  </si>
  <si>
    <t>Vápenocementová omítka hladká jednovrstvá vnitřních stěn nanášená ručně</t>
  </si>
  <si>
    <t>-1319246670</t>
  </si>
  <si>
    <t>46</t>
  </si>
  <si>
    <t>612325301</t>
  </si>
  <si>
    <t>Vápenocementová hladká omítka ostění nebo nadpraží</t>
  </si>
  <si>
    <t>533173517</t>
  </si>
  <si>
    <t>47</t>
  </si>
  <si>
    <t>612521011</t>
  </si>
  <si>
    <t>Tenkovrstvá silikátová zrnitá omítka tl. 1,5 mm včetně penetrace vnitřních stěn</t>
  </si>
  <si>
    <t>-483287530</t>
  </si>
  <si>
    <t>48</t>
  </si>
  <si>
    <t>622131101</t>
  </si>
  <si>
    <t>Cementový postřik vnějších stěn nanášený celoplošně ručně</t>
  </si>
  <si>
    <t>-673889686</t>
  </si>
  <si>
    <t>měřeno dwg - pohledy</t>
  </si>
  <si>
    <t>"JV" 35,155-(1,25*1,25*2)</t>
  </si>
  <si>
    <t>"SV" 35,352-(1,25*1,25+2,75*2,4)</t>
  </si>
  <si>
    <t>"JZ" 5,683+1,675+8,51-(0,9*0,85)</t>
  </si>
  <si>
    <t>"SZ" 30,262</t>
  </si>
  <si>
    <t>49</t>
  </si>
  <si>
    <t>622321131</t>
  </si>
  <si>
    <t>Potažení vnějších stěn vápenocementovým aktivovaným štukem tloušťky do 3 mm</t>
  </si>
  <si>
    <t>11029673</t>
  </si>
  <si>
    <t>50</t>
  </si>
  <si>
    <t>622322121</t>
  </si>
  <si>
    <t>Vápenocementová lehčená omítka hladká jednovrstvá vnějších stěn nanášená ručně</t>
  </si>
  <si>
    <t>157798638</t>
  </si>
  <si>
    <t>51</t>
  </si>
  <si>
    <t>622521011</t>
  </si>
  <si>
    <t>Tenkovrstvá silikátová zrnitá omítka tl. 1,5 mm včetně penetrace vnějších stěn</t>
  </si>
  <si>
    <t>-848856251</t>
  </si>
  <si>
    <t>52</t>
  </si>
  <si>
    <t>631311224</t>
  </si>
  <si>
    <t>Mazanina tl do 120 mm z betonu prostého se zvýšenými nároky na prostředí tř. C 25/30</t>
  </si>
  <si>
    <t>1225098781</t>
  </si>
  <si>
    <t>"1.01" 40,89*0,1</t>
  </si>
  <si>
    <t>"1.02" 83,79*0,1</t>
  </si>
  <si>
    <t>"1.03" 7,29*0,1</t>
  </si>
  <si>
    <t>53</t>
  </si>
  <si>
    <t>631319012</t>
  </si>
  <si>
    <t>Příplatek k mazanině tl do 120 mm za přehlazení povrchu</t>
  </si>
  <si>
    <t>1747714868</t>
  </si>
  <si>
    <t>54</t>
  </si>
  <si>
    <t>631319173</t>
  </si>
  <si>
    <t>Příplatek k mazanině tl do 120 mm za stržení povrchu spodní vrstvy před vložením výztuže</t>
  </si>
  <si>
    <t>822145388</t>
  </si>
  <si>
    <t>55</t>
  </si>
  <si>
    <t>631362021</t>
  </si>
  <si>
    <t>Výztuž mazanin svařovanými sítěmi Kari</t>
  </si>
  <si>
    <t>1261191455</t>
  </si>
  <si>
    <t>"1.01" 40,89*(32,39/6)*0,001*1,15</t>
  </si>
  <si>
    <t>"1.02" 83,79*(32,39/6)*0,001*1,15</t>
  </si>
  <si>
    <t>"1.03" 7,29*(32,39/6)*0,001*1,15</t>
  </si>
  <si>
    <t>56</t>
  </si>
  <si>
    <t>919726122</t>
  </si>
  <si>
    <t>Geotextilie pro ochranu, separaci a filtraci netkaná měrná hmotnost do 300 g/m2</t>
  </si>
  <si>
    <t>-716343511</t>
  </si>
  <si>
    <t>63,6*0,2</t>
  </si>
  <si>
    <t>57</t>
  </si>
  <si>
    <t>941111121</t>
  </si>
  <si>
    <t>Montáž lešení řadového trubkového lehkého s podlahami zatížení do 200 kg/m2 š do 1,2 m v do 10 m</t>
  </si>
  <si>
    <t>225893896</t>
  </si>
  <si>
    <t>58</t>
  </si>
  <si>
    <t>941111221</t>
  </si>
  <si>
    <t>Příplatek k lešení řadovému trubkovému lehkému s podlahami š 1,2 m v 10 m za první a ZKD den použití</t>
  </si>
  <si>
    <t>1449879402</t>
  </si>
  <si>
    <t>300*45 'Přepočtené koeficientem množství</t>
  </si>
  <si>
    <t>59</t>
  </si>
  <si>
    <t>941111821</t>
  </si>
  <si>
    <t>Demontáž lešení řadového trubkového lehkého s podlahami zatížení do 200 kg/m2 š do 1,2 m v do 10 m</t>
  </si>
  <si>
    <t>-1022392971</t>
  </si>
  <si>
    <t>60</t>
  </si>
  <si>
    <t>944511111</t>
  </si>
  <si>
    <t>Montáž ochranné sítě z textilie z umělých vláken</t>
  </si>
  <si>
    <t>1267730295</t>
  </si>
  <si>
    <t>61</t>
  </si>
  <si>
    <t>944511211</t>
  </si>
  <si>
    <t>Příplatek k ochranné síti za první a ZKD den použití</t>
  </si>
  <si>
    <t>888411083</t>
  </si>
  <si>
    <t>62</t>
  </si>
  <si>
    <t>944511811</t>
  </si>
  <si>
    <t>Demontáž ochranné sítě z textilie z umělých vláken</t>
  </si>
  <si>
    <t>-122814410</t>
  </si>
  <si>
    <t>63</t>
  </si>
  <si>
    <t>949101111</t>
  </si>
  <si>
    <t>Lešení pomocné pro objekty pozemních staveb s lešeňovou podlahou v do 1,9 m zatížení do 150 kg/m2</t>
  </si>
  <si>
    <t>1548542232</t>
  </si>
  <si>
    <t>"1.01" 40,89</t>
  </si>
  <si>
    <t>"1.02" 83,79</t>
  </si>
  <si>
    <t>"1.03" 7,29</t>
  </si>
  <si>
    <t>64</t>
  </si>
  <si>
    <t>952901111</t>
  </si>
  <si>
    <t>Vyčištění budov bytové a občanské výstavby při výšce podlaží do 4 m</t>
  </si>
  <si>
    <t>1913228111</t>
  </si>
  <si>
    <t>65</t>
  </si>
  <si>
    <t>99777R101</t>
  </si>
  <si>
    <t>Dodávka a montáž betonové rampy (severovýchodní vstup) - kompletní provedení</t>
  </si>
  <si>
    <t>689094887</t>
  </si>
  <si>
    <t>66</t>
  </si>
  <si>
    <t>99777R102</t>
  </si>
  <si>
    <t>Dodávka a montáž betonového schodu (jihozápadní vstup) - kompletní provedení</t>
  </si>
  <si>
    <t>1387115165</t>
  </si>
  <si>
    <t>67</t>
  </si>
  <si>
    <t>99777R103</t>
  </si>
  <si>
    <t>Dodávka a montáž prostupů konstrukcemi včetně chrániček pro rozvody - kompletní provedení</t>
  </si>
  <si>
    <t>880993838</t>
  </si>
  <si>
    <t>998</t>
  </si>
  <si>
    <t>Přesun hmot</t>
  </si>
  <si>
    <t>136</t>
  </si>
  <si>
    <t>998011001</t>
  </si>
  <si>
    <t>Přesun hmot pro budovy zděné v do 6 m</t>
  </si>
  <si>
    <t>-747075478</t>
  </si>
  <si>
    <t>PSV</t>
  </si>
  <si>
    <t>Práce a dodávky PSV</t>
  </si>
  <si>
    <t>711</t>
  </si>
  <si>
    <t>Izolace proti vodě, vlhkosti a plynům</t>
  </si>
  <si>
    <t>69</t>
  </si>
  <si>
    <t>711111001</t>
  </si>
  <si>
    <t>Provedení izolace proti zemní vlhkosti vodorovné za studena nátěrem penetračním</t>
  </si>
  <si>
    <t>-1973997728</t>
  </si>
  <si>
    <t>20,3*6,3</t>
  </si>
  <si>
    <t>8,3*3,0</t>
  </si>
  <si>
    <t>70</t>
  </si>
  <si>
    <t>11163150</t>
  </si>
  <si>
    <t>lak penetrační asfaltový</t>
  </si>
  <si>
    <t>158664405</t>
  </si>
  <si>
    <t>Poznámka k položce:
Spotřeba 0,3-0,4kg/m2</t>
  </si>
  <si>
    <t>152,79*0,0003 'Přepočtené koeficientem množství</t>
  </si>
  <si>
    <t>71</t>
  </si>
  <si>
    <t>711112001</t>
  </si>
  <si>
    <t>Provedení izolace proti zemní vlhkosti svislé za studena nátěrem penetračním</t>
  </si>
  <si>
    <t>1868469137</t>
  </si>
  <si>
    <t>(20,3+9,3+8,3+3,0+12,0+6,3)*(0,7+0,4)</t>
  </si>
  <si>
    <t>72</t>
  </si>
  <si>
    <t>-1583289232</t>
  </si>
  <si>
    <t>65,12*0,00035 'Přepočtené koeficientem množství</t>
  </si>
  <si>
    <t>73</t>
  </si>
  <si>
    <t>711141559</t>
  </si>
  <si>
    <t>Provedení izolace proti zemní vlhkosti pásy přitavením vodorovné NAIP</t>
  </si>
  <si>
    <t>737780020</t>
  </si>
  <si>
    <t>74</t>
  </si>
  <si>
    <t>62853004</t>
  </si>
  <si>
    <t>pás asfaltový natavitelný modifikovaný SBS tl 4,0mm s vložkou ze skleněné tkaniny a spalitelnou PE fólií nebo jemnozrnný minerálním posypem na horním povrchu</t>
  </si>
  <si>
    <t>937595833</t>
  </si>
  <si>
    <t>152,79*1,15 'Přepočtené koeficientem množství</t>
  </si>
  <si>
    <t>75</t>
  </si>
  <si>
    <t>711142559</t>
  </si>
  <si>
    <t>Provedení izolace proti zemní vlhkosti pásy přitavením svislé NAIP</t>
  </si>
  <si>
    <t>599080218</t>
  </si>
  <si>
    <t>76</t>
  </si>
  <si>
    <t>-1250289514</t>
  </si>
  <si>
    <t>65,12*1,2 'Přepočtené koeficientem množství</t>
  </si>
  <si>
    <t>77</t>
  </si>
  <si>
    <t>998711101</t>
  </si>
  <si>
    <t>Přesun hmot tonážní pro izolace proti vodě, vlhkosti a plynům v objektech výšky do 6 m</t>
  </si>
  <si>
    <t>-1385303057</t>
  </si>
  <si>
    <t>712</t>
  </si>
  <si>
    <t>Povlakové krytiny</t>
  </si>
  <si>
    <t>78</t>
  </si>
  <si>
    <t>712311101</t>
  </si>
  <si>
    <t>Provedení povlakové krytiny střech do 10° za studena lakem penetračním nebo asfaltovým</t>
  </si>
  <si>
    <t>1093293266</t>
  </si>
  <si>
    <t>horní hrana nadezdívky ve skleníku</t>
  </si>
  <si>
    <t>(15,0+12,0+5,7)*0,3</t>
  </si>
  <si>
    <t>79</t>
  </si>
  <si>
    <t>-1852090237</t>
  </si>
  <si>
    <t>9,81*0,0003 'Přepočtené koeficientem množství</t>
  </si>
  <si>
    <t>80</t>
  </si>
  <si>
    <t>712341559</t>
  </si>
  <si>
    <t>Provedení povlakové krytiny střech do 10° pásy NAIP přitavením v plné ploše</t>
  </si>
  <si>
    <t>476453324</t>
  </si>
  <si>
    <t>81</t>
  </si>
  <si>
    <t>-858427342</t>
  </si>
  <si>
    <t>9,81*1,15 'Přepočtené koeficientem množství</t>
  </si>
  <si>
    <t>82</t>
  </si>
  <si>
    <t>998712101</t>
  </si>
  <si>
    <t>Přesun hmot tonážní tonážní pro krytiny povlakové v objektech v do 6 m</t>
  </si>
  <si>
    <t>541300161</t>
  </si>
  <si>
    <t>762</t>
  </si>
  <si>
    <t>Konstrukce tesařské</t>
  </si>
  <si>
    <t>83</t>
  </si>
  <si>
    <t>762083122</t>
  </si>
  <si>
    <t>Impregnace řeziva proti dřevokaznému hmyzu, houbám a plísním máčením třída ohrožení 3 a 4</t>
  </si>
  <si>
    <t>-1254312508</t>
  </si>
  <si>
    <t>84</t>
  </si>
  <si>
    <t>762332532</t>
  </si>
  <si>
    <t>Montáž vázaných kcí krovů pravidelných z řeziva hoblovaného průřezové plochy do 224 cm2</t>
  </si>
  <si>
    <t>-1642554662</t>
  </si>
  <si>
    <t>"pozednice" 5,1*2+8,1*2</t>
  </si>
  <si>
    <t>"krokev" 3,0*11</t>
  </si>
  <si>
    <t>85</t>
  </si>
  <si>
    <t>60512130</t>
  </si>
  <si>
    <t xml:space="preserve">hranol stavební řezivo průřezu do 224cm2 </t>
  </si>
  <si>
    <t>-106424120</t>
  </si>
  <si>
    <t>"pozednice" (5,1*2+8,1*2)*(0,14*0,12)</t>
  </si>
  <si>
    <t>"krokev" (3,0*11)*(0,12*0,18)</t>
  </si>
  <si>
    <t>86</t>
  </si>
  <si>
    <t>762341027</t>
  </si>
  <si>
    <t>Bednění střech rovných z desek OSB tl 25 mm na pero a drážku šroubovaných na krokve</t>
  </si>
  <si>
    <t>1478505711</t>
  </si>
  <si>
    <t>skladba S4</t>
  </si>
  <si>
    <t>5,44*3,56*2</t>
  </si>
  <si>
    <t>skladba S5</t>
  </si>
  <si>
    <t>8,44*3,06</t>
  </si>
  <si>
    <t>87</t>
  </si>
  <si>
    <t>762795000</t>
  </si>
  <si>
    <t>Spojovací prostředky pro montáž prostorových vázaných kcí</t>
  </si>
  <si>
    <t>-1740225112</t>
  </si>
  <si>
    <t>1,157</t>
  </si>
  <si>
    <t>64,559*0,025</t>
  </si>
  <si>
    <t>88</t>
  </si>
  <si>
    <t>998762101</t>
  </si>
  <si>
    <t>Přesun hmot tonážní pro kce tesařské v objektech v do 6 m</t>
  </si>
  <si>
    <t>840721931</t>
  </si>
  <si>
    <t>763</t>
  </si>
  <si>
    <t>Konstrukce suché výstavby</t>
  </si>
  <si>
    <t>89</t>
  </si>
  <si>
    <t>763131431</t>
  </si>
  <si>
    <t>SDK podhled deska 1xDF 12,5 bez TI dvouvrstvá spodní kce profil CD+UD</t>
  </si>
  <si>
    <t>1931500260</t>
  </si>
  <si>
    <t>skladba S2</t>
  </si>
  <si>
    <t>90</t>
  </si>
  <si>
    <t>763131714</t>
  </si>
  <si>
    <t>SDK podhled základní penetrační nátěr</t>
  </si>
  <si>
    <t>2001496261</t>
  </si>
  <si>
    <t>48,18</t>
  </si>
  <si>
    <t>4,7*0,2*2</t>
  </si>
  <si>
    <t>91</t>
  </si>
  <si>
    <t>763131751</t>
  </si>
  <si>
    <t>Montáž parotěsné zábrany do SDK podhledu</t>
  </si>
  <si>
    <t>58150148</t>
  </si>
  <si>
    <t>92</t>
  </si>
  <si>
    <t>28329276</t>
  </si>
  <si>
    <t>fólie PE vyztužená pro parotěsnou vrstvu (reakce na oheň - třída E) 140g/m2</t>
  </si>
  <si>
    <t>-1775297490</t>
  </si>
  <si>
    <t>48,18*1,1 'Přepočtené koeficientem množství</t>
  </si>
  <si>
    <t>93</t>
  </si>
  <si>
    <t>763131752</t>
  </si>
  <si>
    <t>Montáž jedné vrstvy tepelné izolace do SDK podhledu</t>
  </si>
  <si>
    <t>-1934133342</t>
  </si>
  <si>
    <t>94</t>
  </si>
  <si>
    <t>63152100</t>
  </si>
  <si>
    <t>pás tepelně izolační univerzální λ=0,033 tl 120mm</t>
  </si>
  <si>
    <t>-352880751</t>
  </si>
  <si>
    <t>50,06*1,02 'Přepočtené koeficientem množství</t>
  </si>
  <si>
    <t>95</t>
  </si>
  <si>
    <t>763164615</t>
  </si>
  <si>
    <t>SDK obklad kovových kcí tvaru U š do 0,6 m desky 1xDF 12,5</t>
  </si>
  <si>
    <t>1817011397</t>
  </si>
  <si>
    <t>nosník 2xUPE 200</t>
  </si>
  <si>
    <t>4,7</t>
  </si>
  <si>
    <t>96</t>
  </si>
  <si>
    <t>763732113</t>
  </si>
  <si>
    <t>Montáž dřevostaveb střešní konstrukce v do 10 m z příhradových vazníků konstrukční délky do 9 m</t>
  </si>
  <si>
    <t>-1090927069</t>
  </si>
  <si>
    <t>"VA" 6,3*6</t>
  </si>
  <si>
    <t>97</t>
  </si>
  <si>
    <t>99900101</t>
  </si>
  <si>
    <t>dřevěný příhradový vazník o rozpětí 6300mm a výšky 1600mm</t>
  </si>
  <si>
    <t>37934603</t>
  </si>
  <si>
    <t>98</t>
  </si>
  <si>
    <t>998763100</t>
  </si>
  <si>
    <t>Přesun hmot tonážní pro dřevostavby v objektech v do 6 m</t>
  </si>
  <si>
    <t>-1831438775</t>
  </si>
  <si>
    <t>764</t>
  </si>
  <si>
    <t>Konstrukce klempířské</t>
  </si>
  <si>
    <t>99</t>
  </si>
  <si>
    <t>764101101</t>
  </si>
  <si>
    <t>Montáž krytiny střechy rovné drážkováním ze svitků rš do 600 mm sklonu do 30°</t>
  </si>
  <si>
    <t>-2132208308</t>
  </si>
  <si>
    <t>100</t>
  </si>
  <si>
    <t>13824110</t>
  </si>
  <si>
    <t>plechová střešní krytina s ocelovým jádrem se zinkováním 275 g/m² a ochranným lakem</t>
  </si>
  <si>
    <t>-1411444680</t>
  </si>
  <si>
    <t>Poznámka k položce:
Hmotnost: 3,0 kg/m2</t>
  </si>
  <si>
    <t>4,5kg/m2</t>
  </si>
  <si>
    <t>64,559*4,5*0,001*1,1</t>
  </si>
  <si>
    <t>101</t>
  </si>
  <si>
    <t>764214603</t>
  </si>
  <si>
    <t>Oplechování horních ploch a atik bez rohů z Pz s povrch úpravou mechanicky kotvené rš 250 mm</t>
  </si>
  <si>
    <t>-118062714</t>
  </si>
  <si>
    <t>"K2" 15,0+12,0+6,3</t>
  </si>
  <si>
    <t>102</t>
  </si>
  <si>
    <t>764216642</t>
  </si>
  <si>
    <t>Oplechování rovných parapetů celoplošně lepené z Pz s povrchovou úpravou rš 200 mm</t>
  </si>
  <si>
    <t>1624800366</t>
  </si>
  <si>
    <t>"K1" 1,25*3</t>
  </si>
  <si>
    <t>103</t>
  </si>
  <si>
    <t>764311603</t>
  </si>
  <si>
    <t>Lemování rovných zdí střech s krytinou prejzovou nebo vlnitou z Pz s povrchovou úpravou rš 250 mm</t>
  </si>
  <si>
    <t>1346331684</t>
  </si>
  <si>
    <t>"K5" 8,4</t>
  </si>
  <si>
    <t>104</t>
  </si>
  <si>
    <t>764511602</t>
  </si>
  <si>
    <t>Žlab podokapní půlkruhový z Pz s povrchovou úpravou rš 330 mm</t>
  </si>
  <si>
    <t>-190956084</t>
  </si>
  <si>
    <t>"K4" 15,0+5,3+12,0+8,3</t>
  </si>
  <si>
    <t>105</t>
  </si>
  <si>
    <t>764511642</t>
  </si>
  <si>
    <t>Kotlík oválný (trychtýřový) pro podokapní žlaby z Pz s povrchovou úpravou 330/100 mm</t>
  </si>
  <si>
    <t>1600778157</t>
  </si>
  <si>
    <t>106</t>
  </si>
  <si>
    <t>764518622</t>
  </si>
  <si>
    <t>Svody kruhové včetně objímek, kolen, odskoků z Pz s povrchovou úpravou průměru 100 mm</t>
  </si>
  <si>
    <t>-1920752556</t>
  </si>
  <si>
    <t>"K3" 2,5*2+3,35*4+3,59</t>
  </si>
  <si>
    <t>107</t>
  </si>
  <si>
    <t>998764101</t>
  </si>
  <si>
    <t>Přesun hmot tonážní pro konstrukce klempířské v objektech v do 6 m</t>
  </si>
  <si>
    <t>-2034551941</t>
  </si>
  <si>
    <t>765</t>
  </si>
  <si>
    <t>Krytina skládaná</t>
  </si>
  <si>
    <t>108</t>
  </si>
  <si>
    <t>765191023</t>
  </si>
  <si>
    <t>Montáž pojistné hydroizolační nebo parotěsné kladené ve sklonu přes 20° s lepenými spoji na bednění</t>
  </si>
  <si>
    <t>-1287759781</t>
  </si>
  <si>
    <t>109</t>
  </si>
  <si>
    <t>28329036</t>
  </si>
  <si>
    <t>fólie kontaktní difuzně propustná pro doplňkovou hydroizolační vrstvu, třívrstvá mikroporézní PP 150g/m2 s integrovanou samolepící páskou</t>
  </si>
  <si>
    <t>1340842349</t>
  </si>
  <si>
    <t>64,559*1,1 'Přepočtené koeficientem množství</t>
  </si>
  <si>
    <t>110</t>
  </si>
  <si>
    <t>998765101</t>
  </si>
  <si>
    <t>Přesun hmot tonážní pro krytiny skládané v objektech v do 6 m</t>
  </si>
  <si>
    <t>1767044882</t>
  </si>
  <si>
    <t>766</t>
  </si>
  <si>
    <t>Konstrukce truhlářské</t>
  </si>
  <si>
    <t>111</t>
  </si>
  <si>
    <t>766412214</t>
  </si>
  <si>
    <t>Montáž obložení stěn plochy přes 1 m2 palubkami z měkkého dřeva přes 100 mm</t>
  </si>
  <si>
    <t>-79562287</t>
  </si>
  <si>
    <t>Poznámka k položce:
včetně podkladové roštu</t>
  </si>
  <si>
    <t>Mezery mezi okapovými hranami střech a zdí se vyplní podbitím z palubek</t>
  </si>
  <si>
    <t>0,25*5,3</t>
  </si>
  <si>
    <t>0,25*8,3</t>
  </si>
  <si>
    <t>0,285*8,3</t>
  </si>
  <si>
    <t>112</t>
  </si>
  <si>
    <t>61191172</t>
  </si>
  <si>
    <t>palubky obkladové smrk profil klasický 15x121mm jakost A/B</t>
  </si>
  <si>
    <t>1782315017</t>
  </si>
  <si>
    <t>5,766*1,05 'Přepočtené koeficientem množství</t>
  </si>
  <si>
    <t>113</t>
  </si>
  <si>
    <t>766622131</t>
  </si>
  <si>
    <t>Montáž plastových oken plochy přes 1 m2 otevíravých výšky do 1,5 m s rámem do zdiva</t>
  </si>
  <si>
    <t>1889186553</t>
  </si>
  <si>
    <t>"O1" 1,25*1,25*4</t>
  </si>
  <si>
    <t>114</t>
  </si>
  <si>
    <t>61140052</t>
  </si>
  <si>
    <t>okno plastové otevíravé/sklopné trojsklo přes plochu 1m2 do v1,5m</t>
  </si>
  <si>
    <t>-1492160901</t>
  </si>
  <si>
    <t>115</t>
  </si>
  <si>
    <t>766694112</t>
  </si>
  <si>
    <t>Montáž parapetních desek dřevěných nebo plastových šířky do 30 cm délky do 1,6 m</t>
  </si>
  <si>
    <t>530425158</t>
  </si>
  <si>
    <t>"T1" 5</t>
  </si>
  <si>
    <t>116</t>
  </si>
  <si>
    <t>60794100</t>
  </si>
  <si>
    <t>deska parapetní dřevotřísková vnitřní 150x1000mm</t>
  </si>
  <si>
    <t>1787897124</t>
  </si>
  <si>
    <t>1,25*5</t>
  </si>
  <si>
    <t>117</t>
  </si>
  <si>
    <t>998766101</t>
  </si>
  <si>
    <t>Přesun hmot tonážní pro konstrukce truhlářské v objektech v do 6 m</t>
  </si>
  <si>
    <t>-375758637</t>
  </si>
  <si>
    <t>767</t>
  </si>
  <si>
    <t>Konstrukce zámečnické</t>
  </si>
  <si>
    <t>118</t>
  </si>
  <si>
    <t>76700R101</t>
  </si>
  <si>
    <t>Dodávka a montáž konstrukce Al rámu skleníku včetně opláštění a zastřešení průhlednými deskami z vícevrstvého dutinového polykarbonátu - kompletní provedení</t>
  </si>
  <si>
    <t>-817406354</t>
  </si>
  <si>
    <t>119</t>
  </si>
  <si>
    <t>76700R102</t>
  </si>
  <si>
    <t>Dodávka a montáž větracího okna 840x1500 mm z hliníkových profilů a polykarbonátového zasklení - kompletní provedení</t>
  </si>
  <si>
    <t>119237057</t>
  </si>
  <si>
    <t>120</t>
  </si>
  <si>
    <t>767640111</t>
  </si>
  <si>
    <t>Montáž dveří ocelových vchodových jednokřídlových bez nadsvětlíku</t>
  </si>
  <si>
    <t>-1261774886</t>
  </si>
  <si>
    <t>"D2" 1</t>
  </si>
  <si>
    <t>"D3" 1</t>
  </si>
  <si>
    <t>121</t>
  </si>
  <si>
    <t>55341102</t>
  </si>
  <si>
    <t>dveře plechové s polykarbonátovou výplní 1křídlé 900x2000mm včetně kování a rámu - kompletní provedení dle PD</t>
  </si>
  <si>
    <t>1089483621</t>
  </si>
  <si>
    <t>122</t>
  </si>
  <si>
    <t>55341103</t>
  </si>
  <si>
    <t>dveře plechové 1křídlé 1000x2050mm včetně kování a rámu - kompletní provedení dle PD</t>
  </si>
  <si>
    <t>2019391462</t>
  </si>
  <si>
    <t>123</t>
  </si>
  <si>
    <t>767640221</t>
  </si>
  <si>
    <t>Montáž dveří ocelových vchodových dvoukřídlových bez nadsvětlíku</t>
  </si>
  <si>
    <t>1564693118</t>
  </si>
  <si>
    <t>"D1" 2</t>
  </si>
  <si>
    <t>124</t>
  </si>
  <si>
    <t>55341101</t>
  </si>
  <si>
    <t>dveře plechové s polykarbonátovou výplní 2křídlé 2550x2300mm včetně kování a rámu - kompletní provedení dle PD</t>
  </si>
  <si>
    <t>438301096</t>
  </si>
  <si>
    <t>125</t>
  </si>
  <si>
    <t>998767201</t>
  </si>
  <si>
    <t>Přesun hmot procentní pro zámečnické konstrukce v objektech v do 6 m</t>
  </si>
  <si>
    <t>%</t>
  </si>
  <si>
    <t>-1677252383</t>
  </si>
  <si>
    <t>783</t>
  </si>
  <si>
    <t>Dokončovací práce - nátěry</t>
  </si>
  <si>
    <t>126</t>
  </si>
  <si>
    <t>783943161</t>
  </si>
  <si>
    <t>Penetrační polyuretanový nátěr pórovitých betonových podlah</t>
  </si>
  <si>
    <t>1943812224</t>
  </si>
  <si>
    <t>127</t>
  </si>
  <si>
    <t>783947151</t>
  </si>
  <si>
    <t>Krycí jednonásobný polyuretanový vodou ředitelný nátěr betonové podlahy</t>
  </si>
  <si>
    <t>-478507565</t>
  </si>
  <si>
    <t>784</t>
  </si>
  <si>
    <t>Dokončovací práce - malby a tapety</t>
  </si>
  <si>
    <t>128</t>
  </si>
  <si>
    <t>784171121</t>
  </si>
  <si>
    <t>Zakrytí vnitřních ploch konstrukcí nebo prvků v místnostech výšky do 3,80 m</t>
  </si>
  <si>
    <t>-1885769467</t>
  </si>
  <si>
    <t>129</t>
  </si>
  <si>
    <t>58124844</t>
  </si>
  <si>
    <t>fólie pro malířské potřeby zakrývací tl 25µ 4x5m</t>
  </si>
  <si>
    <t>-1454213254</t>
  </si>
  <si>
    <t>100*1,05 'Přepočtené koeficientem množství</t>
  </si>
  <si>
    <t>130</t>
  </si>
  <si>
    <t>784211101</t>
  </si>
  <si>
    <t>Dvojnásobné bílé malby ze směsí za mokra výborně otěruvzdorných v místnostech výšky do 3,80 m</t>
  </si>
  <si>
    <t>-391492018</t>
  </si>
  <si>
    <t>"SDK konstrukce" 50,06</t>
  </si>
  <si>
    <t>OST</t>
  </si>
  <si>
    <t>Ostatní</t>
  </si>
  <si>
    <t>131</t>
  </si>
  <si>
    <t>OST00101</t>
  </si>
  <si>
    <t>Dodávka a montáž otevřené skříně pro skladování potřebných materiálů a nástrojů</t>
  </si>
  <si>
    <t>512</t>
  </si>
  <si>
    <t>-1668514951</t>
  </si>
  <si>
    <t>132</t>
  </si>
  <si>
    <t>OST00102</t>
  </si>
  <si>
    <t>Dodávka a montáž odkládacího stolu pro dřez</t>
  </si>
  <si>
    <t>-1689458712</t>
  </si>
  <si>
    <t>133</t>
  </si>
  <si>
    <t>OST00103</t>
  </si>
  <si>
    <t>Dodávka a montáž výškově polohovatelný pracovní stůl o hloubce 800 mm</t>
  </si>
  <si>
    <t>2133864610</t>
  </si>
  <si>
    <t>134</t>
  </si>
  <si>
    <t>OST00104</t>
  </si>
  <si>
    <t>Dodávka a montáž pojízdný stůl s hloubkou 1000 mm</t>
  </si>
  <si>
    <t>1157781764</t>
  </si>
  <si>
    <t>03 - Profesní části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</si>
  <si>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</si>
  <si>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</si>
  <si>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</si>
  <si>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</si>
  <si>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 - kotelny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</si>
  <si>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</si>
  <si>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</si>
  <si>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</si>
  <si>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>HZS - Hodinové zúčtovací sazby</t>
  </si>
  <si>
    <t>132212101</t>
  </si>
  <si>
    <t>Hloubení rýh š do 600 mm ručním nebo pneum nářadím v soudržných horninách tř. 3</t>
  </si>
  <si>
    <t>870475299</t>
  </si>
  <si>
    <t>"elektro" 8,5*0,9*0,35</t>
  </si>
  <si>
    <t>132212109</t>
  </si>
  <si>
    <t>Příplatek za lepivost u hloubení rýh š do 600 mm ručním nebo pneum nářadím v hornině tř. 3</t>
  </si>
  <si>
    <t>-157092450</t>
  </si>
  <si>
    <t>-1553867037</t>
  </si>
  <si>
    <t>"vodovod" 23,58*1,0*0,8</t>
  </si>
  <si>
    <t>"kanalizace A" 37,75*0,8*0,8</t>
  </si>
  <si>
    <t>"kanalizace B" 14,22*0,8*0,8</t>
  </si>
  <si>
    <t>"splašková kanalizace" 39,78*0,8*0,8</t>
  </si>
  <si>
    <t>-1785318008</t>
  </si>
  <si>
    <t>1625787022</t>
  </si>
  <si>
    <t>přebytečná zemina - deponie</t>
  </si>
  <si>
    <t>(77,584+2,678)-48,157</t>
  </si>
  <si>
    <t>1923399692</t>
  </si>
  <si>
    <t>175111101</t>
  </si>
  <si>
    <t>Obsypání potrubí ručně sypaninou bez prohození sítem, uloženou do 3 m</t>
  </si>
  <si>
    <t>604270806</t>
  </si>
  <si>
    <t>předpoklad 60% výkopu</t>
  </si>
  <si>
    <t>(2,678+77,584)*0,6</t>
  </si>
  <si>
    <t>Trubní vedení</t>
  </si>
  <si>
    <t>R</t>
  </si>
  <si>
    <t>800A1004</t>
  </si>
  <si>
    <t>Vodovodní přípojka z tlakových PE trubek svařených DN 50 mm</t>
  </si>
  <si>
    <t>ÚRS RYRO 2019 02</t>
  </si>
  <si>
    <t>-1562503863</t>
  </si>
  <si>
    <t>Poznámka k položce:
včetně pískového lože, obsypu potrubí a dalších náležitostí dle PD</t>
  </si>
  <si>
    <t>800A1611</t>
  </si>
  <si>
    <t>Vodoměrná revizní šachta skružená z prefa dílců hloubky 2 m</t>
  </si>
  <si>
    <t>468291748</t>
  </si>
  <si>
    <t>800A2022</t>
  </si>
  <si>
    <t>Kanalizace vnější z trub plastových DN 150 mm</t>
  </si>
  <si>
    <t>476987315</t>
  </si>
  <si>
    <t>"větev B" 14,22</t>
  </si>
  <si>
    <t>800A2023</t>
  </si>
  <si>
    <t>Kanalizace vnější z trub plastových DN 200 mm</t>
  </si>
  <si>
    <t>1259806714</t>
  </si>
  <si>
    <t>"větev A" 37,73</t>
  </si>
  <si>
    <t>"splašková" 39,78</t>
  </si>
  <si>
    <t>800A2301</t>
  </si>
  <si>
    <t>Kanalizační revizní šachta skružená z prefa dílců hloubky 2 m</t>
  </si>
  <si>
    <t>129040250</t>
  </si>
  <si>
    <t>800A4002</t>
  </si>
  <si>
    <t>Přípojka elektro v zemi, kabel CYKY 4x16 mm2</t>
  </si>
  <si>
    <t>1340445519</t>
  </si>
  <si>
    <t>721</t>
  </si>
  <si>
    <t>Zdravotechnika - vnitřní kanalizace</t>
  </si>
  <si>
    <t>721211422</t>
  </si>
  <si>
    <t>Vpusť podlahová se svislým odtokem DN 50/75/110 mřížka nerez 138x138</t>
  </si>
  <si>
    <t>-84151117</t>
  </si>
  <si>
    <t>721A1001</t>
  </si>
  <si>
    <t>Kanalizace vodorovná do DN 150 mm délky do 20 m</t>
  </si>
  <si>
    <t>komplet</t>
  </si>
  <si>
    <t>-1224133319</t>
  </si>
  <si>
    <t>"větve" 2</t>
  </si>
  <si>
    <t>998721201</t>
  </si>
  <si>
    <t>Přesun hmot procentní pro vnitřní kanalizace v objektech v do 6 m</t>
  </si>
  <si>
    <t>1192181364</t>
  </si>
  <si>
    <t>722</t>
  </si>
  <si>
    <t>Zdravotechnika - vnitřní vodovod</t>
  </si>
  <si>
    <t>722A1001</t>
  </si>
  <si>
    <t>Vodovod vodorovný do DN 32 mm délky do 20 m</t>
  </si>
  <si>
    <t>1417966865</t>
  </si>
  <si>
    <t>998722201</t>
  </si>
  <si>
    <t>Přesun hmot procentní pro vnitřní vodovod v objektech v do 6 m</t>
  </si>
  <si>
    <t>673605975</t>
  </si>
  <si>
    <t>725</t>
  </si>
  <si>
    <t>Zdravotechnika - zařizovací předměty</t>
  </si>
  <si>
    <t>725311121</t>
  </si>
  <si>
    <t>Dřez jednoduchý nerezový se zápachovou uzávěrkou s odkapávací plochou 560x480 mm a miskou</t>
  </si>
  <si>
    <t>-1487391524</t>
  </si>
  <si>
    <t>725531101</t>
  </si>
  <si>
    <t>Elektrický ohřívač zásobníkový přepadový beztlakový 5 l / 2 kW</t>
  </si>
  <si>
    <t>-146936055</t>
  </si>
  <si>
    <t>725532339</t>
  </si>
  <si>
    <t>Elektrický ohřívač zásobníkový akumulační stacionární 1 MPa 300 l / 3-6 kW</t>
  </si>
  <si>
    <t>-1421923189</t>
  </si>
  <si>
    <t>725811201</t>
  </si>
  <si>
    <t>Ventil nástěnný kuchyňský G 1/2</t>
  </si>
  <si>
    <t>207656356</t>
  </si>
  <si>
    <t>725821325</t>
  </si>
  <si>
    <t>Baterie dřezová stojánková páková s otáčivým kulatým ústím a délkou ramínka 220 mm</t>
  </si>
  <si>
    <t>1437732811</t>
  </si>
  <si>
    <t>998725101</t>
  </si>
  <si>
    <t>Přesun hmot tonážní pro zařizovací předměty v objektech v do 6 m</t>
  </si>
  <si>
    <t>1249731929</t>
  </si>
  <si>
    <t>731</t>
  </si>
  <si>
    <t>Ústřední vytápění - kotelny</t>
  </si>
  <si>
    <t>731251118</t>
  </si>
  <si>
    <t>Kotel ocelový elektrický závěsný přímotopný o výkonu 18 kW</t>
  </si>
  <si>
    <t>1531573110</t>
  </si>
  <si>
    <t>998731101</t>
  </si>
  <si>
    <t>Přesun hmot tonážní pro kotelny v objektech v do 6 m</t>
  </si>
  <si>
    <t>-774506400</t>
  </si>
  <si>
    <t>733</t>
  </si>
  <si>
    <t>Ústřední vytápění - rozvodné potrubí</t>
  </si>
  <si>
    <t>733121115</t>
  </si>
  <si>
    <t>Potrubí ocelové hladké bezešvé běžné nízkotlaké D 38x2,6</t>
  </si>
  <si>
    <t>-318580653</t>
  </si>
  <si>
    <t>Poznámka k položce:
včetně nátěru potrubí dle PD</t>
  </si>
  <si>
    <t>14,7*4</t>
  </si>
  <si>
    <t>5,7*2</t>
  </si>
  <si>
    <t>0,5*2</t>
  </si>
  <si>
    <t>4,7*2</t>
  </si>
  <si>
    <t>5,0*2</t>
  </si>
  <si>
    <t>733190217</t>
  </si>
  <si>
    <t>Zkouška těsnosti potrubí ocelové hladké do D 51x2,6</t>
  </si>
  <si>
    <t>1093331604</t>
  </si>
  <si>
    <t>998733101</t>
  </si>
  <si>
    <t>Přesun hmot tonážní pro rozvody potrubí v objektech v do 6 m</t>
  </si>
  <si>
    <t>-2101849649</t>
  </si>
  <si>
    <t>735</t>
  </si>
  <si>
    <t>Ústřední vytápění - otopná tělesa</t>
  </si>
  <si>
    <t>735152598</t>
  </si>
  <si>
    <t>Otopné těleso panelové VK dvoudeskové 2 přídavné přestupní plochy výška/délka 900/1100mm výkon 2544W</t>
  </si>
  <si>
    <t>381754178</t>
  </si>
  <si>
    <t>735211332</t>
  </si>
  <si>
    <t>Registr trubkový žebrový rámový D 76x3/156 mm třípramenný délka 2000 mm</t>
  </si>
  <si>
    <t>-642682030</t>
  </si>
  <si>
    <t>735211333</t>
  </si>
  <si>
    <t>Registr trubkový žebrový rámový D 76x3/156 mm třípramenný délka 3000 mm</t>
  </si>
  <si>
    <t>-1823159270</t>
  </si>
  <si>
    <t>998735101</t>
  </si>
  <si>
    <t>Přesun hmot tonážní pro otopná tělesa v objektech v do 6 m</t>
  </si>
  <si>
    <t>1496437744</t>
  </si>
  <si>
    <t>741</t>
  </si>
  <si>
    <t>Elektroinstalace - silnoproud</t>
  </si>
  <si>
    <t>741810002</t>
  </si>
  <si>
    <t>Celková prohlídka elektrického rozvodu a zařízení do 500 000,- Kč</t>
  </si>
  <si>
    <t>176978592</t>
  </si>
  <si>
    <t>741A1003</t>
  </si>
  <si>
    <t>Elektroinstalace místnosti plochy přes 20 m2</t>
  </si>
  <si>
    <t>1199806059</t>
  </si>
  <si>
    <t>"1.01" 1</t>
  </si>
  <si>
    <t>"1.02" 1</t>
  </si>
  <si>
    <t>741A1021</t>
  </si>
  <si>
    <t>Elektroinstalace technické místnosti</t>
  </si>
  <si>
    <t>1911375265</t>
  </si>
  <si>
    <t>"1.03" 1</t>
  </si>
  <si>
    <t>741A1301</t>
  </si>
  <si>
    <t>Osvětlení venkovní ovládané čidlem pohybu</t>
  </si>
  <si>
    <t>-1215761424</t>
  </si>
  <si>
    <t>741A2001</t>
  </si>
  <si>
    <t xml:space="preserve">Rozváděč elektroměrový </t>
  </si>
  <si>
    <t>-578450642</t>
  </si>
  <si>
    <t>741A2103</t>
  </si>
  <si>
    <t>Rozvodnice pro rodinný dům</t>
  </si>
  <si>
    <t>-1007183865</t>
  </si>
  <si>
    <t>741A3001</t>
  </si>
  <si>
    <t xml:space="preserve">Bleskosvod a uzemnění </t>
  </si>
  <si>
    <t>305792394</t>
  </si>
  <si>
    <t>HZS</t>
  </si>
  <si>
    <t>Hodinové zúčtovací sazby</t>
  </si>
  <si>
    <t>HZS1291</t>
  </si>
  <si>
    <t>Hodinová zúčtovací sazba pomocný stavební dělník</t>
  </si>
  <si>
    <t>hod</t>
  </si>
  <si>
    <t>273425409</t>
  </si>
  <si>
    <t>"stavební přípomoce - vysekání, drážkování atd" 40,0</t>
  </si>
  <si>
    <t>HZS1301</t>
  </si>
  <si>
    <t>Hodinová zúčtovací sazba zedník</t>
  </si>
  <si>
    <t>-156661982</t>
  </si>
  <si>
    <t>"stavební přípomoce - začištění omítek atd" 20,0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</si>
  <si>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</si>
  <si>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</si>
  <si>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</si>
  <si>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</si>
  <si>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</si>
  <si>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</si>
  <si>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</si>
  <si>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</si>
  <si>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</si>
  <si>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</si>
  <si>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</si>
  <si>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</si>
  <si>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</si>
  <si>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-536607685</t>
  </si>
  <si>
    <t>VRN3</t>
  </si>
  <si>
    <t>Zařízení staveniště</t>
  </si>
  <si>
    <t>030001000</t>
  </si>
  <si>
    <t>2062366290</t>
  </si>
  <si>
    <t>VRN4</t>
  </si>
  <si>
    <t>Inženýrská činnost</t>
  </si>
  <si>
    <t>040001000</t>
  </si>
  <si>
    <t>-1716616530</t>
  </si>
  <si>
    <t>VRN5</t>
  </si>
  <si>
    <t>Finanční náklady</t>
  </si>
  <si>
    <t>052103000</t>
  </si>
  <si>
    <t>Rezerva investora</t>
  </si>
  <si>
    <t>-2140380981</t>
  </si>
  <si>
    <t>VRN6</t>
  </si>
  <si>
    <t>Územní vlivy</t>
  </si>
  <si>
    <t>065002000</t>
  </si>
  <si>
    <t>Mimostaveništní doprava materiálů</t>
  </si>
  <si>
    <t>288022630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</si>
</sst>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102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1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i/>
      <sz val="7"/>
      <color indexed="55"/>
      <name val="Arial CE"/>
      <family val="0"/>
    </font>
    <font>
      <b/>
      <sz val="10"/>
      <color indexed="55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800080"/>
      <name val="Arial CE"/>
      <family val="0"/>
    </font>
    <font>
      <sz val="8"/>
      <color rgb="FF50505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1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i/>
      <sz val="7"/>
      <color rgb="FF969696"/>
      <name val="Arial CE"/>
      <family val="0"/>
    </font>
    <font>
      <b/>
      <sz val="10"/>
      <color rgb="FF969696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7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5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75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6" fillId="0" borderId="22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4" fontId="8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88" fillId="0" borderId="26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8" fontId="88" fillId="0" borderId="0" xfId="0" applyNumberFormat="1" applyFont="1" applyBorder="1" applyAlignment="1">
      <alignment vertical="center"/>
    </xf>
    <xf numFmtId="4" fontId="88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92" fillId="0" borderId="26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68" fontId="92" fillId="0" borderId="0" xfId="0" applyNumberFormat="1" applyFont="1" applyBorder="1" applyAlignment="1">
      <alignment vertical="center"/>
    </xf>
    <xf numFmtId="4" fontId="92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2" fillId="0" borderId="27" xfId="0" applyNumberFormat="1" applyFont="1" applyBorder="1" applyAlignment="1">
      <alignment vertical="center"/>
    </xf>
    <xf numFmtId="4" fontId="92" fillId="0" borderId="28" xfId="0" applyNumberFormat="1" applyFont="1" applyBorder="1" applyAlignment="1">
      <alignment vertical="center"/>
    </xf>
    <xf numFmtId="168" fontId="92" fillId="0" borderId="28" xfId="0" applyNumberFormat="1" applyFont="1" applyBorder="1" applyAlignment="1">
      <alignment vertical="center"/>
    </xf>
    <xf numFmtId="4" fontId="92" fillId="0" borderId="29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9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94" fillId="0" borderId="0" xfId="0" applyFont="1" applyAlignment="1">
      <alignment horizontal="left" vertical="center"/>
    </xf>
    <xf numFmtId="4" fontId="75" fillId="0" borderId="0" xfId="0" applyNumberFormat="1" applyFont="1" applyAlignment="1">
      <alignment vertical="center"/>
    </xf>
    <xf numFmtId="166" fontId="75" fillId="0" borderId="0" xfId="0" applyNumberFormat="1" applyFont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75" fillId="0" borderId="14" xfId="0" applyFont="1" applyBorder="1" applyAlignment="1">
      <alignment horizontal="right"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right" vertical="center"/>
    </xf>
    <xf numFmtId="0" fontId="95" fillId="0" borderId="0" xfId="0" applyFont="1" applyAlignment="1">
      <alignment horizontal="left" vertical="center"/>
    </xf>
    <xf numFmtId="0" fontId="76" fillId="0" borderId="12" xfId="0" applyFont="1" applyBorder="1" applyAlignment="1">
      <alignment vertical="center"/>
    </xf>
    <xf numFmtId="0" fontId="76" fillId="0" borderId="28" xfId="0" applyFont="1" applyBorder="1" applyAlignment="1">
      <alignment horizontal="left" vertical="center"/>
    </xf>
    <xf numFmtId="0" fontId="76" fillId="0" borderId="28" xfId="0" applyFont="1" applyBorder="1" applyAlignment="1">
      <alignment vertical="center"/>
    </xf>
    <xf numFmtId="4" fontId="76" fillId="0" borderId="28" xfId="0" applyNumberFormat="1" applyFont="1" applyBorder="1" applyAlignment="1">
      <alignment vertical="center"/>
    </xf>
    <xf numFmtId="0" fontId="77" fillId="0" borderId="12" xfId="0" applyFont="1" applyBorder="1" applyAlignment="1">
      <alignment vertical="center"/>
    </xf>
    <xf numFmtId="0" fontId="77" fillId="0" borderId="28" xfId="0" applyFont="1" applyBorder="1" applyAlignment="1">
      <alignment horizontal="left" vertical="center"/>
    </xf>
    <xf numFmtId="0" fontId="77" fillId="0" borderId="28" xfId="0" applyFont="1" applyBorder="1" applyAlignment="1">
      <alignment vertical="center"/>
    </xf>
    <xf numFmtId="4" fontId="77" fillId="0" borderId="2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87" fillId="0" borderId="0" xfId="0" applyNumberFormat="1" applyFont="1" applyAlignment="1">
      <alignment/>
    </xf>
    <xf numFmtId="168" fontId="96" fillId="0" borderId="19" xfId="0" applyNumberFormat="1" applyFont="1" applyBorder="1" applyAlignment="1">
      <alignment/>
    </xf>
    <xf numFmtId="168" fontId="96" fillId="0" borderId="20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78" fillId="0" borderId="12" xfId="0" applyFont="1" applyBorder="1" applyAlignment="1">
      <alignment/>
    </xf>
    <xf numFmtId="0" fontId="78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  <xf numFmtId="0" fontId="78" fillId="0" borderId="26" xfId="0" applyFont="1" applyBorder="1" applyAlignment="1">
      <alignment/>
    </xf>
    <xf numFmtId="0" fontId="78" fillId="0" borderId="0" xfId="0" applyFont="1" applyBorder="1" applyAlignment="1">
      <alignment/>
    </xf>
    <xf numFmtId="168" fontId="78" fillId="0" borderId="0" xfId="0" applyNumberFormat="1" applyFont="1" applyBorder="1" applyAlignment="1">
      <alignment/>
    </xf>
    <xf numFmtId="168" fontId="78" fillId="0" borderId="21" xfId="0" applyNumberFormat="1" applyFont="1" applyBorder="1" applyAlignment="1">
      <alignment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Alignment="1">
      <alignment horizontal="left"/>
    </xf>
    <xf numFmtId="4" fontId="77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69" fontId="8" fillId="0" borderId="31" xfId="0" applyNumberFormat="1" applyFont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 locked="0"/>
    </xf>
    <xf numFmtId="0" fontId="86" fillId="0" borderId="26" xfId="0" applyFont="1" applyBorder="1" applyAlignment="1">
      <alignment horizontal="left" vertical="center"/>
    </xf>
    <xf numFmtId="0" fontId="86" fillId="0" borderId="0" xfId="0" applyFont="1" applyBorder="1" applyAlignment="1">
      <alignment horizontal="center" vertical="center"/>
    </xf>
    <xf numFmtId="168" fontId="86" fillId="0" borderId="0" xfId="0" applyNumberFormat="1" applyFont="1" applyBorder="1" applyAlignment="1">
      <alignment vertical="center"/>
    </xf>
    <xf numFmtId="168" fontId="86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9" fillId="0" borderId="12" xfId="0" applyFont="1" applyBorder="1" applyAlignment="1">
      <alignment vertical="center"/>
    </xf>
    <xf numFmtId="0" fontId="97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26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1" xfId="0" applyFont="1" applyBorder="1" applyAlignment="1">
      <alignment vertical="center"/>
    </xf>
    <xf numFmtId="0" fontId="80" fillId="0" borderId="12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 wrapText="1"/>
    </xf>
    <xf numFmtId="169" fontId="80" fillId="0" borderId="0" xfId="0" applyNumberFormat="1" applyFont="1" applyAlignment="1">
      <alignment vertical="center"/>
    </xf>
    <xf numFmtId="0" fontId="80" fillId="0" borderId="26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1" xfId="0" applyFont="1" applyBorder="1" applyAlignment="1">
      <alignment vertical="center"/>
    </xf>
    <xf numFmtId="0" fontId="86" fillId="0" borderId="27" xfId="0" applyFont="1" applyBorder="1" applyAlignment="1">
      <alignment horizontal="left" vertical="center"/>
    </xf>
    <xf numFmtId="0" fontId="86" fillId="0" borderId="28" xfId="0" applyFont="1" applyBorder="1" applyAlignment="1">
      <alignment horizontal="center" vertical="center"/>
    </xf>
    <xf numFmtId="168" fontId="86" fillId="0" borderId="28" xfId="0" applyNumberFormat="1" applyFont="1" applyBorder="1" applyAlignment="1">
      <alignment vertical="center"/>
    </xf>
    <xf numFmtId="168" fontId="86" fillId="0" borderId="29" xfId="0" applyNumberFormat="1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 wrapText="1"/>
    </xf>
    <xf numFmtId="169" fontId="81" fillId="0" borderId="0" xfId="0" applyNumberFormat="1" applyFont="1" applyAlignment="1">
      <alignment vertical="center"/>
    </xf>
    <xf numFmtId="0" fontId="81" fillId="0" borderId="26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21" xfId="0" applyFont="1" applyBorder="1" applyAlignment="1">
      <alignment vertical="center"/>
    </xf>
    <xf numFmtId="0" fontId="98" fillId="0" borderId="31" xfId="0" applyFont="1" applyBorder="1" applyAlignment="1" applyProtection="1">
      <alignment horizontal="center" vertical="center"/>
      <protection locked="0"/>
    </xf>
    <xf numFmtId="49" fontId="98" fillId="0" borderId="31" xfId="0" applyNumberFormat="1" applyFont="1" applyBorder="1" applyAlignment="1" applyProtection="1">
      <alignment horizontal="left" vertical="center" wrapText="1"/>
      <protection locked="0"/>
    </xf>
    <xf numFmtId="0" fontId="98" fillId="0" borderId="31" xfId="0" applyFont="1" applyBorder="1" applyAlignment="1" applyProtection="1">
      <alignment horizontal="left" vertical="center" wrapText="1"/>
      <protection locked="0"/>
    </xf>
    <xf numFmtId="0" fontId="98" fillId="0" borderId="31" xfId="0" applyFont="1" applyBorder="1" applyAlignment="1" applyProtection="1">
      <alignment horizontal="center" vertical="center" wrapText="1"/>
      <protection locked="0"/>
    </xf>
    <xf numFmtId="169" fontId="98" fillId="0" borderId="31" xfId="0" applyNumberFormat="1" applyFont="1" applyBorder="1" applyAlignment="1" applyProtection="1">
      <alignment vertical="center"/>
      <protection locked="0"/>
    </xf>
    <xf numFmtId="4" fontId="98" fillId="0" borderId="31" xfId="0" applyNumberFormat="1" applyFont="1" applyBorder="1" applyAlignment="1" applyProtection="1">
      <alignment vertical="center"/>
      <protection locked="0"/>
    </xf>
    <xf numFmtId="0" fontId="99" fillId="0" borderId="12" xfId="0" applyFont="1" applyBorder="1" applyAlignment="1">
      <alignment vertical="center"/>
    </xf>
    <xf numFmtId="0" fontId="98" fillId="0" borderId="26" xfId="0" applyFont="1" applyBorder="1" applyAlignment="1">
      <alignment horizontal="left" vertical="center"/>
    </xf>
    <xf numFmtId="0" fontId="98" fillId="0" borderId="0" xfId="0" applyFont="1" applyBorder="1" applyAlignment="1">
      <alignment horizontal="center" vertical="center"/>
    </xf>
    <xf numFmtId="0" fontId="10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69" fontId="82" fillId="0" borderId="0" xfId="0" applyNumberFormat="1" applyFont="1" applyAlignment="1">
      <alignment vertical="center"/>
    </xf>
    <xf numFmtId="0" fontId="82" fillId="0" borderId="26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1" xfId="0" applyFont="1" applyBorder="1" applyAlignment="1">
      <alignment vertical="center"/>
    </xf>
    <xf numFmtId="0" fontId="80" fillId="0" borderId="27" xfId="0" applyFont="1" applyBorder="1" applyAlignment="1">
      <alignment vertical="center"/>
    </xf>
    <xf numFmtId="0" fontId="80" fillId="0" borderId="28" xfId="0" applyFont="1" applyBorder="1" applyAlignment="1">
      <alignment vertical="center"/>
    </xf>
    <xf numFmtId="0" fontId="80" fillId="0" borderId="29" xfId="0" applyFont="1" applyBorder="1" applyAlignment="1">
      <alignment vertical="center"/>
    </xf>
    <xf numFmtId="4" fontId="8" fillId="35" borderId="31" xfId="0" applyNumberFormat="1" applyFont="1" applyFill="1" applyBorder="1" applyAlignment="1" applyProtection="1">
      <alignment vertical="center"/>
      <protection locked="0"/>
    </xf>
    <xf numFmtId="4" fontId="98" fillId="35" borderId="31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90" fillId="0" borderId="0" xfId="0" applyFont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4" fontId="4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2" fillId="0" borderId="0" xfId="0" applyNumberFormat="1" applyFont="1" applyAlignment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right" vertical="center"/>
    </xf>
    <xf numFmtId="4" fontId="101" fillId="0" borderId="0" xfId="0" applyNumberFormat="1" applyFont="1" applyAlignment="1">
      <alignment vertical="center"/>
    </xf>
    <xf numFmtId="0" fontId="75" fillId="0" borderId="0" xfId="0" applyFont="1" applyAlignment="1">
      <alignment vertical="center"/>
    </xf>
    <xf numFmtId="166" fontId="75" fillId="0" borderId="0" xfId="0" applyNumberFormat="1" applyFont="1" applyAlignment="1">
      <alignment horizontal="left" vertical="center"/>
    </xf>
    <xf numFmtId="0" fontId="7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84" fillId="36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7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4" fontId="87" fillId="0" borderId="0" xfId="0" applyNumberFormat="1" applyFont="1" applyAlignment="1">
      <alignment horizontal="right" vertical="center"/>
    </xf>
    <xf numFmtId="4" fontId="87" fillId="0" borderId="0" xfId="0" applyNumberFormat="1" applyFont="1" applyAlignment="1">
      <alignment vertical="center"/>
    </xf>
    <xf numFmtId="0" fontId="88" fillId="0" borderId="25" xfId="0" applyFont="1" applyBorder="1" applyAlignment="1">
      <alignment horizontal="center" vertical="center"/>
    </xf>
    <xf numFmtId="0" fontId="88" fillId="0" borderId="19" xfId="0" applyFont="1" applyBorder="1" applyAlignment="1">
      <alignment horizontal="left" vertical="center"/>
    </xf>
    <xf numFmtId="0" fontId="94" fillId="0" borderId="26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4" borderId="3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361950</xdr:colOff>
      <xdr:row>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zoomScalePageLayoutView="0" workbookViewId="0" topLeftCell="A76">
      <selection activeCell="G1" sqref="G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75" customHeight="1">
      <c r="AR2" s="223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7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20" t="s">
        <v>13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20"/>
      <c r="BS5" s="17" t="s">
        <v>6</v>
      </c>
    </row>
    <row r="6" spans="2:71" ht="36.75" customHeight="1">
      <c r="B6" s="20"/>
      <c r="D6" s="25" t="s">
        <v>14</v>
      </c>
      <c r="K6" s="222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18</v>
      </c>
      <c r="K8" s="24" t="s">
        <v>19</v>
      </c>
      <c r="AK8" s="26" t="s">
        <v>20</v>
      </c>
      <c r="AN8" s="24"/>
      <c r="AR8" s="20"/>
      <c r="BS8" s="17" t="s">
        <v>6</v>
      </c>
    </row>
    <row r="9" spans="2:71" ht="14.25" customHeight="1">
      <c r="B9" s="20"/>
      <c r="AR9" s="20"/>
      <c r="BS9" s="17" t="s">
        <v>6</v>
      </c>
    </row>
    <row r="10" spans="2:71" ht="12" customHeight="1">
      <c r="B10" s="20"/>
      <c r="D10" s="26" t="s">
        <v>21</v>
      </c>
      <c r="AK10" s="26" t="s">
        <v>22</v>
      </c>
      <c r="AN10" s="24" t="s">
        <v>1</v>
      </c>
      <c r="AR10" s="20"/>
      <c r="BS10" s="17" t="s">
        <v>6</v>
      </c>
    </row>
    <row r="11" spans="2:71" ht="18" customHeight="1">
      <c r="B11" s="20"/>
      <c r="E11" s="24" t="s">
        <v>23</v>
      </c>
      <c r="AK11" s="26" t="s">
        <v>24</v>
      </c>
      <c r="AN11" s="24" t="s">
        <v>1</v>
      </c>
      <c r="AR11" s="20"/>
      <c r="BS11" s="17" t="s">
        <v>6</v>
      </c>
    </row>
    <row r="12" spans="2:71" ht="6.75" customHeight="1">
      <c r="B12" s="20"/>
      <c r="AR12" s="20"/>
      <c r="BS12" s="17" t="s">
        <v>6</v>
      </c>
    </row>
    <row r="13" spans="2:71" ht="12" customHeight="1">
      <c r="B13" s="20"/>
      <c r="D13" s="26" t="s">
        <v>25</v>
      </c>
      <c r="AK13" s="26" t="s">
        <v>22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26</v>
      </c>
      <c r="AK14" s="26" t="s">
        <v>24</v>
      </c>
      <c r="AN14" s="24" t="s">
        <v>1</v>
      </c>
      <c r="AR14" s="20"/>
      <c r="BS14" s="17" t="s">
        <v>6</v>
      </c>
    </row>
    <row r="15" spans="2:71" ht="6.75" customHeight="1">
      <c r="B15" s="20"/>
      <c r="AR15" s="20"/>
      <c r="BS15" s="17" t="s">
        <v>3</v>
      </c>
    </row>
    <row r="16" spans="2:71" ht="12" customHeight="1">
      <c r="B16" s="20"/>
      <c r="D16" s="26" t="s">
        <v>27</v>
      </c>
      <c r="AK16" s="26" t="s">
        <v>22</v>
      </c>
      <c r="AN16" s="24" t="s">
        <v>1</v>
      </c>
      <c r="AR16" s="20"/>
      <c r="BS16" s="17" t="s">
        <v>3</v>
      </c>
    </row>
    <row r="17" spans="2:71" ht="18" customHeight="1">
      <c r="B17" s="20"/>
      <c r="E17" s="24" t="s">
        <v>28</v>
      </c>
      <c r="AK17" s="26" t="s">
        <v>24</v>
      </c>
      <c r="AN17" s="24" t="s">
        <v>1</v>
      </c>
      <c r="AR17" s="20"/>
      <c r="BS17" s="17" t="s">
        <v>29</v>
      </c>
    </row>
    <row r="18" spans="2:71" ht="6.75" customHeight="1">
      <c r="B18" s="20"/>
      <c r="AR18" s="20"/>
      <c r="BS18" s="17" t="s">
        <v>6</v>
      </c>
    </row>
    <row r="19" spans="2:71" ht="12" customHeight="1">
      <c r="B19" s="20"/>
      <c r="D19" s="26" t="s">
        <v>30</v>
      </c>
      <c r="AK19" s="26" t="s">
        <v>22</v>
      </c>
      <c r="AN19" s="24" t="s">
        <v>1</v>
      </c>
      <c r="AR19" s="20"/>
      <c r="BS19" s="17" t="s">
        <v>6</v>
      </c>
    </row>
    <row r="20" spans="2:71" ht="18" customHeight="1">
      <c r="B20" s="20"/>
      <c r="E20" s="24" t="s">
        <v>26</v>
      </c>
      <c r="AK20" s="26" t="s">
        <v>24</v>
      </c>
      <c r="AN20" s="24" t="s">
        <v>1</v>
      </c>
      <c r="AR20" s="20"/>
      <c r="BS20" s="17" t="s">
        <v>29</v>
      </c>
    </row>
    <row r="21" spans="2:44" ht="6.75" customHeight="1">
      <c r="B21" s="20"/>
      <c r="AR21" s="20"/>
    </row>
    <row r="22" spans="2:44" ht="12" customHeight="1">
      <c r="B22" s="20"/>
      <c r="D22" s="26" t="s">
        <v>31</v>
      </c>
      <c r="AR22" s="20"/>
    </row>
    <row r="23" spans="2:44" ht="16.5" customHeight="1">
      <c r="B23" s="20"/>
      <c r="E23" s="224" t="s">
        <v>1</v>
      </c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R23" s="20"/>
    </row>
    <row r="24" spans="2:44" ht="6.75" customHeight="1">
      <c r="B24" s="20"/>
      <c r="AR24" s="20"/>
    </row>
    <row r="25" spans="2:44" ht="6.7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1" customFormat="1" ht="25.5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E26" s="29"/>
    </row>
    <row r="27" spans="1:57" s="1" customFormat="1" ht="6.7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1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9" t="s">
        <v>33</v>
      </c>
      <c r="M28" s="219"/>
      <c r="N28" s="219"/>
      <c r="O28" s="219"/>
      <c r="P28" s="219"/>
      <c r="Q28" s="29"/>
      <c r="R28" s="29"/>
      <c r="S28" s="29"/>
      <c r="T28" s="29"/>
      <c r="U28" s="29"/>
      <c r="V28" s="29"/>
      <c r="W28" s="219" t="s">
        <v>34</v>
      </c>
      <c r="X28" s="219"/>
      <c r="Y28" s="219"/>
      <c r="Z28" s="219"/>
      <c r="AA28" s="219"/>
      <c r="AB28" s="219"/>
      <c r="AC28" s="219"/>
      <c r="AD28" s="219"/>
      <c r="AE28" s="219"/>
      <c r="AF28" s="29"/>
      <c r="AG28" s="29"/>
      <c r="AH28" s="29"/>
      <c r="AI28" s="29"/>
      <c r="AJ28" s="29"/>
      <c r="AK28" s="219" t="s">
        <v>35</v>
      </c>
      <c r="AL28" s="219"/>
      <c r="AM28" s="219"/>
      <c r="AN28" s="219"/>
      <c r="AO28" s="219"/>
      <c r="AP28" s="29"/>
      <c r="AQ28" s="29"/>
      <c r="AR28" s="30"/>
      <c r="BE28" s="29"/>
    </row>
    <row r="29" spans="2:44" s="2" customFormat="1" ht="14.25" customHeight="1">
      <c r="B29" s="34"/>
      <c r="D29" s="26" t="s">
        <v>36</v>
      </c>
      <c r="F29" s="26" t="s">
        <v>37</v>
      </c>
      <c r="L29" s="218">
        <v>0.21</v>
      </c>
      <c r="M29" s="217"/>
      <c r="N29" s="217"/>
      <c r="O29" s="217"/>
      <c r="P29" s="217"/>
      <c r="W29" s="216">
        <f>ROUND(AZ94,2)</f>
        <v>0</v>
      </c>
      <c r="X29" s="217"/>
      <c r="Y29" s="217"/>
      <c r="Z29" s="217"/>
      <c r="AA29" s="217"/>
      <c r="AB29" s="217"/>
      <c r="AC29" s="217"/>
      <c r="AD29" s="217"/>
      <c r="AE29" s="217"/>
      <c r="AK29" s="216">
        <f>ROUND(AV94,2)</f>
        <v>0</v>
      </c>
      <c r="AL29" s="217"/>
      <c r="AM29" s="217"/>
      <c r="AN29" s="217"/>
      <c r="AO29" s="217"/>
      <c r="AR29" s="34"/>
    </row>
    <row r="30" spans="2:44" s="2" customFormat="1" ht="14.25" customHeight="1">
      <c r="B30" s="34"/>
      <c r="F30" s="26" t="s">
        <v>38</v>
      </c>
      <c r="L30" s="218">
        <v>0.15</v>
      </c>
      <c r="M30" s="217"/>
      <c r="N30" s="217"/>
      <c r="O30" s="217"/>
      <c r="P30" s="217"/>
      <c r="W30" s="216">
        <f>ROUND(BA94,2)</f>
        <v>0</v>
      </c>
      <c r="X30" s="217"/>
      <c r="Y30" s="217"/>
      <c r="Z30" s="217"/>
      <c r="AA30" s="217"/>
      <c r="AB30" s="217"/>
      <c r="AC30" s="217"/>
      <c r="AD30" s="217"/>
      <c r="AE30" s="217"/>
      <c r="AK30" s="216">
        <f>ROUND(AW94,2)</f>
        <v>0</v>
      </c>
      <c r="AL30" s="217"/>
      <c r="AM30" s="217"/>
      <c r="AN30" s="217"/>
      <c r="AO30" s="217"/>
      <c r="AR30" s="34"/>
    </row>
    <row r="31" spans="2:44" s="2" customFormat="1" ht="14.25" customHeight="1" hidden="1">
      <c r="B31" s="34"/>
      <c r="F31" s="26" t="s">
        <v>39</v>
      </c>
      <c r="L31" s="218">
        <v>0.21</v>
      </c>
      <c r="M31" s="217"/>
      <c r="N31" s="217"/>
      <c r="O31" s="217"/>
      <c r="P31" s="217"/>
      <c r="W31" s="216">
        <f>ROUND(BB94,2)</f>
        <v>0</v>
      </c>
      <c r="X31" s="217"/>
      <c r="Y31" s="217"/>
      <c r="Z31" s="217"/>
      <c r="AA31" s="217"/>
      <c r="AB31" s="217"/>
      <c r="AC31" s="217"/>
      <c r="AD31" s="217"/>
      <c r="AE31" s="217"/>
      <c r="AK31" s="216">
        <v>0</v>
      </c>
      <c r="AL31" s="217"/>
      <c r="AM31" s="217"/>
      <c r="AN31" s="217"/>
      <c r="AO31" s="217"/>
      <c r="AR31" s="34"/>
    </row>
    <row r="32" spans="2:44" s="2" customFormat="1" ht="14.25" customHeight="1" hidden="1">
      <c r="B32" s="34"/>
      <c r="F32" s="26" t="s">
        <v>40</v>
      </c>
      <c r="L32" s="218">
        <v>0.15</v>
      </c>
      <c r="M32" s="217"/>
      <c r="N32" s="217"/>
      <c r="O32" s="217"/>
      <c r="P32" s="217"/>
      <c r="W32" s="216">
        <f>ROUND(BC94,2)</f>
        <v>0</v>
      </c>
      <c r="X32" s="217"/>
      <c r="Y32" s="217"/>
      <c r="Z32" s="217"/>
      <c r="AA32" s="217"/>
      <c r="AB32" s="217"/>
      <c r="AC32" s="217"/>
      <c r="AD32" s="217"/>
      <c r="AE32" s="217"/>
      <c r="AK32" s="216">
        <v>0</v>
      </c>
      <c r="AL32" s="217"/>
      <c r="AM32" s="217"/>
      <c r="AN32" s="217"/>
      <c r="AO32" s="217"/>
      <c r="AR32" s="34"/>
    </row>
    <row r="33" spans="2:44" s="2" customFormat="1" ht="14.25" customHeight="1" hidden="1">
      <c r="B33" s="34"/>
      <c r="F33" s="26" t="s">
        <v>41</v>
      </c>
      <c r="L33" s="218">
        <v>0</v>
      </c>
      <c r="M33" s="217"/>
      <c r="N33" s="217"/>
      <c r="O33" s="217"/>
      <c r="P33" s="217"/>
      <c r="W33" s="216">
        <f>ROUND(BD94,2)</f>
        <v>0</v>
      </c>
      <c r="X33" s="217"/>
      <c r="Y33" s="217"/>
      <c r="Z33" s="217"/>
      <c r="AA33" s="217"/>
      <c r="AB33" s="217"/>
      <c r="AC33" s="217"/>
      <c r="AD33" s="217"/>
      <c r="AE33" s="217"/>
      <c r="AK33" s="216">
        <v>0</v>
      </c>
      <c r="AL33" s="217"/>
      <c r="AM33" s="217"/>
      <c r="AN33" s="217"/>
      <c r="AO33" s="217"/>
      <c r="AR33" s="34"/>
    </row>
    <row r="34" spans="1:57" s="1" customFormat="1" ht="6.7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1" customFormat="1" ht="25.5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5" t="s">
        <v>44</v>
      </c>
      <c r="Y35" s="206"/>
      <c r="Z35" s="206"/>
      <c r="AA35" s="206"/>
      <c r="AB35" s="206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6"/>
      <c r="AM35" s="206"/>
      <c r="AN35" s="206"/>
      <c r="AO35" s="208"/>
      <c r="AP35" s="35"/>
      <c r="AQ35" s="35"/>
      <c r="AR35" s="30"/>
      <c r="BE35" s="29"/>
    </row>
    <row r="36" spans="1:57" s="1" customFormat="1" ht="6.7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1" customFormat="1" ht="14.2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ht="14.25" customHeight="1">
      <c r="B38" s="20"/>
      <c r="AR38" s="20"/>
    </row>
    <row r="39" spans="2:44" ht="14.25" customHeight="1">
      <c r="B39" s="20"/>
      <c r="AR39" s="20"/>
    </row>
    <row r="40" spans="2:44" ht="14.25" customHeight="1">
      <c r="B40" s="20"/>
      <c r="AR40" s="20"/>
    </row>
    <row r="41" spans="2:44" ht="14.25" customHeight="1">
      <c r="B41" s="20"/>
      <c r="AR41" s="20"/>
    </row>
    <row r="42" spans="2:44" ht="14.25" customHeight="1">
      <c r="B42" s="20"/>
      <c r="AR42" s="20"/>
    </row>
    <row r="43" spans="2:44" ht="14.25" customHeight="1">
      <c r="B43" s="20"/>
      <c r="AR43" s="20"/>
    </row>
    <row r="44" spans="2:44" ht="14.25" customHeight="1">
      <c r="B44" s="20"/>
      <c r="AR44" s="20"/>
    </row>
    <row r="45" spans="2:44" ht="14.25" customHeight="1">
      <c r="B45" s="20"/>
      <c r="AR45" s="20"/>
    </row>
    <row r="46" spans="2:44" ht="14.25" customHeight="1">
      <c r="B46" s="20"/>
      <c r="AR46" s="20"/>
    </row>
    <row r="47" spans="2:44" ht="14.25" customHeight="1">
      <c r="B47" s="20"/>
      <c r="AR47" s="20"/>
    </row>
    <row r="48" spans="2:44" ht="14.25" customHeight="1">
      <c r="B48" s="20"/>
      <c r="AR48" s="20"/>
    </row>
    <row r="49" spans="2:44" s="1" customFormat="1" ht="14.2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1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1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1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1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1" customFormat="1" ht="6.7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1" customFormat="1" ht="6.7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1" customFormat="1" ht="24.75" customHeight="1">
      <c r="A82" s="29"/>
      <c r="B82" s="30"/>
      <c r="C82" s="21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1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3" customFormat="1" ht="12" customHeight="1">
      <c r="B84" s="48"/>
      <c r="C84" s="26" t="s">
        <v>12</v>
      </c>
      <c r="L84" s="3" t="str">
        <f>K5</f>
        <v>2019-089</v>
      </c>
      <c r="AR84" s="48"/>
    </row>
    <row r="85" spans="2:44" s="4" customFormat="1" ht="36.75" customHeight="1">
      <c r="B85" s="49"/>
      <c r="C85" s="50" t="s">
        <v>14</v>
      </c>
      <c r="L85" s="211" t="str">
        <f>K6</f>
        <v>Skleník Strnady</v>
      </c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R85" s="49"/>
    </row>
    <row r="86" spans="1:57" s="1" customFormat="1" ht="6.7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1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p. č. st. 304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13">
        <f>IF(AN8="","",AN8)</f>
      </c>
      <c r="AN87" s="213"/>
      <c r="AO87" s="29"/>
      <c r="AP87" s="29"/>
      <c r="AQ87" s="29"/>
      <c r="AR87" s="30"/>
      <c r="BE87" s="29"/>
    </row>
    <row r="88" spans="1:57" s="1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1" customFormat="1" ht="15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3" t="str">
        <f>IF(E11="","",E11)</f>
        <v>Výzkumný ústav lesního hospodářství a myslivosti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27</v>
      </c>
      <c r="AJ89" s="29"/>
      <c r="AK89" s="29"/>
      <c r="AL89" s="29"/>
      <c r="AM89" s="235" t="str">
        <f>IF(E17="","",E17)</f>
        <v>Fapal s.r.o.</v>
      </c>
      <c r="AN89" s="236"/>
      <c r="AO89" s="236"/>
      <c r="AP89" s="236"/>
      <c r="AQ89" s="29"/>
      <c r="AR89" s="30"/>
      <c r="AS89" s="231" t="s">
        <v>52</v>
      </c>
      <c r="AT89" s="23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1" customFormat="1" ht="15" customHeight="1">
      <c r="A90" s="29"/>
      <c r="B90" s="30"/>
      <c r="C90" s="26" t="s">
        <v>25</v>
      </c>
      <c r="D90" s="29"/>
      <c r="E90" s="29"/>
      <c r="F90" s="29"/>
      <c r="G90" s="29"/>
      <c r="H90" s="29"/>
      <c r="I90" s="29"/>
      <c r="J90" s="29"/>
      <c r="K90" s="29"/>
      <c r="L90" s="3" t="str">
        <f>IF(E14="","",E14)</f>
        <v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30</v>
      </c>
      <c r="AJ90" s="29"/>
      <c r="AK90" s="29"/>
      <c r="AL90" s="29"/>
      <c r="AM90" s="235" t="str">
        <f>IF(E20="","",E20)</f>
        <v> </v>
      </c>
      <c r="AN90" s="236"/>
      <c r="AO90" s="236"/>
      <c r="AP90" s="236"/>
      <c r="AQ90" s="29"/>
      <c r="AR90" s="30"/>
      <c r="AS90" s="233"/>
      <c r="AT90" s="23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1" customFormat="1" ht="10.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3"/>
      <c r="AT91" s="23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1" customFormat="1" ht="29.25" customHeight="1">
      <c r="A92" s="29"/>
      <c r="B92" s="30"/>
      <c r="C92" s="209" t="s">
        <v>53</v>
      </c>
      <c r="D92" s="210"/>
      <c r="E92" s="210"/>
      <c r="F92" s="210"/>
      <c r="G92" s="210"/>
      <c r="H92" s="57"/>
      <c r="I92" s="214" t="s">
        <v>54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5" t="s">
        <v>55</v>
      </c>
      <c r="AH92" s="210"/>
      <c r="AI92" s="210"/>
      <c r="AJ92" s="210"/>
      <c r="AK92" s="210"/>
      <c r="AL92" s="210"/>
      <c r="AM92" s="210"/>
      <c r="AN92" s="214" t="s">
        <v>56</v>
      </c>
      <c r="AO92" s="210"/>
      <c r="AP92" s="237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57" s="1" customFormat="1" ht="10.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5" customFormat="1" ht="32.25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9">
        <f>ROUND(SUM(AG95:AG98),2)</f>
        <v>0</v>
      </c>
      <c r="AH94" s="229"/>
      <c r="AI94" s="229"/>
      <c r="AJ94" s="229"/>
      <c r="AK94" s="229"/>
      <c r="AL94" s="229"/>
      <c r="AM94" s="229"/>
      <c r="AN94" s="230">
        <f>SUM(AG94,AT94)</f>
        <v>0</v>
      </c>
      <c r="AO94" s="230"/>
      <c r="AP94" s="230"/>
      <c r="AQ94" s="69" t="s">
        <v>1</v>
      </c>
      <c r="AR94" s="65"/>
      <c r="AS94" s="70">
        <f>ROUND(SUM(AS95:AS98),2)</f>
        <v>0</v>
      </c>
      <c r="AT94" s="71">
        <f>ROUND(SUM(AV94:AW94),2)</f>
        <v>0</v>
      </c>
      <c r="AU94" s="72">
        <f>ROUND(SUM(AU95:AU98),5)</f>
        <v>58451.6429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ROUND(SUM(AZ95:AZ98),2)</f>
        <v>0</v>
      </c>
      <c r="BA94" s="71">
        <f>ROUND(SUM(BA95:BA98),2)</f>
        <v>0</v>
      </c>
      <c r="BB94" s="71">
        <f>ROUND(SUM(BB95:BB98),2)</f>
        <v>0</v>
      </c>
      <c r="BC94" s="71">
        <f>ROUND(SUM(BC95:BC98),2)</f>
        <v>0</v>
      </c>
      <c r="BD94" s="73">
        <f>ROUND(SUM(BD95:BD98),2)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6" customFormat="1" ht="16.5" customHeight="1">
      <c r="A95" s="76" t="s">
        <v>76</v>
      </c>
      <c r="B95" s="77"/>
      <c r="C95" s="78"/>
      <c r="D95" s="204" t="s">
        <v>77</v>
      </c>
      <c r="E95" s="204"/>
      <c r="F95" s="204"/>
      <c r="G95" s="204"/>
      <c r="H95" s="204"/>
      <c r="I95" s="79"/>
      <c r="J95" s="204" t="s">
        <v>78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27">
        <f>'01 - Bourací práce'!J30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0" t="s">
        <v>79</v>
      </c>
      <c r="AR95" s="77"/>
      <c r="AS95" s="81">
        <v>0</v>
      </c>
      <c r="AT95" s="82">
        <f>ROUND(SUM(AV95:AW95),2)</f>
        <v>0</v>
      </c>
      <c r="AU95" s="83">
        <f>'01 - Bourací práce'!P119</f>
        <v>201.527224</v>
      </c>
      <c r="AV95" s="82">
        <f>'01 - Bourací práce'!J33</f>
        <v>0</v>
      </c>
      <c r="AW95" s="82">
        <f>'01 - Bourací práce'!J34</f>
        <v>0</v>
      </c>
      <c r="AX95" s="82">
        <f>'01 - Bourací práce'!J35</f>
        <v>0</v>
      </c>
      <c r="AY95" s="82">
        <f>'01 - Bourací práce'!J36</f>
        <v>0</v>
      </c>
      <c r="AZ95" s="82">
        <f>'01 - Bourací práce'!F33</f>
        <v>0</v>
      </c>
      <c r="BA95" s="82">
        <f>'01 - Bourací práce'!F34</f>
        <v>0</v>
      </c>
      <c r="BB95" s="82">
        <f>'01 - Bourací práce'!F35</f>
        <v>0</v>
      </c>
      <c r="BC95" s="82">
        <f>'01 - Bourací práce'!F36</f>
        <v>0</v>
      </c>
      <c r="BD95" s="84">
        <f>'01 - Bourací práce'!F37</f>
        <v>0</v>
      </c>
      <c r="BT95" s="85" t="s">
        <v>80</v>
      </c>
      <c r="BV95" s="85" t="s">
        <v>74</v>
      </c>
      <c r="BW95" s="85" t="s">
        <v>81</v>
      </c>
      <c r="BX95" s="85" t="s">
        <v>4</v>
      </c>
      <c r="CL95" s="85" t="s">
        <v>1</v>
      </c>
      <c r="CM95" s="85" t="s">
        <v>82</v>
      </c>
    </row>
    <row r="96" spans="1:91" s="6" customFormat="1" ht="16.5" customHeight="1">
      <c r="A96" s="76" t="s">
        <v>76</v>
      </c>
      <c r="B96" s="77"/>
      <c r="C96" s="78"/>
      <c r="D96" s="204" t="s">
        <v>83</v>
      </c>
      <c r="E96" s="204"/>
      <c r="F96" s="204"/>
      <c r="G96" s="204"/>
      <c r="H96" s="204"/>
      <c r="I96" s="79"/>
      <c r="J96" s="204" t="s">
        <v>84</v>
      </c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27">
        <f>'02 - Novostavba '!J30</f>
        <v>0</v>
      </c>
      <c r="AH96" s="228"/>
      <c r="AI96" s="228"/>
      <c r="AJ96" s="228"/>
      <c r="AK96" s="228"/>
      <c r="AL96" s="228"/>
      <c r="AM96" s="228"/>
      <c r="AN96" s="227">
        <f>SUM(AG96,AT96)</f>
        <v>0</v>
      </c>
      <c r="AO96" s="228"/>
      <c r="AP96" s="228"/>
      <c r="AQ96" s="80" t="s">
        <v>79</v>
      </c>
      <c r="AR96" s="77"/>
      <c r="AS96" s="81">
        <v>0</v>
      </c>
      <c r="AT96" s="82">
        <f>ROUND(SUM(AV96:AW96),2)</f>
        <v>0</v>
      </c>
      <c r="AU96" s="83">
        <f>'02 - Novostavba '!P137</f>
        <v>1784.4449459999998</v>
      </c>
      <c r="AV96" s="82">
        <f>'02 - Novostavba '!J33</f>
        <v>0</v>
      </c>
      <c r="AW96" s="82">
        <f>'02 - Novostavba '!J34</f>
        <v>0</v>
      </c>
      <c r="AX96" s="82">
        <f>'02 - Novostavba '!J35</f>
        <v>0</v>
      </c>
      <c r="AY96" s="82">
        <f>'02 - Novostavba '!J36</f>
        <v>0</v>
      </c>
      <c r="AZ96" s="82">
        <f>'02 - Novostavba '!F33</f>
        <v>0</v>
      </c>
      <c r="BA96" s="82">
        <f>'02 - Novostavba '!F34</f>
        <v>0</v>
      </c>
      <c r="BB96" s="82">
        <f>'02 - Novostavba '!F35</f>
        <v>0</v>
      </c>
      <c r="BC96" s="82">
        <f>'02 - Novostavba '!F36</f>
        <v>0</v>
      </c>
      <c r="BD96" s="84">
        <f>'02 - Novostavba '!F37</f>
        <v>0</v>
      </c>
      <c r="BT96" s="85" t="s">
        <v>80</v>
      </c>
      <c r="BV96" s="85" t="s">
        <v>74</v>
      </c>
      <c r="BW96" s="85" t="s">
        <v>85</v>
      </c>
      <c r="BX96" s="85" t="s">
        <v>4</v>
      </c>
      <c r="CL96" s="85" t="s">
        <v>1</v>
      </c>
      <c r="CM96" s="85" t="s">
        <v>82</v>
      </c>
    </row>
    <row r="97" spans="1:91" s="6" customFormat="1" ht="16.5" customHeight="1">
      <c r="A97" s="76" t="s">
        <v>76</v>
      </c>
      <c r="B97" s="77"/>
      <c r="C97" s="78"/>
      <c r="D97" s="204" t="s">
        <v>86</v>
      </c>
      <c r="E97" s="204"/>
      <c r="F97" s="204"/>
      <c r="G97" s="204"/>
      <c r="H97" s="204"/>
      <c r="I97" s="79"/>
      <c r="J97" s="204" t="s">
        <v>87</v>
      </c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27">
        <f>'03 - Profesní části'!J30</f>
        <v>0</v>
      </c>
      <c r="AH97" s="228"/>
      <c r="AI97" s="228"/>
      <c r="AJ97" s="228"/>
      <c r="AK97" s="228"/>
      <c r="AL97" s="228"/>
      <c r="AM97" s="228"/>
      <c r="AN97" s="227">
        <f>SUM(AG97,AT97)</f>
        <v>0</v>
      </c>
      <c r="AO97" s="228"/>
      <c r="AP97" s="228"/>
      <c r="AQ97" s="80" t="s">
        <v>79</v>
      </c>
      <c r="AR97" s="77"/>
      <c r="AS97" s="81">
        <v>0</v>
      </c>
      <c r="AT97" s="82">
        <f>ROUND(SUM(AV97:AW97),2)</f>
        <v>0</v>
      </c>
      <c r="AU97" s="83">
        <f>'03 - Profesní části'!P128</f>
        <v>56465.670725</v>
      </c>
      <c r="AV97" s="82">
        <f>'03 - Profesní části'!J33</f>
        <v>0</v>
      </c>
      <c r="AW97" s="82">
        <f>'03 - Profesní části'!J34</f>
        <v>0</v>
      </c>
      <c r="AX97" s="82">
        <f>'03 - Profesní části'!J35</f>
        <v>0</v>
      </c>
      <c r="AY97" s="82">
        <f>'03 - Profesní části'!J36</f>
        <v>0</v>
      </c>
      <c r="AZ97" s="82">
        <f>'03 - Profesní části'!F33</f>
        <v>0</v>
      </c>
      <c r="BA97" s="82">
        <f>'03 - Profesní části'!F34</f>
        <v>0</v>
      </c>
      <c r="BB97" s="82">
        <f>'03 - Profesní části'!F35</f>
        <v>0</v>
      </c>
      <c r="BC97" s="82">
        <f>'03 - Profesní části'!F36</f>
        <v>0</v>
      </c>
      <c r="BD97" s="84">
        <f>'03 - Profesní části'!F37</f>
        <v>0</v>
      </c>
      <c r="BT97" s="85" t="s">
        <v>80</v>
      </c>
      <c r="BV97" s="85" t="s">
        <v>74</v>
      </c>
      <c r="BW97" s="85" t="s">
        <v>88</v>
      </c>
      <c r="BX97" s="85" t="s">
        <v>4</v>
      </c>
      <c r="CL97" s="85" t="s">
        <v>1</v>
      </c>
      <c r="CM97" s="85" t="s">
        <v>82</v>
      </c>
    </row>
    <row r="98" spans="1:91" s="6" customFormat="1" ht="16.5" customHeight="1">
      <c r="A98" s="76" t="s">
        <v>76</v>
      </c>
      <c r="B98" s="77"/>
      <c r="C98" s="78"/>
      <c r="D98" s="204" t="s">
        <v>89</v>
      </c>
      <c r="E98" s="204"/>
      <c r="F98" s="204"/>
      <c r="G98" s="204"/>
      <c r="H98" s="204"/>
      <c r="I98" s="79"/>
      <c r="J98" s="204" t="s">
        <v>90</v>
      </c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27">
        <f>'04 - VRN'!J30</f>
        <v>0</v>
      </c>
      <c r="AH98" s="228"/>
      <c r="AI98" s="228"/>
      <c r="AJ98" s="228"/>
      <c r="AK98" s="228"/>
      <c r="AL98" s="228"/>
      <c r="AM98" s="228"/>
      <c r="AN98" s="227">
        <f>SUM(AG98,AT98)</f>
        <v>0</v>
      </c>
      <c r="AO98" s="228"/>
      <c r="AP98" s="228"/>
      <c r="AQ98" s="80" t="s">
        <v>91</v>
      </c>
      <c r="AR98" s="77"/>
      <c r="AS98" s="86">
        <v>0</v>
      </c>
      <c r="AT98" s="87">
        <f>ROUND(SUM(AV98:AW98),2)</f>
        <v>0</v>
      </c>
      <c r="AU98" s="88">
        <f>'04 - VRN'!P122</f>
        <v>0</v>
      </c>
      <c r="AV98" s="87">
        <f>'04 - VRN'!J33</f>
        <v>0</v>
      </c>
      <c r="AW98" s="87">
        <f>'04 - VRN'!J34</f>
        <v>0</v>
      </c>
      <c r="AX98" s="87">
        <f>'04 - VRN'!J35</f>
        <v>0</v>
      </c>
      <c r="AY98" s="87">
        <f>'04 - VRN'!J36</f>
        <v>0</v>
      </c>
      <c r="AZ98" s="87">
        <f>'04 - VRN'!F33</f>
        <v>0</v>
      </c>
      <c r="BA98" s="87">
        <f>'04 - VRN'!F34</f>
        <v>0</v>
      </c>
      <c r="BB98" s="87">
        <f>'04 - VRN'!F35</f>
        <v>0</v>
      </c>
      <c r="BC98" s="87">
        <f>'04 - VRN'!F36</f>
        <v>0</v>
      </c>
      <c r="BD98" s="89">
        <f>'04 - VRN'!F37</f>
        <v>0</v>
      </c>
      <c r="BT98" s="85" t="s">
        <v>80</v>
      </c>
      <c r="BV98" s="85" t="s">
        <v>74</v>
      </c>
      <c r="BW98" s="85" t="s">
        <v>92</v>
      </c>
      <c r="BX98" s="85" t="s">
        <v>4</v>
      </c>
      <c r="CL98" s="85" t="s">
        <v>1</v>
      </c>
      <c r="CM98" s="85" t="s">
        <v>82</v>
      </c>
    </row>
    <row r="99" spans="1:57" s="1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s="1" customFormat="1" ht="6.7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sheetProtection/>
  <mergeCells count="52">
    <mergeCell ref="AN97:AP97"/>
    <mergeCell ref="AG97:AM97"/>
    <mergeCell ref="AN98:AP98"/>
    <mergeCell ref="AG98:AM98"/>
    <mergeCell ref="AS89:AT91"/>
    <mergeCell ref="AM89:AP89"/>
    <mergeCell ref="AM90:AP90"/>
    <mergeCell ref="AN92:AP92"/>
    <mergeCell ref="AN95:AP95"/>
    <mergeCell ref="AG95:AM95"/>
    <mergeCell ref="K5:AO5"/>
    <mergeCell ref="K6:AO6"/>
    <mergeCell ref="AR2:BE2"/>
    <mergeCell ref="E23:AN23"/>
    <mergeCell ref="AK26:AO26"/>
    <mergeCell ref="AN96:AP96"/>
    <mergeCell ref="AG96:AM96"/>
    <mergeCell ref="AG94:AM94"/>
    <mergeCell ref="AN94:AP94"/>
    <mergeCell ref="L31:P31"/>
    <mergeCell ref="AK32:AO32"/>
    <mergeCell ref="L32:P32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X35:AB35"/>
    <mergeCell ref="AK35:AO35"/>
    <mergeCell ref="C92:G92"/>
    <mergeCell ref="L85:AO85"/>
    <mergeCell ref="AM87:AN87"/>
    <mergeCell ref="I92:AF92"/>
    <mergeCell ref="AG92:AM92"/>
    <mergeCell ref="D98:H98"/>
    <mergeCell ref="J98:AF98"/>
    <mergeCell ref="D95:H95"/>
    <mergeCell ref="J95:AF95"/>
    <mergeCell ref="D96:H96"/>
    <mergeCell ref="J96:AF96"/>
    <mergeCell ref="D97:H97"/>
    <mergeCell ref="J97:AF97"/>
  </mergeCells>
  <hyperlinks>
    <hyperlink ref="A95" location="'01 - Bourací práce'!C2" display="/"/>
    <hyperlink ref="A96" location="'02 - Novostavba '!C2" display="/"/>
    <hyperlink ref="A97" location="'03 - Profesní části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1"/>
  <sheetViews>
    <sheetView showGridLines="0" zoomScalePageLayoutView="0" workbookViewId="0" topLeftCell="A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0"/>
    </row>
    <row r="2" spans="12:46" ht="36.7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81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75" customHeight="1">
      <c r="B4" s="20"/>
      <c r="D4" s="21" t="s">
        <v>93</v>
      </c>
      <c r="L4" s="20"/>
      <c r="M4" s="91" t="s">
        <v>10</v>
      </c>
      <c r="AT4" s="17" t="s">
        <v>3</v>
      </c>
    </row>
    <row r="5" spans="2:12" ht="6.7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9" t="str">
        <f>'Rekapitulace stavby'!K6</f>
        <v>Skleník Strnady</v>
      </c>
      <c r="F7" s="240"/>
      <c r="G7" s="240"/>
      <c r="H7" s="240"/>
      <c r="L7" s="20"/>
    </row>
    <row r="8" spans="1:31" s="1" customFormat="1" ht="12" customHeight="1">
      <c r="A8" s="29"/>
      <c r="B8" s="30"/>
      <c r="C8" s="29"/>
      <c r="D8" s="26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" customFormat="1" ht="16.5" customHeight="1">
      <c r="A9" s="29"/>
      <c r="B9" s="30"/>
      <c r="C9" s="29"/>
      <c r="D9" s="29"/>
      <c r="E9" s="211" t="s">
        <v>95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1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>
        <f>'Rekapitulace stavby'!AN13</f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customHeight="1">
      <c r="A18" s="29"/>
      <c r="B18" s="30"/>
      <c r="C18" s="29"/>
      <c r="D18" s="29"/>
      <c r="E18" s="220" t="str">
        <f>'Rekapitulace stavby'!E14</f>
        <v> </v>
      </c>
      <c r="F18" s="220"/>
      <c r="G18" s="220"/>
      <c r="H18" s="220"/>
      <c r="I18" s="26" t="s">
        <v>24</v>
      </c>
      <c r="J18" s="24">
        <f>'Rekapitulace stavby'!AN14</f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>
        <f>IF('Rekapitulace stavby'!AN19="","",'Rekapitulace stavby'!AN19)</f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customHeight="1">
      <c r="A24" s="29"/>
      <c r="B24" s="30"/>
      <c r="C24" s="29"/>
      <c r="D24" s="29"/>
      <c r="E24" s="24" t="str">
        <f>IF('Rekapitulace stavby'!E20="","",'Rekapitulace stavby'!E20)</f>
        <v> </v>
      </c>
      <c r="F24" s="29"/>
      <c r="G24" s="29"/>
      <c r="H24" s="29"/>
      <c r="I24" s="26" t="s">
        <v>24</v>
      </c>
      <c r="J24" s="24">
        <f>IF('Rekapitulace stavby'!AN20="","",'Rekapitulace stavby'!AN20)</f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7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24.75" customHeight="1">
      <c r="A30" s="29"/>
      <c r="B30" s="30"/>
      <c r="C30" s="29"/>
      <c r="D30" s="95" t="s">
        <v>32</v>
      </c>
      <c r="E30" s="29"/>
      <c r="F30" s="29"/>
      <c r="G30" s="29"/>
      <c r="H30" s="29"/>
      <c r="I30" s="29"/>
      <c r="J30" s="68">
        <f>ROUND(J119,2)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6.7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14.2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14.25" customHeight="1">
      <c r="A33" s="29"/>
      <c r="B33" s="30"/>
      <c r="C33" s="29"/>
      <c r="D33" s="96" t="s">
        <v>36</v>
      </c>
      <c r="E33" s="26" t="s">
        <v>37</v>
      </c>
      <c r="F33" s="97">
        <f>ROUND((SUM(BE119:BE130)),2)</f>
        <v>0</v>
      </c>
      <c r="G33" s="29"/>
      <c r="H33" s="29"/>
      <c r="I33" s="98">
        <v>0.21</v>
      </c>
      <c r="J33" s="97">
        <f>ROUND(((SUM(BE119:BE130))*I33),2)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25" customHeight="1">
      <c r="A34" s="29"/>
      <c r="B34" s="30"/>
      <c r="C34" s="29"/>
      <c r="D34" s="29"/>
      <c r="E34" s="26" t="s">
        <v>38</v>
      </c>
      <c r="F34" s="97">
        <f>ROUND((SUM(BF119:BF130)),2)</f>
        <v>0</v>
      </c>
      <c r="G34" s="29"/>
      <c r="H34" s="29"/>
      <c r="I34" s="98">
        <v>0.15</v>
      </c>
      <c r="J34" s="97">
        <f>ROUND(((SUM(BF119:BF130))*I34),2)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25" customHeight="1" hidden="1">
      <c r="A35" s="29"/>
      <c r="B35" s="30"/>
      <c r="C35" s="29"/>
      <c r="D35" s="29"/>
      <c r="E35" s="26" t="s">
        <v>39</v>
      </c>
      <c r="F35" s="97">
        <f>ROUND((SUM(BG119:BG130)),2)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25" customHeight="1" hidden="1">
      <c r="A36" s="29"/>
      <c r="B36" s="30"/>
      <c r="C36" s="29"/>
      <c r="D36" s="29"/>
      <c r="E36" s="26" t="s">
        <v>40</v>
      </c>
      <c r="F36" s="97">
        <f>ROUND((SUM(BH119:BH130)),2)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25" customHeight="1" hidden="1">
      <c r="A37" s="29"/>
      <c r="B37" s="30"/>
      <c r="C37" s="29"/>
      <c r="D37" s="29"/>
      <c r="E37" s="26" t="s">
        <v>41</v>
      </c>
      <c r="F37" s="97">
        <f>ROUND((SUM(BI119:BI130)),2)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24.75" customHeight="1">
      <c r="A39" s="29"/>
      <c r="B39" s="30"/>
      <c r="C39" s="99"/>
      <c r="D39" s="100" t="s">
        <v>42</v>
      </c>
      <c r="E39" s="57"/>
      <c r="F39" s="57"/>
      <c r="G39" s="101" t="s">
        <v>43</v>
      </c>
      <c r="H39" s="102" t="s">
        <v>44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1" customFormat="1" ht="12.75">
      <c r="A61" s="29"/>
      <c r="B61" s="30"/>
      <c r="C61" s="29"/>
      <c r="D61" s="42" t="s">
        <v>47</v>
      </c>
      <c r="E61" s="32"/>
      <c r="F61" s="105" t="s">
        <v>48</v>
      </c>
      <c r="G61" s="42" t="s">
        <v>47</v>
      </c>
      <c r="H61" s="32"/>
      <c r="I61" s="32"/>
      <c r="J61" s="106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1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1" customFormat="1" ht="12.75">
      <c r="A76" s="29"/>
      <c r="B76" s="30"/>
      <c r="C76" s="29"/>
      <c r="D76" s="42" t="s">
        <v>47</v>
      </c>
      <c r="E76" s="32"/>
      <c r="F76" s="105" t="s">
        <v>48</v>
      </c>
      <c r="G76" s="42" t="s">
        <v>47</v>
      </c>
      <c r="H76" s="32"/>
      <c r="I76" s="32"/>
      <c r="J76" s="106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2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1" customFormat="1" ht="6.7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1" customFormat="1" ht="24.75" customHeight="1">
      <c r="A82" s="29"/>
      <c r="B82" s="30"/>
      <c r="C82" s="21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1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1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1" customFormat="1" ht="16.5" customHeight="1">
      <c r="A85" s="29"/>
      <c r="B85" s="30"/>
      <c r="C85" s="29"/>
      <c r="D85" s="29"/>
      <c r="E85" s="239" t="str">
        <f>E7</f>
        <v>Skleník Strnady</v>
      </c>
      <c r="F85" s="240"/>
      <c r="G85" s="240"/>
      <c r="H85" s="24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A86" s="29"/>
      <c r="B86" s="30"/>
      <c r="C86" s="26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1" customFormat="1" ht="16.5" customHeight="1">
      <c r="A87" s="29"/>
      <c r="B87" s="30"/>
      <c r="C87" s="29"/>
      <c r="D87" s="29"/>
      <c r="E87" s="211" t="str">
        <f>E9</f>
        <v>01 - Bourací práce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1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1" customFormat="1" ht="12" customHeight="1">
      <c r="A89" s="29"/>
      <c r="B89" s="30"/>
      <c r="C89" s="26" t="s">
        <v>18</v>
      </c>
      <c r="D89" s="29"/>
      <c r="E89" s="29"/>
      <c r="F89" s="24" t="str">
        <f>F12</f>
        <v>p. č. st. 304</v>
      </c>
      <c r="G89" s="29"/>
      <c r="H89" s="29"/>
      <c r="I89" s="26" t="s">
        <v>20</v>
      </c>
      <c r="J89" s="52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1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1" customFormat="1" ht="15" customHeight="1">
      <c r="A91" s="29"/>
      <c r="B91" s="30"/>
      <c r="C91" s="26" t="s">
        <v>21</v>
      </c>
      <c r="D91" s="29"/>
      <c r="E91" s="29"/>
      <c r="F91" s="24" t="str">
        <f>E15</f>
        <v>Výzkumný ústav lesního hospodářství a myslivosti</v>
      </c>
      <c r="G91" s="29"/>
      <c r="H91" s="29"/>
      <c r="I91" s="26" t="s">
        <v>27</v>
      </c>
      <c r="J91" s="27" t="str">
        <f>E21</f>
        <v>Fapal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1" customFormat="1" ht="15" customHeight="1">
      <c r="A92" s="29"/>
      <c r="B92" s="30"/>
      <c r="C92" s="26" t="s">
        <v>25</v>
      </c>
      <c r="D92" s="29"/>
      <c r="E92" s="29"/>
      <c r="F92" s="24" t="str">
        <f>IF(E18="","",E18)</f>
        <v> </v>
      </c>
      <c r="G92" s="29"/>
      <c r="H92" s="29"/>
      <c r="I92" s="26" t="s">
        <v>30</v>
      </c>
      <c r="J92" s="27" t="str">
        <f>E24</f>
        <v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1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" customFormat="1" ht="29.25" customHeight="1">
      <c r="A94" s="29"/>
      <c r="B94" s="30"/>
      <c r="C94" s="107" t="s">
        <v>97</v>
      </c>
      <c r="D94" s="99"/>
      <c r="E94" s="99"/>
      <c r="F94" s="99"/>
      <c r="G94" s="99"/>
      <c r="H94" s="99"/>
      <c r="I94" s="99"/>
      <c r="J94" s="108" t="s">
        <v>98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1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5" customHeight="1">
      <c r="A96" s="29"/>
      <c r="B96" s="30"/>
      <c r="C96" s="109" t="s">
        <v>99</v>
      </c>
      <c r="D96" s="29"/>
      <c r="E96" s="29"/>
      <c r="F96" s="29"/>
      <c r="G96" s="29"/>
      <c r="H96" s="29"/>
      <c r="I96" s="29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100</v>
      </c>
    </row>
    <row r="97" spans="2:12" s="8" customFormat="1" ht="24.75" customHeight="1">
      <c r="B97" s="110"/>
      <c r="D97" s="111" t="s">
        <v>101</v>
      </c>
      <c r="E97" s="112"/>
      <c r="F97" s="112"/>
      <c r="G97" s="112"/>
      <c r="H97" s="112"/>
      <c r="I97" s="112"/>
      <c r="J97" s="113">
        <f>J120</f>
        <v>0</v>
      </c>
      <c r="L97" s="110"/>
    </row>
    <row r="98" spans="2:12" s="9" customFormat="1" ht="19.5" customHeight="1">
      <c r="B98" s="114"/>
      <c r="D98" s="115" t="s">
        <v>102</v>
      </c>
      <c r="E98" s="116"/>
      <c r="F98" s="116"/>
      <c r="G98" s="116"/>
      <c r="H98" s="116"/>
      <c r="I98" s="116"/>
      <c r="J98" s="117">
        <f>J121</f>
        <v>0</v>
      </c>
      <c r="L98" s="114"/>
    </row>
    <row r="99" spans="2:12" s="9" customFormat="1" ht="19.5" customHeight="1">
      <c r="B99" s="114"/>
      <c r="D99" s="115" t="s">
        <v>103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1:31" s="1" customFormat="1" ht="21.75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1" customFormat="1" ht="6.7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1" customFormat="1" ht="6.75" customHeight="1">
      <c r="A105" s="29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1" customFormat="1" ht="24.75" customHeight="1">
      <c r="A106" s="29"/>
      <c r="B106" s="30"/>
      <c r="C106" s="21" t="s">
        <v>104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1" customFormat="1" ht="6.7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1" customFormat="1" ht="12" customHeight="1">
      <c r="A108" s="29"/>
      <c r="B108" s="30"/>
      <c r="C108" s="26" t="s">
        <v>14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1" customFormat="1" ht="16.5" customHeight="1">
      <c r="A109" s="29"/>
      <c r="B109" s="30"/>
      <c r="C109" s="29"/>
      <c r="D109" s="29"/>
      <c r="E109" s="239" t="str">
        <f>E7</f>
        <v>Skleník Strnady</v>
      </c>
      <c r="F109" s="240"/>
      <c r="G109" s="240"/>
      <c r="H109" s="240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1" customFormat="1" ht="12" customHeight="1">
      <c r="A110" s="29"/>
      <c r="B110" s="30"/>
      <c r="C110" s="26" t="s">
        <v>94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1" customFormat="1" ht="16.5" customHeight="1">
      <c r="A111" s="29"/>
      <c r="B111" s="30"/>
      <c r="C111" s="29"/>
      <c r="D111" s="29"/>
      <c r="E111" s="211" t="str">
        <f>E9</f>
        <v>01 - Bourací práce</v>
      </c>
      <c r="F111" s="238"/>
      <c r="G111" s="238"/>
      <c r="H111" s="238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1" customFormat="1" ht="6.7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1" customFormat="1" ht="12" customHeight="1">
      <c r="A113" s="29"/>
      <c r="B113" s="30"/>
      <c r="C113" s="26" t="s">
        <v>18</v>
      </c>
      <c r="D113" s="29"/>
      <c r="E113" s="29"/>
      <c r="F113" s="24" t="str">
        <f>F12</f>
        <v>p. č. st. 304</v>
      </c>
      <c r="G113" s="29"/>
      <c r="H113" s="29"/>
      <c r="I113" s="26" t="s">
        <v>20</v>
      </c>
      <c r="J113" s="52">
        <f>IF(J12="","",J12)</f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1" customFormat="1" ht="6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" customFormat="1" ht="15" customHeight="1">
      <c r="A115" s="29"/>
      <c r="B115" s="30"/>
      <c r="C115" s="26" t="s">
        <v>21</v>
      </c>
      <c r="D115" s="29"/>
      <c r="E115" s="29"/>
      <c r="F115" s="24" t="str">
        <f>E15</f>
        <v>Výzkumný ústav lesního hospodářství a myslivosti</v>
      </c>
      <c r="G115" s="29"/>
      <c r="H115" s="29"/>
      <c r="I115" s="26" t="s">
        <v>27</v>
      </c>
      <c r="J115" s="27" t="str">
        <f>E21</f>
        <v>Fapal s.r.o.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" customFormat="1" ht="15" customHeight="1">
      <c r="A116" s="29"/>
      <c r="B116" s="30"/>
      <c r="C116" s="26" t="s">
        <v>25</v>
      </c>
      <c r="D116" s="29"/>
      <c r="E116" s="29"/>
      <c r="F116" s="24" t="str">
        <f>IF(E18="","",E18)</f>
        <v> </v>
      </c>
      <c r="G116" s="29"/>
      <c r="H116" s="29"/>
      <c r="I116" s="26" t="s">
        <v>30</v>
      </c>
      <c r="J116" s="27" t="str">
        <f>E24</f>
        <v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9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0" customFormat="1" ht="29.25" customHeight="1">
      <c r="A118" s="118"/>
      <c r="B118" s="119"/>
      <c r="C118" s="120" t="s">
        <v>105</v>
      </c>
      <c r="D118" s="121" t="s">
        <v>57</v>
      </c>
      <c r="E118" s="121" t="s">
        <v>53</v>
      </c>
      <c r="F118" s="121" t="s">
        <v>54</v>
      </c>
      <c r="G118" s="121" t="s">
        <v>106</v>
      </c>
      <c r="H118" s="121" t="s">
        <v>107</v>
      </c>
      <c r="I118" s="121" t="s">
        <v>108</v>
      </c>
      <c r="J118" s="121" t="s">
        <v>98</v>
      </c>
      <c r="K118" s="122" t="s">
        <v>109</v>
      </c>
      <c r="L118" s="123"/>
      <c r="M118" s="59" t="s">
        <v>1</v>
      </c>
      <c r="N118" s="60" t="s">
        <v>36</v>
      </c>
      <c r="O118" s="60" t="s">
        <v>110</v>
      </c>
      <c r="P118" s="60" t="s">
        <v>111</v>
      </c>
      <c r="Q118" s="60" t="s">
        <v>112</v>
      </c>
      <c r="R118" s="60" t="s">
        <v>113</v>
      </c>
      <c r="S118" s="60" t="s">
        <v>114</v>
      </c>
      <c r="T118" s="61" t="s">
        <v>115</v>
      </c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63" s="1" customFormat="1" ht="22.5" customHeight="1">
      <c r="A119" s="29"/>
      <c r="B119" s="30"/>
      <c r="C119" s="66" t="s">
        <v>116</v>
      </c>
      <c r="D119" s="29"/>
      <c r="E119" s="29"/>
      <c r="F119" s="29"/>
      <c r="G119" s="29"/>
      <c r="H119" s="29"/>
      <c r="I119" s="29"/>
      <c r="J119" s="124">
        <f>BK119</f>
        <v>0</v>
      </c>
      <c r="K119" s="29"/>
      <c r="L119" s="30"/>
      <c r="M119" s="62"/>
      <c r="N119" s="53"/>
      <c r="O119" s="63"/>
      <c r="P119" s="125">
        <f>P120</f>
        <v>201.527224</v>
      </c>
      <c r="Q119" s="63"/>
      <c r="R119" s="125">
        <f>R120</f>
        <v>0</v>
      </c>
      <c r="S119" s="63"/>
      <c r="T119" s="126">
        <f>T120</f>
        <v>95.016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7" t="s">
        <v>71</v>
      </c>
      <c r="AU119" s="17" t="s">
        <v>100</v>
      </c>
      <c r="BK119" s="127">
        <f>BK120</f>
        <v>0</v>
      </c>
    </row>
    <row r="120" spans="2:63" s="11" customFormat="1" ht="25.5" customHeight="1">
      <c r="B120" s="128"/>
      <c r="D120" s="129" t="s">
        <v>71</v>
      </c>
      <c r="E120" s="130" t="s">
        <v>117</v>
      </c>
      <c r="F120" s="130" t="s">
        <v>118</v>
      </c>
      <c r="J120" s="131">
        <f>BK120</f>
        <v>0</v>
      </c>
      <c r="L120" s="128"/>
      <c r="M120" s="132"/>
      <c r="N120" s="133"/>
      <c r="O120" s="133"/>
      <c r="P120" s="134">
        <f>P121+P125</f>
        <v>201.527224</v>
      </c>
      <c r="Q120" s="133"/>
      <c r="R120" s="134">
        <f>R121+R125</f>
        <v>0</v>
      </c>
      <c r="S120" s="133"/>
      <c r="T120" s="135">
        <f>T121+T125</f>
        <v>95.016</v>
      </c>
      <c r="AR120" s="129" t="s">
        <v>80</v>
      </c>
      <c r="AT120" s="136" t="s">
        <v>71</v>
      </c>
      <c r="AU120" s="136" t="s">
        <v>72</v>
      </c>
      <c r="AY120" s="129" t="s">
        <v>119</v>
      </c>
      <c r="BK120" s="137">
        <f>BK121+BK125</f>
        <v>0</v>
      </c>
    </row>
    <row r="121" spans="2:63" s="11" customFormat="1" ht="22.5" customHeight="1">
      <c r="B121" s="128"/>
      <c r="D121" s="129" t="s">
        <v>71</v>
      </c>
      <c r="E121" s="138" t="s">
        <v>120</v>
      </c>
      <c r="F121" s="138" t="s">
        <v>121</v>
      </c>
      <c r="J121" s="139">
        <f>BK121</f>
        <v>0</v>
      </c>
      <c r="L121" s="128"/>
      <c r="M121" s="132"/>
      <c r="N121" s="133"/>
      <c r="O121" s="133"/>
      <c r="P121" s="134">
        <f>SUM(P122:P124)</f>
        <v>188.32</v>
      </c>
      <c r="Q121" s="133"/>
      <c r="R121" s="134">
        <f>SUM(R122:R124)</f>
        <v>0</v>
      </c>
      <c r="S121" s="133"/>
      <c r="T121" s="135">
        <f>SUM(T122:T124)</f>
        <v>95.016</v>
      </c>
      <c r="AR121" s="129" t="s">
        <v>80</v>
      </c>
      <c r="AT121" s="136" t="s">
        <v>71</v>
      </c>
      <c r="AU121" s="136" t="s">
        <v>80</v>
      </c>
      <c r="AY121" s="129" t="s">
        <v>119</v>
      </c>
      <c r="BK121" s="137">
        <f>SUM(BK122:BK124)</f>
        <v>0</v>
      </c>
    </row>
    <row r="122" spans="1:65" s="1" customFormat="1" ht="16.5" customHeight="1">
      <c r="A122" s="29"/>
      <c r="B122" s="140"/>
      <c r="C122" s="141" t="s">
        <v>80</v>
      </c>
      <c r="D122" s="141" t="s">
        <v>122</v>
      </c>
      <c r="E122" s="142" t="s">
        <v>123</v>
      </c>
      <c r="F122" s="143" t="s">
        <v>124</v>
      </c>
      <c r="G122" s="144" t="s">
        <v>125</v>
      </c>
      <c r="H122" s="145">
        <v>428</v>
      </c>
      <c r="I122" s="200"/>
      <c r="J122" s="146">
        <f>ROUND(I122*H122,2)</f>
        <v>0</v>
      </c>
      <c r="K122" s="143" t="s">
        <v>126</v>
      </c>
      <c r="L122" s="30"/>
      <c r="M122" s="147" t="s">
        <v>1</v>
      </c>
      <c r="N122" s="148" t="s">
        <v>37</v>
      </c>
      <c r="O122" s="149">
        <v>0.44</v>
      </c>
      <c r="P122" s="149">
        <f>O122*H122</f>
        <v>188.32</v>
      </c>
      <c r="Q122" s="149">
        <v>0</v>
      </c>
      <c r="R122" s="149">
        <f>Q122*H122</f>
        <v>0</v>
      </c>
      <c r="S122" s="149">
        <v>0.222</v>
      </c>
      <c r="T122" s="150">
        <f>S122*H122</f>
        <v>95.016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1" t="s">
        <v>127</v>
      </c>
      <c r="AT122" s="151" t="s">
        <v>122</v>
      </c>
      <c r="AU122" s="151" t="s">
        <v>82</v>
      </c>
      <c r="AY122" s="17" t="s">
        <v>119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7" t="s">
        <v>80</v>
      </c>
      <c r="BK122" s="152">
        <f>ROUND(I122*H122,2)</f>
        <v>0</v>
      </c>
      <c r="BL122" s="17" t="s">
        <v>127</v>
      </c>
      <c r="BM122" s="151" t="s">
        <v>128</v>
      </c>
    </row>
    <row r="123" spans="2:51" s="12" customFormat="1" ht="11.25">
      <c r="B123" s="153"/>
      <c r="D123" s="154" t="s">
        <v>129</v>
      </c>
      <c r="E123" s="155" t="s">
        <v>1</v>
      </c>
      <c r="F123" s="156" t="s">
        <v>130</v>
      </c>
      <c r="H123" s="155" t="s">
        <v>1</v>
      </c>
      <c r="L123" s="153"/>
      <c r="M123" s="157"/>
      <c r="N123" s="158"/>
      <c r="O123" s="158"/>
      <c r="P123" s="158"/>
      <c r="Q123" s="158"/>
      <c r="R123" s="158"/>
      <c r="S123" s="158"/>
      <c r="T123" s="159"/>
      <c r="AT123" s="155" t="s">
        <v>129</v>
      </c>
      <c r="AU123" s="155" t="s">
        <v>82</v>
      </c>
      <c r="AV123" s="12" t="s">
        <v>80</v>
      </c>
      <c r="AW123" s="12" t="s">
        <v>29</v>
      </c>
      <c r="AX123" s="12" t="s">
        <v>72</v>
      </c>
      <c r="AY123" s="155" t="s">
        <v>119</v>
      </c>
    </row>
    <row r="124" spans="2:51" s="13" customFormat="1" ht="11.25">
      <c r="B124" s="160"/>
      <c r="D124" s="154" t="s">
        <v>129</v>
      </c>
      <c r="E124" s="161" t="s">
        <v>1</v>
      </c>
      <c r="F124" s="162" t="s">
        <v>131</v>
      </c>
      <c r="H124" s="163">
        <v>428</v>
      </c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129</v>
      </c>
      <c r="AU124" s="161" t="s">
        <v>82</v>
      </c>
      <c r="AV124" s="13" t="s">
        <v>82</v>
      </c>
      <c r="AW124" s="13" t="s">
        <v>29</v>
      </c>
      <c r="AX124" s="13" t="s">
        <v>80</v>
      </c>
      <c r="AY124" s="161" t="s">
        <v>119</v>
      </c>
    </row>
    <row r="125" spans="2:63" s="11" customFormat="1" ht="22.5" customHeight="1">
      <c r="B125" s="128"/>
      <c r="D125" s="129" t="s">
        <v>71</v>
      </c>
      <c r="E125" s="138" t="s">
        <v>132</v>
      </c>
      <c r="F125" s="138" t="s">
        <v>133</v>
      </c>
      <c r="J125" s="139">
        <f>BK125</f>
        <v>0</v>
      </c>
      <c r="L125" s="128"/>
      <c r="M125" s="132"/>
      <c r="N125" s="133"/>
      <c r="O125" s="133"/>
      <c r="P125" s="134">
        <f>SUM(P126:P130)</f>
        <v>13.207224</v>
      </c>
      <c r="Q125" s="133"/>
      <c r="R125" s="134">
        <f>SUM(R126:R130)</f>
        <v>0</v>
      </c>
      <c r="S125" s="133"/>
      <c r="T125" s="135">
        <f>SUM(T126:T130)</f>
        <v>0</v>
      </c>
      <c r="AR125" s="129" t="s">
        <v>80</v>
      </c>
      <c r="AT125" s="136" t="s">
        <v>71</v>
      </c>
      <c r="AU125" s="136" t="s">
        <v>80</v>
      </c>
      <c r="AY125" s="129" t="s">
        <v>119</v>
      </c>
      <c r="BK125" s="137">
        <f>SUM(BK126:BK130)</f>
        <v>0</v>
      </c>
    </row>
    <row r="126" spans="1:65" s="1" customFormat="1" ht="16.5" customHeight="1">
      <c r="A126" s="29"/>
      <c r="B126" s="140"/>
      <c r="C126" s="141" t="s">
        <v>82</v>
      </c>
      <c r="D126" s="141" t="s">
        <v>122</v>
      </c>
      <c r="E126" s="142" t="s">
        <v>134</v>
      </c>
      <c r="F126" s="143" t="s">
        <v>135</v>
      </c>
      <c r="G126" s="144" t="s">
        <v>136</v>
      </c>
      <c r="H126" s="145">
        <v>95.016</v>
      </c>
      <c r="I126" s="200"/>
      <c r="J126" s="146">
        <f>ROUND(I126*H126,2)</f>
        <v>0</v>
      </c>
      <c r="K126" s="143" t="s">
        <v>126</v>
      </c>
      <c r="L126" s="30"/>
      <c r="M126" s="147" t="s">
        <v>1</v>
      </c>
      <c r="N126" s="148" t="s">
        <v>37</v>
      </c>
      <c r="O126" s="149">
        <v>0.091</v>
      </c>
      <c r="P126" s="149">
        <f>O126*H126</f>
        <v>8.646456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1" t="s">
        <v>127</v>
      </c>
      <c r="AT126" s="151" t="s">
        <v>122</v>
      </c>
      <c r="AU126" s="151" t="s">
        <v>82</v>
      </c>
      <c r="AY126" s="17" t="s">
        <v>119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7" t="s">
        <v>80</v>
      </c>
      <c r="BK126" s="152">
        <f>ROUND(I126*H126,2)</f>
        <v>0</v>
      </c>
      <c r="BL126" s="17" t="s">
        <v>127</v>
      </c>
      <c r="BM126" s="151" t="s">
        <v>137</v>
      </c>
    </row>
    <row r="127" spans="1:65" s="1" customFormat="1" ht="16.5" customHeight="1">
      <c r="A127" s="29"/>
      <c r="B127" s="140"/>
      <c r="C127" s="141" t="s">
        <v>138</v>
      </c>
      <c r="D127" s="141" t="s">
        <v>122</v>
      </c>
      <c r="E127" s="142" t="s">
        <v>139</v>
      </c>
      <c r="F127" s="143" t="s">
        <v>140</v>
      </c>
      <c r="G127" s="144" t="s">
        <v>136</v>
      </c>
      <c r="H127" s="145">
        <v>1330.224</v>
      </c>
      <c r="I127" s="200"/>
      <c r="J127" s="146">
        <f>ROUND(I127*H127,2)</f>
        <v>0</v>
      </c>
      <c r="K127" s="143" t="s">
        <v>126</v>
      </c>
      <c r="L127" s="30"/>
      <c r="M127" s="147" t="s">
        <v>1</v>
      </c>
      <c r="N127" s="148" t="s">
        <v>37</v>
      </c>
      <c r="O127" s="149">
        <v>0.003</v>
      </c>
      <c r="P127" s="149">
        <f>O127*H127</f>
        <v>3.990672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1" t="s">
        <v>127</v>
      </c>
      <c r="AT127" s="151" t="s">
        <v>122</v>
      </c>
      <c r="AU127" s="151" t="s">
        <v>82</v>
      </c>
      <c r="AY127" s="17" t="s">
        <v>119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80</v>
      </c>
      <c r="BK127" s="152">
        <f>ROUND(I127*H127,2)</f>
        <v>0</v>
      </c>
      <c r="BL127" s="17" t="s">
        <v>127</v>
      </c>
      <c r="BM127" s="151" t="s">
        <v>141</v>
      </c>
    </row>
    <row r="128" spans="2:51" s="13" customFormat="1" ht="11.25">
      <c r="B128" s="160"/>
      <c r="D128" s="154" t="s">
        <v>129</v>
      </c>
      <c r="F128" s="162" t="s">
        <v>142</v>
      </c>
      <c r="H128" s="163">
        <v>1330.224</v>
      </c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129</v>
      </c>
      <c r="AU128" s="161" t="s">
        <v>82</v>
      </c>
      <c r="AV128" s="13" t="s">
        <v>82</v>
      </c>
      <c r="AW128" s="13" t="s">
        <v>3</v>
      </c>
      <c r="AX128" s="13" t="s">
        <v>80</v>
      </c>
      <c r="AY128" s="161" t="s">
        <v>119</v>
      </c>
    </row>
    <row r="129" spans="1:65" s="1" customFormat="1" ht="16.5" customHeight="1">
      <c r="A129" s="29"/>
      <c r="B129" s="140"/>
      <c r="C129" s="141" t="s">
        <v>127</v>
      </c>
      <c r="D129" s="141" t="s">
        <v>122</v>
      </c>
      <c r="E129" s="142" t="s">
        <v>143</v>
      </c>
      <c r="F129" s="143" t="s">
        <v>144</v>
      </c>
      <c r="G129" s="144" t="s">
        <v>136</v>
      </c>
      <c r="H129" s="145">
        <v>95.016</v>
      </c>
      <c r="I129" s="200"/>
      <c r="J129" s="146">
        <f>ROUND(I129*H129,2)</f>
        <v>0</v>
      </c>
      <c r="K129" s="143" t="s">
        <v>126</v>
      </c>
      <c r="L129" s="30"/>
      <c r="M129" s="147" t="s">
        <v>1</v>
      </c>
      <c r="N129" s="148" t="s">
        <v>37</v>
      </c>
      <c r="O129" s="149">
        <v>0.006</v>
      </c>
      <c r="P129" s="149">
        <f>O129*H129</f>
        <v>0.570096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1" t="s">
        <v>127</v>
      </c>
      <c r="AT129" s="151" t="s">
        <v>122</v>
      </c>
      <c r="AU129" s="151" t="s">
        <v>82</v>
      </c>
      <c r="AY129" s="17" t="s">
        <v>119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7" t="s">
        <v>80</v>
      </c>
      <c r="BK129" s="152">
        <f>ROUND(I129*H129,2)</f>
        <v>0</v>
      </c>
      <c r="BL129" s="17" t="s">
        <v>127</v>
      </c>
      <c r="BM129" s="151" t="s">
        <v>145</v>
      </c>
    </row>
    <row r="130" spans="1:65" s="1" customFormat="1" ht="16.5" customHeight="1">
      <c r="A130" s="29"/>
      <c r="B130" s="140"/>
      <c r="C130" s="141" t="s">
        <v>146</v>
      </c>
      <c r="D130" s="141" t="s">
        <v>122</v>
      </c>
      <c r="E130" s="142" t="s">
        <v>147</v>
      </c>
      <c r="F130" s="143" t="s">
        <v>148</v>
      </c>
      <c r="G130" s="144" t="s">
        <v>136</v>
      </c>
      <c r="H130" s="145">
        <v>95.016</v>
      </c>
      <c r="I130" s="200"/>
      <c r="J130" s="146">
        <f>ROUND(I130*H130,2)</f>
        <v>0</v>
      </c>
      <c r="K130" s="143" t="s">
        <v>126</v>
      </c>
      <c r="L130" s="30"/>
      <c r="M130" s="167" t="s">
        <v>1</v>
      </c>
      <c r="N130" s="168" t="s">
        <v>37</v>
      </c>
      <c r="O130" s="169">
        <v>0</v>
      </c>
      <c r="P130" s="169">
        <f>O130*H130</f>
        <v>0</v>
      </c>
      <c r="Q130" s="169">
        <v>0</v>
      </c>
      <c r="R130" s="169">
        <f>Q130*H130</f>
        <v>0</v>
      </c>
      <c r="S130" s="169">
        <v>0</v>
      </c>
      <c r="T130" s="170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1" t="s">
        <v>127</v>
      </c>
      <c r="AT130" s="151" t="s">
        <v>122</v>
      </c>
      <c r="AU130" s="151" t="s">
        <v>82</v>
      </c>
      <c r="AY130" s="17" t="s">
        <v>119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7" t="s">
        <v>80</v>
      </c>
      <c r="BK130" s="152">
        <f>ROUND(I130*H130,2)</f>
        <v>0</v>
      </c>
      <c r="BL130" s="17" t="s">
        <v>127</v>
      </c>
      <c r="BM130" s="151" t="s">
        <v>149</v>
      </c>
    </row>
    <row r="131" spans="1:31" s="1" customFormat="1" ht="6.75" customHeight="1">
      <c r="A131" s="29"/>
      <c r="B131" s="44"/>
      <c r="C131" s="45"/>
      <c r="D131" s="45"/>
      <c r="E131" s="45"/>
      <c r="F131" s="45"/>
      <c r="G131" s="45"/>
      <c r="H131" s="45"/>
      <c r="I131" s="45"/>
      <c r="J131" s="45"/>
      <c r="K131" s="45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sheetProtection/>
  <autoFilter ref="C118:K13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52"/>
  <sheetViews>
    <sheetView showGridLines="0" zoomScalePageLayoutView="0" workbookViewId="0" topLeftCell="A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0"/>
    </row>
    <row r="2" spans="12:46" ht="36.7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85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75" customHeight="1">
      <c r="B4" s="20"/>
      <c r="D4" s="21" t="s">
        <v>93</v>
      </c>
      <c r="L4" s="20"/>
      <c r="M4" s="91" t="s">
        <v>10</v>
      </c>
      <c r="AT4" s="17" t="s">
        <v>3</v>
      </c>
    </row>
    <row r="5" spans="2:12" ht="6.7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9" t="str">
        <f>'Rekapitulace stavby'!K6</f>
        <v>Skleník Strnady</v>
      </c>
      <c r="F7" s="240"/>
      <c r="G7" s="240"/>
      <c r="H7" s="240"/>
      <c r="L7" s="20"/>
    </row>
    <row r="8" spans="1:31" s="1" customFormat="1" ht="12" customHeight="1">
      <c r="A8" s="29"/>
      <c r="B8" s="30"/>
      <c r="C8" s="29"/>
      <c r="D8" s="26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" customFormat="1" ht="16.5" customHeight="1">
      <c r="A9" s="29"/>
      <c r="B9" s="30"/>
      <c r="C9" s="29"/>
      <c r="D9" s="29"/>
      <c r="E9" s="211" t="s">
        <v>150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1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>
        <f>'Rekapitulace stavby'!AN13</f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customHeight="1">
      <c r="A18" s="29"/>
      <c r="B18" s="30"/>
      <c r="C18" s="29"/>
      <c r="D18" s="29"/>
      <c r="E18" s="220" t="str">
        <f>'Rekapitulace stavby'!E14</f>
        <v> </v>
      </c>
      <c r="F18" s="220"/>
      <c r="G18" s="220"/>
      <c r="H18" s="220"/>
      <c r="I18" s="26" t="s">
        <v>24</v>
      </c>
      <c r="J18" s="24">
        <f>'Rekapitulace stavby'!AN14</f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>
        <f>IF('Rekapitulace stavby'!AN19="","",'Rekapitulace stavby'!AN19)</f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customHeight="1">
      <c r="A24" s="29"/>
      <c r="B24" s="30"/>
      <c r="C24" s="29"/>
      <c r="D24" s="29"/>
      <c r="E24" s="24" t="str">
        <f>IF('Rekapitulace stavby'!E20="","",'Rekapitulace stavby'!E20)</f>
        <v> </v>
      </c>
      <c r="F24" s="29"/>
      <c r="G24" s="29"/>
      <c r="H24" s="29"/>
      <c r="I24" s="26" t="s">
        <v>24</v>
      </c>
      <c r="J24" s="24">
        <f>IF('Rekapitulace stavby'!AN20="","",'Rekapitulace stavby'!AN20)</f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7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24.75" customHeight="1">
      <c r="A30" s="29"/>
      <c r="B30" s="30"/>
      <c r="C30" s="29"/>
      <c r="D30" s="95" t="s">
        <v>32</v>
      </c>
      <c r="E30" s="29"/>
      <c r="F30" s="29"/>
      <c r="G30" s="29"/>
      <c r="H30" s="29"/>
      <c r="I30" s="29"/>
      <c r="J30" s="68">
        <f>ROUND(J137,2)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6.7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14.2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14.25" customHeight="1">
      <c r="A33" s="29"/>
      <c r="B33" s="30"/>
      <c r="C33" s="29"/>
      <c r="D33" s="96" t="s">
        <v>36</v>
      </c>
      <c r="E33" s="26" t="s">
        <v>37</v>
      </c>
      <c r="F33" s="97">
        <f>ROUND((SUM(BE137:BE551)),2)</f>
        <v>0</v>
      </c>
      <c r="G33" s="29"/>
      <c r="H33" s="29"/>
      <c r="I33" s="98">
        <v>0.21</v>
      </c>
      <c r="J33" s="97">
        <f>ROUND(((SUM(BE137:BE551))*I33),2)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25" customHeight="1">
      <c r="A34" s="29"/>
      <c r="B34" s="30"/>
      <c r="C34" s="29"/>
      <c r="D34" s="29"/>
      <c r="E34" s="26" t="s">
        <v>38</v>
      </c>
      <c r="F34" s="97">
        <f>ROUND((SUM(BF137:BF551)),2)</f>
        <v>0</v>
      </c>
      <c r="G34" s="29"/>
      <c r="H34" s="29"/>
      <c r="I34" s="98">
        <v>0.15</v>
      </c>
      <c r="J34" s="97">
        <f>ROUND(((SUM(BF137:BF551))*I34),2)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25" customHeight="1" hidden="1">
      <c r="A35" s="29"/>
      <c r="B35" s="30"/>
      <c r="C35" s="29"/>
      <c r="D35" s="29"/>
      <c r="E35" s="26" t="s">
        <v>39</v>
      </c>
      <c r="F35" s="97">
        <f>ROUND((SUM(BG137:BG551)),2)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25" customHeight="1" hidden="1">
      <c r="A36" s="29"/>
      <c r="B36" s="30"/>
      <c r="C36" s="29"/>
      <c r="D36" s="29"/>
      <c r="E36" s="26" t="s">
        <v>40</v>
      </c>
      <c r="F36" s="97">
        <f>ROUND((SUM(BH137:BH551)),2)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25" customHeight="1" hidden="1">
      <c r="A37" s="29"/>
      <c r="B37" s="30"/>
      <c r="C37" s="29"/>
      <c r="D37" s="29"/>
      <c r="E37" s="26" t="s">
        <v>41</v>
      </c>
      <c r="F37" s="97">
        <f>ROUND((SUM(BI137:BI551)),2)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24.75" customHeight="1">
      <c r="A39" s="29"/>
      <c r="B39" s="30"/>
      <c r="C39" s="99"/>
      <c r="D39" s="100" t="s">
        <v>42</v>
      </c>
      <c r="E39" s="57"/>
      <c r="F39" s="57"/>
      <c r="G39" s="101" t="s">
        <v>43</v>
      </c>
      <c r="H39" s="102" t="s">
        <v>44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1" customFormat="1" ht="12.75">
      <c r="A61" s="29"/>
      <c r="B61" s="30"/>
      <c r="C61" s="29"/>
      <c r="D61" s="42" t="s">
        <v>47</v>
      </c>
      <c r="E61" s="32"/>
      <c r="F61" s="105" t="s">
        <v>48</v>
      </c>
      <c r="G61" s="42" t="s">
        <v>47</v>
      </c>
      <c r="H61" s="32"/>
      <c r="I61" s="32"/>
      <c r="J61" s="106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1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1" customFormat="1" ht="12.75">
      <c r="A76" s="29"/>
      <c r="B76" s="30"/>
      <c r="C76" s="29"/>
      <c r="D76" s="42" t="s">
        <v>47</v>
      </c>
      <c r="E76" s="32"/>
      <c r="F76" s="105" t="s">
        <v>48</v>
      </c>
      <c r="G76" s="42" t="s">
        <v>47</v>
      </c>
      <c r="H76" s="32"/>
      <c r="I76" s="32"/>
      <c r="J76" s="106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2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1" customFormat="1" ht="6.7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1" customFormat="1" ht="24.75" customHeight="1">
      <c r="A82" s="29"/>
      <c r="B82" s="30"/>
      <c r="C82" s="21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1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1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1" customFormat="1" ht="16.5" customHeight="1">
      <c r="A85" s="29"/>
      <c r="B85" s="30"/>
      <c r="C85" s="29"/>
      <c r="D85" s="29"/>
      <c r="E85" s="239" t="str">
        <f>E7</f>
        <v>Skleník Strnady</v>
      </c>
      <c r="F85" s="240"/>
      <c r="G85" s="240"/>
      <c r="H85" s="24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A86" s="29"/>
      <c r="B86" s="30"/>
      <c r="C86" s="26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1" customFormat="1" ht="16.5" customHeight="1">
      <c r="A87" s="29"/>
      <c r="B87" s="30"/>
      <c r="C87" s="29"/>
      <c r="D87" s="29"/>
      <c r="E87" s="211" t="str">
        <f>E9</f>
        <v>02 - Novostavba 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1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1" customFormat="1" ht="12" customHeight="1">
      <c r="A89" s="29"/>
      <c r="B89" s="30"/>
      <c r="C89" s="26" t="s">
        <v>18</v>
      </c>
      <c r="D89" s="29"/>
      <c r="E89" s="29"/>
      <c r="F89" s="24" t="str">
        <f>F12</f>
        <v>p. č. st. 304</v>
      </c>
      <c r="G89" s="29"/>
      <c r="H89" s="29"/>
      <c r="I89" s="26" t="s">
        <v>20</v>
      </c>
      <c r="J89" s="52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1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1" customFormat="1" ht="15" customHeight="1">
      <c r="A91" s="29"/>
      <c r="B91" s="30"/>
      <c r="C91" s="26" t="s">
        <v>21</v>
      </c>
      <c r="D91" s="29"/>
      <c r="E91" s="29"/>
      <c r="F91" s="24" t="str">
        <f>E15</f>
        <v>Výzkumný ústav lesního hospodářství a myslivosti</v>
      </c>
      <c r="G91" s="29"/>
      <c r="H91" s="29"/>
      <c r="I91" s="26" t="s">
        <v>27</v>
      </c>
      <c r="J91" s="27" t="str">
        <f>E21</f>
        <v>Fapal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1" customFormat="1" ht="15" customHeight="1">
      <c r="A92" s="29"/>
      <c r="B92" s="30"/>
      <c r="C92" s="26" t="s">
        <v>25</v>
      </c>
      <c r="D92" s="29"/>
      <c r="E92" s="29"/>
      <c r="F92" s="24" t="str">
        <f>IF(E18="","",E18)</f>
        <v> </v>
      </c>
      <c r="G92" s="29"/>
      <c r="H92" s="29"/>
      <c r="I92" s="26" t="s">
        <v>30</v>
      </c>
      <c r="J92" s="27" t="str">
        <f>E24</f>
        <v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1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" customFormat="1" ht="29.25" customHeight="1">
      <c r="A94" s="29"/>
      <c r="B94" s="30"/>
      <c r="C94" s="107" t="s">
        <v>97</v>
      </c>
      <c r="D94" s="99"/>
      <c r="E94" s="99"/>
      <c r="F94" s="99"/>
      <c r="G94" s="99"/>
      <c r="H94" s="99"/>
      <c r="I94" s="99"/>
      <c r="J94" s="108" t="s">
        <v>98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1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5" customHeight="1">
      <c r="A96" s="29"/>
      <c r="B96" s="30"/>
      <c r="C96" s="109" t="s">
        <v>99</v>
      </c>
      <c r="D96" s="29"/>
      <c r="E96" s="29"/>
      <c r="F96" s="29"/>
      <c r="G96" s="29"/>
      <c r="H96" s="29"/>
      <c r="I96" s="29"/>
      <c r="J96" s="68">
        <f>J137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100</v>
      </c>
    </row>
    <row r="97" spans="2:12" s="8" customFormat="1" ht="24.75" customHeight="1">
      <c r="B97" s="110"/>
      <c r="D97" s="111" t="s">
        <v>101</v>
      </c>
      <c r="E97" s="112"/>
      <c r="F97" s="112"/>
      <c r="G97" s="112"/>
      <c r="H97" s="112"/>
      <c r="I97" s="112"/>
      <c r="J97" s="113">
        <f>J138</f>
        <v>0</v>
      </c>
      <c r="L97" s="110"/>
    </row>
    <row r="98" spans="2:12" s="9" customFormat="1" ht="19.5" customHeight="1">
      <c r="B98" s="114"/>
      <c r="D98" s="115" t="s">
        <v>151</v>
      </c>
      <c r="E98" s="116"/>
      <c r="F98" s="116"/>
      <c r="G98" s="116"/>
      <c r="H98" s="116"/>
      <c r="I98" s="116"/>
      <c r="J98" s="117">
        <f>J139</f>
        <v>0</v>
      </c>
      <c r="L98" s="114"/>
    </row>
    <row r="99" spans="2:12" s="9" customFormat="1" ht="19.5" customHeight="1">
      <c r="B99" s="114"/>
      <c r="D99" s="115" t="s">
        <v>152</v>
      </c>
      <c r="E99" s="116"/>
      <c r="F99" s="116"/>
      <c r="G99" s="116"/>
      <c r="H99" s="116"/>
      <c r="I99" s="116"/>
      <c r="J99" s="117">
        <f>J175</f>
        <v>0</v>
      </c>
      <c r="L99" s="114"/>
    </row>
    <row r="100" spans="2:12" s="9" customFormat="1" ht="19.5" customHeight="1">
      <c r="B100" s="114"/>
      <c r="D100" s="115" t="s">
        <v>153</v>
      </c>
      <c r="E100" s="116"/>
      <c r="F100" s="116"/>
      <c r="G100" s="116"/>
      <c r="H100" s="116"/>
      <c r="I100" s="116"/>
      <c r="J100" s="117">
        <f>J226</f>
        <v>0</v>
      </c>
      <c r="L100" s="114"/>
    </row>
    <row r="101" spans="2:12" s="9" customFormat="1" ht="19.5" customHeight="1">
      <c r="B101" s="114"/>
      <c r="D101" s="115" t="s">
        <v>154</v>
      </c>
      <c r="E101" s="116"/>
      <c r="F101" s="116"/>
      <c r="G101" s="116"/>
      <c r="H101" s="116"/>
      <c r="I101" s="116"/>
      <c r="J101" s="117">
        <f>J254</f>
        <v>0</v>
      </c>
      <c r="L101" s="114"/>
    </row>
    <row r="102" spans="2:12" s="9" customFormat="1" ht="19.5" customHeight="1">
      <c r="B102" s="114"/>
      <c r="D102" s="115" t="s">
        <v>155</v>
      </c>
      <c r="E102" s="116"/>
      <c r="F102" s="116"/>
      <c r="G102" s="116"/>
      <c r="H102" s="116"/>
      <c r="I102" s="116"/>
      <c r="J102" s="117">
        <f>J313</f>
        <v>0</v>
      </c>
      <c r="L102" s="114"/>
    </row>
    <row r="103" spans="2:12" s="9" customFormat="1" ht="19.5" customHeight="1">
      <c r="B103" s="114"/>
      <c r="D103" s="115" t="s">
        <v>156</v>
      </c>
      <c r="E103" s="116"/>
      <c r="F103" s="116"/>
      <c r="G103" s="116"/>
      <c r="H103" s="116"/>
      <c r="I103" s="116"/>
      <c r="J103" s="117">
        <f>J318</f>
        <v>0</v>
      </c>
      <c r="L103" s="114"/>
    </row>
    <row r="104" spans="2:12" s="9" customFormat="1" ht="19.5" customHeight="1">
      <c r="B104" s="114"/>
      <c r="D104" s="115" t="s">
        <v>102</v>
      </c>
      <c r="E104" s="116"/>
      <c r="F104" s="116"/>
      <c r="G104" s="116"/>
      <c r="H104" s="116"/>
      <c r="I104" s="116"/>
      <c r="J104" s="117">
        <f>J361</f>
        <v>0</v>
      </c>
      <c r="L104" s="114"/>
    </row>
    <row r="105" spans="2:12" s="9" customFormat="1" ht="19.5" customHeight="1">
      <c r="B105" s="114"/>
      <c r="D105" s="115" t="s">
        <v>157</v>
      </c>
      <c r="E105" s="116"/>
      <c r="F105" s="116"/>
      <c r="G105" s="116"/>
      <c r="H105" s="116"/>
      <c r="I105" s="116"/>
      <c r="J105" s="117">
        <f>J385</f>
        <v>0</v>
      </c>
      <c r="L105" s="114"/>
    </row>
    <row r="106" spans="2:12" s="8" customFormat="1" ht="24.75" customHeight="1">
      <c r="B106" s="110"/>
      <c r="D106" s="111" t="s">
        <v>158</v>
      </c>
      <c r="E106" s="112"/>
      <c r="F106" s="112"/>
      <c r="G106" s="112"/>
      <c r="H106" s="112"/>
      <c r="I106" s="112"/>
      <c r="J106" s="113">
        <f>J387</f>
        <v>0</v>
      </c>
      <c r="L106" s="110"/>
    </row>
    <row r="107" spans="2:12" s="9" customFormat="1" ht="19.5" customHeight="1">
      <c r="B107" s="114"/>
      <c r="D107" s="115" t="s">
        <v>159</v>
      </c>
      <c r="E107" s="116"/>
      <c r="F107" s="116"/>
      <c r="G107" s="116"/>
      <c r="H107" s="116"/>
      <c r="I107" s="116"/>
      <c r="J107" s="117">
        <f>J388</f>
        <v>0</v>
      </c>
      <c r="L107" s="114"/>
    </row>
    <row r="108" spans="2:12" s="9" customFormat="1" ht="19.5" customHeight="1">
      <c r="B108" s="114"/>
      <c r="D108" s="115" t="s">
        <v>160</v>
      </c>
      <c r="E108" s="116"/>
      <c r="F108" s="116"/>
      <c r="G108" s="116"/>
      <c r="H108" s="116"/>
      <c r="I108" s="116"/>
      <c r="J108" s="117">
        <f>J409</f>
        <v>0</v>
      </c>
      <c r="L108" s="114"/>
    </row>
    <row r="109" spans="2:12" s="9" customFormat="1" ht="19.5" customHeight="1">
      <c r="B109" s="114"/>
      <c r="D109" s="115" t="s">
        <v>161</v>
      </c>
      <c r="E109" s="116"/>
      <c r="F109" s="116"/>
      <c r="G109" s="116"/>
      <c r="H109" s="116"/>
      <c r="I109" s="116"/>
      <c r="J109" s="117">
        <f>J420</f>
        <v>0</v>
      </c>
      <c r="L109" s="114"/>
    </row>
    <row r="110" spans="2:12" s="9" customFormat="1" ht="19.5" customHeight="1">
      <c r="B110" s="114"/>
      <c r="D110" s="115" t="s">
        <v>162</v>
      </c>
      <c r="E110" s="116"/>
      <c r="F110" s="116"/>
      <c r="G110" s="116"/>
      <c r="H110" s="116"/>
      <c r="I110" s="116"/>
      <c r="J110" s="117">
        <f>J441</f>
        <v>0</v>
      </c>
      <c r="L110" s="114"/>
    </row>
    <row r="111" spans="2:12" s="9" customFormat="1" ht="19.5" customHeight="1">
      <c r="B111" s="114"/>
      <c r="D111" s="115" t="s">
        <v>163</v>
      </c>
      <c r="E111" s="116"/>
      <c r="F111" s="116"/>
      <c r="G111" s="116"/>
      <c r="H111" s="116"/>
      <c r="I111" s="116"/>
      <c r="J111" s="117">
        <f>J468</f>
        <v>0</v>
      </c>
      <c r="L111" s="114"/>
    </row>
    <row r="112" spans="2:12" s="9" customFormat="1" ht="19.5" customHeight="1">
      <c r="B112" s="114"/>
      <c r="D112" s="115" t="s">
        <v>164</v>
      </c>
      <c r="E112" s="116"/>
      <c r="F112" s="116"/>
      <c r="G112" s="116"/>
      <c r="H112" s="116"/>
      <c r="I112" s="116"/>
      <c r="J112" s="117">
        <f>J491</f>
        <v>0</v>
      </c>
      <c r="L112" s="114"/>
    </row>
    <row r="113" spans="2:12" s="9" customFormat="1" ht="19.5" customHeight="1">
      <c r="B113" s="114"/>
      <c r="D113" s="115" t="s">
        <v>165</v>
      </c>
      <c r="E113" s="116"/>
      <c r="F113" s="116"/>
      <c r="G113" s="116"/>
      <c r="H113" s="116"/>
      <c r="I113" s="116"/>
      <c r="J113" s="117">
        <f>J501</f>
        <v>0</v>
      </c>
      <c r="L113" s="114"/>
    </row>
    <row r="114" spans="2:12" s="9" customFormat="1" ht="19.5" customHeight="1">
      <c r="B114" s="114"/>
      <c r="D114" s="115" t="s">
        <v>166</v>
      </c>
      <c r="E114" s="116"/>
      <c r="F114" s="116"/>
      <c r="G114" s="116"/>
      <c r="H114" s="116"/>
      <c r="I114" s="116"/>
      <c r="J114" s="117">
        <f>J520</f>
        <v>0</v>
      </c>
      <c r="L114" s="114"/>
    </row>
    <row r="115" spans="2:12" s="9" customFormat="1" ht="19.5" customHeight="1">
      <c r="B115" s="114"/>
      <c r="D115" s="115" t="s">
        <v>167</v>
      </c>
      <c r="E115" s="116"/>
      <c r="F115" s="116"/>
      <c r="G115" s="116"/>
      <c r="H115" s="116"/>
      <c r="I115" s="116"/>
      <c r="J115" s="117">
        <f>J533</f>
        <v>0</v>
      </c>
      <c r="L115" s="114"/>
    </row>
    <row r="116" spans="2:12" s="9" customFormat="1" ht="19.5" customHeight="1">
      <c r="B116" s="114"/>
      <c r="D116" s="115" t="s">
        <v>168</v>
      </c>
      <c r="E116" s="116"/>
      <c r="F116" s="116"/>
      <c r="G116" s="116"/>
      <c r="H116" s="116"/>
      <c r="I116" s="116"/>
      <c r="J116" s="117">
        <f>J541</f>
        <v>0</v>
      </c>
      <c r="L116" s="114"/>
    </row>
    <row r="117" spans="2:12" s="8" customFormat="1" ht="24.75" customHeight="1">
      <c r="B117" s="110"/>
      <c r="D117" s="111" t="s">
        <v>169</v>
      </c>
      <c r="E117" s="112"/>
      <c r="F117" s="112"/>
      <c r="G117" s="112"/>
      <c r="H117" s="112"/>
      <c r="I117" s="112"/>
      <c r="J117" s="113">
        <f>J547</f>
        <v>0</v>
      </c>
      <c r="L117" s="110"/>
    </row>
    <row r="118" spans="1:31" s="1" customFormat="1" ht="21.7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6.75" customHeight="1">
      <c r="A119" s="29"/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3" spans="1:31" s="1" customFormat="1" ht="6.75" customHeight="1">
      <c r="A123" s="29"/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" customFormat="1" ht="24.75" customHeight="1">
      <c r="A124" s="29"/>
      <c r="B124" s="30"/>
      <c r="C124" s="21" t="s">
        <v>104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" customFormat="1" ht="6.7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1" customFormat="1" ht="12" customHeight="1">
      <c r="A126" s="29"/>
      <c r="B126" s="30"/>
      <c r="C126" s="26" t="s">
        <v>14</v>
      </c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" customFormat="1" ht="16.5" customHeight="1">
      <c r="A127" s="29"/>
      <c r="B127" s="30"/>
      <c r="C127" s="29"/>
      <c r="D127" s="29"/>
      <c r="E127" s="239" t="str">
        <f>E7</f>
        <v>Skleník Strnady</v>
      </c>
      <c r="F127" s="240"/>
      <c r="G127" s="240"/>
      <c r="H127" s="240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" customFormat="1" ht="12" customHeight="1">
      <c r="A128" s="29"/>
      <c r="B128" s="30"/>
      <c r="C128" s="26" t="s">
        <v>94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1" customFormat="1" ht="16.5" customHeight="1">
      <c r="A129" s="29"/>
      <c r="B129" s="30"/>
      <c r="C129" s="29"/>
      <c r="D129" s="29"/>
      <c r="E129" s="211" t="str">
        <f>E9</f>
        <v>02 - Novostavba </v>
      </c>
      <c r="F129" s="238"/>
      <c r="G129" s="238"/>
      <c r="H129" s="238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1" customFormat="1" ht="6.7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1" customFormat="1" ht="12" customHeight="1">
      <c r="A131" s="29"/>
      <c r="B131" s="30"/>
      <c r="C131" s="26" t="s">
        <v>18</v>
      </c>
      <c r="D131" s="29"/>
      <c r="E131" s="29"/>
      <c r="F131" s="24" t="str">
        <f>F12</f>
        <v>p. č. st. 304</v>
      </c>
      <c r="G131" s="29"/>
      <c r="H131" s="29"/>
      <c r="I131" s="26" t="s">
        <v>20</v>
      </c>
      <c r="J131" s="52">
        <f>IF(J12="","",J12)</f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1" customFormat="1" ht="6.7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31" s="1" customFormat="1" ht="15" customHeight="1">
      <c r="A133" s="29"/>
      <c r="B133" s="30"/>
      <c r="C133" s="26" t="s">
        <v>21</v>
      </c>
      <c r="D133" s="29"/>
      <c r="E133" s="29"/>
      <c r="F133" s="24" t="str">
        <f>E15</f>
        <v>Výzkumný ústav lesního hospodářství a myslivosti</v>
      </c>
      <c r="G133" s="29"/>
      <c r="H133" s="29"/>
      <c r="I133" s="26" t="s">
        <v>27</v>
      </c>
      <c r="J133" s="27" t="str">
        <f>E21</f>
        <v>Fapal s.r.o.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31" s="1" customFormat="1" ht="15" customHeight="1">
      <c r="A134" s="29"/>
      <c r="B134" s="30"/>
      <c r="C134" s="26" t="s">
        <v>25</v>
      </c>
      <c r="D134" s="29"/>
      <c r="E134" s="29"/>
      <c r="F134" s="24" t="str">
        <f>IF(E18="","",E18)</f>
        <v> </v>
      </c>
      <c r="G134" s="29"/>
      <c r="H134" s="29"/>
      <c r="I134" s="26" t="s">
        <v>30</v>
      </c>
      <c r="J134" s="27" t="str">
        <f>E24</f>
        <v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31" s="1" customFormat="1" ht="9.7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31" s="10" customFormat="1" ht="29.25" customHeight="1">
      <c r="A136" s="118"/>
      <c r="B136" s="119"/>
      <c r="C136" s="120" t="s">
        <v>105</v>
      </c>
      <c r="D136" s="121" t="s">
        <v>57</v>
      </c>
      <c r="E136" s="121" t="s">
        <v>53</v>
      </c>
      <c r="F136" s="121" t="s">
        <v>54</v>
      </c>
      <c r="G136" s="121" t="s">
        <v>106</v>
      </c>
      <c r="H136" s="121" t="s">
        <v>107</v>
      </c>
      <c r="I136" s="121" t="s">
        <v>108</v>
      </c>
      <c r="J136" s="121" t="s">
        <v>98</v>
      </c>
      <c r="K136" s="122" t="s">
        <v>109</v>
      </c>
      <c r="L136" s="123"/>
      <c r="M136" s="59" t="s">
        <v>1</v>
      </c>
      <c r="N136" s="60" t="s">
        <v>36</v>
      </c>
      <c r="O136" s="60" t="s">
        <v>110</v>
      </c>
      <c r="P136" s="60" t="s">
        <v>111</v>
      </c>
      <c r="Q136" s="60" t="s">
        <v>112</v>
      </c>
      <c r="R136" s="60" t="s">
        <v>113</v>
      </c>
      <c r="S136" s="60" t="s">
        <v>114</v>
      </c>
      <c r="T136" s="61" t="s">
        <v>115</v>
      </c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</row>
    <row r="137" spans="1:63" s="1" customFormat="1" ht="22.5" customHeight="1">
      <c r="A137" s="29"/>
      <c r="B137" s="30"/>
      <c r="C137" s="66" t="s">
        <v>116</v>
      </c>
      <c r="D137" s="29"/>
      <c r="E137" s="29"/>
      <c r="F137" s="29"/>
      <c r="G137" s="29"/>
      <c r="H137" s="29"/>
      <c r="I137" s="29"/>
      <c r="J137" s="124">
        <f>BK137</f>
        <v>0</v>
      </c>
      <c r="K137" s="29"/>
      <c r="L137" s="30"/>
      <c r="M137" s="62"/>
      <c r="N137" s="53"/>
      <c r="O137" s="63"/>
      <c r="P137" s="125">
        <f>P138+P387+P547</f>
        <v>1784.4449459999998</v>
      </c>
      <c r="Q137" s="63"/>
      <c r="R137" s="125">
        <f>R138+R387+R547</f>
        <v>242.2701557</v>
      </c>
      <c r="S137" s="63"/>
      <c r="T137" s="126">
        <f>T138+T387+T547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71</v>
      </c>
      <c r="AU137" s="17" t="s">
        <v>100</v>
      </c>
      <c r="BK137" s="127">
        <f>BK138+BK387+BK547</f>
        <v>0</v>
      </c>
    </row>
    <row r="138" spans="2:63" s="11" customFormat="1" ht="25.5" customHeight="1">
      <c r="B138" s="128"/>
      <c r="D138" s="129" t="s">
        <v>71</v>
      </c>
      <c r="E138" s="130" t="s">
        <v>117</v>
      </c>
      <c r="F138" s="130" t="s">
        <v>118</v>
      </c>
      <c r="J138" s="131">
        <f>BK138</f>
        <v>0</v>
      </c>
      <c r="L138" s="128"/>
      <c r="M138" s="132"/>
      <c r="N138" s="133"/>
      <c r="O138" s="133"/>
      <c r="P138" s="134">
        <f>P139+P175+P226+P254+P313+P318+P361+P385</f>
        <v>1379.7234239999998</v>
      </c>
      <c r="Q138" s="133"/>
      <c r="R138" s="134">
        <f>R139+R175+R226+R254+R313+R318+R361+R385</f>
        <v>237.71241598</v>
      </c>
      <c r="S138" s="133"/>
      <c r="T138" s="135">
        <f>T139+T175+T226+T254+T313+T318+T361+T385</f>
        <v>0</v>
      </c>
      <c r="AR138" s="129" t="s">
        <v>80</v>
      </c>
      <c r="AT138" s="136" t="s">
        <v>71</v>
      </c>
      <c r="AU138" s="136" t="s">
        <v>72</v>
      </c>
      <c r="AY138" s="129" t="s">
        <v>119</v>
      </c>
      <c r="BK138" s="137">
        <f>BK139+BK175+BK226+BK254+BK313+BK318+BK361+BK385</f>
        <v>0</v>
      </c>
    </row>
    <row r="139" spans="2:63" s="11" customFormat="1" ht="22.5" customHeight="1">
      <c r="B139" s="128"/>
      <c r="D139" s="129" t="s">
        <v>71</v>
      </c>
      <c r="E139" s="138" t="s">
        <v>80</v>
      </c>
      <c r="F139" s="138" t="s">
        <v>170</v>
      </c>
      <c r="J139" s="139">
        <f>BK139</f>
        <v>0</v>
      </c>
      <c r="L139" s="128"/>
      <c r="M139" s="132"/>
      <c r="N139" s="133"/>
      <c r="O139" s="133"/>
      <c r="P139" s="134">
        <f>SUM(P140:P174)</f>
        <v>384.037558</v>
      </c>
      <c r="Q139" s="133"/>
      <c r="R139" s="134">
        <f>SUM(R140:R174)</f>
        <v>16.5</v>
      </c>
      <c r="S139" s="133"/>
      <c r="T139" s="135">
        <f>SUM(T140:T174)</f>
        <v>0</v>
      </c>
      <c r="AR139" s="129" t="s">
        <v>80</v>
      </c>
      <c r="AT139" s="136" t="s">
        <v>71</v>
      </c>
      <c r="AU139" s="136" t="s">
        <v>80</v>
      </c>
      <c r="AY139" s="129" t="s">
        <v>119</v>
      </c>
      <c r="BK139" s="137">
        <f>SUM(BK140:BK174)</f>
        <v>0</v>
      </c>
    </row>
    <row r="140" spans="1:65" s="1" customFormat="1" ht="16.5" customHeight="1">
      <c r="A140" s="29"/>
      <c r="B140" s="140"/>
      <c r="C140" s="141" t="s">
        <v>80</v>
      </c>
      <c r="D140" s="141" t="s">
        <v>122</v>
      </c>
      <c r="E140" s="142" t="s">
        <v>171</v>
      </c>
      <c r="F140" s="143" t="s">
        <v>172</v>
      </c>
      <c r="G140" s="144" t="s">
        <v>125</v>
      </c>
      <c r="H140" s="145">
        <v>48.75</v>
      </c>
      <c r="I140" s="200"/>
      <c r="J140" s="146">
        <f>ROUND(I140*H140,2)</f>
        <v>0</v>
      </c>
      <c r="K140" s="143" t="s">
        <v>126</v>
      </c>
      <c r="L140" s="30"/>
      <c r="M140" s="147" t="s">
        <v>1</v>
      </c>
      <c r="N140" s="148" t="s">
        <v>37</v>
      </c>
      <c r="O140" s="149">
        <v>0.871</v>
      </c>
      <c r="P140" s="149">
        <f>O140*H140</f>
        <v>42.46125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1" t="s">
        <v>127</v>
      </c>
      <c r="AT140" s="151" t="s">
        <v>122</v>
      </c>
      <c r="AU140" s="151" t="s">
        <v>82</v>
      </c>
      <c r="AY140" s="17" t="s">
        <v>119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7" t="s">
        <v>80</v>
      </c>
      <c r="BK140" s="152">
        <f>ROUND(I140*H140,2)</f>
        <v>0</v>
      </c>
      <c r="BL140" s="17" t="s">
        <v>127</v>
      </c>
      <c r="BM140" s="151" t="s">
        <v>173</v>
      </c>
    </row>
    <row r="141" spans="2:51" s="12" customFormat="1" ht="11.25">
      <c r="B141" s="153"/>
      <c r="D141" s="154" t="s">
        <v>129</v>
      </c>
      <c r="E141" s="155" t="s">
        <v>1</v>
      </c>
      <c r="F141" s="156" t="s">
        <v>174</v>
      </c>
      <c r="H141" s="155" t="s">
        <v>1</v>
      </c>
      <c r="L141" s="153"/>
      <c r="M141" s="157"/>
      <c r="N141" s="158"/>
      <c r="O141" s="158"/>
      <c r="P141" s="158"/>
      <c r="Q141" s="158"/>
      <c r="R141" s="158"/>
      <c r="S141" s="158"/>
      <c r="T141" s="159"/>
      <c r="AT141" s="155" t="s">
        <v>129</v>
      </c>
      <c r="AU141" s="155" t="s">
        <v>82</v>
      </c>
      <c r="AV141" s="12" t="s">
        <v>80</v>
      </c>
      <c r="AW141" s="12" t="s">
        <v>29</v>
      </c>
      <c r="AX141" s="12" t="s">
        <v>72</v>
      </c>
      <c r="AY141" s="155" t="s">
        <v>119</v>
      </c>
    </row>
    <row r="142" spans="2:51" s="13" customFormat="1" ht="11.25">
      <c r="B142" s="160"/>
      <c r="D142" s="154" t="s">
        <v>129</v>
      </c>
      <c r="E142" s="161" t="s">
        <v>1</v>
      </c>
      <c r="F142" s="162" t="s">
        <v>175</v>
      </c>
      <c r="H142" s="163">
        <v>48.75</v>
      </c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129</v>
      </c>
      <c r="AU142" s="161" t="s">
        <v>82</v>
      </c>
      <c r="AV142" s="13" t="s">
        <v>82</v>
      </c>
      <c r="AW142" s="13" t="s">
        <v>29</v>
      </c>
      <c r="AX142" s="13" t="s">
        <v>80</v>
      </c>
      <c r="AY142" s="161" t="s">
        <v>119</v>
      </c>
    </row>
    <row r="143" spans="1:65" s="1" customFormat="1" ht="16.5" customHeight="1">
      <c r="A143" s="29"/>
      <c r="B143" s="140"/>
      <c r="C143" s="141" t="s">
        <v>82</v>
      </c>
      <c r="D143" s="141" t="s">
        <v>122</v>
      </c>
      <c r="E143" s="142" t="s">
        <v>176</v>
      </c>
      <c r="F143" s="143" t="s">
        <v>177</v>
      </c>
      <c r="G143" s="144" t="s">
        <v>125</v>
      </c>
      <c r="H143" s="145">
        <v>48.75</v>
      </c>
      <c r="I143" s="200"/>
      <c r="J143" s="146">
        <f>ROUND(I143*H143,2)</f>
        <v>0</v>
      </c>
      <c r="K143" s="143" t="s">
        <v>126</v>
      </c>
      <c r="L143" s="30"/>
      <c r="M143" s="147" t="s">
        <v>1</v>
      </c>
      <c r="N143" s="148" t="s">
        <v>37</v>
      </c>
      <c r="O143" s="149">
        <v>0.04</v>
      </c>
      <c r="P143" s="149">
        <f>O143*H143</f>
        <v>1.95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1" t="s">
        <v>127</v>
      </c>
      <c r="AT143" s="151" t="s">
        <v>122</v>
      </c>
      <c r="AU143" s="151" t="s">
        <v>82</v>
      </c>
      <c r="AY143" s="17" t="s">
        <v>119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7" t="s">
        <v>80</v>
      </c>
      <c r="BK143" s="152">
        <f>ROUND(I143*H143,2)</f>
        <v>0</v>
      </c>
      <c r="BL143" s="17" t="s">
        <v>127</v>
      </c>
      <c r="BM143" s="151" t="s">
        <v>178</v>
      </c>
    </row>
    <row r="144" spans="1:65" s="1" customFormat="1" ht="16.5" customHeight="1">
      <c r="A144" s="29"/>
      <c r="B144" s="140"/>
      <c r="C144" s="141" t="s">
        <v>138</v>
      </c>
      <c r="D144" s="141" t="s">
        <v>122</v>
      </c>
      <c r="E144" s="142" t="s">
        <v>179</v>
      </c>
      <c r="F144" s="143" t="s">
        <v>180</v>
      </c>
      <c r="G144" s="144" t="s">
        <v>125</v>
      </c>
      <c r="H144" s="145">
        <v>16.25</v>
      </c>
      <c r="I144" s="200"/>
      <c r="J144" s="146">
        <f>ROUND(I144*H144,2)</f>
        <v>0</v>
      </c>
      <c r="K144" s="143" t="s">
        <v>126</v>
      </c>
      <c r="L144" s="30"/>
      <c r="M144" s="147" t="s">
        <v>1</v>
      </c>
      <c r="N144" s="148" t="s">
        <v>37</v>
      </c>
      <c r="O144" s="149">
        <v>2.948</v>
      </c>
      <c r="P144" s="149">
        <f>O144*H144</f>
        <v>47.905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1" t="s">
        <v>127</v>
      </c>
      <c r="AT144" s="151" t="s">
        <v>122</v>
      </c>
      <c r="AU144" s="151" t="s">
        <v>82</v>
      </c>
      <c r="AY144" s="17" t="s">
        <v>119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80</v>
      </c>
      <c r="BK144" s="152">
        <f>ROUND(I144*H144,2)</f>
        <v>0</v>
      </c>
      <c r="BL144" s="17" t="s">
        <v>127</v>
      </c>
      <c r="BM144" s="151" t="s">
        <v>181</v>
      </c>
    </row>
    <row r="145" spans="2:51" s="12" customFormat="1" ht="11.25">
      <c r="B145" s="153"/>
      <c r="D145" s="154" t="s">
        <v>129</v>
      </c>
      <c r="E145" s="155" t="s">
        <v>1</v>
      </c>
      <c r="F145" s="156" t="s">
        <v>174</v>
      </c>
      <c r="H145" s="155" t="s">
        <v>1</v>
      </c>
      <c r="L145" s="153"/>
      <c r="M145" s="157"/>
      <c r="N145" s="158"/>
      <c r="O145" s="158"/>
      <c r="P145" s="158"/>
      <c r="Q145" s="158"/>
      <c r="R145" s="158"/>
      <c r="S145" s="158"/>
      <c r="T145" s="159"/>
      <c r="AT145" s="155" t="s">
        <v>129</v>
      </c>
      <c r="AU145" s="155" t="s">
        <v>82</v>
      </c>
      <c r="AV145" s="12" t="s">
        <v>80</v>
      </c>
      <c r="AW145" s="12" t="s">
        <v>29</v>
      </c>
      <c r="AX145" s="12" t="s">
        <v>72</v>
      </c>
      <c r="AY145" s="155" t="s">
        <v>119</v>
      </c>
    </row>
    <row r="146" spans="2:51" s="13" customFormat="1" ht="11.25">
      <c r="B146" s="160"/>
      <c r="D146" s="154" t="s">
        <v>129</v>
      </c>
      <c r="E146" s="161" t="s">
        <v>1</v>
      </c>
      <c r="F146" s="162" t="s">
        <v>182</v>
      </c>
      <c r="H146" s="163">
        <v>16.25</v>
      </c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129</v>
      </c>
      <c r="AU146" s="161" t="s">
        <v>82</v>
      </c>
      <c r="AV146" s="13" t="s">
        <v>82</v>
      </c>
      <c r="AW146" s="13" t="s">
        <v>29</v>
      </c>
      <c r="AX146" s="13" t="s">
        <v>80</v>
      </c>
      <c r="AY146" s="161" t="s">
        <v>119</v>
      </c>
    </row>
    <row r="147" spans="1:65" s="1" customFormat="1" ht="16.5" customHeight="1">
      <c r="A147" s="29"/>
      <c r="B147" s="140"/>
      <c r="C147" s="141" t="s">
        <v>127</v>
      </c>
      <c r="D147" s="141" t="s">
        <v>122</v>
      </c>
      <c r="E147" s="142" t="s">
        <v>183</v>
      </c>
      <c r="F147" s="143" t="s">
        <v>184</v>
      </c>
      <c r="G147" s="144" t="s">
        <v>125</v>
      </c>
      <c r="H147" s="145">
        <v>16.25</v>
      </c>
      <c r="I147" s="200"/>
      <c r="J147" s="146">
        <f>ROUND(I147*H147,2)</f>
        <v>0</v>
      </c>
      <c r="K147" s="143" t="s">
        <v>126</v>
      </c>
      <c r="L147" s="30"/>
      <c r="M147" s="147" t="s">
        <v>1</v>
      </c>
      <c r="N147" s="148" t="s">
        <v>37</v>
      </c>
      <c r="O147" s="149">
        <v>0.59</v>
      </c>
      <c r="P147" s="149">
        <f>O147*H147</f>
        <v>9.5875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1" t="s">
        <v>127</v>
      </c>
      <c r="AT147" s="151" t="s">
        <v>122</v>
      </c>
      <c r="AU147" s="151" t="s">
        <v>82</v>
      </c>
      <c r="AY147" s="17" t="s">
        <v>119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7" t="s">
        <v>80</v>
      </c>
      <c r="BK147" s="152">
        <f>ROUND(I147*H147,2)</f>
        <v>0</v>
      </c>
      <c r="BL147" s="17" t="s">
        <v>127</v>
      </c>
      <c r="BM147" s="151" t="s">
        <v>185</v>
      </c>
    </row>
    <row r="148" spans="1:65" s="1" customFormat="1" ht="16.5" customHeight="1">
      <c r="A148" s="29"/>
      <c r="B148" s="140"/>
      <c r="C148" s="141" t="s">
        <v>146</v>
      </c>
      <c r="D148" s="141" t="s">
        <v>122</v>
      </c>
      <c r="E148" s="142" t="s">
        <v>186</v>
      </c>
      <c r="F148" s="143" t="s">
        <v>187</v>
      </c>
      <c r="G148" s="144" t="s">
        <v>125</v>
      </c>
      <c r="H148" s="145">
        <v>48.75</v>
      </c>
      <c r="I148" s="200"/>
      <c r="J148" s="146">
        <f>ROUND(I148*H148,2)</f>
        <v>0</v>
      </c>
      <c r="K148" s="143" t="s">
        <v>126</v>
      </c>
      <c r="L148" s="30"/>
      <c r="M148" s="147" t="s">
        <v>1</v>
      </c>
      <c r="N148" s="148" t="s">
        <v>37</v>
      </c>
      <c r="O148" s="149">
        <v>1.43</v>
      </c>
      <c r="P148" s="149">
        <f>O148*H148</f>
        <v>69.71249999999999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1" t="s">
        <v>127</v>
      </c>
      <c r="AT148" s="151" t="s">
        <v>122</v>
      </c>
      <c r="AU148" s="151" t="s">
        <v>82</v>
      </c>
      <c r="AY148" s="17" t="s">
        <v>119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7" t="s">
        <v>80</v>
      </c>
      <c r="BK148" s="152">
        <f>ROUND(I148*H148,2)</f>
        <v>0</v>
      </c>
      <c r="BL148" s="17" t="s">
        <v>127</v>
      </c>
      <c r="BM148" s="151" t="s">
        <v>188</v>
      </c>
    </row>
    <row r="149" spans="2:51" s="12" customFormat="1" ht="11.25">
      <c r="B149" s="153"/>
      <c r="D149" s="154" t="s">
        <v>129</v>
      </c>
      <c r="E149" s="155" t="s">
        <v>1</v>
      </c>
      <c r="F149" s="156" t="s">
        <v>174</v>
      </c>
      <c r="H149" s="155" t="s">
        <v>1</v>
      </c>
      <c r="L149" s="153"/>
      <c r="M149" s="157"/>
      <c r="N149" s="158"/>
      <c r="O149" s="158"/>
      <c r="P149" s="158"/>
      <c r="Q149" s="158"/>
      <c r="R149" s="158"/>
      <c r="S149" s="158"/>
      <c r="T149" s="159"/>
      <c r="AT149" s="155" t="s">
        <v>129</v>
      </c>
      <c r="AU149" s="155" t="s">
        <v>82</v>
      </c>
      <c r="AV149" s="12" t="s">
        <v>80</v>
      </c>
      <c r="AW149" s="12" t="s">
        <v>29</v>
      </c>
      <c r="AX149" s="12" t="s">
        <v>72</v>
      </c>
      <c r="AY149" s="155" t="s">
        <v>119</v>
      </c>
    </row>
    <row r="150" spans="2:51" s="13" customFormat="1" ht="11.25">
      <c r="B150" s="160"/>
      <c r="D150" s="154" t="s">
        <v>129</v>
      </c>
      <c r="E150" s="161" t="s">
        <v>1</v>
      </c>
      <c r="F150" s="162" t="s">
        <v>175</v>
      </c>
      <c r="H150" s="163">
        <v>48.75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129</v>
      </c>
      <c r="AU150" s="161" t="s">
        <v>82</v>
      </c>
      <c r="AV150" s="13" t="s">
        <v>82</v>
      </c>
      <c r="AW150" s="13" t="s">
        <v>29</v>
      </c>
      <c r="AX150" s="13" t="s">
        <v>80</v>
      </c>
      <c r="AY150" s="161" t="s">
        <v>119</v>
      </c>
    </row>
    <row r="151" spans="1:65" s="1" customFormat="1" ht="16.5" customHeight="1">
      <c r="A151" s="29"/>
      <c r="B151" s="140"/>
      <c r="C151" s="141" t="s">
        <v>189</v>
      </c>
      <c r="D151" s="141" t="s">
        <v>122</v>
      </c>
      <c r="E151" s="142" t="s">
        <v>190</v>
      </c>
      <c r="F151" s="143" t="s">
        <v>191</v>
      </c>
      <c r="G151" s="144" t="s">
        <v>125</v>
      </c>
      <c r="H151" s="145">
        <v>48.75</v>
      </c>
      <c r="I151" s="200"/>
      <c r="J151" s="146">
        <f>ROUND(I151*H151,2)</f>
        <v>0</v>
      </c>
      <c r="K151" s="143" t="s">
        <v>126</v>
      </c>
      <c r="L151" s="30"/>
      <c r="M151" s="147" t="s">
        <v>1</v>
      </c>
      <c r="N151" s="148" t="s">
        <v>37</v>
      </c>
      <c r="O151" s="149">
        <v>0.1</v>
      </c>
      <c r="P151" s="149">
        <f>O151*H151</f>
        <v>4.875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1" t="s">
        <v>127</v>
      </c>
      <c r="AT151" s="151" t="s">
        <v>122</v>
      </c>
      <c r="AU151" s="151" t="s">
        <v>82</v>
      </c>
      <c r="AY151" s="17" t="s">
        <v>119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80</v>
      </c>
      <c r="BK151" s="152">
        <f>ROUND(I151*H151,2)</f>
        <v>0</v>
      </c>
      <c r="BL151" s="17" t="s">
        <v>127</v>
      </c>
      <c r="BM151" s="151" t="s">
        <v>192</v>
      </c>
    </row>
    <row r="152" spans="1:65" s="1" customFormat="1" ht="16.5" customHeight="1">
      <c r="A152" s="29"/>
      <c r="B152" s="140"/>
      <c r="C152" s="141" t="s">
        <v>193</v>
      </c>
      <c r="D152" s="141" t="s">
        <v>122</v>
      </c>
      <c r="E152" s="142" t="s">
        <v>194</v>
      </c>
      <c r="F152" s="143" t="s">
        <v>195</v>
      </c>
      <c r="G152" s="144" t="s">
        <v>125</v>
      </c>
      <c r="H152" s="145">
        <v>16.25</v>
      </c>
      <c r="I152" s="200"/>
      <c r="J152" s="146">
        <f>ROUND(I152*H152,2)</f>
        <v>0</v>
      </c>
      <c r="K152" s="143" t="s">
        <v>126</v>
      </c>
      <c r="L152" s="30"/>
      <c r="M152" s="147" t="s">
        <v>1</v>
      </c>
      <c r="N152" s="148" t="s">
        <v>37</v>
      </c>
      <c r="O152" s="149">
        <v>3.36</v>
      </c>
      <c r="P152" s="149">
        <f>O152*H152</f>
        <v>54.6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1" t="s">
        <v>127</v>
      </c>
      <c r="AT152" s="151" t="s">
        <v>122</v>
      </c>
      <c r="AU152" s="151" t="s">
        <v>82</v>
      </c>
      <c r="AY152" s="17" t="s">
        <v>119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80</v>
      </c>
      <c r="BK152" s="152">
        <f>ROUND(I152*H152,2)</f>
        <v>0</v>
      </c>
      <c r="BL152" s="17" t="s">
        <v>127</v>
      </c>
      <c r="BM152" s="151" t="s">
        <v>196</v>
      </c>
    </row>
    <row r="153" spans="2:51" s="12" customFormat="1" ht="11.25">
      <c r="B153" s="153"/>
      <c r="D153" s="154" t="s">
        <v>129</v>
      </c>
      <c r="E153" s="155" t="s">
        <v>1</v>
      </c>
      <c r="F153" s="156" t="s">
        <v>174</v>
      </c>
      <c r="H153" s="155" t="s">
        <v>1</v>
      </c>
      <c r="L153" s="153"/>
      <c r="M153" s="157"/>
      <c r="N153" s="158"/>
      <c r="O153" s="158"/>
      <c r="P153" s="158"/>
      <c r="Q153" s="158"/>
      <c r="R153" s="158"/>
      <c r="S153" s="158"/>
      <c r="T153" s="159"/>
      <c r="AT153" s="155" t="s">
        <v>129</v>
      </c>
      <c r="AU153" s="155" t="s">
        <v>82</v>
      </c>
      <c r="AV153" s="12" t="s">
        <v>80</v>
      </c>
      <c r="AW153" s="12" t="s">
        <v>29</v>
      </c>
      <c r="AX153" s="12" t="s">
        <v>72</v>
      </c>
      <c r="AY153" s="155" t="s">
        <v>119</v>
      </c>
    </row>
    <row r="154" spans="2:51" s="13" customFormat="1" ht="11.25">
      <c r="B154" s="160"/>
      <c r="D154" s="154" t="s">
        <v>129</v>
      </c>
      <c r="E154" s="161" t="s">
        <v>1</v>
      </c>
      <c r="F154" s="162" t="s">
        <v>182</v>
      </c>
      <c r="H154" s="163">
        <v>16.25</v>
      </c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129</v>
      </c>
      <c r="AU154" s="161" t="s">
        <v>82</v>
      </c>
      <c r="AV154" s="13" t="s">
        <v>82</v>
      </c>
      <c r="AW154" s="13" t="s">
        <v>29</v>
      </c>
      <c r="AX154" s="13" t="s">
        <v>80</v>
      </c>
      <c r="AY154" s="161" t="s">
        <v>119</v>
      </c>
    </row>
    <row r="155" spans="1:65" s="1" customFormat="1" ht="16.5" customHeight="1">
      <c r="A155" s="29"/>
      <c r="B155" s="140"/>
      <c r="C155" s="141" t="s">
        <v>197</v>
      </c>
      <c r="D155" s="141" t="s">
        <v>122</v>
      </c>
      <c r="E155" s="142" t="s">
        <v>198</v>
      </c>
      <c r="F155" s="143" t="s">
        <v>199</v>
      </c>
      <c r="G155" s="144" t="s">
        <v>125</v>
      </c>
      <c r="H155" s="145">
        <v>16.25</v>
      </c>
      <c r="I155" s="200"/>
      <c r="J155" s="146">
        <f>ROUND(I155*H155,2)</f>
        <v>0</v>
      </c>
      <c r="K155" s="143" t="s">
        <v>126</v>
      </c>
      <c r="L155" s="30"/>
      <c r="M155" s="147" t="s">
        <v>1</v>
      </c>
      <c r="N155" s="148" t="s">
        <v>37</v>
      </c>
      <c r="O155" s="149">
        <v>0.706</v>
      </c>
      <c r="P155" s="149">
        <f>O155*H155</f>
        <v>11.4725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1" t="s">
        <v>127</v>
      </c>
      <c r="AT155" s="151" t="s">
        <v>122</v>
      </c>
      <c r="AU155" s="151" t="s">
        <v>82</v>
      </c>
      <c r="AY155" s="17" t="s">
        <v>119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7" t="s">
        <v>80</v>
      </c>
      <c r="BK155" s="152">
        <f>ROUND(I155*H155,2)</f>
        <v>0</v>
      </c>
      <c r="BL155" s="17" t="s">
        <v>127</v>
      </c>
      <c r="BM155" s="151" t="s">
        <v>200</v>
      </c>
    </row>
    <row r="156" spans="1:65" s="1" customFormat="1" ht="16.5" customHeight="1">
      <c r="A156" s="29"/>
      <c r="B156" s="140"/>
      <c r="C156" s="141" t="s">
        <v>120</v>
      </c>
      <c r="D156" s="141" t="s">
        <v>122</v>
      </c>
      <c r="E156" s="142" t="s">
        <v>201</v>
      </c>
      <c r="F156" s="143" t="s">
        <v>202</v>
      </c>
      <c r="G156" s="144" t="s">
        <v>125</v>
      </c>
      <c r="H156" s="145">
        <v>260</v>
      </c>
      <c r="I156" s="200"/>
      <c r="J156" s="146">
        <f>ROUND(I156*H156,2)</f>
        <v>0</v>
      </c>
      <c r="K156" s="143" t="s">
        <v>126</v>
      </c>
      <c r="L156" s="30"/>
      <c r="M156" s="147" t="s">
        <v>1</v>
      </c>
      <c r="N156" s="148" t="s">
        <v>37</v>
      </c>
      <c r="O156" s="149">
        <v>0.044</v>
      </c>
      <c r="P156" s="149">
        <f>O156*H156</f>
        <v>11.44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1" t="s">
        <v>127</v>
      </c>
      <c r="AT156" s="151" t="s">
        <v>122</v>
      </c>
      <c r="AU156" s="151" t="s">
        <v>82</v>
      </c>
      <c r="AY156" s="17" t="s">
        <v>119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7" t="s">
        <v>80</v>
      </c>
      <c r="BK156" s="152">
        <f>ROUND(I156*H156,2)</f>
        <v>0</v>
      </c>
      <c r="BL156" s="17" t="s">
        <v>127</v>
      </c>
      <c r="BM156" s="151" t="s">
        <v>203</v>
      </c>
    </row>
    <row r="157" spans="2:51" s="13" customFormat="1" ht="11.25">
      <c r="B157" s="160"/>
      <c r="D157" s="154" t="s">
        <v>129</v>
      </c>
      <c r="E157" s="161" t="s">
        <v>1</v>
      </c>
      <c r="F157" s="162" t="s">
        <v>204</v>
      </c>
      <c r="H157" s="163">
        <v>130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129</v>
      </c>
      <c r="AU157" s="161" t="s">
        <v>82</v>
      </c>
      <c r="AV157" s="13" t="s">
        <v>82</v>
      </c>
      <c r="AW157" s="13" t="s">
        <v>29</v>
      </c>
      <c r="AX157" s="13" t="s">
        <v>72</v>
      </c>
      <c r="AY157" s="161" t="s">
        <v>119</v>
      </c>
    </row>
    <row r="158" spans="2:51" s="13" customFormat="1" ht="11.25">
      <c r="B158" s="160"/>
      <c r="D158" s="154" t="s">
        <v>129</v>
      </c>
      <c r="E158" s="161" t="s">
        <v>1</v>
      </c>
      <c r="F158" s="162" t="s">
        <v>205</v>
      </c>
      <c r="H158" s="163">
        <v>130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129</v>
      </c>
      <c r="AU158" s="161" t="s">
        <v>82</v>
      </c>
      <c r="AV158" s="13" t="s">
        <v>82</v>
      </c>
      <c r="AW158" s="13" t="s">
        <v>29</v>
      </c>
      <c r="AX158" s="13" t="s">
        <v>72</v>
      </c>
      <c r="AY158" s="161" t="s">
        <v>119</v>
      </c>
    </row>
    <row r="159" spans="2:51" s="14" customFormat="1" ht="11.25">
      <c r="B159" s="171"/>
      <c r="D159" s="154" t="s">
        <v>129</v>
      </c>
      <c r="E159" s="172" t="s">
        <v>1</v>
      </c>
      <c r="F159" s="173" t="s">
        <v>206</v>
      </c>
      <c r="H159" s="174">
        <v>260</v>
      </c>
      <c r="L159" s="171"/>
      <c r="M159" s="175"/>
      <c r="N159" s="176"/>
      <c r="O159" s="176"/>
      <c r="P159" s="176"/>
      <c r="Q159" s="176"/>
      <c r="R159" s="176"/>
      <c r="S159" s="176"/>
      <c r="T159" s="177"/>
      <c r="AT159" s="172" t="s">
        <v>129</v>
      </c>
      <c r="AU159" s="172" t="s">
        <v>82</v>
      </c>
      <c r="AV159" s="14" t="s">
        <v>127</v>
      </c>
      <c r="AW159" s="14" t="s">
        <v>29</v>
      </c>
      <c r="AX159" s="14" t="s">
        <v>80</v>
      </c>
      <c r="AY159" s="172" t="s">
        <v>119</v>
      </c>
    </row>
    <row r="160" spans="1:65" s="1" customFormat="1" ht="16.5" customHeight="1">
      <c r="A160" s="29"/>
      <c r="B160" s="140"/>
      <c r="C160" s="141" t="s">
        <v>207</v>
      </c>
      <c r="D160" s="141" t="s">
        <v>122</v>
      </c>
      <c r="E160" s="142" t="s">
        <v>208</v>
      </c>
      <c r="F160" s="143" t="s">
        <v>209</v>
      </c>
      <c r="G160" s="144" t="s">
        <v>125</v>
      </c>
      <c r="H160" s="145">
        <v>130</v>
      </c>
      <c r="I160" s="200"/>
      <c r="J160" s="146">
        <f>ROUND(I160*H160,2)</f>
        <v>0</v>
      </c>
      <c r="K160" s="143" t="s">
        <v>126</v>
      </c>
      <c r="L160" s="30"/>
      <c r="M160" s="147" t="s">
        <v>1</v>
      </c>
      <c r="N160" s="148" t="s">
        <v>37</v>
      </c>
      <c r="O160" s="149">
        <v>0.652</v>
      </c>
      <c r="P160" s="149">
        <f>O160*H160</f>
        <v>84.76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1" t="s">
        <v>127</v>
      </c>
      <c r="AT160" s="151" t="s">
        <v>122</v>
      </c>
      <c r="AU160" s="151" t="s">
        <v>82</v>
      </c>
      <c r="AY160" s="17" t="s">
        <v>119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7" t="s">
        <v>80</v>
      </c>
      <c r="BK160" s="152">
        <f>ROUND(I160*H160,2)</f>
        <v>0</v>
      </c>
      <c r="BL160" s="17" t="s">
        <v>127</v>
      </c>
      <c r="BM160" s="151" t="s">
        <v>210</v>
      </c>
    </row>
    <row r="161" spans="2:51" s="13" customFormat="1" ht="11.25">
      <c r="B161" s="160"/>
      <c r="D161" s="154" t="s">
        <v>129</v>
      </c>
      <c r="E161" s="161" t="s">
        <v>1</v>
      </c>
      <c r="F161" s="162" t="s">
        <v>205</v>
      </c>
      <c r="H161" s="163">
        <v>130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129</v>
      </c>
      <c r="AU161" s="161" t="s">
        <v>82</v>
      </c>
      <c r="AV161" s="13" t="s">
        <v>82</v>
      </c>
      <c r="AW161" s="13" t="s">
        <v>29</v>
      </c>
      <c r="AX161" s="13" t="s">
        <v>80</v>
      </c>
      <c r="AY161" s="161" t="s">
        <v>119</v>
      </c>
    </row>
    <row r="162" spans="1:65" s="1" customFormat="1" ht="16.5" customHeight="1">
      <c r="A162" s="29"/>
      <c r="B162" s="140"/>
      <c r="C162" s="141" t="s">
        <v>211</v>
      </c>
      <c r="D162" s="141" t="s">
        <v>122</v>
      </c>
      <c r="E162" s="142" t="s">
        <v>212</v>
      </c>
      <c r="F162" s="143" t="s">
        <v>213</v>
      </c>
      <c r="G162" s="144" t="s">
        <v>125</v>
      </c>
      <c r="H162" s="145">
        <v>140</v>
      </c>
      <c r="I162" s="200"/>
      <c r="J162" s="146">
        <f>ROUND(I162*H162,2)</f>
        <v>0</v>
      </c>
      <c r="K162" s="143" t="s">
        <v>126</v>
      </c>
      <c r="L162" s="30"/>
      <c r="M162" s="147" t="s">
        <v>1</v>
      </c>
      <c r="N162" s="148" t="s">
        <v>37</v>
      </c>
      <c r="O162" s="149">
        <v>0.299</v>
      </c>
      <c r="P162" s="149">
        <f>O162*H162</f>
        <v>41.86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1" t="s">
        <v>127</v>
      </c>
      <c r="AT162" s="151" t="s">
        <v>122</v>
      </c>
      <c r="AU162" s="151" t="s">
        <v>82</v>
      </c>
      <c r="AY162" s="17" t="s">
        <v>119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7" t="s">
        <v>80</v>
      </c>
      <c r="BK162" s="152">
        <f>ROUND(I162*H162,2)</f>
        <v>0</v>
      </c>
      <c r="BL162" s="17" t="s">
        <v>127</v>
      </c>
      <c r="BM162" s="151" t="s">
        <v>214</v>
      </c>
    </row>
    <row r="163" spans="2:51" s="12" customFormat="1" ht="11.25">
      <c r="B163" s="153"/>
      <c r="D163" s="154" t="s">
        <v>129</v>
      </c>
      <c r="E163" s="155" t="s">
        <v>1</v>
      </c>
      <c r="F163" s="156" t="s">
        <v>174</v>
      </c>
      <c r="H163" s="155" t="s">
        <v>1</v>
      </c>
      <c r="L163" s="153"/>
      <c r="M163" s="157"/>
      <c r="N163" s="158"/>
      <c r="O163" s="158"/>
      <c r="P163" s="158"/>
      <c r="Q163" s="158"/>
      <c r="R163" s="158"/>
      <c r="S163" s="158"/>
      <c r="T163" s="159"/>
      <c r="AT163" s="155" t="s">
        <v>129</v>
      </c>
      <c r="AU163" s="155" t="s">
        <v>82</v>
      </c>
      <c r="AV163" s="12" t="s">
        <v>80</v>
      </c>
      <c r="AW163" s="12" t="s">
        <v>29</v>
      </c>
      <c r="AX163" s="12" t="s">
        <v>72</v>
      </c>
      <c r="AY163" s="155" t="s">
        <v>119</v>
      </c>
    </row>
    <row r="164" spans="2:51" s="13" customFormat="1" ht="11.25">
      <c r="B164" s="160"/>
      <c r="D164" s="154" t="s">
        <v>129</v>
      </c>
      <c r="E164" s="161" t="s">
        <v>1</v>
      </c>
      <c r="F164" s="162" t="s">
        <v>215</v>
      </c>
      <c r="H164" s="163">
        <v>140</v>
      </c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129</v>
      </c>
      <c r="AU164" s="161" t="s">
        <v>82</v>
      </c>
      <c r="AV164" s="13" t="s">
        <v>82</v>
      </c>
      <c r="AW164" s="13" t="s">
        <v>29</v>
      </c>
      <c r="AX164" s="13" t="s">
        <v>80</v>
      </c>
      <c r="AY164" s="161" t="s">
        <v>119</v>
      </c>
    </row>
    <row r="165" spans="1:65" s="1" customFormat="1" ht="16.5" customHeight="1">
      <c r="A165" s="29"/>
      <c r="B165" s="140"/>
      <c r="C165" s="178" t="s">
        <v>216</v>
      </c>
      <c r="D165" s="178" t="s">
        <v>217</v>
      </c>
      <c r="E165" s="179" t="s">
        <v>218</v>
      </c>
      <c r="F165" s="180" t="s">
        <v>219</v>
      </c>
      <c r="G165" s="181" t="s">
        <v>136</v>
      </c>
      <c r="H165" s="182">
        <v>16.5</v>
      </c>
      <c r="I165" s="201"/>
      <c r="J165" s="183">
        <f>ROUND(I165*H165,2)</f>
        <v>0</v>
      </c>
      <c r="K165" s="180" t="s">
        <v>126</v>
      </c>
      <c r="L165" s="184"/>
      <c r="M165" s="185" t="s">
        <v>1</v>
      </c>
      <c r="N165" s="186" t="s">
        <v>37</v>
      </c>
      <c r="O165" s="149">
        <v>0</v>
      </c>
      <c r="P165" s="149">
        <f>O165*H165</f>
        <v>0</v>
      </c>
      <c r="Q165" s="149">
        <v>1</v>
      </c>
      <c r="R165" s="149">
        <f>Q165*H165</f>
        <v>16.5</v>
      </c>
      <c r="S165" s="149">
        <v>0</v>
      </c>
      <c r="T165" s="15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1" t="s">
        <v>197</v>
      </c>
      <c r="AT165" s="151" t="s">
        <v>217</v>
      </c>
      <c r="AU165" s="151" t="s">
        <v>82</v>
      </c>
      <c r="AY165" s="17" t="s">
        <v>119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80</v>
      </c>
      <c r="BK165" s="152">
        <f>ROUND(I165*H165,2)</f>
        <v>0</v>
      </c>
      <c r="BL165" s="17" t="s">
        <v>127</v>
      </c>
      <c r="BM165" s="151" t="s">
        <v>220</v>
      </c>
    </row>
    <row r="166" spans="2:51" s="13" customFormat="1" ht="11.25">
      <c r="B166" s="160"/>
      <c r="D166" s="154" t="s">
        <v>129</v>
      </c>
      <c r="E166" s="161" t="s">
        <v>1</v>
      </c>
      <c r="F166" s="162" t="s">
        <v>221</v>
      </c>
      <c r="H166" s="163">
        <v>10</v>
      </c>
      <c r="L166" s="160"/>
      <c r="M166" s="164"/>
      <c r="N166" s="165"/>
      <c r="O166" s="165"/>
      <c r="P166" s="165"/>
      <c r="Q166" s="165"/>
      <c r="R166" s="165"/>
      <c r="S166" s="165"/>
      <c r="T166" s="166"/>
      <c r="AT166" s="161" t="s">
        <v>129</v>
      </c>
      <c r="AU166" s="161" t="s">
        <v>82</v>
      </c>
      <c r="AV166" s="13" t="s">
        <v>82</v>
      </c>
      <c r="AW166" s="13" t="s">
        <v>29</v>
      </c>
      <c r="AX166" s="13" t="s">
        <v>80</v>
      </c>
      <c r="AY166" s="161" t="s">
        <v>119</v>
      </c>
    </row>
    <row r="167" spans="2:51" s="13" customFormat="1" ht="11.25">
      <c r="B167" s="160"/>
      <c r="D167" s="154" t="s">
        <v>129</v>
      </c>
      <c r="F167" s="162" t="s">
        <v>222</v>
      </c>
      <c r="H167" s="163">
        <v>16.5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129</v>
      </c>
      <c r="AU167" s="161" t="s">
        <v>82</v>
      </c>
      <c r="AV167" s="13" t="s">
        <v>82</v>
      </c>
      <c r="AW167" s="13" t="s">
        <v>3</v>
      </c>
      <c r="AX167" s="13" t="s">
        <v>80</v>
      </c>
      <c r="AY167" s="161" t="s">
        <v>119</v>
      </c>
    </row>
    <row r="168" spans="1:65" s="1" customFormat="1" ht="16.5" customHeight="1">
      <c r="A168" s="29"/>
      <c r="B168" s="140"/>
      <c r="C168" s="141" t="s">
        <v>223</v>
      </c>
      <c r="D168" s="141" t="s">
        <v>122</v>
      </c>
      <c r="E168" s="142" t="s">
        <v>224</v>
      </c>
      <c r="F168" s="143" t="s">
        <v>225</v>
      </c>
      <c r="G168" s="144" t="s">
        <v>226</v>
      </c>
      <c r="H168" s="145">
        <v>189.656</v>
      </c>
      <c r="I168" s="200"/>
      <c r="J168" s="146">
        <f>ROUND(I168*H168,2)</f>
        <v>0</v>
      </c>
      <c r="K168" s="143" t="s">
        <v>126</v>
      </c>
      <c r="L168" s="30"/>
      <c r="M168" s="147" t="s">
        <v>1</v>
      </c>
      <c r="N168" s="148" t="s">
        <v>37</v>
      </c>
      <c r="O168" s="149">
        <v>0.018</v>
      </c>
      <c r="P168" s="149">
        <f>O168*H168</f>
        <v>3.413808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1" t="s">
        <v>127</v>
      </c>
      <c r="AT168" s="151" t="s">
        <v>122</v>
      </c>
      <c r="AU168" s="151" t="s">
        <v>82</v>
      </c>
      <c r="AY168" s="17" t="s">
        <v>119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80</v>
      </c>
      <c r="BK168" s="152">
        <f>ROUND(I168*H168,2)</f>
        <v>0</v>
      </c>
      <c r="BL168" s="17" t="s">
        <v>127</v>
      </c>
      <c r="BM168" s="151" t="s">
        <v>227</v>
      </c>
    </row>
    <row r="169" spans="2:51" s="12" customFormat="1" ht="11.25">
      <c r="B169" s="153"/>
      <c r="D169" s="154" t="s">
        <v>129</v>
      </c>
      <c r="E169" s="155" t="s">
        <v>1</v>
      </c>
      <c r="F169" s="156" t="s">
        <v>228</v>
      </c>
      <c r="H169" s="155" t="s">
        <v>1</v>
      </c>
      <c r="L169" s="153"/>
      <c r="M169" s="157"/>
      <c r="N169" s="158"/>
      <c r="O169" s="158"/>
      <c r="P169" s="158"/>
      <c r="Q169" s="158"/>
      <c r="R169" s="158"/>
      <c r="S169" s="158"/>
      <c r="T169" s="159"/>
      <c r="AT169" s="155" t="s">
        <v>129</v>
      </c>
      <c r="AU169" s="155" t="s">
        <v>82</v>
      </c>
      <c r="AV169" s="12" t="s">
        <v>80</v>
      </c>
      <c r="AW169" s="12" t="s">
        <v>29</v>
      </c>
      <c r="AX169" s="12" t="s">
        <v>72</v>
      </c>
      <c r="AY169" s="155" t="s">
        <v>119</v>
      </c>
    </row>
    <row r="170" spans="2:51" s="13" customFormat="1" ht="11.25">
      <c r="B170" s="160"/>
      <c r="D170" s="154" t="s">
        <v>129</v>
      </c>
      <c r="E170" s="161" t="s">
        <v>1</v>
      </c>
      <c r="F170" s="162" t="s">
        <v>229</v>
      </c>
      <c r="H170" s="163">
        <v>152.79</v>
      </c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129</v>
      </c>
      <c r="AU170" s="161" t="s">
        <v>82</v>
      </c>
      <c r="AV170" s="13" t="s">
        <v>82</v>
      </c>
      <c r="AW170" s="13" t="s">
        <v>29</v>
      </c>
      <c r="AX170" s="13" t="s">
        <v>72</v>
      </c>
      <c r="AY170" s="161" t="s">
        <v>119</v>
      </c>
    </row>
    <row r="171" spans="2:51" s="13" customFormat="1" ht="11.25">
      <c r="B171" s="160"/>
      <c r="D171" s="154" t="s">
        <v>129</v>
      </c>
      <c r="E171" s="161" t="s">
        <v>1</v>
      </c>
      <c r="F171" s="162" t="s">
        <v>230</v>
      </c>
      <c r="H171" s="163">
        <v>36.866</v>
      </c>
      <c r="L171" s="160"/>
      <c r="M171" s="164"/>
      <c r="N171" s="165"/>
      <c r="O171" s="165"/>
      <c r="P171" s="165"/>
      <c r="Q171" s="165"/>
      <c r="R171" s="165"/>
      <c r="S171" s="165"/>
      <c r="T171" s="166"/>
      <c r="AT171" s="161" t="s">
        <v>129</v>
      </c>
      <c r="AU171" s="161" t="s">
        <v>82</v>
      </c>
      <c r="AV171" s="13" t="s">
        <v>82</v>
      </c>
      <c r="AW171" s="13" t="s">
        <v>29</v>
      </c>
      <c r="AX171" s="13" t="s">
        <v>72</v>
      </c>
      <c r="AY171" s="161" t="s">
        <v>119</v>
      </c>
    </row>
    <row r="172" spans="2:51" s="14" customFormat="1" ht="11.25">
      <c r="B172" s="171"/>
      <c r="D172" s="154" t="s">
        <v>129</v>
      </c>
      <c r="E172" s="172" t="s">
        <v>1</v>
      </c>
      <c r="F172" s="173" t="s">
        <v>206</v>
      </c>
      <c r="H172" s="174">
        <v>189.656</v>
      </c>
      <c r="L172" s="171"/>
      <c r="M172" s="175"/>
      <c r="N172" s="176"/>
      <c r="O172" s="176"/>
      <c r="P172" s="176"/>
      <c r="Q172" s="176"/>
      <c r="R172" s="176"/>
      <c r="S172" s="176"/>
      <c r="T172" s="177"/>
      <c r="AT172" s="172" t="s">
        <v>129</v>
      </c>
      <c r="AU172" s="172" t="s">
        <v>82</v>
      </c>
      <c r="AV172" s="14" t="s">
        <v>127</v>
      </c>
      <c r="AW172" s="14" t="s">
        <v>29</v>
      </c>
      <c r="AX172" s="14" t="s">
        <v>80</v>
      </c>
      <c r="AY172" s="172" t="s">
        <v>119</v>
      </c>
    </row>
    <row r="173" spans="1:65" s="1" customFormat="1" ht="16.5" customHeight="1">
      <c r="A173" s="29"/>
      <c r="B173" s="140"/>
      <c r="C173" s="141" t="s">
        <v>231</v>
      </c>
      <c r="D173" s="141" t="s">
        <v>122</v>
      </c>
      <c r="E173" s="142" t="s">
        <v>232</v>
      </c>
      <c r="F173" s="143" t="s">
        <v>233</v>
      </c>
      <c r="G173" s="144" t="s">
        <v>234</v>
      </c>
      <c r="H173" s="145">
        <v>1</v>
      </c>
      <c r="I173" s="200"/>
      <c r="J173" s="146">
        <f>ROUND(I173*H173,2)</f>
        <v>0</v>
      </c>
      <c r="K173" s="143" t="s">
        <v>1</v>
      </c>
      <c r="L173" s="30"/>
      <c r="M173" s="147" t="s">
        <v>1</v>
      </c>
      <c r="N173" s="148" t="s">
        <v>37</v>
      </c>
      <c r="O173" s="149">
        <v>0</v>
      </c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1" t="s">
        <v>127</v>
      </c>
      <c r="AT173" s="151" t="s">
        <v>122</v>
      </c>
      <c r="AU173" s="151" t="s">
        <v>82</v>
      </c>
      <c r="AY173" s="17" t="s">
        <v>119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80</v>
      </c>
      <c r="BK173" s="152">
        <f>ROUND(I173*H173,2)</f>
        <v>0</v>
      </c>
      <c r="BL173" s="17" t="s">
        <v>127</v>
      </c>
      <c r="BM173" s="151" t="s">
        <v>235</v>
      </c>
    </row>
    <row r="174" spans="1:65" s="1" customFormat="1" ht="16.5" customHeight="1">
      <c r="A174" s="29"/>
      <c r="B174" s="140"/>
      <c r="C174" s="141" t="s">
        <v>8</v>
      </c>
      <c r="D174" s="141" t="s">
        <v>122</v>
      </c>
      <c r="E174" s="142" t="s">
        <v>236</v>
      </c>
      <c r="F174" s="143" t="s">
        <v>237</v>
      </c>
      <c r="G174" s="144" t="s">
        <v>234</v>
      </c>
      <c r="H174" s="145">
        <v>1</v>
      </c>
      <c r="I174" s="200"/>
      <c r="J174" s="146">
        <f>ROUND(I174*H174,2)</f>
        <v>0</v>
      </c>
      <c r="K174" s="143" t="s">
        <v>1</v>
      </c>
      <c r="L174" s="30"/>
      <c r="M174" s="147" t="s">
        <v>1</v>
      </c>
      <c r="N174" s="148" t="s">
        <v>37</v>
      </c>
      <c r="O174" s="149">
        <v>0</v>
      </c>
      <c r="P174" s="149">
        <f>O174*H174</f>
        <v>0</v>
      </c>
      <c r="Q174" s="149">
        <v>0</v>
      </c>
      <c r="R174" s="149">
        <f>Q174*H174</f>
        <v>0</v>
      </c>
      <c r="S174" s="149">
        <v>0</v>
      </c>
      <c r="T174" s="150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1" t="s">
        <v>127</v>
      </c>
      <c r="AT174" s="151" t="s">
        <v>122</v>
      </c>
      <c r="AU174" s="151" t="s">
        <v>82</v>
      </c>
      <c r="AY174" s="17" t="s">
        <v>119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7" t="s">
        <v>80</v>
      </c>
      <c r="BK174" s="152">
        <f>ROUND(I174*H174,2)</f>
        <v>0</v>
      </c>
      <c r="BL174" s="17" t="s">
        <v>127</v>
      </c>
      <c r="BM174" s="151" t="s">
        <v>238</v>
      </c>
    </row>
    <row r="175" spans="2:63" s="11" customFormat="1" ht="22.5" customHeight="1">
      <c r="B175" s="128"/>
      <c r="D175" s="129" t="s">
        <v>71</v>
      </c>
      <c r="E175" s="138" t="s">
        <v>82</v>
      </c>
      <c r="F175" s="138" t="s">
        <v>239</v>
      </c>
      <c r="J175" s="139">
        <f>BK175</f>
        <v>0</v>
      </c>
      <c r="L175" s="128"/>
      <c r="M175" s="132"/>
      <c r="N175" s="133"/>
      <c r="O175" s="133"/>
      <c r="P175" s="134">
        <f>SUM(P176:P225)</f>
        <v>185.724014</v>
      </c>
      <c r="Q175" s="133"/>
      <c r="R175" s="134">
        <f>SUM(R176:R225)</f>
        <v>140.93594044</v>
      </c>
      <c r="S175" s="133"/>
      <c r="T175" s="135">
        <f>SUM(T176:T225)</f>
        <v>0</v>
      </c>
      <c r="AR175" s="129" t="s">
        <v>80</v>
      </c>
      <c r="AT175" s="136" t="s">
        <v>71</v>
      </c>
      <c r="AU175" s="136" t="s">
        <v>80</v>
      </c>
      <c r="AY175" s="129" t="s">
        <v>119</v>
      </c>
      <c r="BK175" s="137">
        <f>SUM(BK176:BK225)</f>
        <v>0</v>
      </c>
    </row>
    <row r="176" spans="1:65" s="1" customFormat="1" ht="16.5" customHeight="1">
      <c r="A176" s="29"/>
      <c r="B176" s="140"/>
      <c r="C176" s="141" t="s">
        <v>240</v>
      </c>
      <c r="D176" s="141" t="s">
        <v>122</v>
      </c>
      <c r="E176" s="142" t="s">
        <v>241</v>
      </c>
      <c r="F176" s="143" t="s">
        <v>242</v>
      </c>
      <c r="G176" s="144" t="s">
        <v>125</v>
      </c>
      <c r="H176" s="145">
        <v>15.279</v>
      </c>
      <c r="I176" s="200"/>
      <c r="J176" s="146">
        <f>ROUND(I176*H176,2)</f>
        <v>0</v>
      </c>
      <c r="K176" s="143" t="s">
        <v>126</v>
      </c>
      <c r="L176" s="30"/>
      <c r="M176" s="147" t="s">
        <v>1</v>
      </c>
      <c r="N176" s="148" t="s">
        <v>37</v>
      </c>
      <c r="O176" s="149">
        <v>0.629</v>
      </c>
      <c r="P176" s="149">
        <f>O176*H176</f>
        <v>9.610491</v>
      </c>
      <c r="Q176" s="149">
        <v>2.45329</v>
      </c>
      <c r="R176" s="149">
        <f>Q176*H176</f>
        <v>37.48381791</v>
      </c>
      <c r="S176" s="149">
        <v>0</v>
      </c>
      <c r="T176" s="150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1" t="s">
        <v>127</v>
      </c>
      <c r="AT176" s="151" t="s">
        <v>122</v>
      </c>
      <c r="AU176" s="151" t="s">
        <v>82</v>
      </c>
      <c r="AY176" s="17" t="s">
        <v>119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7" t="s">
        <v>80</v>
      </c>
      <c r="BK176" s="152">
        <f>ROUND(I176*H176,2)</f>
        <v>0</v>
      </c>
      <c r="BL176" s="17" t="s">
        <v>127</v>
      </c>
      <c r="BM176" s="151" t="s">
        <v>243</v>
      </c>
    </row>
    <row r="177" spans="2:51" s="12" customFormat="1" ht="11.25">
      <c r="B177" s="153"/>
      <c r="D177" s="154" t="s">
        <v>129</v>
      </c>
      <c r="E177" s="155" t="s">
        <v>1</v>
      </c>
      <c r="F177" s="156" t="s">
        <v>244</v>
      </c>
      <c r="H177" s="155" t="s">
        <v>1</v>
      </c>
      <c r="L177" s="153"/>
      <c r="M177" s="157"/>
      <c r="N177" s="158"/>
      <c r="O177" s="158"/>
      <c r="P177" s="158"/>
      <c r="Q177" s="158"/>
      <c r="R177" s="158"/>
      <c r="S177" s="158"/>
      <c r="T177" s="159"/>
      <c r="AT177" s="155" t="s">
        <v>129</v>
      </c>
      <c r="AU177" s="155" t="s">
        <v>82</v>
      </c>
      <c r="AV177" s="12" t="s">
        <v>80</v>
      </c>
      <c r="AW177" s="12" t="s">
        <v>29</v>
      </c>
      <c r="AX177" s="12" t="s">
        <v>72</v>
      </c>
      <c r="AY177" s="155" t="s">
        <v>119</v>
      </c>
    </row>
    <row r="178" spans="2:51" s="13" customFormat="1" ht="11.25">
      <c r="B178" s="160"/>
      <c r="D178" s="154" t="s">
        <v>129</v>
      </c>
      <c r="E178" s="161" t="s">
        <v>1</v>
      </c>
      <c r="F178" s="162" t="s">
        <v>245</v>
      </c>
      <c r="H178" s="163">
        <v>12.789</v>
      </c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129</v>
      </c>
      <c r="AU178" s="161" t="s">
        <v>82</v>
      </c>
      <c r="AV178" s="13" t="s">
        <v>82</v>
      </c>
      <c r="AW178" s="13" t="s">
        <v>29</v>
      </c>
      <c r="AX178" s="13" t="s">
        <v>72</v>
      </c>
      <c r="AY178" s="161" t="s">
        <v>119</v>
      </c>
    </row>
    <row r="179" spans="2:51" s="13" customFormat="1" ht="11.25">
      <c r="B179" s="160"/>
      <c r="D179" s="154" t="s">
        <v>129</v>
      </c>
      <c r="E179" s="161" t="s">
        <v>1</v>
      </c>
      <c r="F179" s="162" t="s">
        <v>246</v>
      </c>
      <c r="H179" s="163">
        <v>2.49</v>
      </c>
      <c r="L179" s="160"/>
      <c r="M179" s="164"/>
      <c r="N179" s="165"/>
      <c r="O179" s="165"/>
      <c r="P179" s="165"/>
      <c r="Q179" s="165"/>
      <c r="R179" s="165"/>
      <c r="S179" s="165"/>
      <c r="T179" s="166"/>
      <c r="AT179" s="161" t="s">
        <v>129</v>
      </c>
      <c r="AU179" s="161" t="s">
        <v>82</v>
      </c>
      <c r="AV179" s="13" t="s">
        <v>82</v>
      </c>
      <c r="AW179" s="13" t="s">
        <v>29</v>
      </c>
      <c r="AX179" s="13" t="s">
        <v>72</v>
      </c>
      <c r="AY179" s="161" t="s">
        <v>119</v>
      </c>
    </row>
    <row r="180" spans="2:51" s="14" customFormat="1" ht="11.25">
      <c r="B180" s="171"/>
      <c r="D180" s="154" t="s">
        <v>129</v>
      </c>
      <c r="E180" s="172" t="s">
        <v>1</v>
      </c>
      <c r="F180" s="173" t="s">
        <v>206</v>
      </c>
      <c r="H180" s="174">
        <v>15.279</v>
      </c>
      <c r="L180" s="171"/>
      <c r="M180" s="175"/>
      <c r="N180" s="176"/>
      <c r="O180" s="176"/>
      <c r="P180" s="176"/>
      <c r="Q180" s="176"/>
      <c r="R180" s="176"/>
      <c r="S180" s="176"/>
      <c r="T180" s="177"/>
      <c r="AT180" s="172" t="s">
        <v>129</v>
      </c>
      <c r="AU180" s="172" t="s">
        <v>82</v>
      </c>
      <c r="AV180" s="14" t="s">
        <v>127</v>
      </c>
      <c r="AW180" s="14" t="s">
        <v>29</v>
      </c>
      <c r="AX180" s="14" t="s">
        <v>80</v>
      </c>
      <c r="AY180" s="172" t="s">
        <v>119</v>
      </c>
    </row>
    <row r="181" spans="1:65" s="1" customFormat="1" ht="16.5" customHeight="1">
      <c r="A181" s="29"/>
      <c r="B181" s="140"/>
      <c r="C181" s="141" t="s">
        <v>247</v>
      </c>
      <c r="D181" s="141" t="s">
        <v>122</v>
      </c>
      <c r="E181" s="142" t="s">
        <v>248</v>
      </c>
      <c r="F181" s="143" t="s">
        <v>249</v>
      </c>
      <c r="G181" s="144" t="s">
        <v>226</v>
      </c>
      <c r="H181" s="145">
        <v>8.88</v>
      </c>
      <c r="I181" s="200"/>
      <c r="J181" s="146">
        <f>ROUND(I181*H181,2)</f>
        <v>0</v>
      </c>
      <c r="K181" s="143" t="s">
        <v>126</v>
      </c>
      <c r="L181" s="30"/>
      <c r="M181" s="147" t="s">
        <v>1</v>
      </c>
      <c r="N181" s="148" t="s">
        <v>37</v>
      </c>
      <c r="O181" s="149">
        <v>0.3</v>
      </c>
      <c r="P181" s="149">
        <f>O181*H181</f>
        <v>2.664</v>
      </c>
      <c r="Q181" s="149">
        <v>0.00247</v>
      </c>
      <c r="R181" s="149">
        <f>Q181*H181</f>
        <v>0.0219336</v>
      </c>
      <c r="S181" s="149">
        <v>0</v>
      </c>
      <c r="T181" s="15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1" t="s">
        <v>127</v>
      </c>
      <c r="AT181" s="151" t="s">
        <v>122</v>
      </c>
      <c r="AU181" s="151" t="s">
        <v>82</v>
      </c>
      <c r="AY181" s="17" t="s">
        <v>119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80</v>
      </c>
      <c r="BK181" s="152">
        <f>ROUND(I181*H181,2)</f>
        <v>0</v>
      </c>
      <c r="BL181" s="17" t="s">
        <v>127</v>
      </c>
      <c r="BM181" s="151" t="s">
        <v>250</v>
      </c>
    </row>
    <row r="182" spans="2:51" s="13" customFormat="1" ht="11.25">
      <c r="B182" s="160"/>
      <c r="D182" s="154" t="s">
        <v>129</v>
      </c>
      <c r="E182" s="161" t="s">
        <v>1</v>
      </c>
      <c r="F182" s="162" t="s">
        <v>251</v>
      </c>
      <c r="H182" s="163">
        <v>8.88</v>
      </c>
      <c r="I182" s="202"/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129</v>
      </c>
      <c r="AU182" s="161" t="s">
        <v>82</v>
      </c>
      <c r="AV182" s="13" t="s">
        <v>82</v>
      </c>
      <c r="AW182" s="13" t="s">
        <v>29</v>
      </c>
      <c r="AX182" s="13" t="s">
        <v>80</v>
      </c>
      <c r="AY182" s="161" t="s">
        <v>119</v>
      </c>
    </row>
    <row r="183" spans="1:65" s="1" customFormat="1" ht="16.5" customHeight="1">
      <c r="A183" s="29"/>
      <c r="B183" s="140"/>
      <c r="C183" s="141" t="s">
        <v>252</v>
      </c>
      <c r="D183" s="141" t="s">
        <v>122</v>
      </c>
      <c r="E183" s="142" t="s">
        <v>253</v>
      </c>
      <c r="F183" s="143" t="s">
        <v>254</v>
      </c>
      <c r="G183" s="144" t="s">
        <v>226</v>
      </c>
      <c r="H183" s="145">
        <v>8.88</v>
      </c>
      <c r="I183" s="200"/>
      <c r="J183" s="146">
        <f>ROUND(I183*H183,2)</f>
        <v>0</v>
      </c>
      <c r="K183" s="143" t="s">
        <v>126</v>
      </c>
      <c r="L183" s="30"/>
      <c r="M183" s="147" t="s">
        <v>1</v>
      </c>
      <c r="N183" s="148" t="s">
        <v>37</v>
      </c>
      <c r="O183" s="149">
        <v>0.152</v>
      </c>
      <c r="P183" s="149">
        <f>O183*H183</f>
        <v>1.34976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1" t="s">
        <v>127</v>
      </c>
      <c r="AT183" s="151" t="s">
        <v>122</v>
      </c>
      <c r="AU183" s="151" t="s">
        <v>82</v>
      </c>
      <c r="AY183" s="17" t="s">
        <v>119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7" t="s">
        <v>80</v>
      </c>
      <c r="BK183" s="152">
        <f>ROUND(I183*H183,2)</f>
        <v>0</v>
      </c>
      <c r="BL183" s="17" t="s">
        <v>127</v>
      </c>
      <c r="BM183" s="151" t="s">
        <v>255</v>
      </c>
    </row>
    <row r="184" spans="1:65" s="1" customFormat="1" ht="16.5" customHeight="1">
      <c r="A184" s="29"/>
      <c r="B184" s="140"/>
      <c r="C184" s="141" t="s">
        <v>256</v>
      </c>
      <c r="D184" s="141" t="s">
        <v>122</v>
      </c>
      <c r="E184" s="142" t="s">
        <v>257</v>
      </c>
      <c r="F184" s="143" t="s">
        <v>258</v>
      </c>
      <c r="G184" s="144" t="s">
        <v>136</v>
      </c>
      <c r="H184" s="145">
        <v>0.949</v>
      </c>
      <c r="I184" s="200"/>
      <c r="J184" s="146">
        <f>ROUND(I184*H184,2)</f>
        <v>0</v>
      </c>
      <c r="K184" s="143" t="s">
        <v>126</v>
      </c>
      <c r="L184" s="30"/>
      <c r="M184" s="147" t="s">
        <v>1</v>
      </c>
      <c r="N184" s="148" t="s">
        <v>37</v>
      </c>
      <c r="O184" s="149">
        <v>15.231</v>
      </c>
      <c r="P184" s="149">
        <f>O184*H184</f>
        <v>14.454218999999998</v>
      </c>
      <c r="Q184" s="149">
        <v>1.06277</v>
      </c>
      <c r="R184" s="149">
        <f>Q184*H184</f>
        <v>1.00856873</v>
      </c>
      <c r="S184" s="149">
        <v>0</v>
      </c>
      <c r="T184" s="150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1" t="s">
        <v>127</v>
      </c>
      <c r="AT184" s="151" t="s">
        <v>122</v>
      </c>
      <c r="AU184" s="151" t="s">
        <v>82</v>
      </c>
      <c r="AY184" s="17" t="s">
        <v>119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7" t="s">
        <v>80</v>
      </c>
      <c r="BK184" s="152">
        <f>ROUND(I184*H184,2)</f>
        <v>0</v>
      </c>
      <c r="BL184" s="17" t="s">
        <v>127</v>
      </c>
      <c r="BM184" s="151" t="s">
        <v>259</v>
      </c>
    </row>
    <row r="185" spans="2:51" s="12" customFormat="1" ht="11.25">
      <c r="B185" s="153"/>
      <c r="D185" s="154" t="s">
        <v>129</v>
      </c>
      <c r="E185" s="155" t="s">
        <v>1</v>
      </c>
      <c r="F185" s="156" t="s">
        <v>260</v>
      </c>
      <c r="H185" s="155" t="s">
        <v>1</v>
      </c>
      <c r="L185" s="153"/>
      <c r="M185" s="157"/>
      <c r="N185" s="158"/>
      <c r="O185" s="158"/>
      <c r="P185" s="158"/>
      <c r="Q185" s="158"/>
      <c r="R185" s="158"/>
      <c r="S185" s="158"/>
      <c r="T185" s="159"/>
      <c r="AT185" s="155" t="s">
        <v>129</v>
      </c>
      <c r="AU185" s="155" t="s">
        <v>82</v>
      </c>
      <c r="AV185" s="12" t="s">
        <v>80</v>
      </c>
      <c r="AW185" s="12" t="s">
        <v>29</v>
      </c>
      <c r="AX185" s="12" t="s">
        <v>72</v>
      </c>
      <c r="AY185" s="155" t="s">
        <v>119</v>
      </c>
    </row>
    <row r="186" spans="2:51" s="13" customFormat="1" ht="11.25">
      <c r="B186" s="160"/>
      <c r="D186" s="154" t="s">
        <v>129</v>
      </c>
      <c r="E186" s="161" t="s">
        <v>1</v>
      </c>
      <c r="F186" s="162" t="s">
        <v>261</v>
      </c>
      <c r="H186" s="163">
        <v>0.794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129</v>
      </c>
      <c r="AU186" s="161" t="s">
        <v>82</v>
      </c>
      <c r="AV186" s="13" t="s">
        <v>82</v>
      </c>
      <c r="AW186" s="13" t="s">
        <v>29</v>
      </c>
      <c r="AX186" s="13" t="s">
        <v>72</v>
      </c>
      <c r="AY186" s="161" t="s">
        <v>119</v>
      </c>
    </row>
    <row r="187" spans="2:51" s="13" customFormat="1" ht="11.25">
      <c r="B187" s="160"/>
      <c r="D187" s="154" t="s">
        <v>129</v>
      </c>
      <c r="E187" s="161" t="s">
        <v>1</v>
      </c>
      <c r="F187" s="162" t="s">
        <v>262</v>
      </c>
      <c r="H187" s="163">
        <v>0.155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129</v>
      </c>
      <c r="AU187" s="161" t="s">
        <v>82</v>
      </c>
      <c r="AV187" s="13" t="s">
        <v>82</v>
      </c>
      <c r="AW187" s="13" t="s">
        <v>29</v>
      </c>
      <c r="AX187" s="13" t="s">
        <v>72</v>
      </c>
      <c r="AY187" s="161" t="s">
        <v>119</v>
      </c>
    </row>
    <row r="188" spans="2:51" s="14" customFormat="1" ht="11.25">
      <c r="B188" s="171"/>
      <c r="D188" s="154" t="s">
        <v>129</v>
      </c>
      <c r="E188" s="172" t="s">
        <v>1</v>
      </c>
      <c r="F188" s="173" t="s">
        <v>206</v>
      </c>
      <c r="H188" s="174">
        <v>0.9490000000000001</v>
      </c>
      <c r="L188" s="171"/>
      <c r="M188" s="175"/>
      <c r="N188" s="176"/>
      <c r="O188" s="176"/>
      <c r="P188" s="176"/>
      <c r="Q188" s="176"/>
      <c r="R188" s="176"/>
      <c r="S188" s="176"/>
      <c r="T188" s="177"/>
      <c r="AT188" s="172" t="s">
        <v>129</v>
      </c>
      <c r="AU188" s="172" t="s">
        <v>82</v>
      </c>
      <c r="AV188" s="14" t="s">
        <v>127</v>
      </c>
      <c r="AW188" s="14" t="s">
        <v>29</v>
      </c>
      <c r="AX188" s="14" t="s">
        <v>80</v>
      </c>
      <c r="AY188" s="172" t="s">
        <v>119</v>
      </c>
    </row>
    <row r="189" spans="1:65" s="1" customFormat="1" ht="16.5" customHeight="1">
      <c r="A189" s="29"/>
      <c r="B189" s="140"/>
      <c r="C189" s="141" t="s">
        <v>263</v>
      </c>
      <c r="D189" s="141" t="s">
        <v>122</v>
      </c>
      <c r="E189" s="142" t="s">
        <v>264</v>
      </c>
      <c r="F189" s="143" t="s">
        <v>265</v>
      </c>
      <c r="G189" s="144" t="s">
        <v>125</v>
      </c>
      <c r="H189" s="145">
        <v>2.776</v>
      </c>
      <c r="I189" s="200"/>
      <c r="J189" s="146">
        <f>ROUND(I189*H189,2)</f>
        <v>0</v>
      </c>
      <c r="K189" s="143" t="s">
        <v>126</v>
      </c>
      <c r="L189" s="30"/>
      <c r="M189" s="147" t="s">
        <v>1</v>
      </c>
      <c r="N189" s="148" t="s">
        <v>37</v>
      </c>
      <c r="O189" s="149">
        <v>0.584</v>
      </c>
      <c r="P189" s="149">
        <f>O189*H189</f>
        <v>1.6211839999999997</v>
      </c>
      <c r="Q189" s="149">
        <v>2.25634</v>
      </c>
      <c r="R189" s="149">
        <f>Q189*H189</f>
        <v>6.263599839999999</v>
      </c>
      <c r="S189" s="149">
        <v>0</v>
      </c>
      <c r="T189" s="15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1" t="s">
        <v>127</v>
      </c>
      <c r="AT189" s="151" t="s">
        <v>122</v>
      </c>
      <c r="AU189" s="151" t="s">
        <v>82</v>
      </c>
      <c r="AY189" s="17" t="s">
        <v>119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80</v>
      </c>
      <c r="BK189" s="152">
        <f>ROUND(I189*H189,2)</f>
        <v>0</v>
      </c>
      <c r="BL189" s="17" t="s">
        <v>127</v>
      </c>
      <c r="BM189" s="151" t="s">
        <v>266</v>
      </c>
    </row>
    <row r="190" spans="2:51" s="12" customFormat="1" ht="11.25">
      <c r="B190" s="153"/>
      <c r="D190" s="154" t="s">
        <v>129</v>
      </c>
      <c r="E190" s="155" t="s">
        <v>1</v>
      </c>
      <c r="F190" s="156" t="s">
        <v>267</v>
      </c>
      <c r="H190" s="155" t="s">
        <v>1</v>
      </c>
      <c r="L190" s="153"/>
      <c r="M190" s="157"/>
      <c r="N190" s="158"/>
      <c r="O190" s="158"/>
      <c r="P190" s="158"/>
      <c r="Q190" s="158"/>
      <c r="R190" s="158"/>
      <c r="S190" s="158"/>
      <c r="T190" s="159"/>
      <c r="AT190" s="155" t="s">
        <v>129</v>
      </c>
      <c r="AU190" s="155" t="s">
        <v>82</v>
      </c>
      <c r="AV190" s="12" t="s">
        <v>80</v>
      </c>
      <c r="AW190" s="12" t="s">
        <v>29</v>
      </c>
      <c r="AX190" s="12" t="s">
        <v>72</v>
      </c>
      <c r="AY190" s="155" t="s">
        <v>119</v>
      </c>
    </row>
    <row r="191" spans="2:51" s="13" customFormat="1" ht="11.25">
      <c r="B191" s="160"/>
      <c r="D191" s="154" t="s">
        <v>129</v>
      </c>
      <c r="E191" s="161" t="s">
        <v>1</v>
      </c>
      <c r="F191" s="162" t="s">
        <v>268</v>
      </c>
      <c r="H191" s="163">
        <v>0.812</v>
      </c>
      <c r="L191" s="160"/>
      <c r="M191" s="164"/>
      <c r="N191" s="165"/>
      <c r="O191" s="165"/>
      <c r="P191" s="165"/>
      <c r="Q191" s="165"/>
      <c r="R191" s="165"/>
      <c r="S191" s="165"/>
      <c r="T191" s="166"/>
      <c r="AT191" s="161" t="s">
        <v>129</v>
      </c>
      <c r="AU191" s="161" t="s">
        <v>82</v>
      </c>
      <c r="AV191" s="13" t="s">
        <v>82</v>
      </c>
      <c r="AW191" s="13" t="s">
        <v>29</v>
      </c>
      <c r="AX191" s="13" t="s">
        <v>72</v>
      </c>
      <c r="AY191" s="161" t="s">
        <v>119</v>
      </c>
    </row>
    <row r="192" spans="2:51" s="13" customFormat="1" ht="11.25">
      <c r="B192" s="160"/>
      <c r="D192" s="154" t="s">
        <v>129</v>
      </c>
      <c r="E192" s="161" t="s">
        <v>1</v>
      </c>
      <c r="F192" s="162" t="s">
        <v>269</v>
      </c>
      <c r="H192" s="163">
        <v>0.348</v>
      </c>
      <c r="L192" s="160"/>
      <c r="M192" s="164"/>
      <c r="N192" s="165"/>
      <c r="O192" s="165"/>
      <c r="P192" s="165"/>
      <c r="Q192" s="165"/>
      <c r="R192" s="165"/>
      <c r="S192" s="165"/>
      <c r="T192" s="166"/>
      <c r="AT192" s="161" t="s">
        <v>129</v>
      </c>
      <c r="AU192" s="161" t="s">
        <v>82</v>
      </c>
      <c r="AV192" s="13" t="s">
        <v>82</v>
      </c>
      <c r="AW192" s="13" t="s">
        <v>29</v>
      </c>
      <c r="AX192" s="13" t="s">
        <v>72</v>
      </c>
      <c r="AY192" s="161" t="s">
        <v>119</v>
      </c>
    </row>
    <row r="193" spans="2:51" s="13" customFormat="1" ht="11.25">
      <c r="B193" s="160"/>
      <c r="D193" s="154" t="s">
        <v>129</v>
      </c>
      <c r="E193" s="161" t="s">
        <v>1</v>
      </c>
      <c r="F193" s="162" t="s">
        <v>270</v>
      </c>
      <c r="H193" s="163">
        <v>0.332</v>
      </c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129</v>
      </c>
      <c r="AU193" s="161" t="s">
        <v>82</v>
      </c>
      <c r="AV193" s="13" t="s">
        <v>82</v>
      </c>
      <c r="AW193" s="13" t="s">
        <v>29</v>
      </c>
      <c r="AX193" s="13" t="s">
        <v>72</v>
      </c>
      <c r="AY193" s="161" t="s">
        <v>119</v>
      </c>
    </row>
    <row r="194" spans="2:51" s="13" customFormat="1" ht="11.25">
      <c r="B194" s="160"/>
      <c r="D194" s="154" t="s">
        <v>129</v>
      </c>
      <c r="E194" s="161" t="s">
        <v>1</v>
      </c>
      <c r="F194" s="162" t="s">
        <v>271</v>
      </c>
      <c r="H194" s="163">
        <v>0.12</v>
      </c>
      <c r="L194" s="160"/>
      <c r="M194" s="164"/>
      <c r="N194" s="165"/>
      <c r="O194" s="165"/>
      <c r="P194" s="165"/>
      <c r="Q194" s="165"/>
      <c r="R194" s="165"/>
      <c r="S194" s="165"/>
      <c r="T194" s="166"/>
      <c r="AT194" s="161" t="s">
        <v>129</v>
      </c>
      <c r="AU194" s="161" t="s">
        <v>82</v>
      </c>
      <c r="AV194" s="13" t="s">
        <v>82</v>
      </c>
      <c r="AW194" s="13" t="s">
        <v>29</v>
      </c>
      <c r="AX194" s="13" t="s">
        <v>72</v>
      </c>
      <c r="AY194" s="161" t="s">
        <v>119</v>
      </c>
    </row>
    <row r="195" spans="2:51" s="13" customFormat="1" ht="11.25">
      <c r="B195" s="160"/>
      <c r="D195" s="154" t="s">
        <v>129</v>
      </c>
      <c r="E195" s="161" t="s">
        <v>1</v>
      </c>
      <c r="F195" s="162" t="s">
        <v>272</v>
      </c>
      <c r="H195" s="163">
        <v>0.48</v>
      </c>
      <c r="L195" s="160"/>
      <c r="M195" s="164"/>
      <c r="N195" s="165"/>
      <c r="O195" s="165"/>
      <c r="P195" s="165"/>
      <c r="Q195" s="165"/>
      <c r="R195" s="165"/>
      <c r="S195" s="165"/>
      <c r="T195" s="166"/>
      <c r="AT195" s="161" t="s">
        <v>129</v>
      </c>
      <c r="AU195" s="161" t="s">
        <v>82</v>
      </c>
      <c r="AV195" s="13" t="s">
        <v>82</v>
      </c>
      <c r="AW195" s="13" t="s">
        <v>29</v>
      </c>
      <c r="AX195" s="13" t="s">
        <v>72</v>
      </c>
      <c r="AY195" s="161" t="s">
        <v>119</v>
      </c>
    </row>
    <row r="196" spans="2:51" s="13" customFormat="1" ht="11.25">
      <c r="B196" s="160"/>
      <c r="D196" s="154" t="s">
        <v>129</v>
      </c>
      <c r="E196" s="161" t="s">
        <v>1</v>
      </c>
      <c r="F196" s="162" t="s">
        <v>273</v>
      </c>
      <c r="H196" s="163">
        <v>0.228</v>
      </c>
      <c r="L196" s="160"/>
      <c r="M196" s="164"/>
      <c r="N196" s="165"/>
      <c r="O196" s="165"/>
      <c r="P196" s="165"/>
      <c r="Q196" s="165"/>
      <c r="R196" s="165"/>
      <c r="S196" s="165"/>
      <c r="T196" s="166"/>
      <c r="AT196" s="161" t="s">
        <v>129</v>
      </c>
      <c r="AU196" s="161" t="s">
        <v>82</v>
      </c>
      <c r="AV196" s="13" t="s">
        <v>82</v>
      </c>
      <c r="AW196" s="13" t="s">
        <v>29</v>
      </c>
      <c r="AX196" s="13" t="s">
        <v>72</v>
      </c>
      <c r="AY196" s="161" t="s">
        <v>119</v>
      </c>
    </row>
    <row r="197" spans="2:51" s="13" customFormat="1" ht="11.25">
      <c r="B197" s="160"/>
      <c r="D197" s="154" t="s">
        <v>129</v>
      </c>
      <c r="E197" s="161" t="s">
        <v>1</v>
      </c>
      <c r="F197" s="162" t="s">
        <v>269</v>
      </c>
      <c r="H197" s="163">
        <v>0.348</v>
      </c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129</v>
      </c>
      <c r="AU197" s="161" t="s">
        <v>82</v>
      </c>
      <c r="AV197" s="13" t="s">
        <v>82</v>
      </c>
      <c r="AW197" s="13" t="s">
        <v>29</v>
      </c>
      <c r="AX197" s="13" t="s">
        <v>72</v>
      </c>
      <c r="AY197" s="161" t="s">
        <v>119</v>
      </c>
    </row>
    <row r="198" spans="2:51" s="13" customFormat="1" ht="11.25">
      <c r="B198" s="160"/>
      <c r="D198" s="154" t="s">
        <v>129</v>
      </c>
      <c r="E198" s="161" t="s">
        <v>1</v>
      </c>
      <c r="F198" s="162" t="s">
        <v>274</v>
      </c>
      <c r="H198" s="163">
        <v>0.108</v>
      </c>
      <c r="L198" s="160"/>
      <c r="M198" s="164"/>
      <c r="N198" s="165"/>
      <c r="O198" s="165"/>
      <c r="P198" s="165"/>
      <c r="Q198" s="165"/>
      <c r="R198" s="165"/>
      <c r="S198" s="165"/>
      <c r="T198" s="166"/>
      <c r="AT198" s="161" t="s">
        <v>129</v>
      </c>
      <c r="AU198" s="161" t="s">
        <v>82</v>
      </c>
      <c r="AV198" s="13" t="s">
        <v>82</v>
      </c>
      <c r="AW198" s="13" t="s">
        <v>29</v>
      </c>
      <c r="AX198" s="13" t="s">
        <v>72</v>
      </c>
      <c r="AY198" s="161" t="s">
        <v>119</v>
      </c>
    </row>
    <row r="199" spans="2:51" s="14" customFormat="1" ht="11.25">
      <c r="B199" s="171"/>
      <c r="D199" s="154" t="s">
        <v>129</v>
      </c>
      <c r="E199" s="172" t="s">
        <v>1</v>
      </c>
      <c r="F199" s="173" t="s">
        <v>206</v>
      </c>
      <c r="H199" s="174">
        <v>2.7760000000000002</v>
      </c>
      <c r="L199" s="171"/>
      <c r="M199" s="175"/>
      <c r="N199" s="176"/>
      <c r="O199" s="176"/>
      <c r="P199" s="176"/>
      <c r="Q199" s="176"/>
      <c r="R199" s="176"/>
      <c r="S199" s="176"/>
      <c r="T199" s="177"/>
      <c r="AT199" s="172" t="s">
        <v>129</v>
      </c>
      <c r="AU199" s="172" t="s">
        <v>82</v>
      </c>
      <c r="AV199" s="14" t="s">
        <v>127</v>
      </c>
      <c r="AW199" s="14" t="s">
        <v>29</v>
      </c>
      <c r="AX199" s="14" t="s">
        <v>80</v>
      </c>
      <c r="AY199" s="172" t="s">
        <v>119</v>
      </c>
    </row>
    <row r="200" spans="1:65" s="1" customFormat="1" ht="16.5" customHeight="1">
      <c r="A200" s="29"/>
      <c r="B200" s="140"/>
      <c r="C200" s="141" t="s">
        <v>7</v>
      </c>
      <c r="D200" s="141" t="s">
        <v>122</v>
      </c>
      <c r="E200" s="142" t="s">
        <v>275</v>
      </c>
      <c r="F200" s="143" t="s">
        <v>276</v>
      </c>
      <c r="G200" s="144" t="s">
        <v>226</v>
      </c>
      <c r="H200" s="145">
        <v>13.88</v>
      </c>
      <c r="I200" s="200"/>
      <c r="J200" s="146">
        <f>ROUND(I200*H200,2)</f>
        <v>0</v>
      </c>
      <c r="K200" s="143" t="s">
        <v>126</v>
      </c>
      <c r="L200" s="30"/>
      <c r="M200" s="147" t="s">
        <v>1</v>
      </c>
      <c r="N200" s="148" t="s">
        <v>37</v>
      </c>
      <c r="O200" s="149">
        <v>0.247</v>
      </c>
      <c r="P200" s="149">
        <f>O200*H200</f>
        <v>3.42836</v>
      </c>
      <c r="Q200" s="149">
        <v>0.00269</v>
      </c>
      <c r="R200" s="149">
        <f>Q200*H200</f>
        <v>0.0373372</v>
      </c>
      <c r="S200" s="149">
        <v>0</v>
      </c>
      <c r="T200" s="150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1" t="s">
        <v>127</v>
      </c>
      <c r="AT200" s="151" t="s">
        <v>122</v>
      </c>
      <c r="AU200" s="151" t="s">
        <v>82</v>
      </c>
      <c r="AY200" s="17" t="s">
        <v>119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7" t="s">
        <v>80</v>
      </c>
      <c r="BK200" s="152">
        <f>ROUND(I200*H200,2)</f>
        <v>0</v>
      </c>
      <c r="BL200" s="17" t="s">
        <v>127</v>
      </c>
      <c r="BM200" s="151" t="s">
        <v>277</v>
      </c>
    </row>
    <row r="201" spans="2:51" s="13" customFormat="1" ht="11.25">
      <c r="B201" s="160"/>
      <c r="D201" s="154" t="s">
        <v>129</v>
      </c>
      <c r="E201" s="161" t="s">
        <v>1</v>
      </c>
      <c r="F201" s="162" t="s">
        <v>278</v>
      </c>
      <c r="H201" s="163">
        <v>4.06</v>
      </c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129</v>
      </c>
      <c r="AU201" s="161" t="s">
        <v>82</v>
      </c>
      <c r="AV201" s="13" t="s">
        <v>82</v>
      </c>
      <c r="AW201" s="13" t="s">
        <v>29</v>
      </c>
      <c r="AX201" s="13" t="s">
        <v>72</v>
      </c>
      <c r="AY201" s="161" t="s">
        <v>119</v>
      </c>
    </row>
    <row r="202" spans="2:51" s="13" customFormat="1" ht="11.25">
      <c r="B202" s="160"/>
      <c r="D202" s="154" t="s">
        <v>129</v>
      </c>
      <c r="E202" s="161" t="s">
        <v>1</v>
      </c>
      <c r="F202" s="162" t="s">
        <v>279</v>
      </c>
      <c r="H202" s="163">
        <v>1.74</v>
      </c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129</v>
      </c>
      <c r="AU202" s="161" t="s">
        <v>82</v>
      </c>
      <c r="AV202" s="13" t="s">
        <v>82</v>
      </c>
      <c r="AW202" s="13" t="s">
        <v>29</v>
      </c>
      <c r="AX202" s="13" t="s">
        <v>72</v>
      </c>
      <c r="AY202" s="161" t="s">
        <v>119</v>
      </c>
    </row>
    <row r="203" spans="2:51" s="13" customFormat="1" ht="11.25">
      <c r="B203" s="160"/>
      <c r="D203" s="154" t="s">
        <v>129</v>
      </c>
      <c r="E203" s="161" t="s">
        <v>1</v>
      </c>
      <c r="F203" s="162" t="s">
        <v>280</v>
      </c>
      <c r="H203" s="163">
        <v>1.66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129</v>
      </c>
      <c r="AU203" s="161" t="s">
        <v>82</v>
      </c>
      <c r="AV203" s="13" t="s">
        <v>82</v>
      </c>
      <c r="AW203" s="13" t="s">
        <v>29</v>
      </c>
      <c r="AX203" s="13" t="s">
        <v>72</v>
      </c>
      <c r="AY203" s="161" t="s">
        <v>119</v>
      </c>
    </row>
    <row r="204" spans="2:51" s="13" customFormat="1" ht="11.25">
      <c r="B204" s="160"/>
      <c r="D204" s="154" t="s">
        <v>129</v>
      </c>
      <c r="E204" s="161" t="s">
        <v>1</v>
      </c>
      <c r="F204" s="162" t="s">
        <v>281</v>
      </c>
      <c r="H204" s="163">
        <v>0.6</v>
      </c>
      <c r="L204" s="160"/>
      <c r="M204" s="164"/>
      <c r="N204" s="165"/>
      <c r="O204" s="165"/>
      <c r="P204" s="165"/>
      <c r="Q204" s="165"/>
      <c r="R204" s="165"/>
      <c r="S204" s="165"/>
      <c r="T204" s="166"/>
      <c r="AT204" s="161" t="s">
        <v>129</v>
      </c>
      <c r="AU204" s="161" t="s">
        <v>82</v>
      </c>
      <c r="AV204" s="13" t="s">
        <v>82</v>
      </c>
      <c r="AW204" s="13" t="s">
        <v>29</v>
      </c>
      <c r="AX204" s="13" t="s">
        <v>72</v>
      </c>
      <c r="AY204" s="161" t="s">
        <v>119</v>
      </c>
    </row>
    <row r="205" spans="2:51" s="13" customFormat="1" ht="11.25">
      <c r="B205" s="160"/>
      <c r="D205" s="154" t="s">
        <v>129</v>
      </c>
      <c r="E205" s="161" t="s">
        <v>1</v>
      </c>
      <c r="F205" s="162" t="s">
        <v>282</v>
      </c>
      <c r="H205" s="163">
        <v>2.4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129</v>
      </c>
      <c r="AU205" s="161" t="s">
        <v>82</v>
      </c>
      <c r="AV205" s="13" t="s">
        <v>82</v>
      </c>
      <c r="AW205" s="13" t="s">
        <v>29</v>
      </c>
      <c r="AX205" s="13" t="s">
        <v>72</v>
      </c>
      <c r="AY205" s="161" t="s">
        <v>119</v>
      </c>
    </row>
    <row r="206" spans="2:51" s="13" customFormat="1" ht="11.25">
      <c r="B206" s="160"/>
      <c r="D206" s="154" t="s">
        <v>129</v>
      </c>
      <c r="E206" s="161" t="s">
        <v>1</v>
      </c>
      <c r="F206" s="162" t="s">
        <v>283</v>
      </c>
      <c r="H206" s="163">
        <v>1.14</v>
      </c>
      <c r="L206" s="160"/>
      <c r="M206" s="164"/>
      <c r="N206" s="165"/>
      <c r="O206" s="165"/>
      <c r="P206" s="165"/>
      <c r="Q206" s="165"/>
      <c r="R206" s="165"/>
      <c r="S206" s="165"/>
      <c r="T206" s="166"/>
      <c r="AT206" s="161" t="s">
        <v>129</v>
      </c>
      <c r="AU206" s="161" t="s">
        <v>82</v>
      </c>
      <c r="AV206" s="13" t="s">
        <v>82</v>
      </c>
      <c r="AW206" s="13" t="s">
        <v>29</v>
      </c>
      <c r="AX206" s="13" t="s">
        <v>72</v>
      </c>
      <c r="AY206" s="161" t="s">
        <v>119</v>
      </c>
    </row>
    <row r="207" spans="2:51" s="13" customFormat="1" ht="11.25">
      <c r="B207" s="160"/>
      <c r="D207" s="154" t="s">
        <v>129</v>
      </c>
      <c r="E207" s="161" t="s">
        <v>1</v>
      </c>
      <c r="F207" s="162" t="s">
        <v>279</v>
      </c>
      <c r="H207" s="163">
        <v>1.74</v>
      </c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129</v>
      </c>
      <c r="AU207" s="161" t="s">
        <v>82</v>
      </c>
      <c r="AV207" s="13" t="s">
        <v>82</v>
      </c>
      <c r="AW207" s="13" t="s">
        <v>29</v>
      </c>
      <c r="AX207" s="13" t="s">
        <v>72</v>
      </c>
      <c r="AY207" s="161" t="s">
        <v>119</v>
      </c>
    </row>
    <row r="208" spans="2:51" s="13" customFormat="1" ht="11.25">
      <c r="B208" s="160"/>
      <c r="D208" s="154" t="s">
        <v>129</v>
      </c>
      <c r="E208" s="161" t="s">
        <v>1</v>
      </c>
      <c r="F208" s="162" t="s">
        <v>284</v>
      </c>
      <c r="H208" s="163">
        <v>0.54</v>
      </c>
      <c r="L208" s="160"/>
      <c r="M208" s="164"/>
      <c r="N208" s="165"/>
      <c r="O208" s="165"/>
      <c r="P208" s="165"/>
      <c r="Q208" s="165"/>
      <c r="R208" s="165"/>
      <c r="S208" s="165"/>
      <c r="T208" s="166"/>
      <c r="AT208" s="161" t="s">
        <v>129</v>
      </c>
      <c r="AU208" s="161" t="s">
        <v>82</v>
      </c>
      <c r="AV208" s="13" t="s">
        <v>82</v>
      </c>
      <c r="AW208" s="13" t="s">
        <v>29</v>
      </c>
      <c r="AX208" s="13" t="s">
        <v>72</v>
      </c>
      <c r="AY208" s="161" t="s">
        <v>119</v>
      </c>
    </row>
    <row r="209" spans="2:51" s="14" customFormat="1" ht="11.25">
      <c r="B209" s="171"/>
      <c r="D209" s="154" t="s">
        <v>129</v>
      </c>
      <c r="E209" s="172" t="s">
        <v>1</v>
      </c>
      <c r="F209" s="173" t="s">
        <v>206</v>
      </c>
      <c r="H209" s="174">
        <v>13.880000000000003</v>
      </c>
      <c r="L209" s="171"/>
      <c r="M209" s="175"/>
      <c r="N209" s="176"/>
      <c r="O209" s="176"/>
      <c r="P209" s="176"/>
      <c r="Q209" s="176"/>
      <c r="R209" s="176"/>
      <c r="S209" s="176"/>
      <c r="T209" s="177"/>
      <c r="AT209" s="172" t="s">
        <v>129</v>
      </c>
      <c r="AU209" s="172" t="s">
        <v>82</v>
      </c>
      <c r="AV209" s="14" t="s">
        <v>127</v>
      </c>
      <c r="AW209" s="14" t="s">
        <v>29</v>
      </c>
      <c r="AX209" s="14" t="s">
        <v>80</v>
      </c>
      <c r="AY209" s="172" t="s">
        <v>119</v>
      </c>
    </row>
    <row r="210" spans="1:65" s="1" customFormat="1" ht="16.5" customHeight="1">
      <c r="A210" s="29"/>
      <c r="B210" s="140"/>
      <c r="C210" s="141" t="s">
        <v>285</v>
      </c>
      <c r="D210" s="141" t="s">
        <v>122</v>
      </c>
      <c r="E210" s="142" t="s">
        <v>286</v>
      </c>
      <c r="F210" s="143" t="s">
        <v>287</v>
      </c>
      <c r="G210" s="144" t="s">
        <v>226</v>
      </c>
      <c r="H210" s="145">
        <v>13.88</v>
      </c>
      <c r="I210" s="200"/>
      <c r="J210" s="146">
        <f>ROUND(I210*H210,2)</f>
        <v>0</v>
      </c>
      <c r="K210" s="143" t="s">
        <v>126</v>
      </c>
      <c r="L210" s="30"/>
      <c r="M210" s="147" t="s">
        <v>1</v>
      </c>
      <c r="N210" s="148" t="s">
        <v>37</v>
      </c>
      <c r="O210" s="149">
        <v>0.083</v>
      </c>
      <c r="P210" s="149">
        <f>O210*H210</f>
        <v>1.1520400000000002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1" t="s">
        <v>127</v>
      </c>
      <c r="AT210" s="151" t="s">
        <v>122</v>
      </c>
      <c r="AU210" s="151" t="s">
        <v>82</v>
      </c>
      <c r="AY210" s="17" t="s">
        <v>119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7" t="s">
        <v>80</v>
      </c>
      <c r="BK210" s="152">
        <f>ROUND(I210*H210,2)</f>
        <v>0</v>
      </c>
      <c r="BL210" s="17" t="s">
        <v>127</v>
      </c>
      <c r="BM210" s="151" t="s">
        <v>288</v>
      </c>
    </row>
    <row r="211" spans="1:65" s="1" customFormat="1" ht="16.5" customHeight="1">
      <c r="A211" s="29"/>
      <c r="B211" s="140"/>
      <c r="C211" s="141" t="s">
        <v>289</v>
      </c>
      <c r="D211" s="141" t="s">
        <v>122</v>
      </c>
      <c r="E211" s="142" t="s">
        <v>290</v>
      </c>
      <c r="F211" s="143" t="s">
        <v>291</v>
      </c>
      <c r="G211" s="144" t="s">
        <v>226</v>
      </c>
      <c r="H211" s="145">
        <v>98.4</v>
      </c>
      <c r="I211" s="200"/>
      <c r="J211" s="146">
        <f>ROUND(I211*H211,2)</f>
        <v>0</v>
      </c>
      <c r="K211" s="143" t="s">
        <v>126</v>
      </c>
      <c r="L211" s="30"/>
      <c r="M211" s="147" t="s">
        <v>1</v>
      </c>
      <c r="N211" s="148" t="s">
        <v>37</v>
      </c>
      <c r="O211" s="149">
        <v>1.21</v>
      </c>
      <c r="P211" s="149">
        <f>O211*H211</f>
        <v>119.06400000000001</v>
      </c>
      <c r="Q211" s="149">
        <v>0.96612</v>
      </c>
      <c r="R211" s="149">
        <f>Q211*H211</f>
        <v>95.066208</v>
      </c>
      <c r="S211" s="149">
        <v>0</v>
      </c>
      <c r="T211" s="150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1" t="s">
        <v>127</v>
      </c>
      <c r="AT211" s="151" t="s">
        <v>122</v>
      </c>
      <c r="AU211" s="151" t="s">
        <v>82</v>
      </c>
      <c r="AY211" s="17" t="s">
        <v>119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7" t="s">
        <v>80</v>
      </c>
      <c r="BK211" s="152">
        <f>ROUND(I211*H211,2)</f>
        <v>0</v>
      </c>
      <c r="BL211" s="17" t="s">
        <v>127</v>
      </c>
      <c r="BM211" s="151" t="s">
        <v>292</v>
      </c>
    </row>
    <row r="212" spans="2:51" s="13" customFormat="1" ht="11.25">
      <c r="B212" s="160"/>
      <c r="D212" s="154" t="s">
        <v>129</v>
      </c>
      <c r="E212" s="161" t="s">
        <v>1</v>
      </c>
      <c r="F212" s="162" t="s">
        <v>293</v>
      </c>
      <c r="H212" s="163">
        <v>30.45</v>
      </c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129</v>
      </c>
      <c r="AU212" s="161" t="s">
        <v>82</v>
      </c>
      <c r="AV212" s="13" t="s">
        <v>82</v>
      </c>
      <c r="AW212" s="13" t="s">
        <v>29</v>
      </c>
      <c r="AX212" s="13" t="s">
        <v>72</v>
      </c>
      <c r="AY212" s="161" t="s">
        <v>119</v>
      </c>
    </row>
    <row r="213" spans="2:51" s="13" customFormat="1" ht="11.25">
      <c r="B213" s="160"/>
      <c r="D213" s="154" t="s">
        <v>129</v>
      </c>
      <c r="E213" s="161" t="s">
        <v>1</v>
      </c>
      <c r="F213" s="162" t="s">
        <v>294</v>
      </c>
      <c r="H213" s="163">
        <v>13.05</v>
      </c>
      <c r="L213" s="160"/>
      <c r="M213" s="164"/>
      <c r="N213" s="165"/>
      <c r="O213" s="165"/>
      <c r="P213" s="165"/>
      <c r="Q213" s="165"/>
      <c r="R213" s="165"/>
      <c r="S213" s="165"/>
      <c r="T213" s="166"/>
      <c r="AT213" s="161" t="s">
        <v>129</v>
      </c>
      <c r="AU213" s="161" t="s">
        <v>82</v>
      </c>
      <c r="AV213" s="13" t="s">
        <v>82</v>
      </c>
      <c r="AW213" s="13" t="s">
        <v>29</v>
      </c>
      <c r="AX213" s="13" t="s">
        <v>72</v>
      </c>
      <c r="AY213" s="161" t="s">
        <v>119</v>
      </c>
    </row>
    <row r="214" spans="2:51" s="13" customFormat="1" ht="11.25">
      <c r="B214" s="160"/>
      <c r="D214" s="154" t="s">
        <v>129</v>
      </c>
      <c r="E214" s="161" t="s">
        <v>1</v>
      </c>
      <c r="F214" s="162" t="s">
        <v>295</v>
      </c>
      <c r="H214" s="163">
        <v>8.7</v>
      </c>
      <c r="L214" s="160"/>
      <c r="M214" s="164"/>
      <c r="N214" s="165"/>
      <c r="O214" s="165"/>
      <c r="P214" s="165"/>
      <c r="Q214" s="165"/>
      <c r="R214" s="165"/>
      <c r="S214" s="165"/>
      <c r="T214" s="166"/>
      <c r="AT214" s="161" t="s">
        <v>129</v>
      </c>
      <c r="AU214" s="161" t="s">
        <v>82</v>
      </c>
      <c r="AV214" s="13" t="s">
        <v>82</v>
      </c>
      <c r="AW214" s="13" t="s">
        <v>29</v>
      </c>
      <c r="AX214" s="13" t="s">
        <v>72</v>
      </c>
      <c r="AY214" s="161" t="s">
        <v>119</v>
      </c>
    </row>
    <row r="215" spans="2:51" s="13" customFormat="1" ht="11.25">
      <c r="B215" s="160"/>
      <c r="D215" s="154" t="s">
        <v>129</v>
      </c>
      <c r="E215" s="161" t="s">
        <v>1</v>
      </c>
      <c r="F215" s="162" t="s">
        <v>296</v>
      </c>
      <c r="H215" s="163">
        <v>12.45</v>
      </c>
      <c r="L215" s="160"/>
      <c r="M215" s="164"/>
      <c r="N215" s="165"/>
      <c r="O215" s="165"/>
      <c r="P215" s="165"/>
      <c r="Q215" s="165"/>
      <c r="R215" s="165"/>
      <c r="S215" s="165"/>
      <c r="T215" s="166"/>
      <c r="AT215" s="161" t="s">
        <v>129</v>
      </c>
      <c r="AU215" s="161" t="s">
        <v>82</v>
      </c>
      <c r="AV215" s="13" t="s">
        <v>82</v>
      </c>
      <c r="AW215" s="13" t="s">
        <v>29</v>
      </c>
      <c r="AX215" s="13" t="s">
        <v>72</v>
      </c>
      <c r="AY215" s="161" t="s">
        <v>119</v>
      </c>
    </row>
    <row r="216" spans="2:51" s="13" customFormat="1" ht="11.25">
      <c r="B216" s="160"/>
      <c r="D216" s="154" t="s">
        <v>129</v>
      </c>
      <c r="E216" s="161" t="s">
        <v>1</v>
      </c>
      <c r="F216" s="162" t="s">
        <v>297</v>
      </c>
      <c r="H216" s="163">
        <v>2.7</v>
      </c>
      <c r="L216" s="160"/>
      <c r="M216" s="164"/>
      <c r="N216" s="165"/>
      <c r="O216" s="165"/>
      <c r="P216" s="165"/>
      <c r="Q216" s="165"/>
      <c r="R216" s="165"/>
      <c r="S216" s="165"/>
      <c r="T216" s="166"/>
      <c r="AT216" s="161" t="s">
        <v>129</v>
      </c>
      <c r="AU216" s="161" t="s">
        <v>82</v>
      </c>
      <c r="AV216" s="13" t="s">
        <v>82</v>
      </c>
      <c r="AW216" s="13" t="s">
        <v>29</v>
      </c>
      <c r="AX216" s="13" t="s">
        <v>72</v>
      </c>
      <c r="AY216" s="161" t="s">
        <v>119</v>
      </c>
    </row>
    <row r="217" spans="2:51" s="13" customFormat="1" ht="11.25">
      <c r="B217" s="160"/>
      <c r="D217" s="154" t="s">
        <v>129</v>
      </c>
      <c r="E217" s="161" t="s">
        <v>1</v>
      </c>
      <c r="F217" s="162" t="s">
        <v>298</v>
      </c>
      <c r="H217" s="163">
        <v>4.5</v>
      </c>
      <c r="L217" s="160"/>
      <c r="M217" s="164"/>
      <c r="N217" s="165"/>
      <c r="O217" s="165"/>
      <c r="P217" s="165"/>
      <c r="Q217" s="165"/>
      <c r="R217" s="165"/>
      <c r="S217" s="165"/>
      <c r="T217" s="166"/>
      <c r="AT217" s="161" t="s">
        <v>129</v>
      </c>
      <c r="AU217" s="161" t="s">
        <v>82</v>
      </c>
      <c r="AV217" s="13" t="s">
        <v>82</v>
      </c>
      <c r="AW217" s="13" t="s">
        <v>29</v>
      </c>
      <c r="AX217" s="13" t="s">
        <v>72</v>
      </c>
      <c r="AY217" s="161" t="s">
        <v>119</v>
      </c>
    </row>
    <row r="218" spans="2:51" s="13" customFormat="1" ht="11.25">
      <c r="B218" s="160"/>
      <c r="D218" s="154" t="s">
        <v>129</v>
      </c>
      <c r="E218" s="161" t="s">
        <v>1</v>
      </c>
      <c r="F218" s="162" t="s">
        <v>299</v>
      </c>
      <c r="H218" s="163">
        <v>18</v>
      </c>
      <c r="L218" s="160"/>
      <c r="M218" s="164"/>
      <c r="N218" s="165"/>
      <c r="O218" s="165"/>
      <c r="P218" s="165"/>
      <c r="Q218" s="165"/>
      <c r="R218" s="165"/>
      <c r="S218" s="165"/>
      <c r="T218" s="166"/>
      <c r="AT218" s="161" t="s">
        <v>129</v>
      </c>
      <c r="AU218" s="161" t="s">
        <v>82</v>
      </c>
      <c r="AV218" s="13" t="s">
        <v>82</v>
      </c>
      <c r="AW218" s="13" t="s">
        <v>29</v>
      </c>
      <c r="AX218" s="13" t="s">
        <v>72</v>
      </c>
      <c r="AY218" s="161" t="s">
        <v>119</v>
      </c>
    </row>
    <row r="219" spans="2:51" s="13" customFormat="1" ht="11.25">
      <c r="B219" s="160"/>
      <c r="D219" s="154" t="s">
        <v>129</v>
      </c>
      <c r="E219" s="161" t="s">
        <v>1</v>
      </c>
      <c r="F219" s="162" t="s">
        <v>300</v>
      </c>
      <c r="H219" s="163">
        <v>8.55</v>
      </c>
      <c r="L219" s="160"/>
      <c r="M219" s="164"/>
      <c r="N219" s="165"/>
      <c r="O219" s="165"/>
      <c r="P219" s="165"/>
      <c r="Q219" s="165"/>
      <c r="R219" s="165"/>
      <c r="S219" s="165"/>
      <c r="T219" s="166"/>
      <c r="AT219" s="161" t="s">
        <v>129</v>
      </c>
      <c r="AU219" s="161" t="s">
        <v>82</v>
      </c>
      <c r="AV219" s="13" t="s">
        <v>82</v>
      </c>
      <c r="AW219" s="13" t="s">
        <v>29</v>
      </c>
      <c r="AX219" s="13" t="s">
        <v>72</v>
      </c>
      <c r="AY219" s="161" t="s">
        <v>119</v>
      </c>
    </row>
    <row r="220" spans="2:51" s="14" customFormat="1" ht="11.25">
      <c r="B220" s="171"/>
      <c r="D220" s="154" t="s">
        <v>129</v>
      </c>
      <c r="E220" s="172" t="s">
        <v>1</v>
      </c>
      <c r="F220" s="173" t="s">
        <v>206</v>
      </c>
      <c r="H220" s="174">
        <v>98.4</v>
      </c>
      <c r="L220" s="171"/>
      <c r="M220" s="175"/>
      <c r="N220" s="176"/>
      <c r="O220" s="176"/>
      <c r="P220" s="176"/>
      <c r="Q220" s="176"/>
      <c r="R220" s="176"/>
      <c r="S220" s="176"/>
      <c r="T220" s="177"/>
      <c r="AT220" s="172" t="s">
        <v>129</v>
      </c>
      <c r="AU220" s="172" t="s">
        <v>82</v>
      </c>
      <c r="AV220" s="14" t="s">
        <v>127</v>
      </c>
      <c r="AW220" s="14" t="s">
        <v>29</v>
      </c>
      <c r="AX220" s="14" t="s">
        <v>80</v>
      </c>
      <c r="AY220" s="172" t="s">
        <v>119</v>
      </c>
    </row>
    <row r="221" spans="1:65" s="1" customFormat="1" ht="16.5" customHeight="1">
      <c r="A221" s="29"/>
      <c r="B221" s="140"/>
      <c r="C221" s="141" t="s">
        <v>301</v>
      </c>
      <c r="D221" s="141" t="s">
        <v>122</v>
      </c>
      <c r="E221" s="142" t="s">
        <v>302</v>
      </c>
      <c r="F221" s="143" t="s">
        <v>303</v>
      </c>
      <c r="G221" s="144" t="s">
        <v>136</v>
      </c>
      <c r="H221" s="145">
        <v>0.996</v>
      </c>
      <c r="I221" s="200"/>
      <c r="J221" s="146">
        <f>ROUND(I221*H221,2)</f>
        <v>0</v>
      </c>
      <c r="K221" s="143" t="s">
        <v>126</v>
      </c>
      <c r="L221" s="30"/>
      <c r="M221" s="147" t="s">
        <v>1</v>
      </c>
      <c r="N221" s="148" t="s">
        <v>37</v>
      </c>
      <c r="O221" s="149">
        <v>32.51</v>
      </c>
      <c r="P221" s="149">
        <f>O221*H221</f>
        <v>32.37996</v>
      </c>
      <c r="Q221" s="149">
        <v>1.05871</v>
      </c>
      <c r="R221" s="149">
        <f>Q221*H221</f>
        <v>1.05447516</v>
      </c>
      <c r="S221" s="149">
        <v>0</v>
      </c>
      <c r="T221" s="150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1" t="s">
        <v>127</v>
      </c>
      <c r="AT221" s="151" t="s">
        <v>122</v>
      </c>
      <c r="AU221" s="151" t="s">
        <v>82</v>
      </c>
      <c r="AY221" s="17" t="s">
        <v>119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7" t="s">
        <v>80</v>
      </c>
      <c r="BK221" s="152">
        <f>ROUND(I221*H221,2)</f>
        <v>0</v>
      </c>
      <c r="BL221" s="17" t="s">
        <v>127</v>
      </c>
      <c r="BM221" s="151" t="s">
        <v>304</v>
      </c>
    </row>
    <row r="222" spans="2:51" s="12" customFormat="1" ht="11.25">
      <c r="B222" s="153"/>
      <c r="D222" s="154" t="s">
        <v>129</v>
      </c>
      <c r="E222" s="155" t="s">
        <v>1</v>
      </c>
      <c r="F222" s="156" t="s">
        <v>305</v>
      </c>
      <c r="H222" s="155" t="s">
        <v>1</v>
      </c>
      <c r="L222" s="153"/>
      <c r="M222" s="157"/>
      <c r="N222" s="158"/>
      <c r="O222" s="158"/>
      <c r="P222" s="158"/>
      <c r="Q222" s="158"/>
      <c r="R222" s="158"/>
      <c r="S222" s="158"/>
      <c r="T222" s="159"/>
      <c r="AT222" s="155" t="s">
        <v>129</v>
      </c>
      <c r="AU222" s="155" t="s">
        <v>82</v>
      </c>
      <c r="AV222" s="12" t="s">
        <v>80</v>
      </c>
      <c r="AW222" s="12" t="s">
        <v>29</v>
      </c>
      <c r="AX222" s="12" t="s">
        <v>72</v>
      </c>
      <c r="AY222" s="155" t="s">
        <v>119</v>
      </c>
    </row>
    <row r="223" spans="2:51" s="13" customFormat="1" ht="11.25">
      <c r="B223" s="160"/>
      <c r="D223" s="154" t="s">
        <v>129</v>
      </c>
      <c r="E223" s="161" t="s">
        <v>1</v>
      </c>
      <c r="F223" s="162" t="s">
        <v>306</v>
      </c>
      <c r="H223" s="163">
        <v>0.281</v>
      </c>
      <c r="L223" s="160"/>
      <c r="M223" s="164"/>
      <c r="N223" s="165"/>
      <c r="O223" s="165"/>
      <c r="P223" s="165"/>
      <c r="Q223" s="165"/>
      <c r="R223" s="165"/>
      <c r="S223" s="165"/>
      <c r="T223" s="166"/>
      <c r="AT223" s="161" t="s">
        <v>129</v>
      </c>
      <c r="AU223" s="161" t="s">
        <v>82</v>
      </c>
      <c r="AV223" s="13" t="s">
        <v>82</v>
      </c>
      <c r="AW223" s="13" t="s">
        <v>29</v>
      </c>
      <c r="AX223" s="13" t="s">
        <v>72</v>
      </c>
      <c r="AY223" s="161" t="s">
        <v>119</v>
      </c>
    </row>
    <row r="224" spans="2:51" s="13" customFormat="1" ht="11.25">
      <c r="B224" s="160"/>
      <c r="D224" s="154" t="s">
        <v>129</v>
      </c>
      <c r="E224" s="161" t="s">
        <v>1</v>
      </c>
      <c r="F224" s="162" t="s">
        <v>307</v>
      </c>
      <c r="H224" s="163">
        <v>0.715</v>
      </c>
      <c r="L224" s="160"/>
      <c r="M224" s="164"/>
      <c r="N224" s="165"/>
      <c r="O224" s="165"/>
      <c r="P224" s="165"/>
      <c r="Q224" s="165"/>
      <c r="R224" s="165"/>
      <c r="S224" s="165"/>
      <c r="T224" s="166"/>
      <c r="AT224" s="161" t="s">
        <v>129</v>
      </c>
      <c r="AU224" s="161" t="s">
        <v>82</v>
      </c>
      <c r="AV224" s="13" t="s">
        <v>82</v>
      </c>
      <c r="AW224" s="13" t="s">
        <v>29</v>
      </c>
      <c r="AX224" s="13" t="s">
        <v>72</v>
      </c>
      <c r="AY224" s="161" t="s">
        <v>119</v>
      </c>
    </row>
    <row r="225" spans="2:51" s="14" customFormat="1" ht="11.25">
      <c r="B225" s="171"/>
      <c r="D225" s="154" t="s">
        <v>129</v>
      </c>
      <c r="E225" s="172" t="s">
        <v>1</v>
      </c>
      <c r="F225" s="173" t="s">
        <v>206</v>
      </c>
      <c r="H225" s="174">
        <v>0.996</v>
      </c>
      <c r="L225" s="171"/>
      <c r="M225" s="175"/>
      <c r="N225" s="176"/>
      <c r="O225" s="176"/>
      <c r="P225" s="176"/>
      <c r="Q225" s="176"/>
      <c r="R225" s="176"/>
      <c r="S225" s="176"/>
      <c r="T225" s="177"/>
      <c r="AT225" s="172" t="s">
        <v>129</v>
      </c>
      <c r="AU225" s="172" t="s">
        <v>82</v>
      </c>
      <c r="AV225" s="14" t="s">
        <v>127</v>
      </c>
      <c r="AW225" s="14" t="s">
        <v>29</v>
      </c>
      <c r="AX225" s="14" t="s">
        <v>80</v>
      </c>
      <c r="AY225" s="172" t="s">
        <v>119</v>
      </c>
    </row>
    <row r="226" spans="2:63" s="11" customFormat="1" ht="22.5" customHeight="1">
      <c r="B226" s="128"/>
      <c r="D226" s="129" t="s">
        <v>71</v>
      </c>
      <c r="E226" s="138" t="s">
        <v>138</v>
      </c>
      <c r="F226" s="138" t="s">
        <v>308</v>
      </c>
      <c r="J226" s="139">
        <f>BK226</f>
        <v>0</v>
      </c>
      <c r="L226" s="128"/>
      <c r="M226" s="132"/>
      <c r="N226" s="133"/>
      <c r="O226" s="133"/>
      <c r="P226" s="134">
        <f>SUM(P227:P253)</f>
        <v>97.6164</v>
      </c>
      <c r="Q226" s="133"/>
      <c r="R226" s="134">
        <f>SUM(R227:R253)</f>
        <v>27.622089400000004</v>
      </c>
      <c r="S226" s="133"/>
      <c r="T226" s="135">
        <f>SUM(T227:T253)</f>
        <v>0</v>
      </c>
      <c r="AR226" s="129" t="s">
        <v>80</v>
      </c>
      <c r="AT226" s="136" t="s">
        <v>71</v>
      </c>
      <c r="AU226" s="136" t="s">
        <v>80</v>
      </c>
      <c r="AY226" s="129" t="s">
        <v>119</v>
      </c>
      <c r="BK226" s="137">
        <f>SUM(BK227:BK253)</f>
        <v>0</v>
      </c>
    </row>
    <row r="227" spans="1:65" s="1" customFormat="1" ht="16.5" customHeight="1">
      <c r="A227" s="29"/>
      <c r="B227" s="140"/>
      <c r="C227" s="141" t="s">
        <v>309</v>
      </c>
      <c r="D227" s="141" t="s">
        <v>122</v>
      </c>
      <c r="E227" s="142" t="s">
        <v>310</v>
      </c>
      <c r="F227" s="143" t="s">
        <v>311</v>
      </c>
      <c r="G227" s="144" t="s">
        <v>226</v>
      </c>
      <c r="H227" s="145">
        <v>96.18</v>
      </c>
      <c r="I227" s="200"/>
      <c r="J227" s="146">
        <f>ROUND(I227*H227,2)</f>
        <v>0</v>
      </c>
      <c r="K227" s="143" t="s">
        <v>126</v>
      </c>
      <c r="L227" s="30"/>
      <c r="M227" s="147" t="s">
        <v>1</v>
      </c>
      <c r="N227" s="148" t="s">
        <v>37</v>
      </c>
      <c r="O227" s="149">
        <v>0.83</v>
      </c>
      <c r="P227" s="149">
        <f>O227*H227</f>
        <v>79.8294</v>
      </c>
      <c r="Q227" s="149">
        <v>0.25933</v>
      </c>
      <c r="R227" s="149">
        <f>Q227*H227</f>
        <v>24.9423594</v>
      </c>
      <c r="S227" s="149">
        <v>0</v>
      </c>
      <c r="T227" s="150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1" t="s">
        <v>127</v>
      </c>
      <c r="AT227" s="151" t="s">
        <v>122</v>
      </c>
      <c r="AU227" s="151" t="s">
        <v>82</v>
      </c>
      <c r="AY227" s="17" t="s">
        <v>119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80</v>
      </c>
      <c r="BK227" s="152">
        <f>ROUND(I227*H227,2)</f>
        <v>0</v>
      </c>
      <c r="BL227" s="17" t="s">
        <v>127</v>
      </c>
      <c r="BM227" s="151" t="s">
        <v>312</v>
      </c>
    </row>
    <row r="228" spans="2:51" s="13" customFormat="1" ht="11.25">
      <c r="B228" s="160"/>
      <c r="D228" s="154" t="s">
        <v>129</v>
      </c>
      <c r="E228" s="161" t="s">
        <v>1</v>
      </c>
      <c r="F228" s="162" t="s">
        <v>313</v>
      </c>
      <c r="H228" s="163">
        <v>11.25</v>
      </c>
      <c r="L228" s="160"/>
      <c r="M228" s="164"/>
      <c r="N228" s="165"/>
      <c r="O228" s="165"/>
      <c r="P228" s="165"/>
      <c r="Q228" s="165"/>
      <c r="R228" s="165"/>
      <c r="S228" s="165"/>
      <c r="T228" s="166"/>
      <c r="AT228" s="161" t="s">
        <v>129</v>
      </c>
      <c r="AU228" s="161" t="s">
        <v>82</v>
      </c>
      <c r="AV228" s="13" t="s">
        <v>82</v>
      </c>
      <c r="AW228" s="13" t="s">
        <v>29</v>
      </c>
      <c r="AX228" s="13" t="s">
        <v>72</v>
      </c>
      <c r="AY228" s="161" t="s">
        <v>119</v>
      </c>
    </row>
    <row r="229" spans="2:51" s="13" customFormat="1" ht="11.25">
      <c r="B229" s="160"/>
      <c r="D229" s="154" t="s">
        <v>129</v>
      </c>
      <c r="E229" s="161" t="s">
        <v>1</v>
      </c>
      <c r="F229" s="162" t="s">
        <v>314</v>
      </c>
      <c r="H229" s="163">
        <v>9</v>
      </c>
      <c r="L229" s="160"/>
      <c r="M229" s="164"/>
      <c r="N229" s="165"/>
      <c r="O229" s="165"/>
      <c r="P229" s="165"/>
      <c r="Q229" s="165"/>
      <c r="R229" s="165"/>
      <c r="S229" s="165"/>
      <c r="T229" s="166"/>
      <c r="AT229" s="161" t="s">
        <v>129</v>
      </c>
      <c r="AU229" s="161" t="s">
        <v>82</v>
      </c>
      <c r="AV229" s="13" t="s">
        <v>82</v>
      </c>
      <c r="AW229" s="13" t="s">
        <v>29</v>
      </c>
      <c r="AX229" s="13" t="s">
        <v>72</v>
      </c>
      <c r="AY229" s="161" t="s">
        <v>119</v>
      </c>
    </row>
    <row r="230" spans="2:51" s="13" customFormat="1" ht="11.25">
      <c r="B230" s="160"/>
      <c r="D230" s="154" t="s">
        <v>129</v>
      </c>
      <c r="E230" s="161" t="s">
        <v>1</v>
      </c>
      <c r="F230" s="162" t="s">
        <v>315</v>
      </c>
      <c r="H230" s="163">
        <v>4.275</v>
      </c>
      <c r="L230" s="160"/>
      <c r="M230" s="164"/>
      <c r="N230" s="165"/>
      <c r="O230" s="165"/>
      <c r="P230" s="165"/>
      <c r="Q230" s="165"/>
      <c r="R230" s="165"/>
      <c r="S230" s="165"/>
      <c r="T230" s="166"/>
      <c r="AT230" s="161" t="s">
        <v>129</v>
      </c>
      <c r="AU230" s="161" t="s">
        <v>82</v>
      </c>
      <c r="AV230" s="13" t="s">
        <v>82</v>
      </c>
      <c r="AW230" s="13" t="s">
        <v>29</v>
      </c>
      <c r="AX230" s="13" t="s">
        <v>72</v>
      </c>
      <c r="AY230" s="161" t="s">
        <v>119</v>
      </c>
    </row>
    <row r="231" spans="2:51" s="13" customFormat="1" ht="11.25">
      <c r="B231" s="160"/>
      <c r="D231" s="154" t="s">
        <v>129</v>
      </c>
      <c r="E231" s="161" t="s">
        <v>1</v>
      </c>
      <c r="F231" s="162" t="s">
        <v>316</v>
      </c>
      <c r="H231" s="163">
        <v>15.9</v>
      </c>
      <c r="L231" s="160"/>
      <c r="M231" s="164"/>
      <c r="N231" s="165"/>
      <c r="O231" s="165"/>
      <c r="P231" s="165"/>
      <c r="Q231" s="165"/>
      <c r="R231" s="165"/>
      <c r="S231" s="165"/>
      <c r="T231" s="166"/>
      <c r="AT231" s="161" t="s">
        <v>129</v>
      </c>
      <c r="AU231" s="161" t="s">
        <v>82</v>
      </c>
      <c r="AV231" s="13" t="s">
        <v>82</v>
      </c>
      <c r="AW231" s="13" t="s">
        <v>29</v>
      </c>
      <c r="AX231" s="13" t="s">
        <v>72</v>
      </c>
      <c r="AY231" s="161" t="s">
        <v>119</v>
      </c>
    </row>
    <row r="232" spans="2:51" s="13" customFormat="1" ht="11.25">
      <c r="B232" s="160"/>
      <c r="D232" s="154" t="s">
        <v>129</v>
      </c>
      <c r="E232" s="161" t="s">
        <v>1</v>
      </c>
      <c r="F232" s="162" t="s">
        <v>317</v>
      </c>
      <c r="H232" s="163">
        <v>36</v>
      </c>
      <c r="L232" s="160"/>
      <c r="M232" s="164"/>
      <c r="N232" s="165"/>
      <c r="O232" s="165"/>
      <c r="P232" s="165"/>
      <c r="Q232" s="165"/>
      <c r="R232" s="165"/>
      <c r="S232" s="165"/>
      <c r="T232" s="166"/>
      <c r="AT232" s="161" t="s">
        <v>129</v>
      </c>
      <c r="AU232" s="161" t="s">
        <v>82</v>
      </c>
      <c r="AV232" s="13" t="s">
        <v>82</v>
      </c>
      <c r="AW232" s="13" t="s">
        <v>29</v>
      </c>
      <c r="AX232" s="13" t="s">
        <v>72</v>
      </c>
      <c r="AY232" s="161" t="s">
        <v>119</v>
      </c>
    </row>
    <row r="233" spans="2:51" s="13" customFormat="1" ht="11.25">
      <c r="B233" s="160"/>
      <c r="D233" s="154" t="s">
        <v>129</v>
      </c>
      <c r="E233" s="161" t="s">
        <v>1</v>
      </c>
      <c r="F233" s="162" t="s">
        <v>318</v>
      </c>
      <c r="H233" s="163">
        <v>9</v>
      </c>
      <c r="L233" s="160"/>
      <c r="M233" s="164"/>
      <c r="N233" s="165"/>
      <c r="O233" s="165"/>
      <c r="P233" s="165"/>
      <c r="Q233" s="165"/>
      <c r="R233" s="165"/>
      <c r="S233" s="165"/>
      <c r="T233" s="166"/>
      <c r="AT233" s="161" t="s">
        <v>129</v>
      </c>
      <c r="AU233" s="161" t="s">
        <v>82</v>
      </c>
      <c r="AV233" s="13" t="s">
        <v>82</v>
      </c>
      <c r="AW233" s="13" t="s">
        <v>29</v>
      </c>
      <c r="AX233" s="13" t="s">
        <v>72</v>
      </c>
      <c r="AY233" s="161" t="s">
        <v>119</v>
      </c>
    </row>
    <row r="234" spans="2:51" s="13" customFormat="1" ht="11.25">
      <c r="B234" s="160"/>
      <c r="D234" s="154" t="s">
        <v>129</v>
      </c>
      <c r="E234" s="161" t="s">
        <v>1</v>
      </c>
      <c r="F234" s="162" t="s">
        <v>319</v>
      </c>
      <c r="H234" s="163">
        <v>18.675</v>
      </c>
      <c r="L234" s="160"/>
      <c r="M234" s="164"/>
      <c r="N234" s="165"/>
      <c r="O234" s="165"/>
      <c r="P234" s="165"/>
      <c r="Q234" s="165"/>
      <c r="R234" s="165"/>
      <c r="S234" s="165"/>
      <c r="T234" s="166"/>
      <c r="AT234" s="161" t="s">
        <v>129</v>
      </c>
      <c r="AU234" s="161" t="s">
        <v>82</v>
      </c>
      <c r="AV234" s="13" t="s">
        <v>82</v>
      </c>
      <c r="AW234" s="13" t="s">
        <v>29</v>
      </c>
      <c r="AX234" s="13" t="s">
        <v>72</v>
      </c>
      <c r="AY234" s="161" t="s">
        <v>119</v>
      </c>
    </row>
    <row r="235" spans="2:51" s="13" customFormat="1" ht="11.25">
      <c r="B235" s="160"/>
      <c r="D235" s="154" t="s">
        <v>129</v>
      </c>
      <c r="E235" s="161" t="s">
        <v>1</v>
      </c>
      <c r="F235" s="162" t="s">
        <v>320</v>
      </c>
      <c r="H235" s="163">
        <v>18.225</v>
      </c>
      <c r="L235" s="160"/>
      <c r="M235" s="164"/>
      <c r="N235" s="165"/>
      <c r="O235" s="165"/>
      <c r="P235" s="165"/>
      <c r="Q235" s="165"/>
      <c r="R235" s="165"/>
      <c r="S235" s="165"/>
      <c r="T235" s="166"/>
      <c r="AT235" s="161" t="s">
        <v>129</v>
      </c>
      <c r="AU235" s="161" t="s">
        <v>82</v>
      </c>
      <c r="AV235" s="13" t="s">
        <v>82</v>
      </c>
      <c r="AW235" s="13" t="s">
        <v>29</v>
      </c>
      <c r="AX235" s="13" t="s">
        <v>72</v>
      </c>
      <c r="AY235" s="161" t="s">
        <v>119</v>
      </c>
    </row>
    <row r="236" spans="2:51" s="13" customFormat="1" ht="11.25">
      <c r="B236" s="160"/>
      <c r="D236" s="154" t="s">
        <v>129</v>
      </c>
      <c r="E236" s="161" t="s">
        <v>1</v>
      </c>
      <c r="F236" s="162" t="s">
        <v>321</v>
      </c>
      <c r="H236" s="163">
        <v>-22.813</v>
      </c>
      <c r="L236" s="160"/>
      <c r="M236" s="164"/>
      <c r="N236" s="165"/>
      <c r="O236" s="165"/>
      <c r="P236" s="165"/>
      <c r="Q236" s="165"/>
      <c r="R236" s="165"/>
      <c r="S236" s="165"/>
      <c r="T236" s="166"/>
      <c r="AT236" s="161" t="s">
        <v>129</v>
      </c>
      <c r="AU236" s="161" t="s">
        <v>82</v>
      </c>
      <c r="AV236" s="13" t="s">
        <v>82</v>
      </c>
      <c r="AW236" s="13" t="s">
        <v>29</v>
      </c>
      <c r="AX236" s="13" t="s">
        <v>72</v>
      </c>
      <c r="AY236" s="161" t="s">
        <v>119</v>
      </c>
    </row>
    <row r="237" spans="2:51" s="13" customFormat="1" ht="11.25">
      <c r="B237" s="160"/>
      <c r="D237" s="154" t="s">
        <v>129</v>
      </c>
      <c r="E237" s="161" t="s">
        <v>1</v>
      </c>
      <c r="F237" s="162" t="s">
        <v>322</v>
      </c>
      <c r="H237" s="163">
        <v>-3.332</v>
      </c>
      <c r="L237" s="160"/>
      <c r="M237" s="164"/>
      <c r="N237" s="165"/>
      <c r="O237" s="165"/>
      <c r="P237" s="165"/>
      <c r="Q237" s="165"/>
      <c r="R237" s="165"/>
      <c r="S237" s="165"/>
      <c r="T237" s="166"/>
      <c r="AT237" s="161" t="s">
        <v>129</v>
      </c>
      <c r="AU237" s="161" t="s">
        <v>82</v>
      </c>
      <c r="AV237" s="13" t="s">
        <v>82</v>
      </c>
      <c r="AW237" s="13" t="s">
        <v>29</v>
      </c>
      <c r="AX237" s="13" t="s">
        <v>72</v>
      </c>
      <c r="AY237" s="161" t="s">
        <v>119</v>
      </c>
    </row>
    <row r="238" spans="2:51" s="14" customFormat="1" ht="11.25">
      <c r="B238" s="171"/>
      <c r="D238" s="154" t="s">
        <v>129</v>
      </c>
      <c r="E238" s="172" t="s">
        <v>1</v>
      </c>
      <c r="F238" s="173" t="s">
        <v>206</v>
      </c>
      <c r="H238" s="174">
        <v>96.17999999999999</v>
      </c>
      <c r="L238" s="171"/>
      <c r="M238" s="175"/>
      <c r="N238" s="176"/>
      <c r="O238" s="176"/>
      <c r="P238" s="176"/>
      <c r="Q238" s="176"/>
      <c r="R238" s="176"/>
      <c r="S238" s="176"/>
      <c r="T238" s="177"/>
      <c r="AT238" s="172" t="s">
        <v>129</v>
      </c>
      <c r="AU238" s="172" t="s">
        <v>82</v>
      </c>
      <c r="AV238" s="14" t="s">
        <v>127</v>
      </c>
      <c r="AW238" s="14" t="s">
        <v>29</v>
      </c>
      <c r="AX238" s="14" t="s">
        <v>80</v>
      </c>
      <c r="AY238" s="172" t="s">
        <v>119</v>
      </c>
    </row>
    <row r="239" spans="1:65" s="1" customFormat="1" ht="16.5" customHeight="1">
      <c r="A239" s="29"/>
      <c r="B239" s="140"/>
      <c r="C239" s="141" t="s">
        <v>323</v>
      </c>
      <c r="D239" s="141" t="s">
        <v>122</v>
      </c>
      <c r="E239" s="142" t="s">
        <v>324</v>
      </c>
      <c r="F239" s="143" t="s">
        <v>325</v>
      </c>
      <c r="G239" s="144" t="s">
        <v>326</v>
      </c>
      <c r="H239" s="145">
        <v>16</v>
      </c>
      <c r="I239" s="200"/>
      <c r="J239" s="146">
        <f>ROUND(I239*H239,2)</f>
        <v>0</v>
      </c>
      <c r="K239" s="143" t="s">
        <v>126</v>
      </c>
      <c r="L239" s="30"/>
      <c r="M239" s="147" t="s">
        <v>1</v>
      </c>
      <c r="N239" s="148" t="s">
        <v>37</v>
      </c>
      <c r="O239" s="149">
        <v>0.26</v>
      </c>
      <c r="P239" s="149">
        <f>O239*H239</f>
        <v>4.16</v>
      </c>
      <c r="Q239" s="149">
        <v>0.05455</v>
      </c>
      <c r="R239" s="149">
        <f>Q239*H239</f>
        <v>0.8728</v>
      </c>
      <c r="S239" s="149">
        <v>0</v>
      </c>
      <c r="T239" s="150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1" t="s">
        <v>127</v>
      </c>
      <c r="AT239" s="151" t="s">
        <v>122</v>
      </c>
      <c r="AU239" s="151" t="s">
        <v>82</v>
      </c>
      <c r="AY239" s="17" t="s">
        <v>119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7" t="s">
        <v>80</v>
      </c>
      <c r="BK239" s="152">
        <f>ROUND(I239*H239,2)</f>
        <v>0</v>
      </c>
      <c r="BL239" s="17" t="s">
        <v>127</v>
      </c>
      <c r="BM239" s="151" t="s">
        <v>327</v>
      </c>
    </row>
    <row r="240" spans="2:51" s="13" customFormat="1" ht="11.25">
      <c r="B240" s="160"/>
      <c r="D240" s="154" t="s">
        <v>129</v>
      </c>
      <c r="E240" s="161" t="s">
        <v>1</v>
      </c>
      <c r="F240" s="162" t="s">
        <v>328</v>
      </c>
      <c r="H240" s="163">
        <v>12</v>
      </c>
      <c r="L240" s="160"/>
      <c r="M240" s="164"/>
      <c r="N240" s="165"/>
      <c r="O240" s="165"/>
      <c r="P240" s="165"/>
      <c r="Q240" s="165"/>
      <c r="R240" s="165"/>
      <c r="S240" s="165"/>
      <c r="T240" s="166"/>
      <c r="AT240" s="161" t="s">
        <v>129</v>
      </c>
      <c r="AU240" s="161" t="s">
        <v>82</v>
      </c>
      <c r="AV240" s="13" t="s">
        <v>82</v>
      </c>
      <c r="AW240" s="13" t="s">
        <v>29</v>
      </c>
      <c r="AX240" s="13" t="s">
        <v>72</v>
      </c>
      <c r="AY240" s="161" t="s">
        <v>119</v>
      </c>
    </row>
    <row r="241" spans="2:51" s="13" customFormat="1" ht="11.25">
      <c r="B241" s="160"/>
      <c r="D241" s="154" t="s">
        <v>129</v>
      </c>
      <c r="E241" s="161" t="s">
        <v>1</v>
      </c>
      <c r="F241" s="162" t="s">
        <v>329</v>
      </c>
      <c r="H241" s="163">
        <v>4</v>
      </c>
      <c r="L241" s="160"/>
      <c r="M241" s="164"/>
      <c r="N241" s="165"/>
      <c r="O241" s="165"/>
      <c r="P241" s="165"/>
      <c r="Q241" s="165"/>
      <c r="R241" s="165"/>
      <c r="S241" s="165"/>
      <c r="T241" s="166"/>
      <c r="AT241" s="161" t="s">
        <v>129</v>
      </c>
      <c r="AU241" s="161" t="s">
        <v>82</v>
      </c>
      <c r="AV241" s="13" t="s">
        <v>82</v>
      </c>
      <c r="AW241" s="13" t="s">
        <v>29</v>
      </c>
      <c r="AX241" s="13" t="s">
        <v>72</v>
      </c>
      <c r="AY241" s="161" t="s">
        <v>119</v>
      </c>
    </row>
    <row r="242" spans="2:51" s="14" customFormat="1" ht="11.25">
      <c r="B242" s="171"/>
      <c r="D242" s="154" t="s">
        <v>129</v>
      </c>
      <c r="E242" s="172" t="s">
        <v>1</v>
      </c>
      <c r="F242" s="173" t="s">
        <v>206</v>
      </c>
      <c r="H242" s="174">
        <v>16</v>
      </c>
      <c r="L242" s="171"/>
      <c r="M242" s="175"/>
      <c r="N242" s="176"/>
      <c r="O242" s="176"/>
      <c r="P242" s="176"/>
      <c r="Q242" s="176"/>
      <c r="R242" s="176"/>
      <c r="S242" s="176"/>
      <c r="T242" s="177"/>
      <c r="AT242" s="172" t="s">
        <v>129</v>
      </c>
      <c r="AU242" s="172" t="s">
        <v>82</v>
      </c>
      <c r="AV242" s="14" t="s">
        <v>127</v>
      </c>
      <c r="AW242" s="14" t="s">
        <v>29</v>
      </c>
      <c r="AX242" s="14" t="s">
        <v>80</v>
      </c>
      <c r="AY242" s="172" t="s">
        <v>119</v>
      </c>
    </row>
    <row r="243" spans="1:65" s="1" customFormat="1" ht="16.5" customHeight="1">
      <c r="A243" s="29"/>
      <c r="B243" s="140"/>
      <c r="C243" s="141" t="s">
        <v>330</v>
      </c>
      <c r="D243" s="141" t="s">
        <v>122</v>
      </c>
      <c r="E243" s="142" t="s">
        <v>331</v>
      </c>
      <c r="F243" s="143" t="s">
        <v>332</v>
      </c>
      <c r="G243" s="144" t="s">
        <v>326</v>
      </c>
      <c r="H243" s="145">
        <v>6</v>
      </c>
      <c r="I243" s="200"/>
      <c r="J243" s="146">
        <f>ROUND(I243*H243,2)</f>
        <v>0</v>
      </c>
      <c r="K243" s="143" t="s">
        <v>126</v>
      </c>
      <c r="L243" s="30"/>
      <c r="M243" s="147" t="s">
        <v>1</v>
      </c>
      <c r="N243" s="148" t="s">
        <v>37</v>
      </c>
      <c r="O243" s="149">
        <v>0.515</v>
      </c>
      <c r="P243" s="149">
        <f>O243*H243</f>
        <v>3.09</v>
      </c>
      <c r="Q243" s="149">
        <v>0.11805</v>
      </c>
      <c r="R243" s="149">
        <f>Q243*H243</f>
        <v>0.7083</v>
      </c>
      <c r="S243" s="149">
        <v>0</v>
      </c>
      <c r="T243" s="150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1" t="s">
        <v>127</v>
      </c>
      <c r="AT243" s="151" t="s">
        <v>122</v>
      </c>
      <c r="AU243" s="151" t="s">
        <v>82</v>
      </c>
      <c r="AY243" s="17" t="s">
        <v>119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7" t="s">
        <v>80</v>
      </c>
      <c r="BK243" s="152">
        <f>ROUND(I243*H243,2)</f>
        <v>0</v>
      </c>
      <c r="BL243" s="17" t="s">
        <v>127</v>
      </c>
      <c r="BM243" s="151" t="s">
        <v>333</v>
      </c>
    </row>
    <row r="244" spans="2:51" s="13" customFormat="1" ht="11.25">
      <c r="B244" s="160"/>
      <c r="D244" s="154" t="s">
        <v>129</v>
      </c>
      <c r="E244" s="161" t="s">
        <v>1</v>
      </c>
      <c r="F244" s="162" t="s">
        <v>334</v>
      </c>
      <c r="H244" s="163">
        <v>6</v>
      </c>
      <c r="L244" s="160"/>
      <c r="M244" s="164"/>
      <c r="N244" s="165"/>
      <c r="O244" s="165"/>
      <c r="P244" s="165"/>
      <c r="Q244" s="165"/>
      <c r="R244" s="165"/>
      <c r="S244" s="165"/>
      <c r="T244" s="166"/>
      <c r="AT244" s="161" t="s">
        <v>129</v>
      </c>
      <c r="AU244" s="161" t="s">
        <v>82</v>
      </c>
      <c r="AV244" s="13" t="s">
        <v>82</v>
      </c>
      <c r="AW244" s="13" t="s">
        <v>29</v>
      </c>
      <c r="AX244" s="13" t="s">
        <v>80</v>
      </c>
      <c r="AY244" s="161" t="s">
        <v>119</v>
      </c>
    </row>
    <row r="245" spans="1:65" s="1" customFormat="1" ht="16.5" customHeight="1">
      <c r="A245" s="29"/>
      <c r="B245" s="140"/>
      <c r="C245" s="141" t="s">
        <v>335</v>
      </c>
      <c r="D245" s="141" t="s">
        <v>122</v>
      </c>
      <c r="E245" s="142" t="s">
        <v>336</v>
      </c>
      <c r="F245" s="143" t="s">
        <v>337</v>
      </c>
      <c r="G245" s="144" t="s">
        <v>338</v>
      </c>
      <c r="H245" s="145">
        <v>12.5</v>
      </c>
      <c r="I245" s="200"/>
      <c r="J245" s="146">
        <f>ROUND(I245*H245,2)</f>
        <v>0</v>
      </c>
      <c r="K245" s="143" t="s">
        <v>126</v>
      </c>
      <c r="L245" s="30"/>
      <c r="M245" s="147" t="s">
        <v>1</v>
      </c>
      <c r="N245" s="148" t="s">
        <v>37</v>
      </c>
      <c r="O245" s="149">
        <v>0.098</v>
      </c>
      <c r="P245" s="149">
        <f>O245*H245</f>
        <v>1.225</v>
      </c>
      <c r="Q245" s="149">
        <v>0.0003</v>
      </c>
      <c r="R245" s="149">
        <f>Q245*H245</f>
        <v>0.00375</v>
      </c>
      <c r="S245" s="149">
        <v>0</v>
      </c>
      <c r="T245" s="150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1" t="s">
        <v>127</v>
      </c>
      <c r="AT245" s="151" t="s">
        <v>122</v>
      </c>
      <c r="AU245" s="151" t="s">
        <v>82</v>
      </c>
      <c r="AY245" s="17" t="s">
        <v>119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80</v>
      </c>
      <c r="BK245" s="152">
        <f>ROUND(I245*H245,2)</f>
        <v>0</v>
      </c>
      <c r="BL245" s="17" t="s">
        <v>127</v>
      </c>
      <c r="BM245" s="151" t="s">
        <v>339</v>
      </c>
    </row>
    <row r="246" spans="2:51" s="13" customFormat="1" ht="11.25">
      <c r="B246" s="160"/>
      <c r="D246" s="154" t="s">
        <v>129</v>
      </c>
      <c r="E246" s="161" t="s">
        <v>1</v>
      </c>
      <c r="F246" s="162" t="s">
        <v>340</v>
      </c>
      <c r="H246" s="163">
        <v>6.5</v>
      </c>
      <c r="L246" s="160"/>
      <c r="M246" s="164"/>
      <c r="N246" s="165"/>
      <c r="O246" s="165"/>
      <c r="P246" s="165"/>
      <c r="Q246" s="165"/>
      <c r="R246" s="165"/>
      <c r="S246" s="165"/>
      <c r="T246" s="166"/>
      <c r="AT246" s="161" t="s">
        <v>129</v>
      </c>
      <c r="AU246" s="161" t="s">
        <v>82</v>
      </c>
      <c r="AV246" s="13" t="s">
        <v>82</v>
      </c>
      <c r="AW246" s="13" t="s">
        <v>29</v>
      </c>
      <c r="AX246" s="13" t="s">
        <v>72</v>
      </c>
      <c r="AY246" s="161" t="s">
        <v>119</v>
      </c>
    </row>
    <row r="247" spans="2:51" s="13" customFormat="1" ht="11.25">
      <c r="B247" s="160"/>
      <c r="D247" s="154" t="s">
        <v>129</v>
      </c>
      <c r="E247" s="161" t="s">
        <v>1</v>
      </c>
      <c r="F247" s="162" t="s">
        <v>341</v>
      </c>
      <c r="H247" s="163">
        <v>6</v>
      </c>
      <c r="L247" s="160"/>
      <c r="M247" s="164"/>
      <c r="N247" s="165"/>
      <c r="O247" s="165"/>
      <c r="P247" s="165"/>
      <c r="Q247" s="165"/>
      <c r="R247" s="165"/>
      <c r="S247" s="165"/>
      <c r="T247" s="166"/>
      <c r="AT247" s="161" t="s">
        <v>129</v>
      </c>
      <c r="AU247" s="161" t="s">
        <v>82</v>
      </c>
      <c r="AV247" s="13" t="s">
        <v>82</v>
      </c>
      <c r="AW247" s="13" t="s">
        <v>29</v>
      </c>
      <c r="AX247" s="13" t="s">
        <v>72</v>
      </c>
      <c r="AY247" s="161" t="s">
        <v>119</v>
      </c>
    </row>
    <row r="248" spans="2:51" s="14" customFormat="1" ht="11.25">
      <c r="B248" s="171"/>
      <c r="D248" s="154" t="s">
        <v>129</v>
      </c>
      <c r="E248" s="172" t="s">
        <v>1</v>
      </c>
      <c r="F248" s="173" t="s">
        <v>206</v>
      </c>
      <c r="H248" s="174">
        <v>12.5</v>
      </c>
      <c r="L248" s="171"/>
      <c r="M248" s="175"/>
      <c r="N248" s="176"/>
      <c r="O248" s="176"/>
      <c r="P248" s="176"/>
      <c r="Q248" s="176"/>
      <c r="R248" s="176"/>
      <c r="S248" s="176"/>
      <c r="T248" s="177"/>
      <c r="AT248" s="172" t="s">
        <v>129</v>
      </c>
      <c r="AU248" s="172" t="s">
        <v>82</v>
      </c>
      <c r="AV248" s="14" t="s">
        <v>127</v>
      </c>
      <c r="AW248" s="14" t="s">
        <v>29</v>
      </c>
      <c r="AX248" s="14" t="s">
        <v>80</v>
      </c>
      <c r="AY248" s="172" t="s">
        <v>119</v>
      </c>
    </row>
    <row r="249" spans="1:65" s="1" customFormat="1" ht="16.5" customHeight="1">
      <c r="A249" s="29"/>
      <c r="B249" s="140"/>
      <c r="C249" s="141" t="s">
        <v>342</v>
      </c>
      <c r="D249" s="141" t="s">
        <v>122</v>
      </c>
      <c r="E249" s="142" t="s">
        <v>343</v>
      </c>
      <c r="F249" s="143" t="s">
        <v>344</v>
      </c>
      <c r="G249" s="144" t="s">
        <v>226</v>
      </c>
      <c r="H249" s="145">
        <v>16</v>
      </c>
      <c r="I249" s="200"/>
      <c r="J249" s="146">
        <f>ROUND(I249*H249,2)</f>
        <v>0</v>
      </c>
      <c r="K249" s="143" t="s">
        <v>126</v>
      </c>
      <c r="L249" s="30"/>
      <c r="M249" s="147" t="s">
        <v>1</v>
      </c>
      <c r="N249" s="148" t="s">
        <v>37</v>
      </c>
      <c r="O249" s="149">
        <v>0.582</v>
      </c>
      <c r="P249" s="149">
        <f>O249*H249</f>
        <v>9.312</v>
      </c>
      <c r="Q249" s="149">
        <v>0.06843</v>
      </c>
      <c r="R249" s="149">
        <f>Q249*H249</f>
        <v>1.09488</v>
      </c>
      <c r="S249" s="149">
        <v>0</v>
      </c>
      <c r="T249" s="150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1" t="s">
        <v>127</v>
      </c>
      <c r="AT249" s="151" t="s">
        <v>122</v>
      </c>
      <c r="AU249" s="151" t="s">
        <v>82</v>
      </c>
      <c r="AY249" s="17" t="s">
        <v>119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7" t="s">
        <v>80</v>
      </c>
      <c r="BK249" s="152">
        <f>ROUND(I249*H249,2)</f>
        <v>0</v>
      </c>
      <c r="BL249" s="17" t="s">
        <v>127</v>
      </c>
      <c r="BM249" s="151" t="s">
        <v>345</v>
      </c>
    </row>
    <row r="250" spans="2:51" s="12" customFormat="1" ht="11.25">
      <c r="B250" s="153"/>
      <c r="D250" s="154" t="s">
        <v>129</v>
      </c>
      <c r="E250" s="155" t="s">
        <v>1</v>
      </c>
      <c r="F250" s="156" t="s">
        <v>346</v>
      </c>
      <c r="H250" s="155" t="s">
        <v>1</v>
      </c>
      <c r="L250" s="153"/>
      <c r="M250" s="157"/>
      <c r="N250" s="158"/>
      <c r="O250" s="158"/>
      <c r="P250" s="158"/>
      <c r="Q250" s="158"/>
      <c r="R250" s="158"/>
      <c r="S250" s="158"/>
      <c r="T250" s="159"/>
      <c r="AT250" s="155" t="s">
        <v>129</v>
      </c>
      <c r="AU250" s="155" t="s">
        <v>82</v>
      </c>
      <c r="AV250" s="12" t="s">
        <v>80</v>
      </c>
      <c r="AW250" s="12" t="s">
        <v>29</v>
      </c>
      <c r="AX250" s="12" t="s">
        <v>72</v>
      </c>
      <c r="AY250" s="155" t="s">
        <v>119</v>
      </c>
    </row>
    <row r="251" spans="2:51" s="13" customFormat="1" ht="11.25">
      <c r="B251" s="160"/>
      <c r="D251" s="154" t="s">
        <v>129</v>
      </c>
      <c r="E251" s="161" t="s">
        <v>1</v>
      </c>
      <c r="F251" s="162" t="s">
        <v>347</v>
      </c>
      <c r="H251" s="163">
        <v>12.9</v>
      </c>
      <c r="L251" s="160"/>
      <c r="M251" s="164"/>
      <c r="N251" s="165"/>
      <c r="O251" s="165"/>
      <c r="P251" s="165"/>
      <c r="Q251" s="165"/>
      <c r="R251" s="165"/>
      <c r="S251" s="165"/>
      <c r="T251" s="166"/>
      <c r="AT251" s="161" t="s">
        <v>129</v>
      </c>
      <c r="AU251" s="161" t="s">
        <v>82</v>
      </c>
      <c r="AV251" s="13" t="s">
        <v>82</v>
      </c>
      <c r="AW251" s="13" t="s">
        <v>29</v>
      </c>
      <c r="AX251" s="13" t="s">
        <v>72</v>
      </c>
      <c r="AY251" s="161" t="s">
        <v>119</v>
      </c>
    </row>
    <row r="252" spans="2:51" s="13" customFormat="1" ht="11.25">
      <c r="B252" s="160"/>
      <c r="D252" s="154" t="s">
        <v>129</v>
      </c>
      <c r="E252" s="161" t="s">
        <v>1</v>
      </c>
      <c r="F252" s="162" t="s">
        <v>348</v>
      </c>
      <c r="H252" s="163">
        <v>3.1</v>
      </c>
      <c r="L252" s="160"/>
      <c r="M252" s="164"/>
      <c r="N252" s="165"/>
      <c r="O252" s="165"/>
      <c r="P252" s="165"/>
      <c r="Q252" s="165"/>
      <c r="R252" s="165"/>
      <c r="S252" s="165"/>
      <c r="T252" s="166"/>
      <c r="AT252" s="161" t="s">
        <v>129</v>
      </c>
      <c r="AU252" s="161" t="s">
        <v>82</v>
      </c>
      <c r="AV252" s="13" t="s">
        <v>82</v>
      </c>
      <c r="AW252" s="13" t="s">
        <v>29</v>
      </c>
      <c r="AX252" s="13" t="s">
        <v>72</v>
      </c>
      <c r="AY252" s="161" t="s">
        <v>119</v>
      </c>
    </row>
    <row r="253" spans="2:51" s="14" customFormat="1" ht="11.25">
      <c r="B253" s="171"/>
      <c r="D253" s="154" t="s">
        <v>129</v>
      </c>
      <c r="E253" s="172" t="s">
        <v>1</v>
      </c>
      <c r="F253" s="173" t="s">
        <v>206</v>
      </c>
      <c r="H253" s="174">
        <v>16</v>
      </c>
      <c r="L253" s="171"/>
      <c r="M253" s="175"/>
      <c r="N253" s="176"/>
      <c r="O253" s="176"/>
      <c r="P253" s="176"/>
      <c r="Q253" s="176"/>
      <c r="R253" s="176"/>
      <c r="S253" s="176"/>
      <c r="T253" s="177"/>
      <c r="AT253" s="172" t="s">
        <v>129</v>
      </c>
      <c r="AU253" s="172" t="s">
        <v>82</v>
      </c>
      <c r="AV253" s="14" t="s">
        <v>127</v>
      </c>
      <c r="AW253" s="14" t="s">
        <v>29</v>
      </c>
      <c r="AX253" s="14" t="s">
        <v>80</v>
      </c>
      <c r="AY253" s="172" t="s">
        <v>119</v>
      </c>
    </row>
    <row r="254" spans="2:63" s="11" customFormat="1" ht="22.5" customHeight="1">
      <c r="B254" s="128"/>
      <c r="D254" s="129" t="s">
        <v>71</v>
      </c>
      <c r="E254" s="138" t="s">
        <v>127</v>
      </c>
      <c r="F254" s="138" t="s">
        <v>349</v>
      </c>
      <c r="J254" s="139">
        <f>BK254</f>
        <v>0</v>
      </c>
      <c r="L254" s="128"/>
      <c r="M254" s="132"/>
      <c r="N254" s="133"/>
      <c r="O254" s="133"/>
      <c r="P254" s="134">
        <f>SUM(P255:P312)</f>
        <v>61.509071999999996</v>
      </c>
      <c r="Q254" s="133"/>
      <c r="R254" s="134">
        <f>SUM(R255:R312)</f>
        <v>12.543942060000001</v>
      </c>
      <c r="S254" s="133"/>
      <c r="T254" s="135">
        <f>SUM(T255:T312)</f>
        <v>0</v>
      </c>
      <c r="AR254" s="129" t="s">
        <v>80</v>
      </c>
      <c r="AT254" s="136" t="s">
        <v>71</v>
      </c>
      <c r="AU254" s="136" t="s">
        <v>80</v>
      </c>
      <c r="AY254" s="129" t="s">
        <v>119</v>
      </c>
      <c r="BK254" s="137">
        <f>SUM(BK255:BK312)</f>
        <v>0</v>
      </c>
    </row>
    <row r="255" spans="1:65" s="1" customFormat="1" ht="16.5" customHeight="1">
      <c r="A255" s="29"/>
      <c r="B255" s="140"/>
      <c r="C255" s="141" t="s">
        <v>350</v>
      </c>
      <c r="D255" s="141" t="s">
        <v>122</v>
      </c>
      <c r="E255" s="142" t="s">
        <v>351</v>
      </c>
      <c r="F255" s="143" t="s">
        <v>352</v>
      </c>
      <c r="G255" s="144" t="s">
        <v>125</v>
      </c>
      <c r="H255" s="145">
        <v>0.353</v>
      </c>
      <c r="I255" s="200"/>
      <c r="J255" s="146">
        <f>ROUND(I255*H255,2)</f>
        <v>0</v>
      </c>
      <c r="K255" s="143" t="s">
        <v>126</v>
      </c>
      <c r="L255" s="30"/>
      <c r="M255" s="147" t="s">
        <v>1</v>
      </c>
      <c r="N255" s="148" t="s">
        <v>37</v>
      </c>
      <c r="O255" s="149">
        <v>1.152</v>
      </c>
      <c r="P255" s="149">
        <f>O255*H255</f>
        <v>0.40665599999999996</v>
      </c>
      <c r="Q255" s="149">
        <v>2.45336</v>
      </c>
      <c r="R255" s="149">
        <f>Q255*H255</f>
        <v>0.86603608</v>
      </c>
      <c r="S255" s="149">
        <v>0</v>
      </c>
      <c r="T255" s="150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1" t="s">
        <v>127</v>
      </c>
      <c r="AT255" s="151" t="s">
        <v>122</v>
      </c>
      <c r="AU255" s="151" t="s">
        <v>82</v>
      </c>
      <c r="AY255" s="17" t="s">
        <v>119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7" t="s">
        <v>80</v>
      </c>
      <c r="BK255" s="152">
        <f>ROUND(I255*H255,2)</f>
        <v>0</v>
      </c>
      <c r="BL255" s="17" t="s">
        <v>127</v>
      </c>
      <c r="BM255" s="151" t="s">
        <v>353</v>
      </c>
    </row>
    <row r="256" spans="2:51" s="13" customFormat="1" ht="11.25">
      <c r="B256" s="160"/>
      <c r="D256" s="154" t="s">
        <v>129</v>
      </c>
      <c r="E256" s="161" t="s">
        <v>1</v>
      </c>
      <c r="F256" s="162" t="s">
        <v>354</v>
      </c>
      <c r="H256" s="163">
        <v>0.353</v>
      </c>
      <c r="L256" s="160"/>
      <c r="M256" s="164"/>
      <c r="N256" s="165"/>
      <c r="O256" s="165"/>
      <c r="P256" s="165"/>
      <c r="Q256" s="165"/>
      <c r="R256" s="165"/>
      <c r="S256" s="165"/>
      <c r="T256" s="166"/>
      <c r="AT256" s="161" t="s">
        <v>129</v>
      </c>
      <c r="AU256" s="161" t="s">
        <v>82</v>
      </c>
      <c r="AV256" s="13" t="s">
        <v>82</v>
      </c>
      <c r="AW256" s="13" t="s">
        <v>29</v>
      </c>
      <c r="AX256" s="13" t="s">
        <v>80</v>
      </c>
      <c r="AY256" s="161" t="s">
        <v>119</v>
      </c>
    </row>
    <row r="257" spans="1:65" s="1" customFormat="1" ht="16.5" customHeight="1">
      <c r="A257" s="29"/>
      <c r="B257" s="140"/>
      <c r="C257" s="141" t="s">
        <v>355</v>
      </c>
      <c r="D257" s="141" t="s">
        <v>122</v>
      </c>
      <c r="E257" s="142" t="s">
        <v>356</v>
      </c>
      <c r="F257" s="143" t="s">
        <v>357</v>
      </c>
      <c r="G257" s="144" t="s">
        <v>226</v>
      </c>
      <c r="H257" s="145">
        <v>3.76</v>
      </c>
      <c r="I257" s="200"/>
      <c r="J257" s="146">
        <f>ROUND(I257*H257,2)</f>
        <v>0</v>
      </c>
      <c r="K257" s="143" t="s">
        <v>126</v>
      </c>
      <c r="L257" s="30"/>
      <c r="M257" s="147" t="s">
        <v>1</v>
      </c>
      <c r="N257" s="148" t="s">
        <v>37</v>
      </c>
      <c r="O257" s="149">
        <v>0.397</v>
      </c>
      <c r="P257" s="149">
        <f>O257*H257</f>
        <v>1.49272</v>
      </c>
      <c r="Q257" s="149">
        <v>0.00663</v>
      </c>
      <c r="R257" s="149">
        <f>Q257*H257</f>
        <v>0.024928799999999997</v>
      </c>
      <c r="S257" s="149">
        <v>0</v>
      </c>
      <c r="T257" s="150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1" t="s">
        <v>127</v>
      </c>
      <c r="AT257" s="151" t="s">
        <v>122</v>
      </c>
      <c r="AU257" s="151" t="s">
        <v>82</v>
      </c>
      <c r="AY257" s="17" t="s">
        <v>119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7" t="s">
        <v>80</v>
      </c>
      <c r="BK257" s="152">
        <f>ROUND(I257*H257,2)</f>
        <v>0</v>
      </c>
      <c r="BL257" s="17" t="s">
        <v>127</v>
      </c>
      <c r="BM257" s="151" t="s">
        <v>358</v>
      </c>
    </row>
    <row r="258" spans="2:51" s="13" customFormat="1" ht="11.25">
      <c r="B258" s="160"/>
      <c r="D258" s="154" t="s">
        <v>129</v>
      </c>
      <c r="E258" s="161" t="s">
        <v>1</v>
      </c>
      <c r="F258" s="162" t="s">
        <v>359</v>
      </c>
      <c r="H258" s="163">
        <v>1.41</v>
      </c>
      <c r="L258" s="160"/>
      <c r="M258" s="164"/>
      <c r="N258" s="165"/>
      <c r="O258" s="165"/>
      <c r="P258" s="165"/>
      <c r="Q258" s="165"/>
      <c r="R258" s="165"/>
      <c r="S258" s="165"/>
      <c r="T258" s="166"/>
      <c r="AT258" s="161" t="s">
        <v>129</v>
      </c>
      <c r="AU258" s="161" t="s">
        <v>82</v>
      </c>
      <c r="AV258" s="13" t="s">
        <v>82</v>
      </c>
      <c r="AW258" s="13" t="s">
        <v>29</v>
      </c>
      <c r="AX258" s="13" t="s">
        <v>72</v>
      </c>
      <c r="AY258" s="161" t="s">
        <v>119</v>
      </c>
    </row>
    <row r="259" spans="2:51" s="13" customFormat="1" ht="11.25">
      <c r="B259" s="160"/>
      <c r="D259" s="154" t="s">
        <v>129</v>
      </c>
      <c r="E259" s="161" t="s">
        <v>1</v>
      </c>
      <c r="F259" s="162" t="s">
        <v>360</v>
      </c>
      <c r="H259" s="163">
        <v>2.35</v>
      </c>
      <c r="L259" s="160"/>
      <c r="M259" s="164"/>
      <c r="N259" s="165"/>
      <c r="O259" s="165"/>
      <c r="P259" s="165"/>
      <c r="Q259" s="165"/>
      <c r="R259" s="165"/>
      <c r="S259" s="165"/>
      <c r="T259" s="166"/>
      <c r="AT259" s="161" t="s">
        <v>129</v>
      </c>
      <c r="AU259" s="161" t="s">
        <v>82</v>
      </c>
      <c r="AV259" s="13" t="s">
        <v>82</v>
      </c>
      <c r="AW259" s="13" t="s">
        <v>29</v>
      </c>
      <c r="AX259" s="13" t="s">
        <v>72</v>
      </c>
      <c r="AY259" s="161" t="s">
        <v>119</v>
      </c>
    </row>
    <row r="260" spans="2:51" s="14" customFormat="1" ht="11.25">
      <c r="B260" s="171"/>
      <c r="D260" s="154" t="s">
        <v>129</v>
      </c>
      <c r="E260" s="172" t="s">
        <v>1</v>
      </c>
      <c r="F260" s="173" t="s">
        <v>206</v>
      </c>
      <c r="H260" s="174">
        <v>3.76</v>
      </c>
      <c r="L260" s="171"/>
      <c r="M260" s="175"/>
      <c r="N260" s="176"/>
      <c r="O260" s="176"/>
      <c r="P260" s="176"/>
      <c r="Q260" s="176"/>
      <c r="R260" s="176"/>
      <c r="S260" s="176"/>
      <c r="T260" s="177"/>
      <c r="AT260" s="172" t="s">
        <v>129</v>
      </c>
      <c r="AU260" s="172" t="s">
        <v>82</v>
      </c>
      <c r="AV260" s="14" t="s">
        <v>127</v>
      </c>
      <c r="AW260" s="14" t="s">
        <v>29</v>
      </c>
      <c r="AX260" s="14" t="s">
        <v>80</v>
      </c>
      <c r="AY260" s="172" t="s">
        <v>119</v>
      </c>
    </row>
    <row r="261" spans="1:65" s="1" customFormat="1" ht="16.5" customHeight="1">
      <c r="A261" s="29"/>
      <c r="B261" s="140"/>
      <c r="C261" s="141" t="s">
        <v>361</v>
      </c>
      <c r="D261" s="141" t="s">
        <v>122</v>
      </c>
      <c r="E261" s="142" t="s">
        <v>362</v>
      </c>
      <c r="F261" s="143" t="s">
        <v>363</v>
      </c>
      <c r="G261" s="144" t="s">
        <v>226</v>
      </c>
      <c r="H261" s="145">
        <v>3.76</v>
      </c>
      <c r="I261" s="200"/>
      <c r="J261" s="146">
        <f>ROUND(I261*H261,2)</f>
        <v>0</v>
      </c>
      <c r="K261" s="143" t="s">
        <v>126</v>
      </c>
      <c r="L261" s="30"/>
      <c r="M261" s="147" t="s">
        <v>1</v>
      </c>
      <c r="N261" s="148" t="s">
        <v>37</v>
      </c>
      <c r="O261" s="149">
        <v>0.268</v>
      </c>
      <c r="P261" s="149">
        <f>O261*H261</f>
        <v>1.00768</v>
      </c>
      <c r="Q261" s="149">
        <v>0</v>
      </c>
      <c r="R261" s="149">
        <f>Q261*H261</f>
        <v>0</v>
      </c>
      <c r="S261" s="149">
        <v>0</v>
      </c>
      <c r="T261" s="150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1" t="s">
        <v>127</v>
      </c>
      <c r="AT261" s="151" t="s">
        <v>122</v>
      </c>
      <c r="AU261" s="151" t="s">
        <v>82</v>
      </c>
      <c r="AY261" s="17" t="s">
        <v>119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7" t="s">
        <v>80</v>
      </c>
      <c r="BK261" s="152">
        <f>ROUND(I261*H261,2)</f>
        <v>0</v>
      </c>
      <c r="BL261" s="17" t="s">
        <v>127</v>
      </c>
      <c r="BM261" s="151" t="s">
        <v>364</v>
      </c>
    </row>
    <row r="262" spans="1:65" s="1" customFormat="1" ht="16.5" customHeight="1">
      <c r="A262" s="29"/>
      <c r="B262" s="140"/>
      <c r="C262" s="141" t="s">
        <v>365</v>
      </c>
      <c r="D262" s="141" t="s">
        <v>122</v>
      </c>
      <c r="E262" s="142" t="s">
        <v>366</v>
      </c>
      <c r="F262" s="143" t="s">
        <v>367</v>
      </c>
      <c r="G262" s="144" t="s">
        <v>226</v>
      </c>
      <c r="H262" s="145">
        <v>1.41</v>
      </c>
      <c r="I262" s="200"/>
      <c r="J262" s="146">
        <f>ROUND(I262*H262,2)</f>
        <v>0</v>
      </c>
      <c r="K262" s="143" t="s">
        <v>126</v>
      </c>
      <c r="L262" s="30"/>
      <c r="M262" s="147" t="s">
        <v>1</v>
      </c>
      <c r="N262" s="148" t="s">
        <v>37</v>
      </c>
      <c r="O262" s="149">
        <v>0.311</v>
      </c>
      <c r="P262" s="149">
        <f>O262*H262</f>
        <v>0.43850999999999996</v>
      </c>
      <c r="Q262" s="149">
        <v>0.00134</v>
      </c>
      <c r="R262" s="149">
        <f>Q262*H262</f>
        <v>0.0018894</v>
      </c>
      <c r="S262" s="149">
        <v>0</v>
      </c>
      <c r="T262" s="150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1" t="s">
        <v>127</v>
      </c>
      <c r="AT262" s="151" t="s">
        <v>122</v>
      </c>
      <c r="AU262" s="151" t="s">
        <v>82</v>
      </c>
      <c r="AY262" s="17" t="s">
        <v>119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7" t="s">
        <v>80</v>
      </c>
      <c r="BK262" s="152">
        <f>ROUND(I262*H262,2)</f>
        <v>0</v>
      </c>
      <c r="BL262" s="17" t="s">
        <v>127</v>
      </c>
      <c r="BM262" s="151" t="s">
        <v>368</v>
      </c>
    </row>
    <row r="263" spans="2:51" s="13" customFormat="1" ht="11.25">
      <c r="B263" s="160"/>
      <c r="D263" s="154" t="s">
        <v>129</v>
      </c>
      <c r="E263" s="161" t="s">
        <v>1</v>
      </c>
      <c r="F263" s="162" t="s">
        <v>359</v>
      </c>
      <c r="H263" s="163">
        <v>1.41</v>
      </c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129</v>
      </c>
      <c r="AU263" s="161" t="s">
        <v>82</v>
      </c>
      <c r="AV263" s="13" t="s">
        <v>82</v>
      </c>
      <c r="AW263" s="13" t="s">
        <v>29</v>
      </c>
      <c r="AX263" s="13" t="s">
        <v>80</v>
      </c>
      <c r="AY263" s="161" t="s">
        <v>119</v>
      </c>
    </row>
    <row r="264" spans="1:65" s="1" customFormat="1" ht="16.5" customHeight="1">
      <c r="A264" s="29"/>
      <c r="B264" s="140"/>
      <c r="C264" s="141" t="s">
        <v>369</v>
      </c>
      <c r="D264" s="141" t="s">
        <v>122</v>
      </c>
      <c r="E264" s="142" t="s">
        <v>370</v>
      </c>
      <c r="F264" s="143" t="s">
        <v>371</v>
      </c>
      <c r="G264" s="144" t="s">
        <v>226</v>
      </c>
      <c r="H264" s="145">
        <v>1.41</v>
      </c>
      <c r="I264" s="200"/>
      <c r="J264" s="146">
        <f>ROUND(I264*H264,2)</f>
        <v>0</v>
      </c>
      <c r="K264" s="143" t="s">
        <v>126</v>
      </c>
      <c r="L264" s="30"/>
      <c r="M264" s="147" t="s">
        <v>1</v>
      </c>
      <c r="N264" s="148" t="s">
        <v>37</v>
      </c>
      <c r="O264" s="149">
        <v>0.161</v>
      </c>
      <c r="P264" s="149">
        <f>O264*H264</f>
        <v>0.22701</v>
      </c>
      <c r="Q264" s="149">
        <v>0</v>
      </c>
      <c r="R264" s="149">
        <f>Q264*H264</f>
        <v>0</v>
      </c>
      <c r="S264" s="149">
        <v>0</v>
      </c>
      <c r="T264" s="150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1" t="s">
        <v>127</v>
      </c>
      <c r="AT264" s="151" t="s">
        <v>122</v>
      </c>
      <c r="AU264" s="151" t="s">
        <v>82</v>
      </c>
      <c r="AY264" s="17" t="s">
        <v>119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17" t="s">
        <v>80</v>
      </c>
      <c r="BK264" s="152">
        <f>ROUND(I264*H264,2)</f>
        <v>0</v>
      </c>
      <c r="BL264" s="17" t="s">
        <v>127</v>
      </c>
      <c r="BM264" s="151" t="s">
        <v>372</v>
      </c>
    </row>
    <row r="265" spans="1:65" s="1" customFormat="1" ht="16.5" customHeight="1">
      <c r="A265" s="29"/>
      <c r="B265" s="140"/>
      <c r="C265" s="141" t="s">
        <v>373</v>
      </c>
      <c r="D265" s="141" t="s">
        <v>122</v>
      </c>
      <c r="E265" s="142" t="s">
        <v>374</v>
      </c>
      <c r="F265" s="143" t="s">
        <v>375</v>
      </c>
      <c r="G265" s="144" t="s">
        <v>136</v>
      </c>
      <c r="H265" s="145">
        <v>0.094</v>
      </c>
      <c r="I265" s="200"/>
      <c r="J265" s="146">
        <f>ROUND(I265*H265,2)</f>
        <v>0</v>
      </c>
      <c r="K265" s="143" t="s">
        <v>126</v>
      </c>
      <c r="L265" s="30"/>
      <c r="M265" s="147" t="s">
        <v>1</v>
      </c>
      <c r="N265" s="148" t="s">
        <v>37</v>
      </c>
      <c r="O265" s="149">
        <v>37.673</v>
      </c>
      <c r="P265" s="149">
        <f>O265*H265</f>
        <v>3.541262</v>
      </c>
      <c r="Q265" s="149">
        <v>1.05464</v>
      </c>
      <c r="R265" s="149">
        <f>Q265*H265</f>
        <v>0.09913616</v>
      </c>
      <c r="S265" s="149">
        <v>0</v>
      </c>
      <c r="T265" s="150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1" t="s">
        <v>127</v>
      </c>
      <c r="AT265" s="151" t="s">
        <v>122</v>
      </c>
      <c r="AU265" s="151" t="s">
        <v>82</v>
      </c>
      <c r="AY265" s="17" t="s">
        <v>119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7" t="s">
        <v>80</v>
      </c>
      <c r="BK265" s="152">
        <f>ROUND(I265*H265,2)</f>
        <v>0</v>
      </c>
      <c r="BL265" s="17" t="s">
        <v>127</v>
      </c>
      <c r="BM265" s="151" t="s">
        <v>376</v>
      </c>
    </row>
    <row r="266" spans="2:51" s="13" customFormat="1" ht="11.25">
      <c r="B266" s="160"/>
      <c r="D266" s="154" t="s">
        <v>129</v>
      </c>
      <c r="E266" s="161" t="s">
        <v>1</v>
      </c>
      <c r="F266" s="162" t="s">
        <v>377</v>
      </c>
      <c r="H266" s="163">
        <v>0.022</v>
      </c>
      <c r="L266" s="160"/>
      <c r="M266" s="164"/>
      <c r="N266" s="165"/>
      <c r="O266" s="165"/>
      <c r="P266" s="165"/>
      <c r="Q266" s="165"/>
      <c r="R266" s="165"/>
      <c r="S266" s="165"/>
      <c r="T266" s="166"/>
      <c r="AT266" s="161" t="s">
        <v>129</v>
      </c>
      <c r="AU266" s="161" t="s">
        <v>82</v>
      </c>
      <c r="AV266" s="13" t="s">
        <v>82</v>
      </c>
      <c r="AW266" s="13" t="s">
        <v>29</v>
      </c>
      <c r="AX266" s="13" t="s">
        <v>72</v>
      </c>
      <c r="AY266" s="161" t="s">
        <v>119</v>
      </c>
    </row>
    <row r="267" spans="2:51" s="13" customFormat="1" ht="11.25">
      <c r="B267" s="160"/>
      <c r="D267" s="154" t="s">
        <v>129</v>
      </c>
      <c r="E267" s="161" t="s">
        <v>1</v>
      </c>
      <c r="F267" s="162" t="s">
        <v>378</v>
      </c>
      <c r="H267" s="163">
        <v>0.064</v>
      </c>
      <c r="L267" s="160"/>
      <c r="M267" s="164"/>
      <c r="N267" s="165"/>
      <c r="O267" s="165"/>
      <c r="P267" s="165"/>
      <c r="Q267" s="165"/>
      <c r="R267" s="165"/>
      <c r="S267" s="165"/>
      <c r="T267" s="166"/>
      <c r="AT267" s="161" t="s">
        <v>129</v>
      </c>
      <c r="AU267" s="161" t="s">
        <v>82</v>
      </c>
      <c r="AV267" s="13" t="s">
        <v>82</v>
      </c>
      <c r="AW267" s="13" t="s">
        <v>29</v>
      </c>
      <c r="AX267" s="13" t="s">
        <v>72</v>
      </c>
      <c r="AY267" s="161" t="s">
        <v>119</v>
      </c>
    </row>
    <row r="268" spans="2:51" s="13" customFormat="1" ht="11.25">
      <c r="B268" s="160"/>
      <c r="D268" s="154" t="s">
        <v>129</v>
      </c>
      <c r="E268" s="161" t="s">
        <v>1</v>
      </c>
      <c r="F268" s="162" t="s">
        <v>379</v>
      </c>
      <c r="H268" s="163">
        <v>0.008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129</v>
      </c>
      <c r="AU268" s="161" t="s">
        <v>82</v>
      </c>
      <c r="AV268" s="13" t="s">
        <v>82</v>
      </c>
      <c r="AW268" s="13" t="s">
        <v>29</v>
      </c>
      <c r="AX268" s="13" t="s">
        <v>72</v>
      </c>
      <c r="AY268" s="161" t="s">
        <v>119</v>
      </c>
    </row>
    <row r="269" spans="2:51" s="14" customFormat="1" ht="11.25">
      <c r="B269" s="171"/>
      <c r="D269" s="154" t="s">
        <v>129</v>
      </c>
      <c r="E269" s="172" t="s">
        <v>1</v>
      </c>
      <c r="F269" s="173" t="s">
        <v>206</v>
      </c>
      <c r="H269" s="174">
        <v>0.094</v>
      </c>
      <c r="L269" s="171"/>
      <c r="M269" s="175"/>
      <c r="N269" s="176"/>
      <c r="O269" s="176"/>
      <c r="P269" s="176"/>
      <c r="Q269" s="176"/>
      <c r="R269" s="176"/>
      <c r="S269" s="176"/>
      <c r="T269" s="177"/>
      <c r="AT269" s="172" t="s">
        <v>129</v>
      </c>
      <c r="AU269" s="172" t="s">
        <v>82</v>
      </c>
      <c r="AV269" s="14" t="s">
        <v>127</v>
      </c>
      <c r="AW269" s="14" t="s">
        <v>29</v>
      </c>
      <c r="AX269" s="14" t="s">
        <v>80</v>
      </c>
      <c r="AY269" s="172" t="s">
        <v>119</v>
      </c>
    </row>
    <row r="270" spans="1:65" s="1" customFormat="1" ht="16.5" customHeight="1">
      <c r="A270" s="29"/>
      <c r="B270" s="140"/>
      <c r="C270" s="141" t="s">
        <v>380</v>
      </c>
      <c r="D270" s="141" t="s">
        <v>122</v>
      </c>
      <c r="E270" s="142" t="s">
        <v>381</v>
      </c>
      <c r="F270" s="143" t="s">
        <v>382</v>
      </c>
      <c r="G270" s="144" t="s">
        <v>136</v>
      </c>
      <c r="H270" s="145">
        <v>0.378</v>
      </c>
      <c r="I270" s="200"/>
      <c r="J270" s="146">
        <f>ROUND(I270*H270,2)</f>
        <v>0</v>
      </c>
      <c r="K270" s="143" t="s">
        <v>126</v>
      </c>
      <c r="L270" s="30"/>
      <c r="M270" s="147" t="s">
        <v>1</v>
      </c>
      <c r="N270" s="148" t="s">
        <v>37</v>
      </c>
      <c r="O270" s="149">
        <v>16.583</v>
      </c>
      <c r="P270" s="149">
        <f>O270*H270</f>
        <v>6.268374</v>
      </c>
      <c r="Q270" s="149">
        <v>0.01709</v>
      </c>
      <c r="R270" s="149">
        <f>Q270*H270</f>
        <v>0.00646002</v>
      </c>
      <c r="S270" s="149">
        <v>0</v>
      </c>
      <c r="T270" s="150">
        <f>S270*H270</f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51" t="s">
        <v>127</v>
      </c>
      <c r="AT270" s="151" t="s">
        <v>122</v>
      </c>
      <c r="AU270" s="151" t="s">
        <v>82</v>
      </c>
      <c r="AY270" s="17" t="s">
        <v>119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7" t="s">
        <v>80</v>
      </c>
      <c r="BK270" s="152">
        <f>ROUND(I270*H270,2)</f>
        <v>0</v>
      </c>
      <c r="BL270" s="17" t="s">
        <v>127</v>
      </c>
      <c r="BM270" s="151" t="s">
        <v>383</v>
      </c>
    </row>
    <row r="271" spans="2:51" s="12" customFormat="1" ht="11.25">
      <c r="B271" s="153"/>
      <c r="D271" s="154" t="s">
        <v>129</v>
      </c>
      <c r="E271" s="155" t="s">
        <v>1</v>
      </c>
      <c r="F271" s="156" t="s">
        <v>384</v>
      </c>
      <c r="H271" s="155" t="s">
        <v>1</v>
      </c>
      <c r="L271" s="153"/>
      <c r="M271" s="157"/>
      <c r="N271" s="158"/>
      <c r="O271" s="158"/>
      <c r="P271" s="158"/>
      <c r="Q271" s="158"/>
      <c r="R271" s="158"/>
      <c r="S271" s="158"/>
      <c r="T271" s="159"/>
      <c r="AT271" s="155" t="s">
        <v>129</v>
      </c>
      <c r="AU271" s="155" t="s">
        <v>82</v>
      </c>
      <c r="AV271" s="12" t="s">
        <v>80</v>
      </c>
      <c r="AW271" s="12" t="s">
        <v>29</v>
      </c>
      <c r="AX271" s="12" t="s">
        <v>72</v>
      </c>
      <c r="AY271" s="155" t="s">
        <v>119</v>
      </c>
    </row>
    <row r="272" spans="2:51" s="13" customFormat="1" ht="11.25">
      <c r="B272" s="160"/>
      <c r="D272" s="154" t="s">
        <v>129</v>
      </c>
      <c r="E272" s="161" t="s">
        <v>1</v>
      </c>
      <c r="F272" s="162" t="s">
        <v>385</v>
      </c>
      <c r="H272" s="163">
        <v>0.378</v>
      </c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129</v>
      </c>
      <c r="AU272" s="161" t="s">
        <v>82</v>
      </c>
      <c r="AV272" s="13" t="s">
        <v>82</v>
      </c>
      <c r="AW272" s="13" t="s">
        <v>29</v>
      </c>
      <c r="AX272" s="13" t="s">
        <v>80</v>
      </c>
      <c r="AY272" s="161" t="s">
        <v>119</v>
      </c>
    </row>
    <row r="273" spans="1:65" s="1" customFormat="1" ht="16.5" customHeight="1">
      <c r="A273" s="29"/>
      <c r="B273" s="140"/>
      <c r="C273" s="178" t="s">
        <v>386</v>
      </c>
      <c r="D273" s="178" t="s">
        <v>217</v>
      </c>
      <c r="E273" s="179" t="s">
        <v>387</v>
      </c>
      <c r="F273" s="180" t="s">
        <v>388</v>
      </c>
      <c r="G273" s="181" t="s">
        <v>136</v>
      </c>
      <c r="H273" s="182">
        <v>0.408</v>
      </c>
      <c r="I273" s="201"/>
      <c r="J273" s="183">
        <f>ROUND(I273*H273,2)</f>
        <v>0</v>
      </c>
      <c r="K273" s="180" t="s">
        <v>126</v>
      </c>
      <c r="L273" s="184"/>
      <c r="M273" s="185" t="s">
        <v>1</v>
      </c>
      <c r="N273" s="186" t="s">
        <v>37</v>
      </c>
      <c r="O273" s="149">
        <v>0</v>
      </c>
      <c r="P273" s="149">
        <f>O273*H273</f>
        <v>0</v>
      </c>
      <c r="Q273" s="149">
        <v>1</v>
      </c>
      <c r="R273" s="149">
        <f>Q273*H273</f>
        <v>0.408</v>
      </c>
      <c r="S273" s="149">
        <v>0</v>
      </c>
      <c r="T273" s="150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1" t="s">
        <v>197</v>
      </c>
      <c r="AT273" s="151" t="s">
        <v>217</v>
      </c>
      <c r="AU273" s="151" t="s">
        <v>82</v>
      </c>
      <c r="AY273" s="17" t="s">
        <v>119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7" t="s">
        <v>80</v>
      </c>
      <c r="BK273" s="152">
        <f>ROUND(I273*H273,2)</f>
        <v>0</v>
      </c>
      <c r="BL273" s="17" t="s">
        <v>127</v>
      </c>
      <c r="BM273" s="151" t="s">
        <v>389</v>
      </c>
    </row>
    <row r="274" spans="1:47" s="1" customFormat="1" ht="19.5">
      <c r="A274" s="29"/>
      <c r="B274" s="30"/>
      <c r="C274" s="29"/>
      <c r="D274" s="154" t="s">
        <v>390</v>
      </c>
      <c r="E274" s="29"/>
      <c r="F274" s="187" t="s">
        <v>391</v>
      </c>
      <c r="G274" s="29"/>
      <c r="H274" s="29"/>
      <c r="I274" s="29"/>
      <c r="J274" s="29"/>
      <c r="K274" s="29"/>
      <c r="L274" s="30"/>
      <c r="M274" s="188"/>
      <c r="N274" s="189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390</v>
      </c>
      <c r="AU274" s="17" t="s">
        <v>82</v>
      </c>
    </row>
    <row r="275" spans="2:51" s="13" customFormat="1" ht="11.25">
      <c r="B275" s="160"/>
      <c r="D275" s="154" t="s">
        <v>129</v>
      </c>
      <c r="F275" s="162" t="s">
        <v>392</v>
      </c>
      <c r="H275" s="163">
        <v>0.408</v>
      </c>
      <c r="I275" s="202"/>
      <c r="L275" s="160"/>
      <c r="M275" s="164"/>
      <c r="N275" s="165"/>
      <c r="O275" s="165"/>
      <c r="P275" s="165"/>
      <c r="Q275" s="165"/>
      <c r="R275" s="165"/>
      <c r="S275" s="165"/>
      <c r="T275" s="166"/>
      <c r="AT275" s="161" t="s">
        <v>129</v>
      </c>
      <c r="AU275" s="161" t="s">
        <v>82</v>
      </c>
      <c r="AV275" s="13" t="s">
        <v>82</v>
      </c>
      <c r="AW275" s="13" t="s">
        <v>3</v>
      </c>
      <c r="AX275" s="13" t="s">
        <v>80</v>
      </c>
      <c r="AY275" s="161" t="s">
        <v>119</v>
      </c>
    </row>
    <row r="276" spans="1:65" s="1" customFormat="1" ht="16.5" customHeight="1">
      <c r="A276" s="29"/>
      <c r="B276" s="140"/>
      <c r="C276" s="141" t="s">
        <v>393</v>
      </c>
      <c r="D276" s="141" t="s">
        <v>122</v>
      </c>
      <c r="E276" s="142" t="s">
        <v>394</v>
      </c>
      <c r="F276" s="143" t="s">
        <v>395</v>
      </c>
      <c r="G276" s="144" t="s">
        <v>125</v>
      </c>
      <c r="H276" s="145">
        <v>4.33</v>
      </c>
      <c r="I276" s="200"/>
      <c r="J276" s="146">
        <f>ROUND(I276*H276,2)</f>
        <v>0</v>
      </c>
      <c r="K276" s="143" t="s">
        <v>126</v>
      </c>
      <c r="L276" s="30"/>
      <c r="M276" s="147" t="s">
        <v>1</v>
      </c>
      <c r="N276" s="148" t="s">
        <v>37</v>
      </c>
      <c r="O276" s="149">
        <v>1.448</v>
      </c>
      <c r="P276" s="149">
        <f>O276*H276</f>
        <v>6.26984</v>
      </c>
      <c r="Q276" s="149">
        <v>2.4534</v>
      </c>
      <c r="R276" s="149">
        <f>Q276*H276</f>
        <v>10.623222</v>
      </c>
      <c r="S276" s="149">
        <v>0</v>
      </c>
      <c r="T276" s="150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51" t="s">
        <v>127</v>
      </c>
      <c r="AT276" s="151" t="s">
        <v>122</v>
      </c>
      <c r="AU276" s="151" t="s">
        <v>82</v>
      </c>
      <c r="AY276" s="17" t="s">
        <v>119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7" t="s">
        <v>80</v>
      </c>
      <c r="BK276" s="152">
        <f>ROUND(I276*H276,2)</f>
        <v>0</v>
      </c>
      <c r="BL276" s="17" t="s">
        <v>127</v>
      </c>
      <c r="BM276" s="151" t="s">
        <v>396</v>
      </c>
    </row>
    <row r="277" spans="2:51" s="12" customFormat="1" ht="11.25">
      <c r="B277" s="153"/>
      <c r="D277" s="154" t="s">
        <v>129</v>
      </c>
      <c r="E277" s="155" t="s">
        <v>1</v>
      </c>
      <c r="F277" s="156" t="s">
        <v>397</v>
      </c>
      <c r="H277" s="155" t="s">
        <v>1</v>
      </c>
      <c r="L277" s="153"/>
      <c r="M277" s="157"/>
      <c r="N277" s="158"/>
      <c r="O277" s="158"/>
      <c r="P277" s="158"/>
      <c r="Q277" s="158"/>
      <c r="R277" s="158"/>
      <c r="S277" s="158"/>
      <c r="T277" s="159"/>
      <c r="AT277" s="155" t="s">
        <v>129</v>
      </c>
      <c r="AU277" s="155" t="s">
        <v>82</v>
      </c>
      <c r="AV277" s="12" t="s">
        <v>80</v>
      </c>
      <c r="AW277" s="12" t="s">
        <v>29</v>
      </c>
      <c r="AX277" s="12" t="s">
        <v>72</v>
      </c>
      <c r="AY277" s="155" t="s">
        <v>119</v>
      </c>
    </row>
    <row r="278" spans="2:51" s="13" customFormat="1" ht="11.25">
      <c r="B278" s="160"/>
      <c r="D278" s="154" t="s">
        <v>129</v>
      </c>
      <c r="E278" s="161" t="s">
        <v>1</v>
      </c>
      <c r="F278" s="162" t="s">
        <v>398</v>
      </c>
      <c r="H278" s="163">
        <v>0.398</v>
      </c>
      <c r="L278" s="160"/>
      <c r="M278" s="164"/>
      <c r="N278" s="165"/>
      <c r="O278" s="165"/>
      <c r="P278" s="165"/>
      <c r="Q278" s="165"/>
      <c r="R278" s="165"/>
      <c r="S278" s="165"/>
      <c r="T278" s="166"/>
      <c r="AT278" s="161" t="s">
        <v>129</v>
      </c>
      <c r="AU278" s="161" t="s">
        <v>82</v>
      </c>
      <c r="AV278" s="13" t="s">
        <v>82</v>
      </c>
      <c r="AW278" s="13" t="s">
        <v>29</v>
      </c>
      <c r="AX278" s="13" t="s">
        <v>72</v>
      </c>
      <c r="AY278" s="161" t="s">
        <v>119</v>
      </c>
    </row>
    <row r="279" spans="2:51" s="13" customFormat="1" ht="11.25">
      <c r="B279" s="160"/>
      <c r="D279" s="154" t="s">
        <v>129</v>
      </c>
      <c r="E279" s="161" t="s">
        <v>1</v>
      </c>
      <c r="F279" s="162" t="s">
        <v>399</v>
      </c>
      <c r="H279" s="163">
        <v>0.9</v>
      </c>
      <c r="L279" s="160"/>
      <c r="M279" s="164"/>
      <c r="N279" s="165"/>
      <c r="O279" s="165"/>
      <c r="P279" s="165"/>
      <c r="Q279" s="165"/>
      <c r="R279" s="165"/>
      <c r="S279" s="165"/>
      <c r="T279" s="166"/>
      <c r="AT279" s="161" t="s">
        <v>129</v>
      </c>
      <c r="AU279" s="161" t="s">
        <v>82</v>
      </c>
      <c r="AV279" s="13" t="s">
        <v>82</v>
      </c>
      <c r="AW279" s="13" t="s">
        <v>29</v>
      </c>
      <c r="AX279" s="13" t="s">
        <v>72</v>
      </c>
      <c r="AY279" s="161" t="s">
        <v>119</v>
      </c>
    </row>
    <row r="280" spans="2:51" s="13" customFormat="1" ht="11.25">
      <c r="B280" s="160"/>
      <c r="D280" s="154" t="s">
        <v>129</v>
      </c>
      <c r="E280" s="161" t="s">
        <v>1</v>
      </c>
      <c r="F280" s="162" t="s">
        <v>400</v>
      </c>
      <c r="H280" s="163">
        <v>0.248</v>
      </c>
      <c r="L280" s="160"/>
      <c r="M280" s="164"/>
      <c r="N280" s="165"/>
      <c r="O280" s="165"/>
      <c r="P280" s="165"/>
      <c r="Q280" s="165"/>
      <c r="R280" s="165"/>
      <c r="S280" s="165"/>
      <c r="T280" s="166"/>
      <c r="AT280" s="161" t="s">
        <v>129</v>
      </c>
      <c r="AU280" s="161" t="s">
        <v>82</v>
      </c>
      <c r="AV280" s="13" t="s">
        <v>82</v>
      </c>
      <c r="AW280" s="13" t="s">
        <v>29</v>
      </c>
      <c r="AX280" s="13" t="s">
        <v>72</v>
      </c>
      <c r="AY280" s="161" t="s">
        <v>119</v>
      </c>
    </row>
    <row r="281" spans="2:51" s="15" customFormat="1" ht="11.25">
      <c r="B281" s="190"/>
      <c r="D281" s="154" t="s">
        <v>129</v>
      </c>
      <c r="E281" s="191" t="s">
        <v>1</v>
      </c>
      <c r="F281" s="192" t="s">
        <v>401</v>
      </c>
      <c r="H281" s="193">
        <v>1.546</v>
      </c>
      <c r="L281" s="190"/>
      <c r="M281" s="194"/>
      <c r="N281" s="195"/>
      <c r="O281" s="195"/>
      <c r="P281" s="195"/>
      <c r="Q281" s="195"/>
      <c r="R281" s="195"/>
      <c r="S281" s="195"/>
      <c r="T281" s="196"/>
      <c r="AT281" s="191" t="s">
        <v>129</v>
      </c>
      <c r="AU281" s="191" t="s">
        <v>82</v>
      </c>
      <c r="AV281" s="15" t="s">
        <v>138</v>
      </c>
      <c r="AW281" s="15" t="s">
        <v>29</v>
      </c>
      <c r="AX281" s="15" t="s">
        <v>72</v>
      </c>
      <c r="AY281" s="191" t="s">
        <v>119</v>
      </c>
    </row>
    <row r="282" spans="2:51" s="12" customFormat="1" ht="11.25">
      <c r="B282" s="153"/>
      <c r="D282" s="154" t="s">
        <v>129</v>
      </c>
      <c r="E282" s="155" t="s">
        <v>1</v>
      </c>
      <c r="F282" s="156" t="s">
        <v>402</v>
      </c>
      <c r="H282" s="155" t="s">
        <v>1</v>
      </c>
      <c r="L282" s="153"/>
      <c r="M282" s="157"/>
      <c r="N282" s="158"/>
      <c r="O282" s="158"/>
      <c r="P282" s="158"/>
      <c r="Q282" s="158"/>
      <c r="R282" s="158"/>
      <c r="S282" s="158"/>
      <c r="T282" s="159"/>
      <c r="AT282" s="155" t="s">
        <v>129</v>
      </c>
      <c r="AU282" s="155" t="s">
        <v>82</v>
      </c>
      <c r="AV282" s="12" t="s">
        <v>80</v>
      </c>
      <c r="AW282" s="12" t="s">
        <v>29</v>
      </c>
      <c r="AX282" s="12" t="s">
        <v>72</v>
      </c>
      <c r="AY282" s="155" t="s">
        <v>119</v>
      </c>
    </row>
    <row r="283" spans="2:51" s="13" customFormat="1" ht="11.25">
      <c r="B283" s="160"/>
      <c r="D283" s="154" t="s">
        <v>129</v>
      </c>
      <c r="E283" s="161" t="s">
        <v>1</v>
      </c>
      <c r="F283" s="162" t="s">
        <v>403</v>
      </c>
      <c r="H283" s="163">
        <v>0.498</v>
      </c>
      <c r="L283" s="160"/>
      <c r="M283" s="164"/>
      <c r="N283" s="165"/>
      <c r="O283" s="165"/>
      <c r="P283" s="165"/>
      <c r="Q283" s="165"/>
      <c r="R283" s="165"/>
      <c r="S283" s="165"/>
      <c r="T283" s="166"/>
      <c r="AT283" s="161" t="s">
        <v>129</v>
      </c>
      <c r="AU283" s="161" t="s">
        <v>82</v>
      </c>
      <c r="AV283" s="13" t="s">
        <v>82</v>
      </c>
      <c r="AW283" s="13" t="s">
        <v>29</v>
      </c>
      <c r="AX283" s="13" t="s">
        <v>72</v>
      </c>
      <c r="AY283" s="161" t="s">
        <v>119</v>
      </c>
    </row>
    <row r="284" spans="2:51" s="13" customFormat="1" ht="11.25">
      <c r="B284" s="160"/>
      <c r="D284" s="154" t="s">
        <v>129</v>
      </c>
      <c r="E284" s="161" t="s">
        <v>1</v>
      </c>
      <c r="F284" s="162" t="s">
        <v>404</v>
      </c>
      <c r="H284" s="163">
        <v>0.18</v>
      </c>
      <c r="L284" s="160"/>
      <c r="M284" s="164"/>
      <c r="N284" s="165"/>
      <c r="O284" s="165"/>
      <c r="P284" s="165"/>
      <c r="Q284" s="165"/>
      <c r="R284" s="165"/>
      <c r="S284" s="165"/>
      <c r="T284" s="166"/>
      <c r="AT284" s="161" t="s">
        <v>129</v>
      </c>
      <c r="AU284" s="161" t="s">
        <v>82</v>
      </c>
      <c r="AV284" s="13" t="s">
        <v>82</v>
      </c>
      <c r="AW284" s="13" t="s">
        <v>29</v>
      </c>
      <c r="AX284" s="13" t="s">
        <v>72</v>
      </c>
      <c r="AY284" s="161" t="s">
        <v>119</v>
      </c>
    </row>
    <row r="285" spans="2:51" s="13" customFormat="1" ht="11.25">
      <c r="B285" s="160"/>
      <c r="D285" s="154" t="s">
        <v>129</v>
      </c>
      <c r="E285" s="161" t="s">
        <v>1</v>
      </c>
      <c r="F285" s="162" t="s">
        <v>405</v>
      </c>
      <c r="H285" s="163">
        <v>0.162</v>
      </c>
      <c r="L285" s="160"/>
      <c r="M285" s="164"/>
      <c r="N285" s="165"/>
      <c r="O285" s="165"/>
      <c r="P285" s="165"/>
      <c r="Q285" s="165"/>
      <c r="R285" s="165"/>
      <c r="S285" s="165"/>
      <c r="T285" s="166"/>
      <c r="AT285" s="161" t="s">
        <v>129</v>
      </c>
      <c r="AU285" s="161" t="s">
        <v>82</v>
      </c>
      <c r="AV285" s="13" t="s">
        <v>82</v>
      </c>
      <c r="AW285" s="13" t="s">
        <v>29</v>
      </c>
      <c r="AX285" s="13" t="s">
        <v>72</v>
      </c>
      <c r="AY285" s="161" t="s">
        <v>119</v>
      </c>
    </row>
    <row r="286" spans="2:51" s="13" customFormat="1" ht="11.25">
      <c r="B286" s="160"/>
      <c r="D286" s="154" t="s">
        <v>129</v>
      </c>
      <c r="E286" s="161" t="s">
        <v>1</v>
      </c>
      <c r="F286" s="162" t="s">
        <v>406</v>
      </c>
      <c r="H286" s="163">
        <v>0.036</v>
      </c>
      <c r="L286" s="160"/>
      <c r="M286" s="164"/>
      <c r="N286" s="165"/>
      <c r="O286" s="165"/>
      <c r="P286" s="165"/>
      <c r="Q286" s="165"/>
      <c r="R286" s="165"/>
      <c r="S286" s="165"/>
      <c r="T286" s="166"/>
      <c r="AT286" s="161" t="s">
        <v>129</v>
      </c>
      <c r="AU286" s="161" t="s">
        <v>82</v>
      </c>
      <c r="AV286" s="13" t="s">
        <v>82</v>
      </c>
      <c r="AW286" s="13" t="s">
        <v>29</v>
      </c>
      <c r="AX286" s="13" t="s">
        <v>72</v>
      </c>
      <c r="AY286" s="161" t="s">
        <v>119</v>
      </c>
    </row>
    <row r="287" spans="2:51" s="13" customFormat="1" ht="11.25">
      <c r="B287" s="160"/>
      <c r="D287" s="154" t="s">
        <v>129</v>
      </c>
      <c r="E287" s="161" t="s">
        <v>1</v>
      </c>
      <c r="F287" s="162" t="s">
        <v>407</v>
      </c>
      <c r="H287" s="163">
        <v>0.882</v>
      </c>
      <c r="L287" s="160"/>
      <c r="M287" s="164"/>
      <c r="N287" s="165"/>
      <c r="O287" s="165"/>
      <c r="P287" s="165"/>
      <c r="Q287" s="165"/>
      <c r="R287" s="165"/>
      <c r="S287" s="165"/>
      <c r="T287" s="166"/>
      <c r="AT287" s="161" t="s">
        <v>129</v>
      </c>
      <c r="AU287" s="161" t="s">
        <v>82</v>
      </c>
      <c r="AV287" s="13" t="s">
        <v>82</v>
      </c>
      <c r="AW287" s="13" t="s">
        <v>29</v>
      </c>
      <c r="AX287" s="13" t="s">
        <v>72</v>
      </c>
      <c r="AY287" s="161" t="s">
        <v>119</v>
      </c>
    </row>
    <row r="288" spans="2:51" s="13" customFormat="1" ht="11.25">
      <c r="B288" s="160"/>
      <c r="D288" s="154" t="s">
        <v>129</v>
      </c>
      <c r="E288" s="161" t="s">
        <v>1</v>
      </c>
      <c r="F288" s="162" t="s">
        <v>408</v>
      </c>
      <c r="H288" s="163">
        <v>0.702</v>
      </c>
      <c r="L288" s="160"/>
      <c r="M288" s="164"/>
      <c r="N288" s="165"/>
      <c r="O288" s="165"/>
      <c r="P288" s="165"/>
      <c r="Q288" s="165"/>
      <c r="R288" s="165"/>
      <c r="S288" s="165"/>
      <c r="T288" s="166"/>
      <c r="AT288" s="161" t="s">
        <v>129</v>
      </c>
      <c r="AU288" s="161" t="s">
        <v>82</v>
      </c>
      <c r="AV288" s="13" t="s">
        <v>82</v>
      </c>
      <c r="AW288" s="13" t="s">
        <v>29</v>
      </c>
      <c r="AX288" s="13" t="s">
        <v>72</v>
      </c>
      <c r="AY288" s="161" t="s">
        <v>119</v>
      </c>
    </row>
    <row r="289" spans="2:51" s="13" customFormat="1" ht="11.25">
      <c r="B289" s="160"/>
      <c r="D289" s="154" t="s">
        <v>129</v>
      </c>
      <c r="E289" s="161" t="s">
        <v>1</v>
      </c>
      <c r="F289" s="162" t="s">
        <v>409</v>
      </c>
      <c r="H289" s="163">
        <v>0.324</v>
      </c>
      <c r="L289" s="160"/>
      <c r="M289" s="164"/>
      <c r="N289" s="165"/>
      <c r="O289" s="165"/>
      <c r="P289" s="165"/>
      <c r="Q289" s="165"/>
      <c r="R289" s="165"/>
      <c r="S289" s="165"/>
      <c r="T289" s="166"/>
      <c r="AT289" s="161" t="s">
        <v>129</v>
      </c>
      <c r="AU289" s="161" t="s">
        <v>82</v>
      </c>
      <c r="AV289" s="13" t="s">
        <v>82</v>
      </c>
      <c r="AW289" s="13" t="s">
        <v>29</v>
      </c>
      <c r="AX289" s="13" t="s">
        <v>72</v>
      </c>
      <c r="AY289" s="161" t="s">
        <v>119</v>
      </c>
    </row>
    <row r="290" spans="2:51" s="15" customFormat="1" ht="11.25">
      <c r="B290" s="190"/>
      <c r="D290" s="154" t="s">
        <v>129</v>
      </c>
      <c r="E290" s="191" t="s">
        <v>1</v>
      </c>
      <c r="F290" s="192" t="s">
        <v>401</v>
      </c>
      <c r="H290" s="193">
        <v>2.784</v>
      </c>
      <c r="L290" s="190"/>
      <c r="M290" s="194"/>
      <c r="N290" s="195"/>
      <c r="O290" s="195"/>
      <c r="P290" s="195"/>
      <c r="Q290" s="195"/>
      <c r="R290" s="195"/>
      <c r="S290" s="195"/>
      <c r="T290" s="196"/>
      <c r="AT290" s="191" t="s">
        <v>129</v>
      </c>
      <c r="AU290" s="191" t="s">
        <v>82</v>
      </c>
      <c r="AV290" s="15" t="s">
        <v>138</v>
      </c>
      <c r="AW290" s="15" t="s">
        <v>29</v>
      </c>
      <c r="AX290" s="15" t="s">
        <v>72</v>
      </c>
      <c r="AY290" s="191" t="s">
        <v>119</v>
      </c>
    </row>
    <row r="291" spans="2:51" s="14" customFormat="1" ht="11.25">
      <c r="B291" s="171"/>
      <c r="D291" s="154" t="s">
        <v>129</v>
      </c>
      <c r="E291" s="172" t="s">
        <v>1</v>
      </c>
      <c r="F291" s="173" t="s">
        <v>206</v>
      </c>
      <c r="H291" s="174">
        <v>4.33</v>
      </c>
      <c r="L291" s="171"/>
      <c r="M291" s="175"/>
      <c r="N291" s="176"/>
      <c r="O291" s="176"/>
      <c r="P291" s="176"/>
      <c r="Q291" s="176"/>
      <c r="R291" s="176"/>
      <c r="S291" s="176"/>
      <c r="T291" s="177"/>
      <c r="AT291" s="172" t="s">
        <v>129</v>
      </c>
      <c r="AU291" s="172" t="s">
        <v>82</v>
      </c>
      <c r="AV291" s="14" t="s">
        <v>127</v>
      </c>
      <c r="AW291" s="14" t="s">
        <v>29</v>
      </c>
      <c r="AX291" s="14" t="s">
        <v>80</v>
      </c>
      <c r="AY291" s="172" t="s">
        <v>119</v>
      </c>
    </row>
    <row r="292" spans="1:65" s="1" customFormat="1" ht="16.5" customHeight="1">
      <c r="A292" s="29"/>
      <c r="B292" s="140"/>
      <c r="C292" s="141" t="s">
        <v>410</v>
      </c>
      <c r="D292" s="141" t="s">
        <v>122</v>
      </c>
      <c r="E292" s="142" t="s">
        <v>411</v>
      </c>
      <c r="F292" s="143" t="s">
        <v>412</v>
      </c>
      <c r="G292" s="144" t="s">
        <v>226</v>
      </c>
      <c r="H292" s="145">
        <v>28.98</v>
      </c>
      <c r="I292" s="200"/>
      <c r="J292" s="146">
        <f>ROUND(I292*H292,2)</f>
        <v>0</v>
      </c>
      <c r="K292" s="143" t="s">
        <v>126</v>
      </c>
      <c r="L292" s="30"/>
      <c r="M292" s="147" t="s">
        <v>1</v>
      </c>
      <c r="N292" s="148" t="s">
        <v>37</v>
      </c>
      <c r="O292" s="149">
        <v>0.755</v>
      </c>
      <c r="P292" s="149">
        <f>O292*H292</f>
        <v>21.8799</v>
      </c>
      <c r="Q292" s="149">
        <v>0.00576</v>
      </c>
      <c r="R292" s="149">
        <f>Q292*H292</f>
        <v>0.1669248</v>
      </c>
      <c r="S292" s="149">
        <v>0</v>
      </c>
      <c r="T292" s="150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1" t="s">
        <v>127</v>
      </c>
      <c r="AT292" s="151" t="s">
        <v>122</v>
      </c>
      <c r="AU292" s="151" t="s">
        <v>82</v>
      </c>
      <c r="AY292" s="17" t="s">
        <v>119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7" t="s">
        <v>80</v>
      </c>
      <c r="BK292" s="152">
        <f>ROUND(I292*H292,2)</f>
        <v>0</v>
      </c>
      <c r="BL292" s="17" t="s">
        <v>127</v>
      </c>
      <c r="BM292" s="151" t="s">
        <v>413</v>
      </c>
    </row>
    <row r="293" spans="2:51" s="12" customFormat="1" ht="11.25">
      <c r="B293" s="153"/>
      <c r="D293" s="154" t="s">
        <v>129</v>
      </c>
      <c r="E293" s="155" t="s">
        <v>1</v>
      </c>
      <c r="F293" s="156" t="s">
        <v>397</v>
      </c>
      <c r="H293" s="155" t="s">
        <v>1</v>
      </c>
      <c r="L293" s="153"/>
      <c r="M293" s="157"/>
      <c r="N293" s="158"/>
      <c r="O293" s="158"/>
      <c r="P293" s="158"/>
      <c r="Q293" s="158"/>
      <c r="R293" s="158"/>
      <c r="S293" s="158"/>
      <c r="T293" s="159"/>
      <c r="AT293" s="155" t="s">
        <v>129</v>
      </c>
      <c r="AU293" s="155" t="s">
        <v>82</v>
      </c>
      <c r="AV293" s="12" t="s">
        <v>80</v>
      </c>
      <c r="AW293" s="12" t="s">
        <v>29</v>
      </c>
      <c r="AX293" s="12" t="s">
        <v>72</v>
      </c>
      <c r="AY293" s="155" t="s">
        <v>119</v>
      </c>
    </row>
    <row r="294" spans="2:51" s="13" customFormat="1" ht="11.25">
      <c r="B294" s="160"/>
      <c r="D294" s="154" t="s">
        <v>129</v>
      </c>
      <c r="E294" s="161" t="s">
        <v>1</v>
      </c>
      <c r="F294" s="162" t="s">
        <v>414</v>
      </c>
      <c r="H294" s="163">
        <v>2.65</v>
      </c>
      <c r="L294" s="160"/>
      <c r="M294" s="164"/>
      <c r="N294" s="165"/>
      <c r="O294" s="165"/>
      <c r="P294" s="165"/>
      <c r="Q294" s="165"/>
      <c r="R294" s="165"/>
      <c r="S294" s="165"/>
      <c r="T294" s="166"/>
      <c r="AT294" s="161" t="s">
        <v>129</v>
      </c>
      <c r="AU294" s="161" t="s">
        <v>82</v>
      </c>
      <c r="AV294" s="13" t="s">
        <v>82</v>
      </c>
      <c r="AW294" s="13" t="s">
        <v>29</v>
      </c>
      <c r="AX294" s="13" t="s">
        <v>72</v>
      </c>
      <c r="AY294" s="161" t="s">
        <v>119</v>
      </c>
    </row>
    <row r="295" spans="2:51" s="13" customFormat="1" ht="11.25">
      <c r="B295" s="160"/>
      <c r="D295" s="154" t="s">
        <v>129</v>
      </c>
      <c r="E295" s="161" t="s">
        <v>1</v>
      </c>
      <c r="F295" s="162" t="s">
        <v>415</v>
      </c>
      <c r="H295" s="163">
        <v>6</v>
      </c>
      <c r="L295" s="160"/>
      <c r="M295" s="164"/>
      <c r="N295" s="165"/>
      <c r="O295" s="165"/>
      <c r="P295" s="165"/>
      <c r="Q295" s="165"/>
      <c r="R295" s="165"/>
      <c r="S295" s="165"/>
      <c r="T295" s="166"/>
      <c r="AT295" s="161" t="s">
        <v>129</v>
      </c>
      <c r="AU295" s="161" t="s">
        <v>82</v>
      </c>
      <c r="AV295" s="13" t="s">
        <v>82</v>
      </c>
      <c r="AW295" s="13" t="s">
        <v>29</v>
      </c>
      <c r="AX295" s="13" t="s">
        <v>72</v>
      </c>
      <c r="AY295" s="161" t="s">
        <v>119</v>
      </c>
    </row>
    <row r="296" spans="2:51" s="13" customFormat="1" ht="11.25">
      <c r="B296" s="160"/>
      <c r="D296" s="154" t="s">
        <v>129</v>
      </c>
      <c r="E296" s="161" t="s">
        <v>1</v>
      </c>
      <c r="F296" s="162" t="s">
        <v>416</v>
      </c>
      <c r="H296" s="163">
        <v>1.65</v>
      </c>
      <c r="L296" s="160"/>
      <c r="M296" s="164"/>
      <c r="N296" s="165"/>
      <c r="O296" s="165"/>
      <c r="P296" s="165"/>
      <c r="Q296" s="165"/>
      <c r="R296" s="165"/>
      <c r="S296" s="165"/>
      <c r="T296" s="166"/>
      <c r="AT296" s="161" t="s">
        <v>129</v>
      </c>
      <c r="AU296" s="161" t="s">
        <v>82</v>
      </c>
      <c r="AV296" s="13" t="s">
        <v>82</v>
      </c>
      <c r="AW296" s="13" t="s">
        <v>29</v>
      </c>
      <c r="AX296" s="13" t="s">
        <v>72</v>
      </c>
      <c r="AY296" s="161" t="s">
        <v>119</v>
      </c>
    </row>
    <row r="297" spans="2:51" s="15" customFormat="1" ht="11.25">
      <c r="B297" s="190"/>
      <c r="D297" s="154" t="s">
        <v>129</v>
      </c>
      <c r="E297" s="191" t="s">
        <v>1</v>
      </c>
      <c r="F297" s="192" t="s">
        <v>401</v>
      </c>
      <c r="H297" s="193">
        <v>10.3</v>
      </c>
      <c r="L297" s="190"/>
      <c r="M297" s="194"/>
      <c r="N297" s="195"/>
      <c r="O297" s="195"/>
      <c r="P297" s="195"/>
      <c r="Q297" s="195"/>
      <c r="R297" s="195"/>
      <c r="S297" s="195"/>
      <c r="T297" s="196"/>
      <c r="AT297" s="191" t="s">
        <v>129</v>
      </c>
      <c r="AU297" s="191" t="s">
        <v>82</v>
      </c>
      <c r="AV297" s="15" t="s">
        <v>138</v>
      </c>
      <c r="AW297" s="15" t="s">
        <v>29</v>
      </c>
      <c r="AX297" s="15" t="s">
        <v>72</v>
      </c>
      <c r="AY297" s="191" t="s">
        <v>119</v>
      </c>
    </row>
    <row r="298" spans="2:51" s="12" customFormat="1" ht="11.25">
      <c r="B298" s="153"/>
      <c r="D298" s="154" t="s">
        <v>129</v>
      </c>
      <c r="E298" s="155" t="s">
        <v>1</v>
      </c>
      <c r="F298" s="156" t="s">
        <v>402</v>
      </c>
      <c r="H298" s="155" t="s">
        <v>1</v>
      </c>
      <c r="L298" s="153"/>
      <c r="M298" s="157"/>
      <c r="N298" s="158"/>
      <c r="O298" s="158"/>
      <c r="P298" s="158"/>
      <c r="Q298" s="158"/>
      <c r="R298" s="158"/>
      <c r="S298" s="158"/>
      <c r="T298" s="159"/>
      <c r="AT298" s="155" t="s">
        <v>129</v>
      </c>
      <c r="AU298" s="155" t="s">
        <v>82</v>
      </c>
      <c r="AV298" s="12" t="s">
        <v>80</v>
      </c>
      <c r="AW298" s="12" t="s">
        <v>29</v>
      </c>
      <c r="AX298" s="12" t="s">
        <v>72</v>
      </c>
      <c r="AY298" s="155" t="s">
        <v>119</v>
      </c>
    </row>
    <row r="299" spans="2:51" s="13" customFormat="1" ht="11.25">
      <c r="B299" s="160"/>
      <c r="D299" s="154" t="s">
        <v>129</v>
      </c>
      <c r="E299" s="161" t="s">
        <v>1</v>
      </c>
      <c r="F299" s="162" t="s">
        <v>417</v>
      </c>
      <c r="H299" s="163">
        <v>3.32</v>
      </c>
      <c r="L299" s="160"/>
      <c r="M299" s="164"/>
      <c r="N299" s="165"/>
      <c r="O299" s="165"/>
      <c r="P299" s="165"/>
      <c r="Q299" s="165"/>
      <c r="R299" s="165"/>
      <c r="S299" s="165"/>
      <c r="T299" s="166"/>
      <c r="AT299" s="161" t="s">
        <v>129</v>
      </c>
      <c r="AU299" s="161" t="s">
        <v>82</v>
      </c>
      <c r="AV299" s="13" t="s">
        <v>82</v>
      </c>
      <c r="AW299" s="13" t="s">
        <v>29</v>
      </c>
      <c r="AX299" s="13" t="s">
        <v>72</v>
      </c>
      <c r="AY299" s="161" t="s">
        <v>119</v>
      </c>
    </row>
    <row r="300" spans="2:51" s="13" customFormat="1" ht="11.25">
      <c r="B300" s="160"/>
      <c r="D300" s="154" t="s">
        <v>129</v>
      </c>
      <c r="E300" s="161" t="s">
        <v>1</v>
      </c>
      <c r="F300" s="162" t="s">
        <v>418</v>
      </c>
      <c r="H300" s="163">
        <v>1.2</v>
      </c>
      <c r="L300" s="160"/>
      <c r="M300" s="164"/>
      <c r="N300" s="165"/>
      <c r="O300" s="165"/>
      <c r="P300" s="165"/>
      <c r="Q300" s="165"/>
      <c r="R300" s="165"/>
      <c r="S300" s="165"/>
      <c r="T300" s="166"/>
      <c r="AT300" s="161" t="s">
        <v>129</v>
      </c>
      <c r="AU300" s="161" t="s">
        <v>82</v>
      </c>
      <c r="AV300" s="13" t="s">
        <v>82</v>
      </c>
      <c r="AW300" s="13" t="s">
        <v>29</v>
      </c>
      <c r="AX300" s="13" t="s">
        <v>72</v>
      </c>
      <c r="AY300" s="161" t="s">
        <v>119</v>
      </c>
    </row>
    <row r="301" spans="2:51" s="13" customFormat="1" ht="11.25">
      <c r="B301" s="160"/>
      <c r="D301" s="154" t="s">
        <v>129</v>
      </c>
      <c r="E301" s="161" t="s">
        <v>1</v>
      </c>
      <c r="F301" s="162" t="s">
        <v>419</v>
      </c>
      <c r="H301" s="163">
        <v>1.08</v>
      </c>
      <c r="L301" s="160"/>
      <c r="M301" s="164"/>
      <c r="N301" s="165"/>
      <c r="O301" s="165"/>
      <c r="P301" s="165"/>
      <c r="Q301" s="165"/>
      <c r="R301" s="165"/>
      <c r="S301" s="165"/>
      <c r="T301" s="166"/>
      <c r="AT301" s="161" t="s">
        <v>129</v>
      </c>
      <c r="AU301" s="161" t="s">
        <v>82</v>
      </c>
      <c r="AV301" s="13" t="s">
        <v>82</v>
      </c>
      <c r="AW301" s="13" t="s">
        <v>29</v>
      </c>
      <c r="AX301" s="13" t="s">
        <v>72</v>
      </c>
      <c r="AY301" s="161" t="s">
        <v>119</v>
      </c>
    </row>
    <row r="302" spans="2:51" s="13" customFormat="1" ht="11.25">
      <c r="B302" s="160"/>
      <c r="D302" s="154" t="s">
        <v>129</v>
      </c>
      <c r="E302" s="161" t="s">
        <v>1</v>
      </c>
      <c r="F302" s="162" t="s">
        <v>420</v>
      </c>
      <c r="H302" s="163">
        <v>0.36</v>
      </c>
      <c r="L302" s="160"/>
      <c r="M302" s="164"/>
      <c r="N302" s="165"/>
      <c r="O302" s="165"/>
      <c r="P302" s="165"/>
      <c r="Q302" s="165"/>
      <c r="R302" s="165"/>
      <c r="S302" s="165"/>
      <c r="T302" s="166"/>
      <c r="AT302" s="161" t="s">
        <v>129</v>
      </c>
      <c r="AU302" s="161" t="s">
        <v>82</v>
      </c>
      <c r="AV302" s="13" t="s">
        <v>82</v>
      </c>
      <c r="AW302" s="13" t="s">
        <v>29</v>
      </c>
      <c r="AX302" s="13" t="s">
        <v>72</v>
      </c>
      <c r="AY302" s="161" t="s">
        <v>119</v>
      </c>
    </row>
    <row r="303" spans="2:51" s="13" customFormat="1" ht="11.25">
      <c r="B303" s="160"/>
      <c r="D303" s="154" t="s">
        <v>129</v>
      </c>
      <c r="E303" s="161" t="s">
        <v>1</v>
      </c>
      <c r="F303" s="162" t="s">
        <v>421</v>
      </c>
      <c r="H303" s="163">
        <v>5.88</v>
      </c>
      <c r="L303" s="160"/>
      <c r="M303" s="164"/>
      <c r="N303" s="165"/>
      <c r="O303" s="165"/>
      <c r="P303" s="165"/>
      <c r="Q303" s="165"/>
      <c r="R303" s="165"/>
      <c r="S303" s="165"/>
      <c r="T303" s="166"/>
      <c r="AT303" s="161" t="s">
        <v>129</v>
      </c>
      <c r="AU303" s="161" t="s">
        <v>82</v>
      </c>
      <c r="AV303" s="13" t="s">
        <v>82</v>
      </c>
      <c r="AW303" s="13" t="s">
        <v>29</v>
      </c>
      <c r="AX303" s="13" t="s">
        <v>72</v>
      </c>
      <c r="AY303" s="161" t="s">
        <v>119</v>
      </c>
    </row>
    <row r="304" spans="2:51" s="13" customFormat="1" ht="11.25">
      <c r="B304" s="160"/>
      <c r="D304" s="154" t="s">
        <v>129</v>
      </c>
      <c r="E304" s="161" t="s">
        <v>1</v>
      </c>
      <c r="F304" s="162" t="s">
        <v>422</v>
      </c>
      <c r="H304" s="163">
        <v>4.68</v>
      </c>
      <c r="L304" s="160"/>
      <c r="M304" s="164"/>
      <c r="N304" s="165"/>
      <c r="O304" s="165"/>
      <c r="P304" s="165"/>
      <c r="Q304" s="165"/>
      <c r="R304" s="165"/>
      <c r="S304" s="165"/>
      <c r="T304" s="166"/>
      <c r="AT304" s="161" t="s">
        <v>129</v>
      </c>
      <c r="AU304" s="161" t="s">
        <v>82</v>
      </c>
      <c r="AV304" s="13" t="s">
        <v>82</v>
      </c>
      <c r="AW304" s="13" t="s">
        <v>29</v>
      </c>
      <c r="AX304" s="13" t="s">
        <v>72</v>
      </c>
      <c r="AY304" s="161" t="s">
        <v>119</v>
      </c>
    </row>
    <row r="305" spans="2:51" s="13" customFormat="1" ht="11.25">
      <c r="B305" s="160"/>
      <c r="D305" s="154" t="s">
        <v>129</v>
      </c>
      <c r="E305" s="161" t="s">
        <v>1</v>
      </c>
      <c r="F305" s="162" t="s">
        <v>423</v>
      </c>
      <c r="H305" s="163">
        <v>2.16</v>
      </c>
      <c r="L305" s="160"/>
      <c r="M305" s="164"/>
      <c r="N305" s="165"/>
      <c r="O305" s="165"/>
      <c r="P305" s="165"/>
      <c r="Q305" s="165"/>
      <c r="R305" s="165"/>
      <c r="S305" s="165"/>
      <c r="T305" s="166"/>
      <c r="AT305" s="161" t="s">
        <v>129</v>
      </c>
      <c r="AU305" s="161" t="s">
        <v>82</v>
      </c>
      <c r="AV305" s="13" t="s">
        <v>82</v>
      </c>
      <c r="AW305" s="13" t="s">
        <v>29</v>
      </c>
      <c r="AX305" s="13" t="s">
        <v>72</v>
      </c>
      <c r="AY305" s="161" t="s">
        <v>119</v>
      </c>
    </row>
    <row r="306" spans="2:51" s="15" customFormat="1" ht="11.25">
      <c r="B306" s="190"/>
      <c r="D306" s="154" t="s">
        <v>129</v>
      </c>
      <c r="E306" s="191" t="s">
        <v>1</v>
      </c>
      <c r="F306" s="192" t="s">
        <v>401</v>
      </c>
      <c r="H306" s="193">
        <v>18.68</v>
      </c>
      <c r="L306" s="190"/>
      <c r="M306" s="194"/>
      <c r="N306" s="195"/>
      <c r="O306" s="195"/>
      <c r="P306" s="195"/>
      <c r="Q306" s="195"/>
      <c r="R306" s="195"/>
      <c r="S306" s="195"/>
      <c r="T306" s="196"/>
      <c r="AT306" s="191" t="s">
        <v>129</v>
      </c>
      <c r="AU306" s="191" t="s">
        <v>82</v>
      </c>
      <c r="AV306" s="15" t="s">
        <v>138</v>
      </c>
      <c r="AW306" s="15" t="s">
        <v>29</v>
      </c>
      <c r="AX306" s="15" t="s">
        <v>72</v>
      </c>
      <c r="AY306" s="191" t="s">
        <v>119</v>
      </c>
    </row>
    <row r="307" spans="2:51" s="14" customFormat="1" ht="11.25">
      <c r="B307" s="171"/>
      <c r="D307" s="154" t="s">
        <v>129</v>
      </c>
      <c r="E307" s="172" t="s">
        <v>1</v>
      </c>
      <c r="F307" s="173" t="s">
        <v>206</v>
      </c>
      <c r="H307" s="174">
        <v>28.98</v>
      </c>
      <c r="L307" s="171"/>
      <c r="M307" s="175"/>
      <c r="N307" s="176"/>
      <c r="O307" s="176"/>
      <c r="P307" s="176"/>
      <c r="Q307" s="176"/>
      <c r="R307" s="176"/>
      <c r="S307" s="176"/>
      <c r="T307" s="177"/>
      <c r="AT307" s="172" t="s">
        <v>129</v>
      </c>
      <c r="AU307" s="172" t="s">
        <v>82</v>
      </c>
      <c r="AV307" s="14" t="s">
        <v>127</v>
      </c>
      <c r="AW307" s="14" t="s">
        <v>29</v>
      </c>
      <c r="AX307" s="14" t="s">
        <v>80</v>
      </c>
      <c r="AY307" s="172" t="s">
        <v>119</v>
      </c>
    </row>
    <row r="308" spans="1:65" s="1" customFormat="1" ht="16.5" customHeight="1">
      <c r="A308" s="29"/>
      <c r="B308" s="140"/>
      <c r="C308" s="141" t="s">
        <v>424</v>
      </c>
      <c r="D308" s="141" t="s">
        <v>122</v>
      </c>
      <c r="E308" s="142" t="s">
        <v>425</v>
      </c>
      <c r="F308" s="143" t="s">
        <v>426</v>
      </c>
      <c r="G308" s="144" t="s">
        <v>226</v>
      </c>
      <c r="H308" s="145">
        <v>28.98</v>
      </c>
      <c r="I308" s="200"/>
      <c r="J308" s="146">
        <f>ROUND(I308*H308,2)</f>
        <v>0</v>
      </c>
      <c r="K308" s="143" t="s">
        <v>126</v>
      </c>
      <c r="L308" s="30"/>
      <c r="M308" s="147" t="s">
        <v>1</v>
      </c>
      <c r="N308" s="148" t="s">
        <v>37</v>
      </c>
      <c r="O308" s="149">
        <v>0.26</v>
      </c>
      <c r="P308" s="149">
        <f>O308*H308</f>
        <v>7.534800000000001</v>
      </c>
      <c r="Q308" s="149">
        <v>0</v>
      </c>
      <c r="R308" s="149">
        <f>Q308*H308</f>
        <v>0</v>
      </c>
      <c r="S308" s="149">
        <v>0</v>
      </c>
      <c r="T308" s="150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51" t="s">
        <v>127</v>
      </c>
      <c r="AT308" s="151" t="s">
        <v>122</v>
      </c>
      <c r="AU308" s="151" t="s">
        <v>82</v>
      </c>
      <c r="AY308" s="17" t="s">
        <v>119</v>
      </c>
      <c r="BE308" s="152">
        <f>IF(N308="základní",J308,0)</f>
        <v>0</v>
      </c>
      <c r="BF308" s="152">
        <f>IF(N308="snížená",J308,0)</f>
        <v>0</v>
      </c>
      <c r="BG308" s="152">
        <f>IF(N308="zákl. přenesená",J308,0)</f>
        <v>0</v>
      </c>
      <c r="BH308" s="152">
        <f>IF(N308="sníž. přenesená",J308,0)</f>
        <v>0</v>
      </c>
      <c r="BI308" s="152">
        <f>IF(N308="nulová",J308,0)</f>
        <v>0</v>
      </c>
      <c r="BJ308" s="17" t="s">
        <v>80</v>
      </c>
      <c r="BK308" s="152">
        <f>ROUND(I308*H308,2)</f>
        <v>0</v>
      </c>
      <c r="BL308" s="17" t="s">
        <v>127</v>
      </c>
      <c r="BM308" s="151" t="s">
        <v>427</v>
      </c>
    </row>
    <row r="309" spans="1:65" s="1" customFormat="1" ht="16.5" customHeight="1">
      <c r="A309" s="29"/>
      <c r="B309" s="140"/>
      <c r="C309" s="141" t="s">
        <v>428</v>
      </c>
      <c r="D309" s="141" t="s">
        <v>122</v>
      </c>
      <c r="E309" s="142" t="s">
        <v>429</v>
      </c>
      <c r="F309" s="143" t="s">
        <v>430</v>
      </c>
      <c r="G309" s="144" t="s">
        <v>136</v>
      </c>
      <c r="H309" s="145">
        <v>0.33</v>
      </c>
      <c r="I309" s="200"/>
      <c r="J309" s="146">
        <f>ROUND(I309*H309,2)</f>
        <v>0</v>
      </c>
      <c r="K309" s="143" t="s">
        <v>126</v>
      </c>
      <c r="L309" s="30"/>
      <c r="M309" s="147" t="s">
        <v>1</v>
      </c>
      <c r="N309" s="148" t="s">
        <v>37</v>
      </c>
      <c r="O309" s="149">
        <v>37.704</v>
      </c>
      <c r="P309" s="149">
        <f>O309*H309</f>
        <v>12.44232</v>
      </c>
      <c r="Q309" s="149">
        <v>1.05256</v>
      </c>
      <c r="R309" s="149">
        <f>Q309*H309</f>
        <v>0.3473448</v>
      </c>
      <c r="S309" s="149">
        <v>0</v>
      </c>
      <c r="T309" s="150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1" t="s">
        <v>127</v>
      </c>
      <c r="AT309" s="151" t="s">
        <v>122</v>
      </c>
      <c r="AU309" s="151" t="s">
        <v>82</v>
      </c>
      <c r="AY309" s="17" t="s">
        <v>119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7" t="s">
        <v>80</v>
      </c>
      <c r="BK309" s="152">
        <f>ROUND(I309*H309,2)</f>
        <v>0</v>
      </c>
      <c r="BL309" s="17" t="s">
        <v>127</v>
      </c>
      <c r="BM309" s="151" t="s">
        <v>431</v>
      </c>
    </row>
    <row r="310" spans="2:51" s="13" customFormat="1" ht="11.25">
      <c r="B310" s="160"/>
      <c r="D310" s="154" t="s">
        <v>129</v>
      </c>
      <c r="E310" s="161" t="s">
        <v>1</v>
      </c>
      <c r="F310" s="162" t="s">
        <v>432</v>
      </c>
      <c r="H310" s="163">
        <v>0.274</v>
      </c>
      <c r="L310" s="160"/>
      <c r="M310" s="164"/>
      <c r="N310" s="165"/>
      <c r="O310" s="165"/>
      <c r="P310" s="165"/>
      <c r="Q310" s="165"/>
      <c r="R310" s="165"/>
      <c r="S310" s="165"/>
      <c r="T310" s="166"/>
      <c r="AT310" s="161" t="s">
        <v>129</v>
      </c>
      <c r="AU310" s="161" t="s">
        <v>82</v>
      </c>
      <c r="AV310" s="13" t="s">
        <v>82</v>
      </c>
      <c r="AW310" s="13" t="s">
        <v>29</v>
      </c>
      <c r="AX310" s="13" t="s">
        <v>72</v>
      </c>
      <c r="AY310" s="161" t="s">
        <v>119</v>
      </c>
    </row>
    <row r="311" spans="2:51" s="13" customFormat="1" ht="11.25">
      <c r="B311" s="160"/>
      <c r="D311" s="154" t="s">
        <v>129</v>
      </c>
      <c r="E311" s="161" t="s">
        <v>1</v>
      </c>
      <c r="F311" s="162" t="s">
        <v>433</v>
      </c>
      <c r="H311" s="163">
        <v>0.056</v>
      </c>
      <c r="L311" s="160"/>
      <c r="M311" s="164"/>
      <c r="N311" s="165"/>
      <c r="O311" s="165"/>
      <c r="P311" s="165"/>
      <c r="Q311" s="165"/>
      <c r="R311" s="165"/>
      <c r="S311" s="165"/>
      <c r="T311" s="166"/>
      <c r="AT311" s="161" t="s">
        <v>129</v>
      </c>
      <c r="AU311" s="161" t="s">
        <v>82</v>
      </c>
      <c r="AV311" s="13" t="s">
        <v>82</v>
      </c>
      <c r="AW311" s="13" t="s">
        <v>29</v>
      </c>
      <c r="AX311" s="13" t="s">
        <v>72</v>
      </c>
      <c r="AY311" s="161" t="s">
        <v>119</v>
      </c>
    </row>
    <row r="312" spans="2:51" s="14" customFormat="1" ht="11.25">
      <c r="B312" s="171"/>
      <c r="D312" s="154" t="s">
        <v>129</v>
      </c>
      <c r="E312" s="172" t="s">
        <v>1</v>
      </c>
      <c r="F312" s="173" t="s">
        <v>206</v>
      </c>
      <c r="H312" s="174">
        <v>0.33</v>
      </c>
      <c r="L312" s="171"/>
      <c r="M312" s="175"/>
      <c r="N312" s="176"/>
      <c r="O312" s="176"/>
      <c r="P312" s="176"/>
      <c r="Q312" s="176"/>
      <c r="R312" s="176"/>
      <c r="S312" s="176"/>
      <c r="T312" s="177"/>
      <c r="AT312" s="172" t="s">
        <v>129</v>
      </c>
      <c r="AU312" s="172" t="s">
        <v>82</v>
      </c>
      <c r="AV312" s="14" t="s">
        <v>127</v>
      </c>
      <c r="AW312" s="14" t="s">
        <v>29</v>
      </c>
      <c r="AX312" s="14" t="s">
        <v>80</v>
      </c>
      <c r="AY312" s="172" t="s">
        <v>119</v>
      </c>
    </row>
    <row r="313" spans="2:63" s="11" customFormat="1" ht="22.5" customHeight="1">
      <c r="B313" s="128"/>
      <c r="D313" s="129" t="s">
        <v>71</v>
      </c>
      <c r="E313" s="138" t="s">
        <v>146</v>
      </c>
      <c r="F313" s="138" t="s">
        <v>434</v>
      </c>
      <c r="J313" s="139">
        <f>BK313</f>
        <v>0</v>
      </c>
      <c r="L313" s="128"/>
      <c r="M313" s="132"/>
      <c r="N313" s="133"/>
      <c r="O313" s="133"/>
      <c r="P313" s="134">
        <f>SUM(P314:P317)</f>
        <v>8.11052</v>
      </c>
      <c r="Q313" s="133"/>
      <c r="R313" s="134">
        <f>SUM(R314:R317)</f>
        <v>0</v>
      </c>
      <c r="S313" s="133"/>
      <c r="T313" s="135">
        <f>SUM(T314:T317)</f>
        <v>0</v>
      </c>
      <c r="AR313" s="129" t="s">
        <v>80</v>
      </c>
      <c r="AT313" s="136" t="s">
        <v>71</v>
      </c>
      <c r="AU313" s="136" t="s">
        <v>80</v>
      </c>
      <c r="AY313" s="129" t="s">
        <v>119</v>
      </c>
      <c r="BK313" s="137">
        <f>SUM(BK314:BK317)</f>
        <v>0</v>
      </c>
    </row>
    <row r="314" spans="1:65" s="1" customFormat="1" ht="16.5" customHeight="1">
      <c r="A314" s="29"/>
      <c r="B314" s="140"/>
      <c r="C314" s="141" t="s">
        <v>435</v>
      </c>
      <c r="D314" s="141" t="s">
        <v>122</v>
      </c>
      <c r="E314" s="142" t="s">
        <v>436</v>
      </c>
      <c r="F314" s="143" t="s">
        <v>437</v>
      </c>
      <c r="G314" s="144" t="s">
        <v>226</v>
      </c>
      <c r="H314" s="145">
        <v>36.866</v>
      </c>
      <c r="I314" s="200"/>
      <c r="J314" s="146">
        <f>ROUND(I314*H314,2)</f>
        <v>0</v>
      </c>
      <c r="K314" s="143" t="s">
        <v>126</v>
      </c>
      <c r="L314" s="30"/>
      <c r="M314" s="147" t="s">
        <v>1</v>
      </c>
      <c r="N314" s="148" t="s">
        <v>37</v>
      </c>
      <c r="O314" s="149">
        <v>0.015</v>
      </c>
      <c r="P314" s="149">
        <f>O314*H314</f>
        <v>0.55299</v>
      </c>
      <c r="Q314" s="149">
        <v>0</v>
      </c>
      <c r="R314" s="149">
        <f>Q314*H314</f>
        <v>0</v>
      </c>
      <c r="S314" s="149">
        <v>0</v>
      </c>
      <c r="T314" s="150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51" t="s">
        <v>127</v>
      </c>
      <c r="AT314" s="151" t="s">
        <v>122</v>
      </c>
      <c r="AU314" s="151" t="s">
        <v>82</v>
      </c>
      <c r="AY314" s="17" t="s">
        <v>119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7" t="s">
        <v>80</v>
      </c>
      <c r="BK314" s="152">
        <f>ROUND(I314*H314,2)</f>
        <v>0</v>
      </c>
      <c r="BL314" s="17" t="s">
        <v>127</v>
      </c>
      <c r="BM314" s="151" t="s">
        <v>438</v>
      </c>
    </row>
    <row r="315" spans="2:51" s="12" customFormat="1" ht="11.25">
      <c r="B315" s="153"/>
      <c r="D315" s="154" t="s">
        <v>129</v>
      </c>
      <c r="E315" s="155" t="s">
        <v>1</v>
      </c>
      <c r="F315" s="156" t="s">
        <v>439</v>
      </c>
      <c r="H315" s="155" t="s">
        <v>1</v>
      </c>
      <c r="L315" s="153"/>
      <c r="M315" s="157"/>
      <c r="N315" s="158"/>
      <c r="O315" s="158"/>
      <c r="P315" s="158"/>
      <c r="Q315" s="158"/>
      <c r="R315" s="158"/>
      <c r="S315" s="158"/>
      <c r="T315" s="159"/>
      <c r="AT315" s="155" t="s">
        <v>129</v>
      </c>
      <c r="AU315" s="155" t="s">
        <v>82</v>
      </c>
      <c r="AV315" s="12" t="s">
        <v>80</v>
      </c>
      <c r="AW315" s="12" t="s">
        <v>29</v>
      </c>
      <c r="AX315" s="12" t="s">
        <v>72</v>
      </c>
      <c r="AY315" s="155" t="s">
        <v>119</v>
      </c>
    </row>
    <row r="316" spans="2:51" s="13" customFormat="1" ht="11.25">
      <c r="B316" s="160"/>
      <c r="D316" s="154" t="s">
        <v>129</v>
      </c>
      <c r="E316" s="161" t="s">
        <v>1</v>
      </c>
      <c r="F316" s="162" t="s">
        <v>440</v>
      </c>
      <c r="H316" s="163">
        <v>36.866</v>
      </c>
      <c r="L316" s="160"/>
      <c r="M316" s="164"/>
      <c r="N316" s="165"/>
      <c r="O316" s="165"/>
      <c r="P316" s="165"/>
      <c r="Q316" s="165"/>
      <c r="R316" s="165"/>
      <c r="S316" s="165"/>
      <c r="T316" s="166"/>
      <c r="AT316" s="161" t="s">
        <v>129</v>
      </c>
      <c r="AU316" s="161" t="s">
        <v>82</v>
      </c>
      <c r="AV316" s="13" t="s">
        <v>82</v>
      </c>
      <c r="AW316" s="13" t="s">
        <v>29</v>
      </c>
      <c r="AX316" s="13" t="s">
        <v>80</v>
      </c>
      <c r="AY316" s="161" t="s">
        <v>119</v>
      </c>
    </row>
    <row r="317" spans="1:65" s="1" customFormat="1" ht="16.5" customHeight="1">
      <c r="A317" s="29"/>
      <c r="B317" s="140"/>
      <c r="C317" s="141" t="s">
        <v>441</v>
      </c>
      <c r="D317" s="141" t="s">
        <v>122</v>
      </c>
      <c r="E317" s="142" t="s">
        <v>442</v>
      </c>
      <c r="F317" s="143" t="s">
        <v>443</v>
      </c>
      <c r="G317" s="144" t="s">
        <v>226</v>
      </c>
      <c r="H317" s="145">
        <v>36.866</v>
      </c>
      <c r="I317" s="200"/>
      <c r="J317" s="146">
        <f>ROUND(I317*H317,2)</f>
        <v>0</v>
      </c>
      <c r="K317" s="143" t="s">
        <v>126</v>
      </c>
      <c r="L317" s="30"/>
      <c r="M317" s="147" t="s">
        <v>1</v>
      </c>
      <c r="N317" s="148" t="s">
        <v>37</v>
      </c>
      <c r="O317" s="149">
        <v>0.205</v>
      </c>
      <c r="P317" s="149">
        <f>O317*H317</f>
        <v>7.55753</v>
      </c>
      <c r="Q317" s="149">
        <v>0</v>
      </c>
      <c r="R317" s="149">
        <f>Q317*H317</f>
        <v>0</v>
      </c>
      <c r="S317" s="149">
        <v>0</v>
      </c>
      <c r="T317" s="150">
        <f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51" t="s">
        <v>127</v>
      </c>
      <c r="AT317" s="151" t="s">
        <v>122</v>
      </c>
      <c r="AU317" s="151" t="s">
        <v>82</v>
      </c>
      <c r="AY317" s="17" t="s">
        <v>119</v>
      </c>
      <c r="BE317" s="152">
        <f>IF(N317="základní",J317,0)</f>
        <v>0</v>
      </c>
      <c r="BF317" s="152">
        <f>IF(N317="snížená",J317,0)</f>
        <v>0</v>
      </c>
      <c r="BG317" s="152">
        <f>IF(N317="zákl. přenesená",J317,0)</f>
        <v>0</v>
      </c>
      <c r="BH317" s="152">
        <f>IF(N317="sníž. přenesená",J317,0)</f>
        <v>0</v>
      </c>
      <c r="BI317" s="152">
        <f>IF(N317="nulová",J317,0)</f>
        <v>0</v>
      </c>
      <c r="BJ317" s="17" t="s">
        <v>80</v>
      </c>
      <c r="BK317" s="152">
        <f>ROUND(I317*H317,2)</f>
        <v>0</v>
      </c>
      <c r="BL317" s="17" t="s">
        <v>127</v>
      </c>
      <c r="BM317" s="151" t="s">
        <v>444</v>
      </c>
    </row>
    <row r="318" spans="2:63" s="11" customFormat="1" ht="22.5" customHeight="1">
      <c r="B318" s="128"/>
      <c r="D318" s="129" t="s">
        <v>71</v>
      </c>
      <c r="E318" s="138" t="s">
        <v>189</v>
      </c>
      <c r="F318" s="138" t="s">
        <v>445</v>
      </c>
      <c r="J318" s="139">
        <f>BK318</f>
        <v>0</v>
      </c>
      <c r="L318" s="128"/>
      <c r="M318" s="132"/>
      <c r="N318" s="133"/>
      <c r="O318" s="133"/>
      <c r="P318" s="134">
        <f>SUM(P319:P360)</f>
        <v>286.779303</v>
      </c>
      <c r="Q318" s="133"/>
      <c r="R318" s="134">
        <f>SUM(R319:R360)</f>
        <v>40.06470376</v>
      </c>
      <c r="S318" s="133"/>
      <c r="T318" s="135">
        <f>SUM(T319:T360)</f>
        <v>0</v>
      </c>
      <c r="AR318" s="129" t="s">
        <v>80</v>
      </c>
      <c r="AT318" s="136" t="s">
        <v>71</v>
      </c>
      <c r="AU318" s="136" t="s">
        <v>80</v>
      </c>
      <c r="AY318" s="129" t="s">
        <v>119</v>
      </c>
      <c r="BK318" s="137">
        <f>SUM(BK319:BK360)</f>
        <v>0</v>
      </c>
    </row>
    <row r="319" spans="1:65" s="1" customFormat="1" ht="16.5" customHeight="1">
      <c r="A319" s="29"/>
      <c r="B319" s="140"/>
      <c r="C319" s="141" t="s">
        <v>446</v>
      </c>
      <c r="D319" s="141" t="s">
        <v>122</v>
      </c>
      <c r="E319" s="142" t="s">
        <v>447</v>
      </c>
      <c r="F319" s="143" t="s">
        <v>448</v>
      </c>
      <c r="G319" s="144" t="s">
        <v>226</v>
      </c>
      <c r="H319" s="145">
        <v>135.55</v>
      </c>
      <c r="I319" s="200"/>
      <c r="J319" s="146">
        <f>ROUND(I319*H319,2)</f>
        <v>0</v>
      </c>
      <c r="K319" s="143" t="s">
        <v>126</v>
      </c>
      <c r="L319" s="30"/>
      <c r="M319" s="147" t="s">
        <v>1</v>
      </c>
      <c r="N319" s="148" t="s">
        <v>37</v>
      </c>
      <c r="O319" s="149">
        <v>0.117</v>
      </c>
      <c r="P319" s="149">
        <f>O319*H319</f>
        <v>15.859350000000003</v>
      </c>
      <c r="Q319" s="149">
        <v>0.00735</v>
      </c>
      <c r="R319" s="149">
        <f>Q319*H319</f>
        <v>0.9962925</v>
      </c>
      <c r="S319" s="149">
        <v>0</v>
      </c>
      <c r="T319" s="150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1" t="s">
        <v>127</v>
      </c>
      <c r="AT319" s="151" t="s">
        <v>122</v>
      </c>
      <c r="AU319" s="151" t="s">
        <v>82</v>
      </c>
      <c r="AY319" s="17" t="s">
        <v>119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7" t="s">
        <v>80</v>
      </c>
      <c r="BK319" s="152">
        <f>ROUND(I319*H319,2)</f>
        <v>0</v>
      </c>
      <c r="BL319" s="17" t="s">
        <v>127</v>
      </c>
      <c r="BM319" s="151" t="s">
        <v>449</v>
      </c>
    </row>
    <row r="320" spans="2:51" s="12" customFormat="1" ht="11.25">
      <c r="B320" s="153"/>
      <c r="D320" s="154" t="s">
        <v>129</v>
      </c>
      <c r="E320" s="155" t="s">
        <v>1</v>
      </c>
      <c r="F320" s="156" t="s">
        <v>450</v>
      </c>
      <c r="H320" s="155" t="s">
        <v>1</v>
      </c>
      <c r="L320" s="153"/>
      <c r="M320" s="157"/>
      <c r="N320" s="158"/>
      <c r="O320" s="158"/>
      <c r="P320" s="158"/>
      <c r="Q320" s="158"/>
      <c r="R320" s="158"/>
      <c r="S320" s="158"/>
      <c r="T320" s="159"/>
      <c r="AT320" s="155" t="s">
        <v>129</v>
      </c>
      <c r="AU320" s="155" t="s">
        <v>82</v>
      </c>
      <c r="AV320" s="12" t="s">
        <v>80</v>
      </c>
      <c r="AW320" s="12" t="s">
        <v>29</v>
      </c>
      <c r="AX320" s="12" t="s">
        <v>72</v>
      </c>
      <c r="AY320" s="155" t="s">
        <v>119</v>
      </c>
    </row>
    <row r="321" spans="2:51" s="13" customFormat="1" ht="11.25">
      <c r="B321" s="160"/>
      <c r="D321" s="154" t="s">
        <v>129</v>
      </c>
      <c r="E321" s="161" t="s">
        <v>1</v>
      </c>
      <c r="F321" s="162" t="s">
        <v>451</v>
      </c>
      <c r="H321" s="163">
        <v>69.68</v>
      </c>
      <c r="L321" s="160"/>
      <c r="M321" s="164"/>
      <c r="N321" s="165"/>
      <c r="O321" s="165"/>
      <c r="P321" s="165"/>
      <c r="Q321" s="165"/>
      <c r="R321" s="165"/>
      <c r="S321" s="165"/>
      <c r="T321" s="166"/>
      <c r="AT321" s="161" t="s">
        <v>129</v>
      </c>
      <c r="AU321" s="161" t="s">
        <v>82</v>
      </c>
      <c r="AV321" s="13" t="s">
        <v>82</v>
      </c>
      <c r="AW321" s="13" t="s">
        <v>29</v>
      </c>
      <c r="AX321" s="13" t="s">
        <v>72</v>
      </c>
      <c r="AY321" s="161" t="s">
        <v>119</v>
      </c>
    </row>
    <row r="322" spans="2:51" s="13" customFormat="1" ht="11.25">
      <c r="B322" s="160"/>
      <c r="D322" s="154" t="s">
        <v>129</v>
      </c>
      <c r="E322" s="161" t="s">
        <v>1</v>
      </c>
      <c r="F322" s="162" t="s">
        <v>452</v>
      </c>
      <c r="H322" s="163">
        <v>59.79</v>
      </c>
      <c r="L322" s="160"/>
      <c r="M322" s="164"/>
      <c r="N322" s="165"/>
      <c r="O322" s="165"/>
      <c r="P322" s="165"/>
      <c r="Q322" s="165"/>
      <c r="R322" s="165"/>
      <c r="S322" s="165"/>
      <c r="T322" s="166"/>
      <c r="AT322" s="161" t="s">
        <v>129</v>
      </c>
      <c r="AU322" s="161" t="s">
        <v>82</v>
      </c>
      <c r="AV322" s="13" t="s">
        <v>82</v>
      </c>
      <c r="AW322" s="13" t="s">
        <v>29</v>
      </c>
      <c r="AX322" s="13" t="s">
        <v>72</v>
      </c>
      <c r="AY322" s="161" t="s">
        <v>119</v>
      </c>
    </row>
    <row r="323" spans="2:51" s="13" customFormat="1" ht="11.25">
      <c r="B323" s="160"/>
      <c r="D323" s="154" t="s">
        <v>129</v>
      </c>
      <c r="E323" s="161" t="s">
        <v>1</v>
      </c>
      <c r="F323" s="162" t="s">
        <v>453</v>
      </c>
      <c r="H323" s="163">
        <v>28.08</v>
      </c>
      <c r="L323" s="160"/>
      <c r="M323" s="164"/>
      <c r="N323" s="165"/>
      <c r="O323" s="165"/>
      <c r="P323" s="165"/>
      <c r="Q323" s="165"/>
      <c r="R323" s="165"/>
      <c r="S323" s="165"/>
      <c r="T323" s="166"/>
      <c r="AT323" s="161" t="s">
        <v>129</v>
      </c>
      <c r="AU323" s="161" t="s">
        <v>82</v>
      </c>
      <c r="AV323" s="13" t="s">
        <v>82</v>
      </c>
      <c r="AW323" s="13" t="s">
        <v>29</v>
      </c>
      <c r="AX323" s="13" t="s">
        <v>72</v>
      </c>
      <c r="AY323" s="161" t="s">
        <v>119</v>
      </c>
    </row>
    <row r="324" spans="2:51" s="13" customFormat="1" ht="11.25">
      <c r="B324" s="160"/>
      <c r="D324" s="154" t="s">
        <v>129</v>
      </c>
      <c r="E324" s="161" t="s">
        <v>1</v>
      </c>
      <c r="F324" s="162" t="s">
        <v>454</v>
      </c>
      <c r="H324" s="163">
        <v>9.548</v>
      </c>
      <c r="L324" s="160"/>
      <c r="M324" s="164"/>
      <c r="N324" s="165"/>
      <c r="O324" s="165"/>
      <c r="P324" s="165"/>
      <c r="Q324" s="165"/>
      <c r="R324" s="165"/>
      <c r="S324" s="165"/>
      <c r="T324" s="166"/>
      <c r="AT324" s="161" t="s">
        <v>129</v>
      </c>
      <c r="AU324" s="161" t="s">
        <v>82</v>
      </c>
      <c r="AV324" s="13" t="s">
        <v>82</v>
      </c>
      <c r="AW324" s="13" t="s">
        <v>29</v>
      </c>
      <c r="AX324" s="13" t="s">
        <v>72</v>
      </c>
      <c r="AY324" s="161" t="s">
        <v>119</v>
      </c>
    </row>
    <row r="325" spans="2:51" s="13" customFormat="1" ht="11.25">
      <c r="B325" s="160"/>
      <c r="D325" s="154" t="s">
        <v>129</v>
      </c>
      <c r="E325" s="161" t="s">
        <v>1</v>
      </c>
      <c r="F325" s="162" t="s">
        <v>455</v>
      </c>
      <c r="H325" s="163">
        <v>-31.548</v>
      </c>
      <c r="L325" s="160"/>
      <c r="M325" s="164"/>
      <c r="N325" s="165"/>
      <c r="O325" s="165"/>
      <c r="P325" s="165"/>
      <c r="Q325" s="165"/>
      <c r="R325" s="165"/>
      <c r="S325" s="165"/>
      <c r="T325" s="166"/>
      <c r="AT325" s="161" t="s">
        <v>129</v>
      </c>
      <c r="AU325" s="161" t="s">
        <v>82</v>
      </c>
      <c r="AV325" s="13" t="s">
        <v>82</v>
      </c>
      <c r="AW325" s="13" t="s">
        <v>29</v>
      </c>
      <c r="AX325" s="13" t="s">
        <v>72</v>
      </c>
      <c r="AY325" s="161" t="s">
        <v>119</v>
      </c>
    </row>
    <row r="326" spans="2:51" s="14" customFormat="1" ht="11.25">
      <c r="B326" s="171"/>
      <c r="D326" s="154" t="s">
        <v>129</v>
      </c>
      <c r="E326" s="172" t="s">
        <v>1</v>
      </c>
      <c r="F326" s="173" t="s">
        <v>206</v>
      </c>
      <c r="H326" s="174">
        <v>135.55</v>
      </c>
      <c r="L326" s="171"/>
      <c r="M326" s="175"/>
      <c r="N326" s="176"/>
      <c r="O326" s="176"/>
      <c r="P326" s="176"/>
      <c r="Q326" s="176"/>
      <c r="R326" s="176"/>
      <c r="S326" s="176"/>
      <c r="T326" s="177"/>
      <c r="AT326" s="172" t="s">
        <v>129</v>
      </c>
      <c r="AU326" s="172" t="s">
        <v>82</v>
      </c>
      <c r="AV326" s="14" t="s">
        <v>127</v>
      </c>
      <c r="AW326" s="14" t="s">
        <v>29</v>
      </c>
      <c r="AX326" s="14" t="s">
        <v>80</v>
      </c>
      <c r="AY326" s="172" t="s">
        <v>119</v>
      </c>
    </row>
    <row r="327" spans="1:65" s="1" customFormat="1" ht="16.5" customHeight="1">
      <c r="A327" s="29"/>
      <c r="B327" s="140"/>
      <c r="C327" s="141" t="s">
        <v>456</v>
      </c>
      <c r="D327" s="141" t="s">
        <v>122</v>
      </c>
      <c r="E327" s="142" t="s">
        <v>457</v>
      </c>
      <c r="F327" s="143" t="s">
        <v>458</v>
      </c>
      <c r="G327" s="144" t="s">
        <v>226</v>
      </c>
      <c r="H327" s="145">
        <v>126.002</v>
      </c>
      <c r="I327" s="200"/>
      <c r="J327" s="146">
        <f>ROUND(I327*H327,2)</f>
        <v>0</v>
      </c>
      <c r="K327" s="143" t="s">
        <v>126</v>
      </c>
      <c r="L327" s="30"/>
      <c r="M327" s="147" t="s">
        <v>1</v>
      </c>
      <c r="N327" s="148" t="s">
        <v>37</v>
      </c>
      <c r="O327" s="149">
        <v>0.39</v>
      </c>
      <c r="P327" s="149">
        <f>O327*H327</f>
        <v>49.14078</v>
      </c>
      <c r="Q327" s="149">
        <v>0.0154</v>
      </c>
      <c r="R327" s="149">
        <f>Q327*H327</f>
        <v>1.9404308</v>
      </c>
      <c r="S327" s="149">
        <v>0</v>
      </c>
      <c r="T327" s="150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1" t="s">
        <v>127</v>
      </c>
      <c r="AT327" s="151" t="s">
        <v>122</v>
      </c>
      <c r="AU327" s="151" t="s">
        <v>82</v>
      </c>
      <c r="AY327" s="17" t="s">
        <v>119</v>
      </c>
      <c r="BE327" s="152">
        <f>IF(N327="základní",J327,0)</f>
        <v>0</v>
      </c>
      <c r="BF327" s="152">
        <f>IF(N327="snížená",J327,0)</f>
        <v>0</v>
      </c>
      <c r="BG327" s="152">
        <f>IF(N327="zákl. přenesená",J327,0)</f>
        <v>0</v>
      </c>
      <c r="BH327" s="152">
        <f>IF(N327="sníž. přenesená",J327,0)</f>
        <v>0</v>
      </c>
      <c r="BI327" s="152">
        <f>IF(N327="nulová",J327,0)</f>
        <v>0</v>
      </c>
      <c r="BJ327" s="17" t="s">
        <v>80</v>
      </c>
      <c r="BK327" s="152">
        <f>ROUND(I327*H327,2)</f>
        <v>0</v>
      </c>
      <c r="BL327" s="17" t="s">
        <v>127</v>
      </c>
      <c r="BM327" s="151" t="s">
        <v>459</v>
      </c>
    </row>
    <row r="328" spans="2:51" s="12" customFormat="1" ht="11.25">
      <c r="B328" s="153"/>
      <c r="D328" s="154" t="s">
        <v>129</v>
      </c>
      <c r="E328" s="155" t="s">
        <v>1</v>
      </c>
      <c r="F328" s="156" t="s">
        <v>450</v>
      </c>
      <c r="H328" s="155" t="s">
        <v>1</v>
      </c>
      <c r="L328" s="153"/>
      <c r="M328" s="157"/>
      <c r="N328" s="158"/>
      <c r="O328" s="158"/>
      <c r="P328" s="158"/>
      <c r="Q328" s="158"/>
      <c r="R328" s="158"/>
      <c r="S328" s="158"/>
      <c r="T328" s="159"/>
      <c r="AT328" s="155" t="s">
        <v>129</v>
      </c>
      <c r="AU328" s="155" t="s">
        <v>82</v>
      </c>
      <c r="AV328" s="12" t="s">
        <v>80</v>
      </c>
      <c r="AW328" s="12" t="s">
        <v>29</v>
      </c>
      <c r="AX328" s="12" t="s">
        <v>72</v>
      </c>
      <c r="AY328" s="155" t="s">
        <v>119</v>
      </c>
    </row>
    <row r="329" spans="2:51" s="13" customFormat="1" ht="11.25">
      <c r="B329" s="160"/>
      <c r="D329" s="154" t="s">
        <v>129</v>
      </c>
      <c r="E329" s="161" t="s">
        <v>1</v>
      </c>
      <c r="F329" s="162" t="s">
        <v>451</v>
      </c>
      <c r="H329" s="163">
        <v>69.68</v>
      </c>
      <c r="L329" s="160"/>
      <c r="M329" s="164"/>
      <c r="N329" s="165"/>
      <c r="O329" s="165"/>
      <c r="P329" s="165"/>
      <c r="Q329" s="165"/>
      <c r="R329" s="165"/>
      <c r="S329" s="165"/>
      <c r="T329" s="166"/>
      <c r="AT329" s="161" t="s">
        <v>129</v>
      </c>
      <c r="AU329" s="161" t="s">
        <v>82</v>
      </c>
      <c r="AV329" s="13" t="s">
        <v>82</v>
      </c>
      <c r="AW329" s="13" t="s">
        <v>29</v>
      </c>
      <c r="AX329" s="13" t="s">
        <v>72</v>
      </c>
      <c r="AY329" s="161" t="s">
        <v>119</v>
      </c>
    </row>
    <row r="330" spans="2:51" s="13" customFormat="1" ht="11.25">
      <c r="B330" s="160"/>
      <c r="D330" s="154" t="s">
        <v>129</v>
      </c>
      <c r="E330" s="161" t="s">
        <v>1</v>
      </c>
      <c r="F330" s="162" t="s">
        <v>452</v>
      </c>
      <c r="H330" s="163">
        <v>59.79</v>
      </c>
      <c r="L330" s="160"/>
      <c r="M330" s="164"/>
      <c r="N330" s="165"/>
      <c r="O330" s="165"/>
      <c r="P330" s="165"/>
      <c r="Q330" s="165"/>
      <c r="R330" s="165"/>
      <c r="S330" s="165"/>
      <c r="T330" s="166"/>
      <c r="AT330" s="161" t="s">
        <v>129</v>
      </c>
      <c r="AU330" s="161" t="s">
        <v>82</v>
      </c>
      <c r="AV330" s="13" t="s">
        <v>82</v>
      </c>
      <c r="AW330" s="13" t="s">
        <v>29</v>
      </c>
      <c r="AX330" s="13" t="s">
        <v>72</v>
      </c>
      <c r="AY330" s="161" t="s">
        <v>119</v>
      </c>
    </row>
    <row r="331" spans="2:51" s="13" customFormat="1" ht="11.25">
      <c r="B331" s="160"/>
      <c r="D331" s="154" t="s">
        <v>129</v>
      </c>
      <c r="E331" s="161" t="s">
        <v>1</v>
      </c>
      <c r="F331" s="162" t="s">
        <v>453</v>
      </c>
      <c r="H331" s="163">
        <v>28.08</v>
      </c>
      <c r="L331" s="160"/>
      <c r="M331" s="164"/>
      <c r="N331" s="165"/>
      <c r="O331" s="165"/>
      <c r="P331" s="165"/>
      <c r="Q331" s="165"/>
      <c r="R331" s="165"/>
      <c r="S331" s="165"/>
      <c r="T331" s="166"/>
      <c r="AT331" s="161" t="s">
        <v>129</v>
      </c>
      <c r="AU331" s="161" t="s">
        <v>82</v>
      </c>
      <c r="AV331" s="13" t="s">
        <v>82</v>
      </c>
      <c r="AW331" s="13" t="s">
        <v>29</v>
      </c>
      <c r="AX331" s="13" t="s">
        <v>72</v>
      </c>
      <c r="AY331" s="161" t="s">
        <v>119</v>
      </c>
    </row>
    <row r="332" spans="2:51" s="13" customFormat="1" ht="11.25">
      <c r="B332" s="160"/>
      <c r="D332" s="154" t="s">
        <v>129</v>
      </c>
      <c r="E332" s="161" t="s">
        <v>1</v>
      </c>
      <c r="F332" s="162" t="s">
        <v>455</v>
      </c>
      <c r="H332" s="163">
        <v>-31.548</v>
      </c>
      <c r="L332" s="160"/>
      <c r="M332" s="164"/>
      <c r="N332" s="165"/>
      <c r="O332" s="165"/>
      <c r="P332" s="165"/>
      <c r="Q332" s="165"/>
      <c r="R332" s="165"/>
      <c r="S332" s="165"/>
      <c r="T332" s="166"/>
      <c r="AT332" s="161" t="s">
        <v>129</v>
      </c>
      <c r="AU332" s="161" t="s">
        <v>82</v>
      </c>
      <c r="AV332" s="13" t="s">
        <v>82</v>
      </c>
      <c r="AW332" s="13" t="s">
        <v>29</v>
      </c>
      <c r="AX332" s="13" t="s">
        <v>72</v>
      </c>
      <c r="AY332" s="161" t="s">
        <v>119</v>
      </c>
    </row>
    <row r="333" spans="2:51" s="14" customFormat="1" ht="11.25">
      <c r="B333" s="171"/>
      <c r="D333" s="154" t="s">
        <v>129</v>
      </c>
      <c r="E333" s="172" t="s">
        <v>1</v>
      </c>
      <c r="F333" s="173" t="s">
        <v>206</v>
      </c>
      <c r="H333" s="174">
        <v>126.00200000000001</v>
      </c>
      <c r="L333" s="171"/>
      <c r="M333" s="175"/>
      <c r="N333" s="176"/>
      <c r="O333" s="176"/>
      <c r="P333" s="176"/>
      <c r="Q333" s="176"/>
      <c r="R333" s="176"/>
      <c r="S333" s="176"/>
      <c r="T333" s="177"/>
      <c r="AT333" s="172" t="s">
        <v>129</v>
      </c>
      <c r="AU333" s="172" t="s">
        <v>82</v>
      </c>
      <c r="AV333" s="14" t="s">
        <v>127</v>
      </c>
      <c r="AW333" s="14" t="s">
        <v>29</v>
      </c>
      <c r="AX333" s="14" t="s">
        <v>80</v>
      </c>
      <c r="AY333" s="172" t="s">
        <v>119</v>
      </c>
    </row>
    <row r="334" spans="1:65" s="1" customFormat="1" ht="16.5" customHeight="1">
      <c r="A334" s="29"/>
      <c r="B334" s="140"/>
      <c r="C334" s="141" t="s">
        <v>460</v>
      </c>
      <c r="D334" s="141" t="s">
        <v>122</v>
      </c>
      <c r="E334" s="142" t="s">
        <v>461</v>
      </c>
      <c r="F334" s="143" t="s">
        <v>462</v>
      </c>
      <c r="G334" s="144" t="s">
        <v>226</v>
      </c>
      <c r="H334" s="145">
        <v>9.548</v>
      </c>
      <c r="I334" s="200"/>
      <c r="J334" s="146">
        <f>ROUND(I334*H334,2)</f>
        <v>0</v>
      </c>
      <c r="K334" s="143" t="s">
        <v>126</v>
      </c>
      <c r="L334" s="30"/>
      <c r="M334" s="147" t="s">
        <v>1</v>
      </c>
      <c r="N334" s="148" t="s">
        <v>37</v>
      </c>
      <c r="O334" s="149">
        <v>1.218</v>
      </c>
      <c r="P334" s="149">
        <f>O334*H334</f>
        <v>11.629464</v>
      </c>
      <c r="Q334" s="149">
        <v>0.03045</v>
      </c>
      <c r="R334" s="149">
        <f>Q334*H334</f>
        <v>0.2907366</v>
      </c>
      <c r="S334" s="149">
        <v>0</v>
      </c>
      <c r="T334" s="150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1" t="s">
        <v>127</v>
      </c>
      <c r="AT334" s="151" t="s">
        <v>122</v>
      </c>
      <c r="AU334" s="151" t="s">
        <v>82</v>
      </c>
      <c r="AY334" s="17" t="s">
        <v>119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7" t="s">
        <v>80</v>
      </c>
      <c r="BK334" s="152">
        <f>ROUND(I334*H334,2)</f>
        <v>0</v>
      </c>
      <c r="BL334" s="17" t="s">
        <v>127</v>
      </c>
      <c r="BM334" s="151" t="s">
        <v>463</v>
      </c>
    </row>
    <row r="335" spans="2:51" s="13" customFormat="1" ht="11.25">
      <c r="B335" s="160"/>
      <c r="D335" s="154" t="s">
        <v>129</v>
      </c>
      <c r="E335" s="161" t="s">
        <v>1</v>
      </c>
      <c r="F335" s="162" t="s">
        <v>454</v>
      </c>
      <c r="H335" s="163">
        <v>9.548</v>
      </c>
      <c r="L335" s="160"/>
      <c r="M335" s="164"/>
      <c r="N335" s="165"/>
      <c r="O335" s="165"/>
      <c r="P335" s="165"/>
      <c r="Q335" s="165"/>
      <c r="R335" s="165"/>
      <c r="S335" s="165"/>
      <c r="T335" s="166"/>
      <c r="AT335" s="161" t="s">
        <v>129</v>
      </c>
      <c r="AU335" s="161" t="s">
        <v>82</v>
      </c>
      <c r="AV335" s="13" t="s">
        <v>82</v>
      </c>
      <c r="AW335" s="13" t="s">
        <v>29</v>
      </c>
      <c r="AX335" s="13" t="s">
        <v>80</v>
      </c>
      <c r="AY335" s="161" t="s">
        <v>119</v>
      </c>
    </row>
    <row r="336" spans="1:65" s="1" customFormat="1" ht="16.5" customHeight="1">
      <c r="A336" s="29"/>
      <c r="B336" s="140"/>
      <c r="C336" s="141" t="s">
        <v>464</v>
      </c>
      <c r="D336" s="141" t="s">
        <v>122</v>
      </c>
      <c r="E336" s="142" t="s">
        <v>465</v>
      </c>
      <c r="F336" s="143" t="s">
        <v>466</v>
      </c>
      <c r="G336" s="144" t="s">
        <v>226</v>
      </c>
      <c r="H336" s="145">
        <v>135.55</v>
      </c>
      <c r="I336" s="200"/>
      <c r="J336" s="146">
        <f>ROUND(I336*H336,2)</f>
        <v>0</v>
      </c>
      <c r="K336" s="143" t="s">
        <v>126</v>
      </c>
      <c r="L336" s="30"/>
      <c r="M336" s="147" t="s">
        <v>1</v>
      </c>
      <c r="N336" s="148" t="s">
        <v>37</v>
      </c>
      <c r="O336" s="149">
        <v>0.292</v>
      </c>
      <c r="P336" s="149">
        <f>O336*H336</f>
        <v>39.580600000000004</v>
      </c>
      <c r="Q336" s="149">
        <v>0.00268</v>
      </c>
      <c r="R336" s="149">
        <f>Q336*H336</f>
        <v>0.36327400000000004</v>
      </c>
      <c r="S336" s="149">
        <v>0</v>
      </c>
      <c r="T336" s="150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1" t="s">
        <v>127</v>
      </c>
      <c r="AT336" s="151" t="s">
        <v>122</v>
      </c>
      <c r="AU336" s="151" t="s">
        <v>82</v>
      </c>
      <c r="AY336" s="17" t="s">
        <v>119</v>
      </c>
      <c r="BE336" s="152">
        <f>IF(N336="základní",J336,0)</f>
        <v>0</v>
      </c>
      <c r="BF336" s="152">
        <f>IF(N336="snížená",J336,0)</f>
        <v>0</v>
      </c>
      <c r="BG336" s="152">
        <f>IF(N336="zákl. přenesená",J336,0)</f>
        <v>0</v>
      </c>
      <c r="BH336" s="152">
        <f>IF(N336="sníž. přenesená",J336,0)</f>
        <v>0</v>
      </c>
      <c r="BI336" s="152">
        <f>IF(N336="nulová",J336,0)</f>
        <v>0</v>
      </c>
      <c r="BJ336" s="17" t="s">
        <v>80</v>
      </c>
      <c r="BK336" s="152">
        <f>ROUND(I336*H336,2)</f>
        <v>0</v>
      </c>
      <c r="BL336" s="17" t="s">
        <v>127</v>
      </c>
      <c r="BM336" s="151" t="s">
        <v>467</v>
      </c>
    </row>
    <row r="337" spans="1:65" s="1" customFormat="1" ht="16.5" customHeight="1">
      <c r="A337" s="29"/>
      <c r="B337" s="140"/>
      <c r="C337" s="141" t="s">
        <v>468</v>
      </c>
      <c r="D337" s="141" t="s">
        <v>122</v>
      </c>
      <c r="E337" s="142" t="s">
        <v>469</v>
      </c>
      <c r="F337" s="143" t="s">
        <v>470</v>
      </c>
      <c r="G337" s="144" t="s">
        <v>226</v>
      </c>
      <c r="H337" s="145">
        <v>104.585</v>
      </c>
      <c r="I337" s="200"/>
      <c r="J337" s="146">
        <f>ROUND(I337*H337,2)</f>
        <v>0</v>
      </c>
      <c r="K337" s="143" t="s">
        <v>126</v>
      </c>
      <c r="L337" s="30"/>
      <c r="M337" s="147" t="s">
        <v>1</v>
      </c>
      <c r="N337" s="148" t="s">
        <v>37</v>
      </c>
      <c r="O337" s="149">
        <v>0.087</v>
      </c>
      <c r="P337" s="149">
        <f>O337*H337</f>
        <v>9.098894999999999</v>
      </c>
      <c r="Q337" s="149">
        <v>0.00735</v>
      </c>
      <c r="R337" s="149">
        <f>Q337*H337</f>
        <v>0.7686997499999999</v>
      </c>
      <c r="S337" s="149">
        <v>0</v>
      </c>
      <c r="T337" s="150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1" t="s">
        <v>127</v>
      </c>
      <c r="AT337" s="151" t="s">
        <v>122</v>
      </c>
      <c r="AU337" s="151" t="s">
        <v>82</v>
      </c>
      <c r="AY337" s="17" t="s">
        <v>119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7" t="s">
        <v>80</v>
      </c>
      <c r="BK337" s="152">
        <f>ROUND(I337*H337,2)</f>
        <v>0</v>
      </c>
      <c r="BL337" s="17" t="s">
        <v>127</v>
      </c>
      <c r="BM337" s="151" t="s">
        <v>471</v>
      </c>
    </row>
    <row r="338" spans="2:51" s="12" customFormat="1" ht="11.25">
      <c r="B338" s="153"/>
      <c r="D338" s="154" t="s">
        <v>129</v>
      </c>
      <c r="E338" s="155" t="s">
        <v>1</v>
      </c>
      <c r="F338" s="156" t="s">
        <v>472</v>
      </c>
      <c r="H338" s="155" t="s">
        <v>1</v>
      </c>
      <c r="L338" s="153"/>
      <c r="M338" s="157"/>
      <c r="N338" s="158"/>
      <c r="O338" s="158"/>
      <c r="P338" s="158"/>
      <c r="Q338" s="158"/>
      <c r="R338" s="158"/>
      <c r="S338" s="158"/>
      <c r="T338" s="159"/>
      <c r="AT338" s="155" t="s">
        <v>129</v>
      </c>
      <c r="AU338" s="155" t="s">
        <v>82</v>
      </c>
      <c r="AV338" s="12" t="s">
        <v>80</v>
      </c>
      <c r="AW338" s="12" t="s">
        <v>29</v>
      </c>
      <c r="AX338" s="12" t="s">
        <v>72</v>
      </c>
      <c r="AY338" s="155" t="s">
        <v>119</v>
      </c>
    </row>
    <row r="339" spans="2:51" s="13" customFormat="1" ht="11.25">
      <c r="B339" s="160"/>
      <c r="D339" s="154" t="s">
        <v>129</v>
      </c>
      <c r="E339" s="161" t="s">
        <v>1</v>
      </c>
      <c r="F339" s="162" t="s">
        <v>473</v>
      </c>
      <c r="H339" s="163">
        <v>32.03</v>
      </c>
      <c r="L339" s="160"/>
      <c r="M339" s="164"/>
      <c r="N339" s="165"/>
      <c r="O339" s="165"/>
      <c r="P339" s="165"/>
      <c r="Q339" s="165"/>
      <c r="R339" s="165"/>
      <c r="S339" s="165"/>
      <c r="T339" s="166"/>
      <c r="AT339" s="161" t="s">
        <v>129</v>
      </c>
      <c r="AU339" s="161" t="s">
        <v>82</v>
      </c>
      <c r="AV339" s="13" t="s">
        <v>82</v>
      </c>
      <c r="AW339" s="13" t="s">
        <v>29</v>
      </c>
      <c r="AX339" s="13" t="s">
        <v>72</v>
      </c>
      <c r="AY339" s="161" t="s">
        <v>119</v>
      </c>
    </row>
    <row r="340" spans="2:51" s="13" customFormat="1" ht="11.25">
      <c r="B340" s="160"/>
      <c r="D340" s="154" t="s">
        <v>129</v>
      </c>
      <c r="E340" s="161" t="s">
        <v>1</v>
      </c>
      <c r="F340" s="162" t="s">
        <v>474</v>
      </c>
      <c r="H340" s="163">
        <v>27.19</v>
      </c>
      <c r="L340" s="160"/>
      <c r="M340" s="164"/>
      <c r="N340" s="165"/>
      <c r="O340" s="165"/>
      <c r="P340" s="165"/>
      <c r="Q340" s="165"/>
      <c r="R340" s="165"/>
      <c r="S340" s="165"/>
      <c r="T340" s="166"/>
      <c r="AT340" s="161" t="s">
        <v>129</v>
      </c>
      <c r="AU340" s="161" t="s">
        <v>82</v>
      </c>
      <c r="AV340" s="13" t="s">
        <v>82</v>
      </c>
      <c r="AW340" s="13" t="s">
        <v>29</v>
      </c>
      <c r="AX340" s="13" t="s">
        <v>72</v>
      </c>
      <c r="AY340" s="161" t="s">
        <v>119</v>
      </c>
    </row>
    <row r="341" spans="2:51" s="13" customFormat="1" ht="11.25">
      <c r="B341" s="160"/>
      <c r="D341" s="154" t="s">
        <v>129</v>
      </c>
      <c r="E341" s="161" t="s">
        <v>1</v>
      </c>
      <c r="F341" s="162" t="s">
        <v>475</v>
      </c>
      <c r="H341" s="163">
        <v>15.103</v>
      </c>
      <c r="L341" s="160"/>
      <c r="M341" s="164"/>
      <c r="N341" s="165"/>
      <c r="O341" s="165"/>
      <c r="P341" s="165"/>
      <c r="Q341" s="165"/>
      <c r="R341" s="165"/>
      <c r="S341" s="165"/>
      <c r="T341" s="166"/>
      <c r="AT341" s="161" t="s">
        <v>129</v>
      </c>
      <c r="AU341" s="161" t="s">
        <v>82</v>
      </c>
      <c r="AV341" s="13" t="s">
        <v>82</v>
      </c>
      <c r="AW341" s="13" t="s">
        <v>29</v>
      </c>
      <c r="AX341" s="13" t="s">
        <v>72</v>
      </c>
      <c r="AY341" s="161" t="s">
        <v>119</v>
      </c>
    </row>
    <row r="342" spans="2:51" s="13" customFormat="1" ht="11.25">
      <c r="B342" s="160"/>
      <c r="D342" s="154" t="s">
        <v>129</v>
      </c>
      <c r="E342" s="161" t="s">
        <v>1</v>
      </c>
      <c r="F342" s="162" t="s">
        <v>476</v>
      </c>
      <c r="H342" s="163">
        <v>30.262</v>
      </c>
      <c r="L342" s="160"/>
      <c r="M342" s="164"/>
      <c r="N342" s="165"/>
      <c r="O342" s="165"/>
      <c r="P342" s="165"/>
      <c r="Q342" s="165"/>
      <c r="R342" s="165"/>
      <c r="S342" s="165"/>
      <c r="T342" s="166"/>
      <c r="AT342" s="161" t="s">
        <v>129</v>
      </c>
      <c r="AU342" s="161" t="s">
        <v>82</v>
      </c>
      <c r="AV342" s="13" t="s">
        <v>82</v>
      </c>
      <c r="AW342" s="13" t="s">
        <v>29</v>
      </c>
      <c r="AX342" s="13" t="s">
        <v>72</v>
      </c>
      <c r="AY342" s="161" t="s">
        <v>119</v>
      </c>
    </row>
    <row r="343" spans="2:51" s="14" customFormat="1" ht="11.25">
      <c r="B343" s="171"/>
      <c r="D343" s="154" t="s">
        <v>129</v>
      </c>
      <c r="E343" s="172" t="s">
        <v>1</v>
      </c>
      <c r="F343" s="173" t="s">
        <v>206</v>
      </c>
      <c r="H343" s="174">
        <v>104.585</v>
      </c>
      <c r="L343" s="171"/>
      <c r="M343" s="175"/>
      <c r="N343" s="176"/>
      <c r="O343" s="176"/>
      <c r="P343" s="176"/>
      <c r="Q343" s="176"/>
      <c r="R343" s="176"/>
      <c r="S343" s="176"/>
      <c r="T343" s="177"/>
      <c r="AT343" s="172" t="s">
        <v>129</v>
      </c>
      <c r="AU343" s="172" t="s">
        <v>82</v>
      </c>
      <c r="AV343" s="14" t="s">
        <v>127</v>
      </c>
      <c r="AW343" s="14" t="s">
        <v>29</v>
      </c>
      <c r="AX343" s="14" t="s">
        <v>80</v>
      </c>
      <c r="AY343" s="172" t="s">
        <v>119</v>
      </c>
    </row>
    <row r="344" spans="1:65" s="1" customFormat="1" ht="16.5" customHeight="1">
      <c r="A344" s="29"/>
      <c r="B344" s="140"/>
      <c r="C344" s="141" t="s">
        <v>477</v>
      </c>
      <c r="D344" s="141" t="s">
        <v>122</v>
      </c>
      <c r="E344" s="142" t="s">
        <v>478</v>
      </c>
      <c r="F344" s="143" t="s">
        <v>479</v>
      </c>
      <c r="G344" s="144" t="s">
        <v>226</v>
      </c>
      <c r="H344" s="145">
        <v>104.585</v>
      </c>
      <c r="I344" s="200"/>
      <c r="J344" s="146">
        <f>ROUND(I344*H344,2)</f>
        <v>0</v>
      </c>
      <c r="K344" s="143" t="s">
        <v>126</v>
      </c>
      <c r="L344" s="30"/>
      <c r="M344" s="147" t="s">
        <v>1</v>
      </c>
      <c r="N344" s="148" t="s">
        <v>37</v>
      </c>
      <c r="O344" s="149">
        <v>0.252</v>
      </c>
      <c r="P344" s="149">
        <f>O344*H344</f>
        <v>26.35542</v>
      </c>
      <c r="Q344" s="149">
        <v>0.00273</v>
      </c>
      <c r="R344" s="149">
        <f>Q344*H344</f>
        <v>0.28551704999999994</v>
      </c>
      <c r="S344" s="149">
        <v>0</v>
      </c>
      <c r="T344" s="150">
        <f>S344*H344</f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51" t="s">
        <v>127</v>
      </c>
      <c r="AT344" s="151" t="s">
        <v>122</v>
      </c>
      <c r="AU344" s="151" t="s">
        <v>82</v>
      </c>
      <c r="AY344" s="17" t="s">
        <v>119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7" t="s">
        <v>80</v>
      </c>
      <c r="BK344" s="152">
        <f>ROUND(I344*H344,2)</f>
        <v>0</v>
      </c>
      <c r="BL344" s="17" t="s">
        <v>127</v>
      </c>
      <c r="BM344" s="151" t="s">
        <v>480</v>
      </c>
    </row>
    <row r="345" spans="1:65" s="1" customFormat="1" ht="16.5" customHeight="1">
      <c r="A345" s="29"/>
      <c r="B345" s="140"/>
      <c r="C345" s="141" t="s">
        <v>481</v>
      </c>
      <c r="D345" s="141" t="s">
        <v>122</v>
      </c>
      <c r="E345" s="142" t="s">
        <v>482</v>
      </c>
      <c r="F345" s="143" t="s">
        <v>483</v>
      </c>
      <c r="G345" s="144" t="s">
        <v>226</v>
      </c>
      <c r="H345" s="145">
        <v>104.585</v>
      </c>
      <c r="I345" s="200"/>
      <c r="J345" s="146">
        <f>ROUND(I345*H345,2)</f>
        <v>0</v>
      </c>
      <c r="K345" s="143" t="s">
        <v>126</v>
      </c>
      <c r="L345" s="30"/>
      <c r="M345" s="147" t="s">
        <v>1</v>
      </c>
      <c r="N345" s="148" t="s">
        <v>37</v>
      </c>
      <c r="O345" s="149">
        <v>0.38</v>
      </c>
      <c r="P345" s="149">
        <f>O345*H345</f>
        <v>39.7423</v>
      </c>
      <c r="Q345" s="149">
        <v>0.0181</v>
      </c>
      <c r="R345" s="149">
        <f>Q345*H345</f>
        <v>1.8929885</v>
      </c>
      <c r="S345" s="149">
        <v>0</v>
      </c>
      <c r="T345" s="150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1" t="s">
        <v>127</v>
      </c>
      <c r="AT345" s="151" t="s">
        <v>122</v>
      </c>
      <c r="AU345" s="151" t="s">
        <v>82</v>
      </c>
      <c r="AY345" s="17" t="s">
        <v>119</v>
      </c>
      <c r="BE345" s="152">
        <f>IF(N345="základní",J345,0)</f>
        <v>0</v>
      </c>
      <c r="BF345" s="152">
        <f>IF(N345="snížená",J345,0)</f>
        <v>0</v>
      </c>
      <c r="BG345" s="152">
        <f>IF(N345="zákl. přenesená",J345,0)</f>
        <v>0</v>
      </c>
      <c r="BH345" s="152">
        <f>IF(N345="sníž. přenesená",J345,0)</f>
        <v>0</v>
      </c>
      <c r="BI345" s="152">
        <f>IF(N345="nulová",J345,0)</f>
        <v>0</v>
      </c>
      <c r="BJ345" s="17" t="s">
        <v>80</v>
      </c>
      <c r="BK345" s="152">
        <f>ROUND(I345*H345,2)</f>
        <v>0</v>
      </c>
      <c r="BL345" s="17" t="s">
        <v>127</v>
      </c>
      <c r="BM345" s="151" t="s">
        <v>484</v>
      </c>
    </row>
    <row r="346" spans="1:65" s="1" customFormat="1" ht="16.5" customHeight="1">
      <c r="A346" s="29"/>
      <c r="B346" s="140"/>
      <c r="C346" s="141" t="s">
        <v>485</v>
      </c>
      <c r="D346" s="141" t="s">
        <v>122</v>
      </c>
      <c r="E346" s="142" t="s">
        <v>486</v>
      </c>
      <c r="F346" s="143" t="s">
        <v>487</v>
      </c>
      <c r="G346" s="144" t="s">
        <v>226</v>
      </c>
      <c r="H346" s="145">
        <v>104.585</v>
      </c>
      <c r="I346" s="200"/>
      <c r="J346" s="146">
        <f>ROUND(I346*H346,2)</f>
        <v>0</v>
      </c>
      <c r="K346" s="143" t="s">
        <v>126</v>
      </c>
      <c r="L346" s="30"/>
      <c r="M346" s="147" t="s">
        <v>1</v>
      </c>
      <c r="N346" s="148" t="s">
        <v>37</v>
      </c>
      <c r="O346" s="149">
        <v>0.245</v>
      </c>
      <c r="P346" s="149">
        <f>O346*H346</f>
        <v>25.623324999999998</v>
      </c>
      <c r="Q346" s="149">
        <v>0.00268</v>
      </c>
      <c r="R346" s="149">
        <f>Q346*H346</f>
        <v>0.2802878</v>
      </c>
      <c r="S346" s="149">
        <v>0</v>
      </c>
      <c r="T346" s="150">
        <f>S346*H346</f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51" t="s">
        <v>127</v>
      </c>
      <c r="AT346" s="151" t="s">
        <v>122</v>
      </c>
      <c r="AU346" s="151" t="s">
        <v>82</v>
      </c>
      <c r="AY346" s="17" t="s">
        <v>119</v>
      </c>
      <c r="BE346" s="152">
        <f>IF(N346="základní",J346,0)</f>
        <v>0</v>
      </c>
      <c r="BF346" s="152">
        <f>IF(N346="snížená",J346,0)</f>
        <v>0</v>
      </c>
      <c r="BG346" s="152">
        <f>IF(N346="zákl. přenesená",J346,0)</f>
        <v>0</v>
      </c>
      <c r="BH346" s="152">
        <f>IF(N346="sníž. přenesená",J346,0)</f>
        <v>0</v>
      </c>
      <c r="BI346" s="152">
        <f>IF(N346="nulová",J346,0)</f>
        <v>0</v>
      </c>
      <c r="BJ346" s="17" t="s">
        <v>80</v>
      </c>
      <c r="BK346" s="152">
        <f>ROUND(I346*H346,2)</f>
        <v>0</v>
      </c>
      <c r="BL346" s="17" t="s">
        <v>127</v>
      </c>
      <c r="BM346" s="151" t="s">
        <v>488</v>
      </c>
    </row>
    <row r="347" spans="1:65" s="1" customFormat="1" ht="16.5" customHeight="1">
      <c r="A347" s="29"/>
      <c r="B347" s="140"/>
      <c r="C347" s="141" t="s">
        <v>489</v>
      </c>
      <c r="D347" s="141" t="s">
        <v>122</v>
      </c>
      <c r="E347" s="142" t="s">
        <v>490</v>
      </c>
      <c r="F347" s="143" t="s">
        <v>491</v>
      </c>
      <c r="G347" s="144" t="s">
        <v>125</v>
      </c>
      <c r="H347" s="145">
        <v>13.197</v>
      </c>
      <c r="I347" s="200"/>
      <c r="J347" s="146">
        <f>ROUND(I347*H347,2)</f>
        <v>0</v>
      </c>
      <c r="K347" s="143" t="s">
        <v>126</v>
      </c>
      <c r="L347" s="30"/>
      <c r="M347" s="147" t="s">
        <v>1</v>
      </c>
      <c r="N347" s="148" t="s">
        <v>37</v>
      </c>
      <c r="O347" s="149">
        <v>2.58</v>
      </c>
      <c r="P347" s="149">
        <f>O347*H347</f>
        <v>34.04826</v>
      </c>
      <c r="Q347" s="149">
        <v>2.45329</v>
      </c>
      <c r="R347" s="149">
        <f>Q347*H347</f>
        <v>32.37606813</v>
      </c>
      <c r="S347" s="149">
        <v>0</v>
      </c>
      <c r="T347" s="150">
        <f>S347*H347</f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51" t="s">
        <v>127</v>
      </c>
      <c r="AT347" s="151" t="s">
        <v>122</v>
      </c>
      <c r="AU347" s="151" t="s">
        <v>82</v>
      </c>
      <c r="AY347" s="17" t="s">
        <v>119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7" t="s">
        <v>80</v>
      </c>
      <c r="BK347" s="152">
        <f>ROUND(I347*H347,2)</f>
        <v>0</v>
      </c>
      <c r="BL347" s="17" t="s">
        <v>127</v>
      </c>
      <c r="BM347" s="151" t="s">
        <v>492</v>
      </c>
    </row>
    <row r="348" spans="2:51" s="12" customFormat="1" ht="11.25">
      <c r="B348" s="153"/>
      <c r="D348" s="154" t="s">
        <v>129</v>
      </c>
      <c r="E348" s="155" t="s">
        <v>1</v>
      </c>
      <c r="F348" s="156" t="s">
        <v>450</v>
      </c>
      <c r="H348" s="155" t="s">
        <v>1</v>
      </c>
      <c r="L348" s="153"/>
      <c r="M348" s="157"/>
      <c r="N348" s="158"/>
      <c r="O348" s="158"/>
      <c r="P348" s="158"/>
      <c r="Q348" s="158"/>
      <c r="R348" s="158"/>
      <c r="S348" s="158"/>
      <c r="T348" s="159"/>
      <c r="AT348" s="155" t="s">
        <v>129</v>
      </c>
      <c r="AU348" s="155" t="s">
        <v>82</v>
      </c>
      <c r="AV348" s="12" t="s">
        <v>80</v>
      </c>
      <c r="AW348" s="12" t="s">
        <v>29</v>
      </c>
      <c r="AX348" s="12" t="s">
        <v>72</v>
      </c>
      <c r="AY348" s="155" t="s">
        <v>119</v>
      </c>
    </row>
    <row r="349" spans="2:51" s="13" customFormat="1" ht="11.25">
      <c r="B349" s="160"/>
      <c r="D349" s="154" t="s">
        <v>129</v>
      </c>
      <c r="E349" s="161" t="s">
        <v>1</v>
      </c>
      <c r="F349" s="162" t="s">
        <v>493</v>
      </c>
      <c r="H349" s="163">
        <v>4.089</v>
      </c>
      <c r="L349" s="160"/>
      <c r="M349" s="164"/>
      <c r="N349" s="165"/>
      <c r="O349" s="165"/>
      <c r="P349" s="165"/>
      <c r="Q349" s="165"/>
      <c r="R349" s="165"/>
      <c r="S349" s="165"/>
      <c r="T349" s="166"/>
      <c r="AT349" s="161" t="s">
        <v>129</v>
      </c>
      <c r="AU349" s="161" t="s">
        <v>82</v>
      </c>
      <c r="AV349" s="13" t="s">
        <v>82</v>
      </c>
      <c r="AW349" s="13" t="s">
        <v>29</v>
      </c>
      <c r="AX349" s="13" t="s">
        <v>72</v>
      </c>
      <c r="AY349" s="161" t="s">
        <v>119</v>
      </c>
    </row>
    <row r="350" spans="2:51" s="13" customFormat="1" ht="11.25">
      <c r="B350" s="160"/>
      <c r="D350" s="154" t="s">
        <v>129</v>
      </c>
      <c r="E350" s="161" t="s">
        <v>1</v>
      </c>
      <c r="F350" s="162" t="s">
        <v>494</v>
      </c>
      <c r="H350" s="163">
        <v>8.379</v>
      </c>
      <c r="L350" s="160"/>
      <c r="M350" s="164"/>
      <c r="N350" s="165"/>
      <c r="O350" s="165"/>
      <c r="P350" s="165"/>
      <c r="Q350" s="165"/>
      <c r="R350" s="165"/>
      <c r="S350" s="165"/>
      <c r="T350" s="166"/>
      <c r="AT350" s="161" t="s">
        <v>129</v>
      </c>
      <c r="AU350" s="161" t="s">
        <v>82</v>
      </c>
      <c r="AV350" s="13" t="s">
        <v>82</v>
      </c>
      <c r="AW350" s="13" t="s">
        <v>29</v>
      </c>
      <c r="AX350" s="13" t="s">
        <v>72</v>
      </c>
      <c r="AY350" s="161" t="s">
        <v>119</v>
      </c>
    </row>
    <row r="351" spans="2:51" s="13" customFormat="1" ht="11.25">
      <c r="B351" s="160"/>
      <c r="D351" s="154" t="s">
        <v>129</v>
      </c>
      <c r="E351" s="161" t="s">
        <v>1</v>
      </c>
      <c r="F351" s="162" t="s">
        <v>495</v>
      </c>
      <c r="H351" s="163">
        <v>0.729</v>
      </c>
      <c r="L351" s="160"/>
      <c r="M351" s="164"/>
      <c r="N351" s="165"/>
      <c r="O351" s="165"/>
      <c r="P351" s="165"/>
      <c r="Q351" s="165"/>
      <c r="R351" s="165"/>
      <c r="S351" s="165"/>
      <c r="T351" s="166"/>
      <c r="AT351" s="161" t="s">
        <v>129</v>
      </c>
      <c r="AU351" s="161" t="s">
        <v>82</v>
      </c>
      <c r="AV351" s="13" t="s">
        <v>82</v>
      </c>
      <c r="AW351" s="13" t="s">
        <v>29</v>
      </c>
      <c r="AX351" s="13" t="s">
        <v>72</v>
      </c>
      <c r="AY351" s="161" t="s">
        <v>119</v>
      </c>
    </row>
    <row r="352" spans="2:51" s="14" customFormat="1" ht="11.25">
      <c r="B352" s="171"/>
      <c r="D352" s="154" t="s">
        <v>129</v>
      </c>
      <c r="E352" s="172" t="s">
        <v>1</v>
      </c>
      <c r="F352" s="173" t="s">
        <v>206</v>
      </c>
      <c r="H352" s="174">
        <v>13.197</v>
      </c>
      <c r="L352" s="171"/>
      <c r="M352" s="175"/>
      <c r="N352" s="176"/>
      <c r="O352" s="176"/>
      <c r="P352" s="176"/>
      <c r="Q352" s="176"/>
      <c r="R352" s="176"/>
      <c r="S352" s="176"/>
      <c r="T352" s="177"/>
      <c r="AT352" s="172" t="s">
        <v>129</v>
      </c>
      <c r="AU352" s="172" t="s">
        <v>82</v>
      </c>
      <c r="AV352" s="14" t="s">
        <v>127</v>
      </c>
      <c r="AW352" s="14" t="s">
        <v>29</v>
      </c>
      <c r="AX352" s="14" t="s">
        <v>80</v>
      </c>
      <c r="AY352" s="172" t="s">
        <v>119</v>
      </c>
    </row>
    <row r="353" spans="1:65" s="1" customFormat="1" ht="16.5" customHeight="1">
      <c r="A353" s="29"/>
      <c r="B353" s="140"/>
      <c r="C353" s="141" t="s">
        <v>496</v>
      </c>
      <c r="D353" s="141" t="s">
        <v>122</v>
      </c>
      <c r="E353" s="142" t="s">
        <v>497</v>
      </c>
      <c r="F353" s="143" t="s">
        <v>498</v>
      </c>
      <c r="G353" s="144" t="s">
        <v>125</v>
      </c>
      <c r="H353" s="145">
        <v>13.197</v>
      </c>
      <c r="I353" s="200"/>
      <c r="J353" s="146">
        <f>ROUND(I353*H353,2)</f>
        <v>0</v>
      </c>
      <c r="K353" s="143" t="s">
        <v>126</v>
      </c>
      <c r="L353" s="30"/>
      <c r="M353" s="147" t="s">
        <v>1</v>
      </c>
      <c r="N353" s="148" t="s">
        <v>37</v>
      </c>
      <c r="O353" s="149">
        <v>1.35</v>
      </c>
      <c r="P353" s="149">
        <f>O353*H353</f>
        <v>17.81595</v>
      </c>
      <c r="Q353" s="149">
        <v>0</v>
      </c>
      <c r="R353" s="149">
        <f>Q353*H353</f>
        <v>0</v>
      </c>
      <c r="S353" s="149">
        <v>0</v>
      </c>
      <c r="T353" s="150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1" t="s">
        <v>127</v>
      </c>
      <c r="AT353" s="151" t="s">
        <v>122</v>
      </c>
      <c r="AU353" s="151" t="s">
        <v>82</v>
      </c>
      <c r="AY353" s="17" t="s">
        <v>119</v>
      </c>
      <c r="BE353" s="152">
        <f>IF(N353="základní",J353,0)</f>
        <v>0</v>
      </c>
      <c r="BF353" s="152">
        <f>IF(N353="snížená",J353,0)</f>
        <v>0</v>
      </c>
      <c r="BG353" s="152">
        <f>IF(N353="zákl. přenesená",J353,0)</f>
        <v>0</v>
      </c>
      <c r="BH353" s="152">
        <f>IF(N353="sníž. přenesená",J353,0)</f>
        <v>0</v>
      </c>
      <c r="BI353" s="152">
        <f>IF(N353="nulová",J353,0)</f>
        <v>0</v>
      </c>
      <c r="BJ353" s="17" t="s">
        <v>80</v>
      </c>
      <c r="BK353" s="152">
        <f>ROUND(I353*H353,2)</f>
        <v>0</v>
      </c>
      <c r="BL353" s="17" t="s">
        <v>127</v>
      </c>
      <c r="BM353" s="151" t="s">
        <v>499</v>
      </c>
    </row>
    <row r="354" spans="1:65" s="1" customFormat="1" ht="16.5" customHeight="1">
      <c r="A354" s="29"/>
      <c r="B354" s="140"/>
      <c r="C354" s="141" t="s">
        <v>500</v>
      </c>
      <c r="D354" s="141" t="s">
        <v>122</v>
      </c>
      <c r="E354" s="142" t="s">
        <v>501</v>
      </c>
      <c r="F354" s="143" t="s">
        <v>502</v>
      </c>
      <c r="G354" s="144" t="s">
        <v>125</v>
      </c>
      <c r="H354" s="145">
        <v>13.197</v>
      </c>
      <c r="I354" s="200"/>
      <c r="J354" s="146">
        <f>ROUND(I354*H354,2)</f>
        <v>0</v>
      </c>
      <c r="K354" s="143" t="s">
        <v>126</v>
      </c>
      <c r="L354" s="30"/>
      <c r="M354" s="147" t="s">
        <v>1</v>
      </c>
      <c r="N354" s="148" t="s">
        <v>37</v>
      </c>
      <c r="O354" s="149">
        <v>0.41</v>
      </c>
      <c r="P354" s="149">
        <f>O354*H354</f>
        <v>5.410769999999999</v>
      </c>
      <c r="Q354" s="149">
        <v>0</v>
      </c>
      <c r="R354" s="149">
        <f>Q354*H354</f>
        <v>0</v>
      </c>
      <c r="S354" s="149">
        <v>0</v>
      </c>
      <c r="T354" s="150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1" t="s">
        <v>127</v>
      </c>
      <c r="AT354" s="151" t="s">
        <v>122</v>
      </c>
      <c r="AU354" s="151" t="s">
        <v>82</v>
      </c>
      <c r="AY354" s="17" t="s">
        <v>119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7" t="s">
        <v>80</v>
      </c>
      <c r="BK354" s="152">
        <f>ROUND(I354*H354,2)</f>
        <v>0</v>
      </c>
      <c r="BL354" s="17" t="s">
        <v>127</v>
      </c>
      <c r="BM354" s="151" t="s">
        <v>503</v>
      </c>
    </row>
    <row r="355" spans="1:65" s="1" customFormat="1" ht="16.5" customHeight="1">
      <c r="A355" s="29"/>
      <c r="B355" s="140"/>
      <c r="C355" s="141" t="s">
        <v>504</v>
      </c>
      <c r="D355" s="141" t="s">
        <v>122</v>
      </c>
      <c r="E355" s="142" t="s">
        <v>505</v>
      </c>
      <c r="F355" s="143" t="s">
        <v>506</v>
      </c>
      <c r="G355" s="144" t="s">
        <v>136</v>
      </c>
      <c r="H355" s="145">
        <v>0.819</v>
      </c>
      <c r="I355" s="200"/>
      <c r="J355" s="146">
        <f>ROUND(I355*H355,2)</f>
        <v>0</v>
      </c>
      <c r="K355" s="143" t="s">
        <v>126</v>
      </c>
      <c r="L355" s="30"/>
      <c r="M355" s="147" t="s">
        <v>1</v>
      </c>
      <c r="N355" s="148" t="s">
        <v>37</v>
      </c>
      <c r="O355" s="149">
        <v>15.231</v>
      </c>
      <c r="P355" s="149">
        <f>O355*H355</f>
        <v>12.474188999999999</v>
      </c>
      <c r="Q355" s="149">
        <v>1.06277</v>
      </c>
      <c r="R355" s="149">
        <f>Q355*H355</f>
        <v>0.8704086299999999</v>
      </c>
      <c r="S355" s="149">
        <v>0</v>
      </c>
      <c r="T355" s="150">
        <f>S355*H355</f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1" t="s">
        <v>127</v>
      </c>
      <c r="AT355" s="151" t="s">
        <v>122</v>
      </c>
      <c r="AU355" s="151" t="s">
        <v>82</v>
      </c>
      <c r="AY355" s="17" t="s">
        <v>119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7" t="s">
        <v>80</v>
      </c>
      <c r="BK355" s="152">
        <f>ROUND(I355*H355,2)</f>
        <v>0</v>
      </c>
      <c r="BL355" s="17" t="s">
        <v>127</v>
      </c>
      <c r="BM355" s="151" t="s">
        <v>507</v>
      </c>
    </row>
    <row r="356" spans="2:51" s="12" customFormat="1" ht="11.25">
      <c r="B356" s="153"/>
      <c r="D356" s="154" t="s">
        <v>129</v>
      </c>
      <c r="E356" s="155" t="s">
        <v>1</v>
      </c>
      <c r="F356" s="156" t="s">
        <v>260</v>
      </c>
      <c r="H356" s="155" t="s">
        <v>1</v>
      </c>
      <c r="L356" s="153"/>
      <c r="M356" s="157"/>
      <c r="N356" s="158"/>
      <c r="O356" s="158"/>
      <c r="P356" s="158"/>
      <c r="Q356" s="158"/>
      <c r="R356" s="158"/>
      <c r="S356" s="158"/>
      <c r="T356" s="159"/>
      <c r="AT356" s="155" t="s">
        <v>129</v>
      </c>
      <c r="AU356" s="155" t="s">
        <v>82</v>
      </c>
      <c r="AV356" s="12" t="s">
        <v>80</v>
      </c>
      <c r="AW356" s="12" t="s">
        <v>29</v>
      </c>
      <c r="AX356" s="12" t="s">
        <v>72</v>
      </c>
      <c r="AY356" s="155" t="s">
        <v>119</v>
      </c>
    </row>
    <row r="357" spans="2:51" s="13" customFormat="1" ht="11.25">
      <c r="B357" s="160"/>
      <c r="D357" s="154" t="s">
        <v>129</v>
      </c>
      <c r="E357" s="161" t="s">
        <v>1</v>
      </c>
      <c r="F357" s="162" t="s">
        <v>508</v>
      </c>
      <c r="H357" s="163">
        <v>0.254</v>
      </c>
      <c r="L357" s="160"/>
      <c r="M357" s="164"/>
      <c r="N357" s="165"/>
      <c r="O357" s="165"/>
      <c r="P357" s="165"/>
      <c r="Q357" s="165"/>
      <c r="R357" s="165"/>
      <c r="S357" s="165"/>
      <c r="T357" s="166"/>
      <c r="AT357" s="161" t="s">
        <v>129</v>
      </c>
      <c r="AU357" s="161" t="s">
        <v>82</v>
      </c>
      <c r="AV357" s="13" t="s">
        <v>82</v>
      </c>
      <c r="AW357" s="13" t="s">
        <v>29</v>
      </c>
      <c r="AX357" s="13" t="s">
        <v>72</v>
      </c>
      <c r="AY357" s="161" t="s">
        <v>119</v>
      </c>
    </row>
    <row r="358" spans="2:51" s="13" customFormat="1" ht="11.25">
      <c r="B358" s="160"/>
      <c r="D358" s="154" t="s">
        <v>129</v>
      </c>
      <c r="E358" s="161" t="s">
        <v>1</v>
      </c>
      <c r="F358" s="162" t="s">
        <v>509</v>
      </c>
      <c r="H358" s="163">
        <v>0.52</v>
      </c>
      <c r="L358" s="160"/>
      <c r="M358" s="164"/>
      <c r="N358" s="165"/>
      <c r="O358" s="165"/>
      <c r="P358" s="165"/>
      <c r="Q358" s="165"/>
      <c r="R358" s="165"/>
      <c r="S358" s="165"/>
      <c r="T358" s="166"/>
      <c r="AT358" s="161" t="s">
        <v>129</v>
      </c>
      <c r="AU358" s="161" t="s">
        <v>82</v>
      </c>
      <c r="AV358" s="13" t="s">
        <v>82</v>
      </c>
      <c r="AW358" s="13" t="s">
        <v>29</v>
      </c>
      <c r="AX358" s="13" t="s">
        <v>72</v>
      </c>
      <c r="AY358" s="161" t="s">
        <v>119</v>
      </c>
    </row>
    <row r="359" spans="2:51" s="13" customFormat="1" ht="11.25">
      <c r="B359" s="160"/>
      <c r="D359" s="154" t="s">
        <v>129</v>
      </c>
      <c r="E359" s="161" t="s">
        <v>1</v>
      </c>
      <c r="F359" s="162" t="s">
        <v>510</v>
      </c>
      <c r="H359" s="163">
        <v>0.045</v>
      </c>
      <c r="L359" s="160"/>
      <c r="M359" s="164"/>
      <c r="N359" s="165"/>
      <c r="O359" s="165"/>
      <c r="P359" s="165"/>
      <c r="Q359" s="165"/>
      <c r="R359" s="165"/>
      <c r="S359" s="165"/>
      <c r="T359" s="166"/>
      <c r="AT359" s="161" t="s">
        <v>129</v>
      </c>
      <c r="AU359" s="161" t="s">
        <v>82</v>
      </c>
      <c r="AV359" s="13" t="s">
        <v>82</v>
      </c>
      <c r="AW359" s="13" t="s">
        <v>29</v>
      </c>
      <c r="AX359" s="13" t="s">
        <v>72</v>
      </c>
      <c r="AY359" s="161" t="s">
        <v>119</v>
      </c>
    </row>
    <row r="360" spans="2:51" s="14" customFormat="1" ht="11.25">
      <c r="B360" s="171"/>
      <c r="D360" s="154" t="s">
        <v>129</v>
      </c>
      <c r="E360" s="172" t="s">
        <v>1</v>
      </c>
      <c r="F360" s="173" t="s">
        <v>206</v>
      </c>
      <c r="H360" s="174">
        <v>0.8190000000000001</v>
      </c>
      <c r="L360" s="171"/>
      <c r="M360" s="175"/>
      <c r="N360" s="176"/>
      <c r="O360" s="176"/>
      <c r="P360" s="176"/>
      <c r="Q360" s="176"/>
      <c r="R360" s="176"/>
      <c r="S360" s="176"/>
      <c r="T360" s="177"/>
      <c r="AT360" s="172" t="s">
        <v>129</v>
      </c>
      <c r="AU360" s="172" t="s">
        <v>82</v>
      </c>
      <c r="AV360" s="14" t="s">
        <v>127</v>
      </c>
      <c r="AW360" s="14" t="s">
        <v>29</v>
      </c>
      <c r="AX360" s="14" t="s">
        <v>80</v>
      </c>
      <c r="AY360" s="172" t="s">
        <v>119</v>
      </c>
    </row>
    <row r="361" spans="2:63" s="11" customFormat="1" ht="22.5" customHeight="1">
      <c r="B361" s="128"/>
      <c r="D361" s="129" t="s">
        <v>71</v>
      </c>
      <c r="E361" s="138" t="s">
        <v>120</v>
      </c>
      <c r="F361" s="138" t="s">
        <v>121</v>
      </c>
      <c r="J361" s="139">
        <f>BK361</f>
        <v>0</v>
      </c>
      <c r="L361" s="128"/>
      <c r="M361" s="132"/>
      <c r="N361" s="133"/>
      <c r="O361" s="133"/>
      <c r="P361" s="134">
        <f>SUM(P362:P384)</f>
        <v>158.37049000000002</v>
      </c>
      <c r="Q361" s="133"/>
      <c r="R361" s="134">
        <f>SUM(R362:R384)</f>
        <v>0.04574032</v>
      </c>
      <c r="S361" s="133"/>
      <c r="T361" s="135">
        <f>SUM(T362:T384)</f>
        <v>0</v>
      </c>
      <c r="AR361" s="129" t="s">
        <v>80</v>
      </c>
      <c r="AT361" s="136" t="s">
        <v>71</v>
      </c>
      <c r="AU361" s="136" t="s">
        <v>80</v>
      </c>
      <c r="AY361" s="129" t="s">
        <v>119</v>
      </c>
      <c r="BK361" s="137">
        <f>SUM(BK362:BK384)</f>
        <v>0</v>
      </c>
    </row>
    <row r="362" spans="1:65" s="1" customFormat="1" ht="16.5" customHeight="1">
      <c r="A362" s="29"/>
      <c r="B362" s="140"/>
      <c r="C362" s="141" t="s">
        <v>511</v>
      </c>
      <c r="D362" s="141" t="s">
        <v>122</v>
      </c>
      <c r="E362" s="142" t="s">
        <v>512</v>
      </c>
      <c r="F362" s="143" t="s">
        <v>513</v>
      </c>
      <c r="G362" s="144" t="s">
        <v>226</v>
      </c>
      <c r="H362" s="145">
        <v>49.586</v>
      </c>
      <c r="I362" s="200"/>
      <c r="J362" s="146">
        <f>ROUND(I362*H362,2)</f>
        <v>0</v>
      </c>
      <c r="K362" s="143" t="s">
        <v>126</v>
      </c>
      <c r="L362" s="30"/>
      <c r="M362" s="147" t="s">
        <v>1</v>
      </c>
      <c r="N362" s="148" t="s">
        <v>37</v>
      </c>
      <c r="O362" s="149">
        <v>0.08</v>
      </c>
      <c r="P362" s="149">
        <f>O362*H362</f>
        <v>3.96688</v>
      </c>
      <c r="Q362" s="149">
        <v>0.00047</v>
      </c>
      <c r="R362" s="149">
        <f>Q362*H362</f>
        <v>0.02330542</v>
      </c>
      <c r="S362" s="149">
        <v>0</v>
      </c>
      <c r="T362" s="150">
        <f>S362*H362</f>
        <v>0</v>
      </c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R362" s="151" t="s">
        <v>127</v>
      </c>
      <c r="AT362" s="151" t="s">
        <v>122</v>
      </c>
      <c r="AU362" s="151" t="s">
        <v>82</v>
      </c>
      <c r="AY362" s="17" t="s">
        <v>119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7" t="s">
        <v>80</v>
      </c>
      <c r="BK362" s="152">
        <f>ROUND(I362*H362,2)</f>
        <v>0</v>
      </c>
      <c r="BL362" s="17" t="s">
        <v>127</v>
      </c>
      <c r="BM362" s="151" t="s">
        <v>514</v>
      </c>
    </row>
    <row r="363" spans="2:51" s="12" customFormat="1" ht="11.25">
      <c r="B363" s="153"/>
      <c r="D363" s="154" t="s">
        <v>129</v>
      </c>
      <c r="E363" s="155" t="s">
        <v>1</v>
      </c>
      <c r="F363" s="156" t="s">
        <v>439</v>
      </c>
      <c r="H363" s="155" t="s">
        <v>1</v>
      </c>
      <c r="L363" s="153"/>
      <c r="M363" s="157"/>
      <c r="N363" s="158"/>
      <c r="O363" s="158"/>
      <c r="P363" s="158"/>
      <c r="Q363" s="158"/>
      <c r="R363" s="158"/>
      <c r="S363" s="158"/>
      <c r="T363" s="159"/>
      <c r="AT363" s="155" t="s">
        <v>129</v>
      </c>
      <c r="AU363" s="155" t="s">
        <v>82</v>
      </c>
      <c r="AV363" s="12" t="s">
        <v>80</v>
      </c>
      <c r="AW363" s="12" t="s">
        <v>29</v>
      </c>
      <c r="AX363" s="12" t="s">
        <v>72</v>
      </c>
      <c r="AY363" s="155" t="s">
        <v>119</v>
      </c>
    </row>
    <row r="364" spans="2:51" s="13" customFormat="1" ht="11.25">
      <c r="B364" s="160"/>
      <c r="D364" s="154" t="s">
        <v>129</v>
      </c>
      <c r="E364" s="161" t="s">
        <v>1</v>
      </c>
      <c r="F364" s="162" t="s">
        <v>440</v>
      </c>
      <c r="H364" s="163">
        <v>36.866</v>
      </c>
      <c r="L364" s="160"/>
      <c r="M364" s="164"/>
      <c r="N364" s="165"/>
      <c r="O364" s="165"/>
      <c r="P364" s="165"/>
      <c r="Q364" s="165"/>
      <c r="R364" s="165"/>
      <c r="S364" s="165"/>
      <c r="T364" s="166"/>
      <c r="AT364" s="161" t="s">
        <v>129</v>
      </c>
      <c r="AU364" s="161" t="s">
        <v>82</v>
      </c>
      <c r="AV364" s="13" t="s">
        <v>82</v>
      </c>
      <c r="AW364" s="13" t="s">
        <v>29</v>
      </c>
      <c r="AX364" s="13" t="s">
        <v>72</v>
      </c>
      <c r="AY364" s="161" t="s">
        <v>119</v>
      </c>
    </row>
    <row r="365" spans="2:51" s="13" customFormat="1" ht="11.25">
      <c r="B365" s="160"/>
      <c r="D365" s="154" t="s">
        <v>129</v>
      </c>
      <c r="E365" s="161" t="s">
        <v>1</v>
      </c>
      <c r="F365" s="162" t="s">
        <v>515</v>
      </c>
      <c r="H365" s="163">
        <v>12.72</v>
      </c>
      <c r="L365" s="160"/>
      <c r="M365" s="164"/>
      <c r="N365" s="165"/>
      <c r="O365" s="165"/>
      <c r="P365" s="165"/>
      <c r="Q365" s="165"/>
      <c r="R365" s="165"/>
      <c r="S365" s="165"/>
      <c r="T365" s="166"/>
      <c r="AT365" s="161" t="s">
        <v>129</v>
      </c>
      <c r="AU365" s="161" t="s">
        <v>82</v>
      </c>
      <c r="AV365" s="13" t="s">
        <v>82</v>
      </c>
      <c r="AW365" s="13" t="s">
        <v>29</v>
      </c>
      <c r="AX365" s="13" t="s">
        <v>72</v>
      </c>
      <c r="AY365" s="161" t="s">
        <v>119</v>
      </c>
    </row>
    <row r="366" spans="2:51" s="14" customFormat="1" ht="11.25">
      <c r="B366" s="171"/>
      <c r="D366" s="154" t="s">
        <v>129</v>
      </c>
      <c r="E366" s="172" t="s">
        <v>1</v>
      </c>
      <c r="F366" s="173" t="s">
        <v>206</v>
      </c>
      <c r="H366" s="174">
        <v>49.586</v>
      </c>
      <c r="L366" s="171"/>
      <c r="M366" s="175"/>
      <c r="N366" s="176"/>
      <c r="O366" s="176"/>
      <c r="P366" s="176"/>
      <c r="Q366" s="176"/>
      <c r="R366" s="176"/>
      <c r="S366" s="176"/>
      <c r="T366" s="177"/>
      <c r="AT366" s="172" t="s">
        <v>129</v>
      </c>
      <c r="AU366" s="172" t="s">
        <v>82</v>
      </c>
      <c r="AV366" s="14" t="s">
        <v>127</v>
      </c>
      <c r="AW366" s="14" t="s">
        <v>29</v>
      </c>
      <c r="AX366" s="14" t="s">
        <v>80</v>
      </c>
      <c r="AY366" s="172" t="s">
        <v>119</v>
      </c>
    </row>
    <row r="367" spans="1:65" s="1" customFormat="1" ht="16.5" customHeight="1">
      <c r="A367" s="29"/>
      <c r="B367" s="140"/>
      <c r="C367" s="141" t="s">
        <v>516</v>
      </c>
      <c r="D367" s="141" t="s">
        <v>122</v>
      </c>
      <c r="E367" s="142" t="s">
        <v>517</v>
      </c>
      <c r="F367" s="143" t="s">
        <v>518</v>
      </c>
      <c r="G367" s="144" t="s">
        <v>226</v>
      </c>
      <c r="H367" s="145">
        <v>300</v>
      </c>
      <c r="I367" s="200"/>
      <c r="J367" s="146">
        <f>ROUND(I367*H367,2)</f>
        <v>0</v>
      </c>
      <c r="K367" s="143" t="s">
        <v>126</v>
      </c>
      <c r="L367" s="30"/>
      <c r="M367" s="147" t="s">
        <v>1</v>
      </c>
      <c r="N367" s="148" t="s">
        <v>37</v>
      </c>
      <c r="O367" s="149">
        <v>0.154</v>
      </c>
      <c r="P367" s="149">
        <f>O367*H367</f>
        <v>46.2</v>
      </c>
      <c r="Q367" s="149">
        <v>0</v>
      </c>
      <c r="R367" s="149">
        <f>Q367*H367</f>
        <v>0</v>
      </c>
      <c r="S367" s="149">
        <v>0</v>
      </c>
      <c r="T367" s="150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1" t="s">
        <v>127</v>
      </c>
      <c r="AT367" s="151" t="s">
        <v>122</v>
      </c>
      <c r="AU367" s="151" t="s">
        <v>82</v>
      </c>
      <c r="AY367" s="17" t="s">
        <v>119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7" t="s">
        <v>80</v>
      </c>
      <c r="BK367" s="152">
        <f>ROUND(I367*H367,2)</f>
        <v>0</v>
      </c>
      <c r="BL367" s="17" t="s">
        <v>127</v>
      </c>
      <c r="BM367" s="151" t="s">
        <v>519</v>
      </c>
    </row>
    <row r="368" spans="1:65" s="1" customFormat="1" ht="16.5" customHeight="1">
      <c r="A368" s="29"/>
      <c r="B368" s="140"/>
      <c r="C368" s="141" t="s">
        <v>520</v>
      </c>
      <c r="D368" s="141" t="s">
        <v>122</v>
      </c>
      <c r="E368" s="142" t="s">
        <v>521</v>
      </c>
      <c r="F368" s="143" t="s">
        <v>522</v>
      </c>
      <c r="G368" s="144" t="s">
        <v>226</v>
      </c>
      <c r="H368" s="145">
        <v>13500</v>
      </c>
      <c r="I368" s="200"/>
      <c r="J368" s="146">
        <f>ROUND(I368*H368,2)</f>
        <v>0</v>
      </c>
      <c r="K368" s="143" t="s">
        <v>126</v>
      </c>
      <c r="L368" s="30"/>
      <c r="M368" s="147" t="s">
        <v>1</v>
      </c>
      <c r="N368" s="148" t="s">
        <v>37</v>
      </c>
      <c r="O368" s="149">
        <v>0</v>
      </c>
      <c r="P368" s="149">
        <f>O368*H368</f>
        <v>0</v>
      </c>
      <c r="Q368" s="149">
        <v>0</v>
      </c>
      <c r="R368" s="149">
        <f>Q368*H368</f>
        <v>0</v>
      </c>
      <c r="S368" s="149">
        <v>0</v>
      </c>
      <c r="T368" s="150">
        <f>S368*H368</f>
        <v>0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R368" s="151" t="s">
        <v>127</v>
      </c>
      <c r="AT368" s="151" t="s">
        <v>122</v>
      </c>
      <c r="AU368" s="151" t="s">
        <v>82</v>
      </c>
      <c r="AY368" s="17" t="s">
        <v>119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7" t="s">
        <v>80</v>
      </c>
      <c r="BK368" s="152">
        <f>ROUND(I368*H368,2)</f>
        <v>0</v>
      </c>
      <c r="BL368" s="17" t="s">
        <v>127</v>
      </c>
      <c r="BM368" s="151" t="s">
        <v>523</v>
      </c>
    </row>
    <row r="369" spans="2:51" s="13" customFormat="1" ht="11.25">
      <c r="B369" s="160"/>
      <c r="D369" s="154" t="s">
        <v>129</v>
      </c>
      <c r="F369" s="162" t="s">
        <v>524</v>
      </c>
      <c r="H369" s="163">
        <v>13500</v>
      </c>
      <c r="L369" s="160"/>
      <c r="M369" s="164"/>
      <c r="N369" s="165"/>
      <c r="O369" s="165"/>
      <c r="P369" s="165"/>
      <c r="Q369" s="165"/>
      <c r="R369" s="165"/>
      <c r="S369" s="165"/>
      <c r="T369" s="166"/>
      <c r="AT369" s="161" t="s">
        <v>129</v>
      </c>
      <c r="AU369" s="161" t="s">
        <v>82</v>
      </c>
      <c r="AV369" s="13" t="s">
        <v>82</v>
      </c>
      <c r="AW369" s="13" t="s">
        <v>3</v>
      </c>
      <c r="AX369" s="13" t="s">
        <v>80</v>
      </c>
      <c r="AY369" s="161" t="s">
        <v>119</v>
      </c>
    </row>
    <row r="370" spans="1:65" s="1" customFormat="1" ht="16.5" customHeight="1">
      <c r="A370" s="29"/>
      <c r="B370" s="140"/>
      <c r="C370" s="141" t="s">
        <v>525</v>
      </c>
      <c r="D370" s="141" t="s">
        <v>122</v>
      </c>
      <c r="E370" s="142" t="s">
        <v>526</v>
      </c>
      <c r="F370" s="143" t="s">
        <v>527</v>
      </c>
      <c r="G370" s="144" t="s">
        <v>226</v>
      </c>
      <c r="H370" s="145">
        <v>300</v>
      </c>
      <c r="I370" s="200"/>
      <c r="J370" s="146">
        <f>ROUND(I370*H370,2)</f>
        <v>0</v>
      </c>
      <c r="K370" s="143" t="s">
        <v>126</v>
      </c>
      <c r="L370" s="30"/>
      <c r="M370" s="147" t="s">
        <v>1</v>
      </c>
      <c r="N370" s="148" t="s">
        <v>37</v>
      </c>
      <c r="O370" s="149">
        <v>0.097</v>
      </c>
      <c r="P370" s="149">
        <f>O370*H370</f>
        <v>29.1</v>
      </c>
      <c r="Q370" s="149">
        <v>0</v>
      </c>
      <c r="R370" s="149">
        <f>Q370*H370</f>
        <v>0</v>
      </c>
      <c r="S370" s="149">
        <v>0</v>
      </c>
      <c r="T370" s="150">
        <f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1" t="s">
        <v>127</v>
      </c>
      <c r="AT370" s="151" t="s">
        <v>122</v>
      </c>
      <c r="AU370" s="151" t="s">
        <v>82</v>
      </c>
      <c r="AY370" s="17" t="s">
        <v>119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7" t="s">
        <v>80</v>
      </c>
      <c r="BK370" s="152">
        <f>ROUND(I370*H370,2)</f>
        <v>0</v>
      </c>
      <c r="BL370" s="17" t="s">
        <v>127</v>
      </c>
      <c r="BM370" s="151" t="s">
        <v>528</v>
      </c>
    </row>
    <row r="371" spans="1:65" s="1" customFormat="1" ht="16.5" customHeight="1">
      <c r="A371" s="29"/>
      <c r="B371" s="140"/>
      <c r="C371" s="141" t="s">
        <v>529</v>
      </c>
      <c r="D371" s="141" t="s">
        <v>122</v>
      </c>
      <c r="E371" s="142" t="s">
        <v>530</v>
      </c>
      <c r="F371" s="143" t="s">
        <v>531</v>
      </c>
      <c r="G371" s="144" t="s">
        <v>226</v>
      </c>
      <c r="H371" s="145">
        <v>300</v>
      </c>
      <c r="I371" s="200"/>
      <c r="J371" s="146">
        <f>ROUND(I371*H371,2)</f>
        <v>0</v>
      </c>
      <c r="K371" s="143" t="s">
        <v>126</v>
      </c>
      <c r="L371" s="30"/>
      <c r="M371" s="147" t="s">
        <v>1</v>
      </c>
      <c r="N371" s="148" t="s">
        <v>37</v>
      </c>
      <c r="O371" s="149">
        <v>0.049</v>
      </c>
      <c r="P371" s="149">
        <f>O371*H371</f>
        <v>14.700000000000001</v>
      </c>
      <c r="Q371" s="149">
        <v>0</v>
      </c>
      <c r="R371" s="149">
        <f>Q371*H371</f>
        <v>0</v>
      </c>
      <c r="S371" s="149">
        <v>0</v>
      </c>
      <c r="T371" s="150">
        <f>S371*H371</f>
        <v>0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R371" s="151" t="s">
        <v>127</v>
      </c>
      <c r="AT371" s="151" t="s">
        <v>122</v>
      </c>
      <c r="AU371" s="151" t="s">
        <v>82</v>
      </c>
      <c r="AY371" s="17" t="s">
        <v>119</v>
      </c>
      <c r="BE371" s="152">
        <f>IF(N371="základní",J371,0)</f>
        <v>0</v>
      </c>
      <c r="BF371" s="152">
        <f>IF(N371="snížená",J371,0)</f>
        <v>0</v>
      </c>
      <c r="BG371" s="152">
        <f>IF(N371="zákl. přenesená",J371,0)</f>
        <v>0</v>
      </c>
      <c r="BH371" s="152">
        <f>IF(N371="sníž. přenesená",J371,0)</f>
        <v>0</v>
      </c>
      <c r="BI371" s="152">
        <f>IF(N371="nulová",J371,0)</f>
        <v>0</v>
      </c>
      <c r="BJ371" s="17" t="s">
        <v>80</v>
      </c>
      <c r="BK371" s="152">
        <f>ROUND(I371*H371,2)</f>
        <v>0</v>
      </c>
      <c r="BL371" s="17" t="s">
        <v>127</v>
      </c>
      <c r="BM371" s="151" t="s">
        <v>532</v>
      </c>
    </row>
    <row r="372" spans="1:65" s="1" customFormat="1" ht="16.5" customHeight="1">
      <c r="A372" s="29"/>
      <c r="B372" s="140"/>
      <c r="C372" s="141" t="s">
        <v>533</v>
      </c>
      <c r="D372" s="141" t="s">
        <v>122</v>
      </c>
      <c r="E372" s="142" t="s">
        <v>534</v>
      </c>
      <c r="F372" s="143" t="s">
        <v>535</v>
      </c>
      <c r="G372" s="144" t="s">
        <v>226</v>
      </c>
      <c r="H372" s="145">
        <v>13500</v>
      </c>
      <c r="I372" s="200"/>
      <c r="J372" s="146">
        <f>ROUND(I372*H372,2)</f>
        <v>0</v>
      </c>
      <c r="K372" s="143" t="s">
        <v>126</v>
      </c>
      <c r="L372" s="30"/>
      <c r="M372" s="147" t="s">
        <v>1</v>
      </c>
      <c r="N372" s="148" t="s">
        <v>37</v>
      </c>
      <c r="O372" s="149">
        <v>0</v>
      </c>
      <c r="P372" s="149">
        <f>O372*H372</f>
        <v>0</v>
      </c>
      <c r="Q372" s="149">
        <v>0</v>
      </c>
      <c r="R372" s="149">
        <f>Q372*H372</f>
        <v>0</v>
      </c>
      <c r="S372" s="149">
        <v>0</v>
      </c>
      <c r="T372" s="150">
        <f>S372*H372</f>
        <v>0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R372" s="151" t="s">
        <v>127</v>
      </c>
      <c r="AT372" s="151" t="s">
        <v>122</v>
      </c>
      <c r="AU372" s="151" t="s">
        <v>82</v>
      </c>
      <c r="AY372" s="17" t="s">
        <v>119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7" t="s">
        <v>80</v>
      </c>
      <c r="BK372" s="152">
        <f>ROUND(I372*H372,2)</f>
        <v>0</v>
      </c>
      <c r="BL372" s="17" t="s">
        <v>127</v>
      </c>
      <c r="BM372" s="151" t="s">
        <v>536</v>
      </c>
    </row>
    <row r="373" spans="2:51" s="13" customFormat="1" ht="11.25">
      <c r="B373" s="160"/>
      <c r="D373" s="154" t="s">
        <v>129</v>
      </c>
      <c r="F373" s="162" t="s">
        <v>524</v>
      </c>
      <c r="H373" s="163">
        <v>13500</v>
      </c>
      <c r="L373" s="160"/>
      <c r="M373" s="164"/>
      <c r="N373" s="165"/>
      <c r="O373" s="165"/>
      <c r="P373" s="165"/>
      <c r="Q373" s="165"/>
      <c r="R373" s="165"/>
      <c r="S373" s="165"/>
      <c r="T373" s="166"/>
      <c r="AT373" s="161" t="s">
        <v>129</v>
      </c>
      <c r="AU373" s="161" t="s">
        <v>82</v>
      </c>
      <c r="AV373" s="13" t="s">
        <v>82</v>
      </c>
      <c r="AW373" s="13" t="s">
        <v>3</v>
      </c>
      <c r="AX373" s="13" t="s">
        <v>80</v>
      </c>
      <c r="AY373" s="161" t="s">
        <v>119</v>
      </c>
    </row>
    <row r="374" spans="1:65" s="1" customFormat="1" ht="16.5" customHeight="1">
      <c r="A374" s="29"/>
      <c r="B374" s="140"/>
      <c r="C374" s="141" t="s">
        <v>537</v>
      </c>
      <c r="D374" s="141" t="s">
        <v>122</v>
      </c>
      <c r="E374" s="142" t="s">
        <v>538</v>
      </c>
      <c r="F374" s="143" t="s">
        <v>539</v>
      </c>
      <c r="G374" s="144" t="s">
        <v>226</v>
      </c>
      <c r="H374" s="145">
        <v>300</v>
      </c>
      <c r="I374" s="200"/>
      <c r="J374" s="146">
        <f>ROUND(I374*H374,2)</f>
        <v>0</v>
      </c>
      <c r="K374" s="143" t="s">
        <v>126</v>
      </c>
      <c r="L374" s="30"/>
      <c r="M374" s="147" t="s">
        <v>1</v>
      </c>
      <c r="N374" s="148" t="s">
        <v>37</v>
      </c>
      <c r="O374" s="149">
        <v>0.033</v>
      </c>
      <c r="P374" s="149">
        <f>O374*H374</f>
        <v>9.9</v>
      </c>
      <c r="Q374" s="149">
        <v>0</v>
      </c>
      <c r="R374" s="149">
        <f>Q374*H374</f>
        <v>0</v>
      </c>
      <c r="S374" s="149">
        <v>0</v>
      </c>
      <c r="T374" s="150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1" t="s">
        <v>127</v>
      </c>
      <c r="AT374" s="151" t="s">
        <v>122</v>
      </c>
      <c r="AU374" s="151" t="s">
        <v>82</v>
      </c>
      <c r="AY374" s="17" t="s">
        <v>119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7" t="s">
        <v>80</v>
      </c>
      <c r="BK374" s="152">
        <f>ROUND(I374*H374,2)</f>
        <v>0</v>
      </c>
      <c r="BL374" s="17" t="s">
        <v>127</v>
      </c>
      <c r="BM374" s="151" t="s">
        <v>540</v>
      </c>
    </row>
    <row r="375" spans="1:65" s="1" customFormat="1" ht="16.5" customHeight="1">
      <c r="A375" s="29"/>
      <c r="B375" s="140"/>
      <c r="C375" s="141" t="s">
        <v>541</v>
      </c>
      <c r="D375" s="141" t="s">
        <v>122</v>
      </c>
      <c r="E375" s="142" t="s">
        <v>542</v>
      </c>
      <c r="F375" s="143" t="s">
        <v>543</v>
      </c>
      <c r="G375" s="144" t="s">
        <v>226</v>
      </c>
      <c r="H375" s="145">
        <v>131.97</v>
      </c>
      <c r="I375" s="200"/>
      <c r="J375" s="146">
        <f>ROUND(I375*H375,2)</f>
        <v>0</v>
      </c>
      <c r="K375" s="143" t="s">
        <v>126</v>
      </c>
      <c r="L375" s="30"/>
      <c r="M375" s="147" t="s">
        <v>1</v>
      </c>
      <c r="N375" s="148" t="s">
        <v>37</v>
      </c>
      <c r="O375" s="149">
        <v>0.105</v>
      </c>
      <c r="P375" s="149">
        <f>O375*H375</f>
        <v>13.85685</v>
      </c>
      <c r="Q375" s="149">
        <v>0.00013</v>
      </c>
      <c r="R375" s="149">
        <f>Q375*H375</f>
        <v>0.017156099999999997</v>
      </c>
      <c r="S375" s="149">
        <v>0</v>
      </c>
      <c r="T375" s="150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1" t="s">
        <v>127</v>
      </c>
      <c r="AT375" s="151" t="s">
        <v>122</v>
      </c>
      <c r="AU375" s="151" t="s">
        <v>82</v>
      </c>
      <c r="AY375" s="17" t="s">
        <v>119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80</v>
      </c>
      <c r="BK375" s="152">
        <f>ROUND(I375*H375,2)</f>
        <v>0</v>
      </c>
      <c r="BL375" s="17" t="s">
        <v>127</v>
      </c>
      <c r="BM375" s="151" t="s">
        <v>544</v>
      </c>
    </row>
    <row r="376" spans="2:51" s="12" customFormat="1" ht="11.25">
      <c r="B376" s="153"/>
      <c r="D376" s="154" t="s">
        <v>129</v>
      </c>
      <c r="E376" s="155" t="s">
        <v>1</v>
      </c>
      <c r="F376" s="156" t="s">
        <v>450</v>
      </c>
      <c r="H376" s="155" t="s">
        <v>1</v>
      </c>
      <c r="L376" s="153"/>
      <c r="M376" s="157"/>
      <c r="N376" s="158"/>
      <c r="O376" s="158"/>
      <c r="P376" s="158"/>
      <c r="Q376" s="158"/>
      <c r="R376" s="158"/>
      <c r="S376" s="158"/>
      <c r="T376" s="159"/>
      <c r="AT376" s="155" t="s">
        <v>129</v>
      </c>
      <c r="AU376" s="155" t="s">
        <v>82</v>
      </c>
      <c r="AV376" s="12" t="s">
        <v>80</v>
      </c>
      <c r="AW376" s="12" t="s">
        <v>29</v>
      </c>
      <c r="AX376" s="12" t="s">
        <v>72</v>
      </c>
      <c r="AY376" s="155" t="s">
        <v>119</v>
      </c>
    </row>
    <row r="377" spans="2:51" s="13" customFormat="1" ht="11.25">
      <c r="B377" s="160"/>
      <c r="D377" s="154" t="s">
        <v>129</v>
      </c>
      <c r="E377" s="161" t="s">
        <v>1</v>
      </c>
      <c r="F377" s="162" t="s">
        <v>545</v>
      </c>
      <c r="H377" s="163">
        <v>40.89</v>
      </c>
      <c r="L377" s="160"/>
      <c r="M377" s="164"/>
      <c r="N377" s="165"/>
      <c r="O377" s="165"/>
      <c r="P377" s="165"/>
      <c r="Q377" s="165"/>
      <c r="R377" s="165"/>
      <c r="S377" s="165"/>
      <c r="T377" s="166"/>
      <c r="AT377" s="161" t="s">
        <v>129</v>
      </c>
      <c r="AU377" s="161" t="s">
        <v>82</v>
      </c>
      <c r="AV377" s="13" t="s">
        <v>82</v>
      </c>
      <c r="AW377" s="13" t="s">
        <v>29</v>
      </c>
      <c r="AX377" s="13" t="s">
        <v>72</v>
      </c>
      <c r="AY377" s="161" t="s">
        <v>119</v>
      </c>
    </row>
    <row r="378" spans="2:51" s="13" customFormat="1" ht="11.25">
      <c r="B378" s="160"/>
      <c r="D378" s="154" t="s">
        <v>129</v>
      </c>
      <c r="E378" s="161" t="s">
        <v>1</v>
      </c>
      <c r="F378" s="162" t="s">
        <v>546</v>
      </c>
      <c r="H378" s="163">
        <v>83.79</v>
      </c>
      <c r="L378" s="160"/>
      <c r="M378" s="164"/>
      <c r="N378" s="165"/>
      <c r="O378" s="165"/>
      <c r="P378" s="165"/>
      <c r="Q378" s="165"/>
      <c r="R378" s="165"/>
      <c r="S378" s="165"/>
      <c r="T378" s="166"/>
      <c r="AT378" s="161" t="s">
        <v>129</v>
      </c>
      <c r="AU378" s="161" t="s">
        <v>82</v>
      </c>
      <c r="AV378" s="13" t="s">
        <v>82</v>
      </c>
      <c r="AW378" s="13" t="s">
        <v>29</v>
      </c>
      <c r="AX378" s="13" t="s">
        <v>72</v>
      </c>
      <c r="AY378" s="161" t="s">
        <v>119</v>
      </c>
    </row>
    <row r="379" spans="2:51" s="13" customFormat="1" ht="11.25">
      <c r="B379" s="160"/>
      <c r="D379" s="154" t="s">
        <v>129</v>
      </c>
      <c r="E379" s="161" t="s">
        <v>1</v>
      </c>
      <c r="F379" s="162" t="s">
        <v>547</v>
      </c>
      <c r="H379" s="163">
        <v>7.29</v>
      </c>
      <c r="L379" s="160"/>
      <c r="M379" s="164"/>
      <c r="N379" s="165"/>
      <c r="O379" s="165"/>
      <c r="P379" s="165"/>
      <c r="Q379" s="165"/>
      <c r="R379" s="165"/>
      <c r="S379" s="165"/>
      <c r="T379" s="166"/>
      <c r="AT379" s="161" t="s">
        <v>129</v>
      </c>
      <c r="AU379" s="161" t="s">
        <v>82</v>
      </c>
      <c r="AV379" s="13" t="s">
        <v>82</v>
      </c>
      <c r="AW379" s="13" t="s">
        <v>29</v>
      </c>
      <c r="AX379" s="13" t="s">
        <v>72</v>
      </c>
      <c r="AY379" s="161" t="s">
        <v>119</v>
      </c>
    </row>
    <row r="380" spans="2:51" s="14" customFormat="1" ht="11.25">
      <c r="B380" s="171"/>
      <c r="D380" s="154" t="s">
        <v>129</v>
      </c>
      <c r="E380" s="172" t="s">
        <v>1</v>
      </c>
      <c r="F380" s="173" t="s">
        <v>206</v>
      </c>
      <c r="H380" s="174">
        <v>131.97</v>
      </c>
      <c r="L380" s="171"/>
      <c r="M380" s="175"/>
      <c r="N380" s="176"/>
      <c r="O380" s="176"/>
      <c r="P380" s="176"/>
      <c r="Q380" s="176"/>
      <c r="R380" s="176"/>
      <c r="S380" s="176"/>
      <c r="T380" s="177"/>
      <c r="AT380" s="172" t="s">
        <v>129</v>
      </c>
      <c r="AU380" s="172" t="s">
        <v>82</v>
      </c>
      <c r="AV380" s="14" t="s">
        <v>127</v>
      </c>
      <c r="AW380" s="14" t="s">
        <v>29</v>
      </c>
      <c r="AX380" s="14" t="s">
        <v>80</v>
      </c>
      <c r="AY380" s="172" t="s">
        <v>119</v>
      </c>
    </row>
    <row r="381" spans="1:65" s="1" customFormat="1" ht="16.5" customHeight="1">
      <c r="A381" s="29"/>
      <c r="B381" s="140"/>
      <c r="C381" s="141" t="s">
        <v>548</v>
      </c>
      <c r="D381" s="141" t="s">
        <v>122</v>
      </c>
      <c r="E381" s="142" t="s">
        <v>549</v>
      </c>
      <c r="F381" s="143" t="s">
        <v>550</v>
      </c>
      <c r="G381" s="144" t="s">
        <v>226</v>
      </c>
      <c r="H381" s="145">
        <v>131.97</v>
      </c>
      <c r="I381" s="200"/>
      <c r="J381" s="146">
        <f>ROUND(I381*H381,2)</f>
        <v>0</v>
      </c>
      <c r="K381" s="143" t="s">
        <v>126</v>
      </c>
      <c r="L381" s="30"/>
      <c r="M381" s="147" t="s">
        <v>1</v>
      </c>
      <c r="N381" s="148" t="s">
        <v>37</v>
      </c>
      <c r="O381" s="149">
        <v>0.308</v>
      </c>
      <c r="P381" s="149">
        <f>O381*H381</f>
        <v>40.64676</v>
      </c>
      <c r="Q381" s="149">
        <v>4E-05</v>
      </c>
      <c r="R381" s="149">
        <f>Q381*H381</f>
        <v>0.0052788</v>
      </c>
      <c r="S381" s="149">
        <v>0</v>
      </c>
      <c r="T381" s="150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1" t="s">
        <v>127</v>
      </c>
      <c r="AT381" s="151" t="s">
        <v>122</v>
      </c>
      <c r="AU381" s="151" t="s">
        <v>82</v>
      </c>
      <c r="AY381" s="17" t="s">
        <v>119</v>
      </c>
      <c r="BE381" s="152">
        <f>IF(N381="základní",J381,0)</f>
        <v>0</v>
      </c>
      <c r="BF381" s="152">
        <f>IF(N381="snížená",J381,0)</f>
        <v>0</v>
      </c>
      <c r="BG381" s="152">
        <f>IF(N381="zákl. přenesená",J381,0)</f>
        <v>0</v>
      </c>
      <c r="BH381" s="152">
        <f>IF(N381="sníž. přenesená",J381,0)</f>
        <v>0</v>
      </c>
      <c r="BI381" s="152">
        <f>IF(N381="nulová",J381,0)</f>
        <v>0</v>
      </c>
      <c r="BJ381" s="17" t="s">
        <v>80</v>
      </c>
      <c r="BK381" s="152">
        <f>ROUND(I381*H381,2)</f>
        <v>0</v>
      </c>
      <c r="BL381" s="17" t="s">
        <v>127</v>
      </c>
      <c r="BM381" s="151" t="s">
        <v>551</v>
      </c>
    </row>
    <row r="382" spans="1:65" s="1" customFormat="1" ht="16.5" customHeight="1">
      <c r="A382" s="29"/>
      <c r="B382" s="140"/>
      <c r="C382" s="141" t="s">
        <v>552</v>
      </c>
      <c r="D382" s="141" t="s">
        <v>122</v>
      </c>
      <c r="E382" s="142" t="s">
        <v>553</v>
      </c>
      <c r="F382" s="143" t="s">
        <v>554</v>
      </c>
      <c r="G382" s="144" t="s">
        <v>234</v>
      </c>
      <c r="H382" s="145">
        <v>1</v>
      </c>
      <c r="I382" s="200"/>
      <c r="J382" s="146">
        <f>ROUND(I382*H382,2)</f>
        <v>0</v>
      </c>
      <c r="K382" s="143" t="s">
        <v>1</v>
      </c>
      <c r="L382" s="30"/>
      <c r="M382" s="147" t="s">
        <v>1</v>
      </c>
      <c r="N382" s="148" t="s">
        <v>37</v>
      </c>
      <c r="O382" s="149">
        <v>0</v>
      </c>
      <c r="P382" s="149">
        <f>O382*H382</f>
        <v>0</v>
      </c>
      <c r="Q382" s="149">
        <v>0</v>
      </c>
      <c r="R382" s="149">
        <f>Q382*H382</f>
        <v>0</v>
      </c>
      <c r="S382" s="149">
        <v>0</v>
      </c>
      <c r="T382" s="150">
        <f>S382*H382</f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51" t="s">
        <v>127</v>
      </c>
      <c r="AT382" s="151" t="s">
        <v>122</v>
      </c>
      <c r="AU382" s="151" t="s">
        <v>82</v>
      </c>
      <c r="AY382" s="17" t="s">
        <v>119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7" t="s">
        <v>80</v>
      </c>
      <c r="BK382" s="152">
        <f>ROUND(I382*H382,2)</f>
        <v>0</v>
      </c>
      <c r="BL382" s="17" t="s">
        <v>127</v>
      </c>
      <c r="BM382" s="151" t="s">
        <v>555</v>
      </c>
    </row>
    <row r="383" spans="1:65" s="1" customFormat="1" ht="16.5" customHeight="1">
      <c r="A383" s="29"/>
      <c r="B383" s="140"/>
      <c r="C383" s="141" t="s">
        <v>556</v>
      </c>
      <c r="D383" s="141" t="s">
        <v>122</v>
      </c>
      <c r="E383" s="142" t="s">
        <v>557</v>
      </c>
      <c r="F383" s="143" t="s">
        <v>558</v>
      </c>
      <c r="G383" s="144" t="s">
        <v>234</v>
      </c>
      <c r="H383" s="145">
        <v>1</v>
      </c>
      <c r="I383" s="200"/>
      <c r="J383" s="146">
        <f>ROUND(I383*H383,2)</f>
        <v>0</v>
      </c>
      <c r="K383" s="143" t="s">
        <v>1</v>
      </c>
      <c r="L383" s="30"/>
      <c r="M383" s="147" t="s">
        <v>1</v>
      </c>
      <c r="N383" s="148" t="s">
        <v>37</v>
      </c>
      <c r="O383" s="149">
        <v>0</v>
      </c>
      <c r="P383" s="149">
        <f>O383*H383</f>
        <v>0</v>
      </c>
      <c r="Q383" s="149">
        <v>0</v>
      </c>
      <c r="R383" s="149">
        <f>Q383*H383</f>
        <v>0</v>
      </c>
      <c r="S383" s="149">
        <v>0</v>
      </c>
      <c r="T383" s="150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1" t="s">
        <v>127</v>
      </c>
      <c r="AT383" s="151" t="s">
        <v>122</v>
      </c>
      <c r="AU383" s="151" t="s">
        <v>82</v>
      </c>
      <c r="AY383" s="17" t="s">
        <v>119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7" t="s">
        <v>80</v>
      </c>
      <c r="BK383" s="152">
        <f>ROUND(I383*H383,2)</f>
        <v>0</v>
      </c>
      <c r="BL383" s="17" t="s">
        <v>127</v>
      </c>
      <c r="BM383" s="151" t="s">
        <v>559</v>
      </c>
    </row>
    <row r="384" spans="1:65" s="1" customFormat="1" ht="16.5" customHeight="1">
      <c r="A384" s="29"/>
      <c r="B384" s="140"/>
      <c r="C384" s="141" t="s">
        <v>560</v>
      </c>
      <c r="D384" s="141" t="s">
        <v>122</v>
      </c>
      <c r="E384" s="142" t="s">
        <v>561</v>
      </c>
      <c r="F384" s="143" t="s">
        <v>562</v>
      </c>
      <c r="G384" s="144" t="s">
        <v>234</v>
      </c>
      <c r="H384" s="145">
        <v>1</v>
      </c>
      <c r="I384" s="200"/>
      <c r="J384" s="146">
        <f>ROUND(I384*H384,2)</f>
        <v>0</v>
      </c>
      <c r="K384" s="143" t="s">
        <v>1</v>
      </c>
      <c r="L384" s="30"/>
      <c r="M384" s="147" t="s">
        <v>1</v>
      </c>
      <c r="N384" s="148" t="s">
        <v>37</v>
      </c>
      <c r="O384" s="149">
        <v>0</v>
      </c>
      <c r="P384" s="149">
        <f>O384*H384</f>
        <v>0</v>
      </c>
      <c r="Q384" s="149">
        <v>0</v>
      </c>
      <c r="R384" s="149">
        <f>Q384*H384</f>
        <v>0</v>
      </c>
      <c r="S384" s="149">
        <v>0</v>
      </c>
      <c r="T384" s="150">
        <f>S384*H384</f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51" t="s">
        <v>127</v>
      </c>
      <c r="AT384" s="151" t="s">
        <v>122</v>
      </c>
      <c r="AU384" s="151" t="s">
        <v>82</v>
      </c>
      <c r="AY384" s="17" t="s">
        <v>119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7" t="s">
        <v>80</v>
      </c>
      <c r="BK384" s="152">
        <f>ROUND(I384*H384,2)</f>
        <v>0</v>
      </c>
      <c r="BL384" s="17" t="s">
        <v>127</v>
      </c>
      <c r="BM384" s="151" t="s">
        <v>563</v>
      </c>
    </row>
    <row r="385" spans="2:63" s="11" customFormat="1" ht="22.5" customHeight="1">
      <c r="B385" s="128"/>
      <c r="D385" s="129" t="s">
        <v>71</v>
      </c>
      <c r="E385" s="138" t="s">
        <v>564</v>
      </c>
      <c r="F385" s="138" t="s">
        <v>565</v>
      </c>
      <c r="J385" s="139">
        <f>BK385</f>
        <v>0</v>
      </c>
      <c r="L385" s="128"/>
      <c r="M385" s="132"/>
      <c r="N385" s="133"/>
      <c r="O385" s="133"/>
      <c r="P385" s="134">
        <f>P386</f>
        <v>197.576067</v>
      </c>
      <c r="Q385" s="133"/>
      <c r="R385" s="134">
        <f>R386</f>
        <v>0</v>
      </c>
      <c r="S385" s="133"/>
      <c r="T385" s="135">
        <f>T386</f>
        <v>0</v>
      </c>
      <c r="AR385" s="129" t="s">
        <v>80</v>
      </c>
      <c r="AT385" s="136" t="s">
        <v>71</v>
      </c>
      <c r="AU385" s="136" t="s">
        <v>80</v>
      </c>
      <c r="AY385" s="129" t="s">
        <v>119</v>
      </c>
      <c r="BK385" s="137">
        <f>BK386</f>
        <v>0</v>
      </c>
    </row>
    <row r="386" spans="1:65" s="1" customFormat="1" ht="16.5" customHeight="1">
      <c r="A386" s="29"/>
      <c r="B386" s="140"/>
      <c r="C386" s="141" t="s">
        <v>566</v>
      </c>
      <c r="D386" s="141" t="s">
        <v>122</v>
      </c>
      <c r="E386" s="142" t="s">
        <v>567</v>
      </c>
      <c r="F386" s="143" t="s">
        <v>568</v>
      </c>
      <c r="G386" s="144" t="s">
        <v>136</v>
      </c>
      <c r="H386" s="145">
        <v>237.757</v>
      </c>
      <c r="I386" s="200"/>
      <c r="J386" s="146">
        <f>ROUND(I386*H386,2)</f>
        <v>0</v>
      </c>
      <c r="K386" s="143" t="s">
        <v>126</v>
      </c>
      <c r="L386" s="30"/>
      <c r="M386" s="147" t="s">
        <v>1</v>
      </c>
      <c r="N386" s="148" t="s">
        <v>37</v>
      </c>
      <c r="O386" s="149">
        <v>0.831</v>
      </c>
      <c r="P386" s="149">
        <f>O386*H386</f>
        <v>197.576067</v>
      </c>
      <c r="Q386" s="149">
        <v>0</v>
      </c>
      <c r="R386" s="149">
        <f>Q386*H386</f>
        <v>0</v>
      </c>
      <c r="S386" s="149">
        <v>0</v>
      </c>
      <c r="T386" s="150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1" t="s">
        <v>127</v>
      </c>
      <c r="AT386" s="151" t="s">
        <v>122</v>
      </c>
      <c r="AU386" s="151" t="s">
        <v>82</v>
      </c>
      <c r="AY386" s="17" t="s">
        <v>119</v>
      </c>
      <c r="BE386" s="152">
        <f>IF(N386="základní",J386,0)</f>
        <v>0</v>
      </c>
      <c r="BF386" s="152">
        <f>IF(N386="snížená",J386,0)</f>
        <v>0</v>
      </c>
      <c r="BG386" s="152">
        <f>IF(N386="zákl. přenesená",J386,0)</f>
        <v>0</v>
      </c>
      <c r="BH386" s="152">
        <f>IF(N386="sníž. přenesená",J386,0)</f>
        <v>0</v>
      </c>
      <c r="BI386" s="152">
        <f>IF(N386="nulová",J386,0)</f>
        <v>0</v>
      </c>
      <c r="BJ386" s="17" t="s">
        <v>80</v>
      </c>
      <c r="BK386" s="152">
        <f>ROUND(I386*H386,2)</f>
        <v>0</v>
      </c>
      <c r="BL386" s="17" t="s">
        <v>127</v>
      </c>
      <c r="BM386" s="151" t="s">
        <v>569</v>
      </c>
    </row>
    <row r="387" spans="2:63" s="11" customFormat="1" ht="25.5" customHeight="1">
      <c r="B387" s="128"/>
      <c r="D387" s="129" t="s">
        <v>71</v>
      </c>
      <c r="E387" s="130" t="s">
        <v>570</v>
      </c>
      <c r="F387" s="130" t="s">
        <v>571</v>
      </c>
      <c r="J387" s="131">
        <f>BK387</f>
        <v>0</v>
      </c>
      <c r="L387" s="128"/>
      <c r="M387" s="132"/>
      <c r="N387" s="133"/>
      <c r="O387" s="133"/>
      <c r="P387" s="134">
        <f>P388+P409+P420+P441+P468+P491+P501+P520+P533+P541</f>
        <v>404.721522</v>
      </c>
      <c r="Q387" s="133"/>
      <c r="R387" s="134">
        <f>R388+R409+R420+R441+R468+R491+R501+R520+R533+R541</f>
        <v>4.55773972</v>
      </c>
      <c r="S387" s="133"/>
      <c r="T387" s="135">
        <f>T388+T409+T420+T441+T468+T491+T501+T520+T533+T541</f>
        <v>0</v>
      </c>
      <c r="AR387" s="129" t="s">
        <v>82</v>
      </c>
      <c r="AT387" s="136" t="s">
        <v>71</v>
      </c>
      <c r="AU387" s="136" t="s">
        <v>72</v>
      </c>
      <c r="AY387" s="129" t="s">
        <v>119</v>
      </c>
      <c r="BK387" s="137">
        <f>BK388+BK409+BK420+BK441+BK468+BK491+BK501+BK520+BK533+BK541</f>
        <v>0</v>
      </c>
    </row>
    <row r="388" spans="2:63" s="11" customFormat="1" ht="22.5" customHeight="1">
      <c r="B388" s="128"/>
      <c r="D388" s="129" t="s">
        <v>71</v>
      </c>
      <c r="E388" s="138" t="s">
        <v>572</v>
      </c>
      <c r="F388" s="138" t="s">
        <v>573</v>
      </c>
      <c r="J388" s="139">
        <f>BK388</f>
        <v>0</v>
      </c>
      <c r="L388" s="128"/>
      <c r="M388" s="132"/>
      <c r="N388" s="133"/>
      <c r="O388" s="133"/>
      <c r="P388" s="134">
        <f>SUM(P389:P408)</f>
        <v>58.67649</v>
      </c>
      <c r="Q388" s="133"/>
      <c r="R388" s="134">
        <f>SUM(R389:R408)</f>
        <v>0.410017</v>
      </c>
      <c r="S388" s="133"/>
      <c r="T388" s="135">
        <f>SUM(T389:T408)</f>
        <v>0</v>
      </c>
      <c r="AR388" s="129" t="s">
        <v>82</v>
      </c>
      <c r="AT388" s="136" t="s">
        <v>71</v>
      </c>
      <c r="AU388" s="136" t="s">
        <v>80</v>
      </c>
      <c r="AY388" s="129" t="s">
        <v>119</v>
      </c>
      <c r="BK388" s="137">
        <f>SUM(BK389:BK408)</f>
        <v>0</v>
      </c>
    </row>
    <row r="389" spans="1:65" s="1" customFormat="1" ht="16.5" customHeight="1">
      <c r="A389" s="29"/>
      <c r="B389" s="140"/>
      <c r="C389" s="141" t="s">
        <v>574</v>
      </c>
      <c r="D389" s="141" t="s">
        <v>122</v>
      </c>
      <c r="E389" s="142" t="s">
        <v>575</v>
      </c>
      <c r="F389" s="143" t="s">
        <v>576</v>
      </c>
      <c r="G389" s="144" t="s">
        <v>226</v>
      </c>
      <c r="H389" s="145">
        <v>152.79</v>
      </c>
      <c r="I389" s="200"/>
      <c r="J389" s="146">
        <f>ROUND(I389*H389,2)</f>
        <v>0</v>
      </c>
      <c r="K389" s="143" t="s">
        <v>126</v>
      </c>
      <c r="L389" s="30"/>
      <c r="M389" s="147" t="s">
        <v>1</v>
      </c>
      <c r="N389" s="148" t="s">
        <v>37</v>
      </c>
      <c r="O389" s="149">
        <v>0.024</v>
      </c>
      <c r="P389" s="149">
        <f>O389*H389</f>
        <v>3.66696</v>
      </c>
      <c r="Q389" s="149">
        <v>0</v>
      </c>
      <c r="R389" s="149">
        <f>Q389*H389</f>
        <v>0</v>
      </c>
      <c r="S389" s="149">
        <v>0</v>
      </c>
      <c r="T389" s="150">
        <f>S389*H389</f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51" t="s">
        <v>240</v>
      </c>
      <c r="AT389" s="151" t="s">
        <v>122</v>
      </c>
      <c r="AU389" s="151" t="s">
        <v>82</v>
      </c>
      <c r="AY389" s="17" t="s">
        <v>119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7" t="s">
        <v>80</v>
      </c>
      <c r="BK389" s="152">
        <f>ROUND(I389*H389,2)</f>
        <v>0</v>
      </c>
      <c r="BL389" s="17" t="s">
        <v>240</v>
      </c>
      <c r="BM389" s="151" t="s">
        <v>577</v>
      </c>
    </row>
    <row r="390" spans="2:51" s="12" customFormat="1" ht="11.25">
      <c r="B390" s="153"/>
      <c r="D390" s="154" t="s">
        <v>129</v>
      </c>
      <c r="E390" s="155" t="s">
        <v>1</v>
      </c>
      <c r="F390" s="156" t="s">
        <v>244</v>
      </c>
      <c r="H390" s="155" t="s">
        <v>1</v>
      </c>
      <c r="L390" s="153"/>
      <c r="M390" s="157"/>
      <c r="N390" s="158"/>
      <c r="O390" s="158"/>
      <c r="P390" s="158"/>
      <c r="Q390" s="158"/>
      <c r="R390" s="158"/>
      <c r="S390" s="158"/>
      <c r="T390" s="159"/>
      <c r="AT390" s="155" t="s">
        <v>129</v>
      </c>
      <c r="AU390" s="155" t="s">
        <v>82</v>
      </c>
      <c r="AV390" s="12" t="s">
        <v>80</v>
      </c>
      <c r="AW390" s="12" t="s">
        <v>29</v>
      </c>
      <c r="AX390" s="12" t="s">
        <v>72</v>
      </c>
      <c r="AY390" s="155" t="s">
        <v>119</v>
      </c>
    </row>
    <row r="391" spans="2:51" s="13" customFormat="1" ht="11.25">
      <c r="B391" s="160"/>
      <c r="D391" s="154" t="s">
        <v>129</v>
      </c>
      <c r="E391" s="161" t="s">
        <v>1</v>
      </c>
      <c r="F391" s="162" t="s">
        <v>578</v>
      </c>
      <c r="H391" s="163">
        <v>127.89</v>
      </c>
      <c r="L391" s="160"/>
      <c r="M391" s="164"/>
      <c r="N391" s="165"/>
      <c r="O391" s="165"/>
      <c r="P391" s="165"/>
      <c r="Q391" s="165"/>
      <c r="R391" s="165"/>
      <c r="S391" s="165"/>
      <c r="T391" s="166"/>
      <c r="AT391" s="161" t="s">
        <v>129</v>
      </c>
      <c r="AU391" s="161" t="s">
        <v>82</v>
      </c>
      <c r="AV391" s="13" t="s">
        <v>82</v>
      </c>
      <c r="AW391" s="13" t="s">
        <v>29</v>
      </c>
      <c r="AX391" s="13" t="s">
        <v>72</v>
      </c>
      <c r="AY391" s="161" t="s">
        <v>119</v>
      </c>
    </row>
    <row r="392" spans="2:51" s="13" customFormat="1" ht="11.25">
      <c r="B392" s="160"/>
      <c r="D392" s="154" t="s">
        <v>129</v>
      </c>
      <c r="E392" s="161" t="s">
        <v>1</v>
      </c>
      <c r="F392" s="162" t="s">
        <v>579</v>
      </c>
      <c r="H392" s="163">
        <v>24.9</v>
      </c>
      <c r="L392" s="160"/>
      <c r="M392" s="164"/>
      <c r="N392" s="165"/>
      <c r="O392" s="165"/>
      <c r="P392" s="165"/>
      <c r="Q392" s="165"/>
      <c r="R392" s="165"/>
      <c r="S392" s="165"/>
      <c r="T392" s="166"/>
      <c r="AT392" s="161" t="s">
        <v>129</v>
      </c>
      <c r="AU392" s="161" t="s">
        <v>82</v>
      </c>
      <c r="AV392" s="13" t="s">
        <v>82</v>
      </c>
      <c r="AW392" s="13" t="s">
        <v>29</v>
      </c>
      <c r="AX392" s="13" t="s">
        <v>72</v>
      </c>
      <c r="AY392" s="161" t="s">
        <v>119</v>
      </c>
    </row>
    <row r="393" spans="2:51" s="14" customFormat="1" ht="11.25">
      <c r="B393" s="171"/>
      <c r="D393" s="154" t="s">
        <v>129</v>
      </c>
      <c r="E393" s="172" t="s">
        <v>1</v>
      </c>
      <c r="F393" s="173" t="s">
        <v>206</v>
      </c>
      <c r="H393" s="174">
        <v>152.79</v>
      </c>
      <c r="L393" s="171"/>
      <c r="M393" s="175"/>
      <c r="N393" s="176"/>
      <c r="O393" s="176"/>
      <c r="P393" s="176"/>
      <c r="Q393" s="176"/>
      <c r="R393" s="176"/>
      <c r="S393" s="176"/>
      <c r="T393" s="177"/>
      <c r="AT393" s="172" t="s">
        <v>129</v>
      </c>
      <c r="AU393" s="172" t="s">
        <v>82</v>
      </c>
      <c r="AV393" s="14" t="s">
        <v>127</v>
      </c>
      <c r="AW393" s="14" t="s">
        <v>29</v>
      </c>
      <c r="AX393" s="14" t="s">
        <v>80</v>
      </c>
      <c r="AY393" s="172" t="s">
        <v>119</v>
      </c>
    </row>
    <row r="394" spans="1:65" s="1" customFormat="1" ht="16.5" customHeight="1">
      <c r="A394" s="29"/>
      <c r="B394" s="140"/>
      <c r="C394" s="178" t="s">
        <v>580</v>
      </c>
      <c r="D394" s="178" t="s">
        <v>217</v>
      </c>
      <c r="E394" s="179" t="s">
        <v>581</v>
      </c>
      <c r="F394" s="180" t="s">
        <v>582</v>
      </c>
      <c r="G394" s="181" t="s">
        <v>136</v>
      </c>
      <c r="H394" s="182">
        <v>0.046</v>
      </c>
      <c r="I394" s="201"/>
      <c r="J394" s="183">
        <f>ROUND(I394*H394,2)</f>
        <v>0</v>
      </c>
      <c r="K394" s="180" t="s">
        <v>126</v>
      </c>
      <c r="L394" s="184"/>
      <c r="M394" s="185" t="s">
        <v>1</v>
      </c>
      <c r="N394" s="186" t="s">
        <v>37</v>
      </c>
      <c r="O394" s="149">
        <v>0</v>
      </c>
      <c r="P394" s="149">
        <f>O394*H394</f>
        <v>0</v>
      </c>
      <c r="Q394" s="149">
        <v>1</v>
      </c>
      <c r="R394" s="149">
        <f>Q394*H394</f>
        <v>0.046</v>
      </c>
      <c r="S394" s="149">
        <v>0</v>
      </c>
      <c r="T394" s="150">
        <f>S394*H394</f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51" t="s">
        <v>361</v>
      </c>
      <c r="AT394" s="151" t="s">
        <v>217</v>
      </c>
      <c r="AU394" s="151" t="s">
        <v>82</v>
      </c>
      <c r="AY394" s="17" t="s">
        <v>119</v>
      </c>
      <c r="BE394" s="152">
        <f>IF(N394="základní",J394,0)</f>
        <v>0</v>
      </c>
      <c r="BF394" s="152">
        <f>IF(N394="snížená",J394,0)</f>
        <v>0</v>
      </c>
      <c r="BG394" s="152">
        <f>IF(N394="zákl. přenesená",J394,0)</f>
        <v>0</v>
      </c>
      <c r="BH394" s="152">
        <f>IF(N394="sníž. přenesená",J394,0)</f>
        <v>0</v>
      </c>
      <c r="BI394" s="152">
        <f>IF(N394="nulová",J394,0)</f>
        <v>0</v>
      </c>
      <c r="BJ394" s="17" t="s">
        <v>80</v>
      </c>
      <c r="BK394" s="152">
        <f>ROUND(I394*H394,2)</f>
        <v>0</v>
      </c>
      <c r="BL394" s="17" t="s">
        <v>240</v>
      </c>
      <c r="BM394" s="151" t="s">
        <v>583</v>
      </c>
    </row>
    <row r="395" spans="1:47" s="1" customFormat="1" ht="19.5">
      <c r="A395" s="29"/>
      <c r="B395" s="30"/>
      <c r="C395" s="29"/>
      <c r="D395" s="154" t="s">
        <v>390</v>
      </c>
      <c r="E395" s="29"/>
      <c r="F395" s="187" t="s">
        <v>584</v>
      </c>
      <c r="G395" s="29"/>
      <c r="H395" s="29"/>
      <c r="I395" s="29"/>
      <c r="J395" s="29"/>
      <c r="K395" s="29"/>
      <c r="L395" s="30"/>
      <c r="M395" s="188"/>
      <c r="N395" s="189"/>
      <c r="O395" s="55"/>
      <c r="P395" s="55"/>
      <c r="Q395" s="55"/>
      <c r="R395" s="55"/>
      <c r="S395" s="55"/>
      <c r="T395" s="56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T395" s="17" t="s">
        <v>390</v>
      </c>
      <c r="AU395" s="17" t="s">
        <v>82</v>
      </c>
    </row>
    <row r="396" spans="2:51" s="13" customFormat="1" ht="11.25">
      <c r="B396" s="160"/>
      <c r="D396" s="154" t="s">
        <v>129</v>
      </c>
      <c r="F396" s="162" t="s">
        <v>585</v>
      </c>
      <c r="H396" s="163">
        <v>0.046</v>
      </c>
      <c r="L396" s="160"/>
      <c r="M396" s="164"/>
      <c r="N396" s="165"/>
      <c r="O396" s="165"/>
      <c r="P396" s="165"/>
      <c r="Q396" s="165"/>
      <c r="R396" s="165"/>
      <c r="S396" s="165"/>
      <c r="T396" s="166"/>
      <c r="AT396" s="161" t="s">
        <v>129</v>
      </c>
      <c r="AU396" s="161" t="s">
        <v>82</v>
      </c>
      <c r="AV396" s="13" t="s">
        <v>82</v>
      </c>
      <c r="AW396" s="13" t="s">
        <v>3</v>
      </c>
      <c r="AX396" s="13" t="s">
        <v>80</v>
      </c>
      <c r="AY396" s="161" t="s">
        <v>119</v>
      </c>
    </row>
    <row r="397" spans="1:65" s="1" customFormat="1" ht="16.5" customHeight="1">
      <c r="A397" s="29"/>
      <c r="B397" s="140"/>
      <c r="C397" s="141" t="s">
        <v>586</v>
      </c>
      <c r="D397" s="141" t="s">
        <v>122</v>
      </c>
      <c r="E397" s="142" t="s">
        <v>587</v>
      </c>
      <c r="F397" s="143" t="s">
        <v>588</v>
      </c>
      <c r="G397" s="144" t="s">
        <v>226</v>
      </c>
      <c r="H397" s="145">
        <v>65.12</v>
      </c>
      <c r="I397" s="200"/>
      <c r="J397" s="146">
        <f>ROUND(I397*H397,2)</f>
        <v>0</v>
      </c>
      <c r="K397" s="143" t="s">
        <v>126</v>
      </c>
      <c r="L397" s="30"/>
      <c r="M397" s="147" t="s">
        <v>1</v>
      </c>
      <c r="N397" s="148" t="s">
        <v>37</v>
      </c>
      <c r="O397" s="149">
        <v>0.054</v>
      </c>
      <c r="P397" s="149">
        <f>O397*H397</f>
        <v>3.51648</v>
      </c>
      <c r="Q397" s="149">
        <v>0</v>
      </c>
      <c r="R397" s="149">
        <f>Q397*H397</f>
        <v>0</v>
      </c>
      <c r="S397" s="149">
        <v>0</v>
      </c>
      <c r="T397" s="150">
        <f>S397*H397</f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51" t="s">
        <v>240</v>
      </c>
      <c r="AT397" s="151" t="s">
        <v>122</v>
      </c>
      <c r="AU397" s="151" t="s">
        <v>82</v>
      </c>
      <c r="AY397" s="17" t="s">
        <v>119</v>
      </c>
      <c r="BE397" s="152">
        <f>IF(N397="základní",J397,0)</f>
        <v>0</v>
      </c>
      <c r="BF397" s="152">
        <f>IF(N397="snížená",J397,0)</f>
        <v>0</v>
      </c>
      <c r="BG397" s="152">
        <f>IF(N397="zákl. přenesená",J397,0)</f>
        <v>0</v>
      </c>
      <c r="BH397" s="152">
        <f>IF(N397="sníž. přenesená",J397,0)</f>
        <v>0</v>
      </c>
      <c r="BI397" s="152">
        <f>IF(N397="nulová",J397,0)</f>
        <v>0</v>
      </c>
      <c r="BJ397" s="17" t="s">
        <v>80</v>
      </c>
      <c r="BK397" s="152">
        <f>ROUND(I397*H397,2)</f>
        <v>0</v>
      </c>
      <c r="BL397" s="17" t="s">
        <v>240</v>
      </c>
      <c r="BM397" s="151" t="s">
        <v>589</v>
      </c>
    </row>
    <row r="398" spans="2:51" s="13" customFormat="1" ht="11.25">
      <c r="B398" s="160"/>
      <c r="D398" s="154" t="s">
        <v>129</v>
      </c>
      <c r="E398" s="161" t="s">
        <v>1</v>
      </c>
      <c r="F398" s="162" t="s">
        <v>590</v>
      </c>
      <c r="H398" s="163">
        <v>65.12</v>
      </c>
      <c r="L398" s="160"/>
      <c r="M398" s="164"/>
      <c r="N398" s="165"/>
      <c r="O398" s="165"/>
      <c r="P398" s="165"/>
      <c r="Q398" s="165"/>
      <c r="R398" s="165"/>
      <c r="S398" s="165"/>
      <c r="T398" s="166"/>
      <c r="AT398" s="161" t="s">
        <v>129</v>
      </c>
      <c r="AU398" s="161" t="s">
        <v>82</v>
      </c>
      <c r="AV398" s="13" t="s">
        <v>82</v>
      </c>
      <c r="AW398" s="13" t="s">
        <v>29</v>
      </c>
      <c r="AX398" s="13" t="s">
        <v>80</v>
      </c>
      <c r="AY398" s="161" t="s">
        <v>119</v>
      </c>
    </row>
    <row r="399" spans="1:65" s="1" customFormat="1" ht="16.5" customHeight="1">
      <c r="A399" s="29"/>
      <c r="B399" s="140"/>
      <c r="C399" s="178" t="s">
        <v>591</v>
      </c>
      <c r="D399" s="178" t="s">
        <v>217</v>
      </c>
      <c r="E399" s="179" t="s">
        <v>581</v>
      </c>
      <c r="F399" s="180" t="s">
        <v>582</v>
      </c>
      <c r="G399" s="181" t="s">
        <v>136</v>
      </c>
      <c r="H399" s="182">
        <v>0.023</v>
      </c>
      <c r="I399" s="201"/>
      <c r="J399" s="183">
        <f>ROUND(I399*H399,2)</f>
        <v>0</v>
      </c>
      <c r="K399" s="180" t="s">
        <v>126</v>
      </c>
      <c r="L399" s="184"/>
      <c r="M399" s="185" t="s">
        <v>1</v>
      </c>
      <c r="N399" s="186" t="s">
        <v>37</v>
      </c>
      <c r="O399" s="149">
        <v>0</v>
      </c>
      <c r="P399" s="149">
        <f>O399*H399</f>
        <v>0</v>
      </c>
      <c r="Q399" s="149">
        <v>1</v>
      </c>
      <c r="R399" s="149">
        <f>Q399*H399</f>
        <v>0.023</v>
      </c>
      <c r="S399" s="149">
        <v>0</v>
      </c>
      <c r="T399" s="150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1" t="s">
        <v>361</v>
      </c>
      <c r="AT399" s="151" t="s">
        <v>217</v>
      </c>
      <c r="AU399" s="151" t="s">
        <v>82</v>
      </c>
      <c r="AY399" s="17" t="s">
        <v>119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7" t="s">
        <v>80</v>
      </c>
      <c r="BK399" s="152">
        <f>ROUND(I399*H399,2)</f>
        <v>0</v>
      </c>
      <c r="BL399" s="17" t="s">
        <v>240</v>
      </c>
      <c r="BM399" s="151" t="s">
        <v>592</v>
      </c>
    </row>
    <row r="400" spans="1:47" s="1" customFormat="1" ht="19.5">
      <c r="A400" s="29"/>
      <c r="B400" s="30"/>
      <c r="C400" s="29"/>
      <c r="D400" s="154" t="s">
        <v>390</v>
      </c>
      <c r="E400" s="29"/>
      <c r="F400" s="187" t="s">
        <v>584</v>
      </c>
      <c r="G400" s="29"/>
      <c r="H400" s="29"/>
      <c r="I400" s="29"/>
      <c r="J400" s="29"/>
      <c r="K400" s="29"/>
      <c r="L400" s="30"/>
      <c r="M400" s="188"/>
      <c r="N400" s="189"/>
      <c r="O400" s="55"/>
      <c r="P400" s="55"/>
      <c r="Q400" s="55"/>
      <c r="R400" s="55"/>
      <c r="S400" s="55"/>
      <c r="T400" s="56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T400" s="17" t="s">
        <v>390</v>
      </c>
      <c r="AU400" s="17" t="s">
        <v>82</v>
      </c>
    </row>
    <row r="401" spans="2:51" s="13" customFormat="1" ht="11.25">
      <c r="B401" s="160"/>
      <c r="D401" s="154" t="s">
        <v>129</v>
      </c>
      <c r="F401" s="162" t="s">
        <v>593</v>
      </c>
      <c r="H401" s="163">
        <v>0.023</v>
      </c>
      <c r="L401" s="160"/>
      <c r="M401" s="164"/>
      <c r="N401" s="165"/>
      <c r="O401" s="165"/>
      <c r="P401" s="165"/>
      <c r="Q401" s="165"/>
      <c r="R401" s="165"/>
      <c r="S401" s="165"/>
      <c r="T401" s="166"/>
      <c r="AT401" s="161" t="s">
        <v>129</v>
      </c>
      <c r="AU401" s="161" t="s">
        <v>82</v>
      </c>
      <c r="AV401" s="13" t="s">
        <v>82</v>
      </c>
      <c r="AW401" s="13" t="s">
        <v>3</v>
      </c>
      <c r="AX401" s="13" t="s">
        <v>80</v>
      </c>
      <c r="AY401" s="161" t="s">
        <v>119</v>
      </c>
    </row>
    <row r="402" spans="1:65" s="1" customFormat="1" ht="16.5" customHeight="1">
      <c r="A402" s="29"/>
      <c r="B402" s="140"/>
      <c r="C402" s="141" t="s">
        <v>594</v>
      </c>
      <c r="D402" s="141" t="s">
        <v>122</v>
      </c>
      <c r="E402" s="142" t="s">
        <v>595</v>
      </c>
      <c r="F402" s="143" t="s">
        <v>596</v>
      </c>
      <c r="G402" s="144" t="s">
        <v>226</v>
      </c>
      <c r="H402" s="145">
        <v>152.79</v>
      </c>
      <c r="I402" s="200"/>
      <c r="J402" s="146">
        <f>ROUND(I402*H402,2)</f>
        <v>0</v>
      </c>
      <c r="K402" s="143" t="s">
        <v>126</v>
      </c>
      <c r="L402" s="30"/>
      <c r="M402" s="147" t="s">
        <v>1</v>
      </c>
      <c r="N402" s="148" t="s">
        <v>37</v>
      </c>
      <c r="O402" s="149">
        <v>0.222</v>
      </c>
      <c r="P402" s="149">
        <f>O402*H402</f>
        <v>33.91938</v>
      </c>
      <c r="Q402" s="149">
        <v>0.0004</v>
      </c>
      <c r="R402" s="149">
        <f>Q402*H402</f>
        <v>0.061116</v>
      </c>
      <c r="S402" s="149">
        <v>0</v>
      </c>
      <c r="T402" s="150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1" t="s">
        <v>240</v>
      </c>
      <c r="AT402" s="151" t="s">
        <v>122</v>
      </c>
      <c r="AU402" s="151" t="s">
        <v>82</v>
      </c>
      <c r="AY402" s="17" t="s">
        <v>119</v>
      </c>
      <c r="BE402" s="152">
        <f>IF(N402="základní",J402,0)</f>
        <v>0</v>
      </c>
      <c r="BF402" s="152">
        <f>IF(N402="snížená",J402,0)</f>
        <v>0</v>
      </c>
      <c r="BG402" s="152">
        <f>IF(N402="zákl. přenesená",J402,0)</f>
        <v>0</v>
      </c>
      <c r="BH402" s="152">
        <f>IF(N402="sníž. přenesená",J402,0)</f>
        <v>0</v>
      </c>
      <c r="BI402" s="152">
        <f>IF(N402="nulová",J402,0)</f>
        <v>0</v>
      </c>
      <c r="BJ402" s="17" t="s">
        <v>80</v>
      </c>
      <c r="BK402" s="152">
        <f>ROUND(I402*H402,2)</f>
        <v>0</v>
      </c>
      <c r="BL402" s="17" t="s">
        <v>240</v>
      </c>
      <c r="BM402" s="151" t="s">
        <v>597</v>
      </c>
    </row>
    <row r="403" spans="1:65" s="1" customFormat="1" ht="24" customHeight="1">
      <c r="A403" s="29"/>
      <c r="B403" s="140"/>
      <c r="C403" s="178" t="s">
        <v>598</v>
      </c>
      <c r="D403" s="178" t="s">
        <v>217</v>
      </c>
      <c r="E403" s="179" t="s">
        <v>599</v>
      </c>
      <c r="F403" s="180" t="s">
        <v>600</v>
      </c>
      <c r="G403" s="181" t="s">
        <v>226</v>
      </c>
      <c r="H403" s="182">
        <v>175.709</v>
      </c>
      <c r="I403" s="201"/>
      <c r="J403" s="183">
        <f>ROUND(I403*H403,2)</f>
        <v>0</v>
      </c>
      <c r="K403" s="180" t="s">
        <v>126</v>
      </c>
      <c r="L403" s="184"/>
      <c r="M403" s="185" t="s">
        <v>1</v>
      </c>
      <c r="N403" s="186" t="s">
        <v>37</v>
      </c>
      <c r="O403" s="149">
        <v>0</v>
      </c>
      <c r="P403" s="149">
        <f>O403*H403</f>
        <v>0</v>
      </c>
      <c r="Q403" s="149">
        <v>0.001</v>
      </c>
      <c r="R403" s="149">
        <f>Q403*H403</f>
        <v>0.175709</v>
      </c>
      <c r="S403" s="149">
        <v>0</v>
      </c>
      <c r="T403" s="150">
        <f>S403*H403</f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51" t="s">
        <v>361</v>
      </c>
      <c r="AT403" s="151" t="s">
        <v>217</v>
      </c>
      <c r="AU403" s="151" t="s">
        <v>82</v>
      </c>
      <c r="AY403" s="17" t="s">
        <v>119</v>
      </c>
      <c r="BE403" s="152">
        <f>IF(N403="základní",J403,0)</f>
        <v>0</v>
      </c>
      <c r="BF403" s="152">
        <f>IF(N403="snížená",J403,0)</f>
        <v>0</v>
      </c>
      <c r="BG403" s="152">
        <f>IF(N403="zákl. přenesená",J403,0)</f>
        <v>0</v>
      </c>
      <c r="BH403" s="152">
        <f>IF(N403="sníž. přenesená",J403,0)</f>
        <v>0</v>
      </c>
      <c r="BI403" s="152">
        <f>IF(N403="nulová",J403,0)</f>
        <v>0</v>
      </c>
      <c r="BJ403" s="17" t="s">
        <v>80</v>
      </c>
      <c r="BK403" s="152">
        <f>ROUND(I403*H403,2)</f>
        <v>0</v>
      </c>
      <c r="BL403" s="17" t="s">
        <v>240</v>
      </c>
      <c r="BM403" s="151" t="s">
        <v>601</v>
      </c>
    </row>
    <row r="404" spans="2:51" s="13" customFormat="1" ht="11.25">
      <c r="B404" s="160"/>
      <c r="D404" s="154" t="s">
        <v>129</v>
      </c>
      <c r="F404" s="162" t="s">
        <v>602</v>
      </c>
      <c r="H404" s="163">
        <v>175.709</v>
      </c>
      <c r="L404" s="160"/>
      <c r="M404" s="164"/>
      <c r="N404" s="165"/>
      <c r="O404" s="165"/>
      <c r="P404" s="165"/>
      <c r="Q404" s="165"/>
      <c r="R404" s="165"/>
      <c r="S404" s="165"/>
      <c r="T404" s="166"/>
      <c r="AT404" s="161" t="s">
        <v>129</v>
      </c>
      <c r="AU404" s="161" t="s">
        <v>82</v>
      </c>
      <c r="AV404" s="13" t="s">
        <v>82</v>
      </c>
      <c r="AW404" s="13" t="s">
        <v>3</v>
      </c>
      <c r="AX404" s="13" t="s">
        <v>80</v>
      </c>
      <c r="AY404" s="161" t="s">
        <v>119</v>
      </c>
    </row>
    <row r="405" spans="1:65" s="1" customFormat="1" ht="16.5" customHeight="1">
      <c r="A405" s="29"/>
      <c r="B405" s="140"/>
      <c r="C405" s="141" t="s">
        <v>603</v>
      </c>
      <c r="D405" s="141" t="s">
        <v>122</v>
      </c>
      <c r="E405" s="142" t="s">
        <v>604</v>
      </c>
      <c r="F405" s="143" t="s">
        <v>605</v>
      </c>
      <c r="G405" s="144" t="s">
        <v>226</v>
      </c>
      <c r="H405" s="145">
        <v>65.12</v>
      </c>
      <c r="I405" s="200"/>
      <c r="J405" s="146">
        <f>ROUND(I405*H405,2)</f>
        <v>0</v>
      </c>
      <c r="K405" s="143" t="s">
        <v>126</v>
      </c>
      <c r="L405" s="30"/>
      <c r="M405" s="147" t="s">
        <v>1</v>
      </c>
      <c r="N405" s="148" t="s">
        <v>37</v>
      </c>
      <c r="O405" s="149">
        <v>0.26</v>
      </c>
      <c r="P405" s="149">
        <f>O405*H405</f>
        <v>16.9312</v>
      </c>
      <c r="Q405" s="149">
        <v>0.0004</v>
      </c>
      <c r="R405" s="149">
        <f>Q405*H405</f>
        <v>0.026048</v>
      </c>
      <c r="S405" s="149">
        <v>0</v>
      </c>
      <c r="T405" s="150">
        <f>S405*H405</f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51" t="s">
        <v>240</v>
      </c>
      <c r="AT405" s="151" t="s">
        <v>122</v>
      </c>
      <c r="AU405" s="151" t="s">
        <v>82</v>
      </c>
      <c r="AY405" s="17" t="s">
        <v>119</v>
      </c>
      <c r="BE405" s="152">
        <f>IF(N405="základní",J405,0)</f>
        <v>0</v>
      </c>
      <c r="BF405" s="152">
        <f>IF(N405="snížená",J405,0)</f>
        <v>0</v>
      </c>
      <c r="BG405" s="152">
        <f>IF(N405="zákl. přenesená",J405,0)</f>
        <v>0</v>
      </c>
      <c r="BH405" s="152">
        <f>IF(N405="sníž. přenesená",J405,0)</f>
        <v>0</v>
      </c>
      <c r="BI405" s="152">
        <f>IF(N405="nulová",J405,0)</f>
        <v>0</v>
      </c>
      <c r="BJ405" s="17" t="s">
        <v>80</v>
      </c>
      <c r="BK405" s="152">
        <f>ROUND(I405*H405,2)</f>
        <v>0</v>
      </c>
      <c r="BL405" s="17" t="s">
        <v>240</v>
      </c>
      <c r="BM405" s="151" t="s">
        <v>606</v>
      </c>
    </row>
    <row r="406" spans="1:65" s="1" customFormat="1" ht="24" customHeight="1">
      <c r="A406" s="29"/>
      <c r="B406" s="140"/>
      <c r="C406" s="178" t="s">
        <v>607</v>
      </c>
      <c r="D406" s="178" t="s">
        <v>217</v>
      </c>
      <c r="E406" s="179" t="s">
        <v>599</v>
      </c>
      <c r="F406" s="180" t="s">
        <v>600</v>
      </c>
      <c r="G406" s="181" t="s">
        <v>226</v>
      </c>
      <c r="H406" s="182">
        <v>78.144</v>
      </c>
      <c r="I406" s="201"/>
      <c r="J406" s="183">
        <f>ROUND(I406*H406,2)</f>
        <v>0</v>
      </c>
      <c r="K406" s="180" t="s">
        <v>126</v>
      </c>
      <c r="L406" s="184"/>
      <c r="M406" s="185" t="s">
        <v>1</v>
      </c>
      <c r="N406" s="186" t="s">
        <v>37</v>
      </c>
      <c r="O406" s="149">
        <v>0</v>
      </c>
      <c r="P406" s="149">
        <f>O406*H406</f>
        <v>0</v>
      </c>
      <c r="Q406" s="149">
        <v>0.001</v>
      </c>
      <c r="R406" s="149">
        <f>Q406*H406</f>
        <v>0.078144</v>
      </c>
      <c r="S406" s="149">
        <v>0</v>
      </c>
      <c r="T406" s="150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1" t="s">
        <v>361</v>
      </c>
      <c r="AT406" s="151" t="s">
        <v>217</v>
      </c>
      <c r="AU406" s="151" t="s">
        <v>82</v>
      </c>
      <c r="AY406" s="17" t="s">
        <v>119</v>
      </c>
      <c r="BE406" s="152">
        <f>IF(N406="základní",J406,0)</f>
        <v>0</v>
      </c>
      <c r="BF406" s="152">
        <f>IF(N406="snížená",J406,0)</f>
        <v>0</v>
      </c>
      <c r="BG406" s="152">
        <f>IF(N406="zákl. přenesená",J406,0)</f>
        <v>0</v>
      </c>
      <c r="BH406" s="152">
        <f>IF(N406="sníž. přenesená",J406,0)</f>
        <v>0</v>
      </c>
      <c r="BI406" s="152">
        <f>IF(N406="nulová",J406,0)</f>
        <v>0</v>
      </c>
      <c r="BJ406" s="17" t="s">
        <v>80</v>
      </c>
      <c r="BK406" s="152">
        <f>ROUND(I406*H406,2)</f>
        <v>0</v>
      </c>
      <c r="BL406" s="17" t="s">
        <v>240</v>
      </c>
      <c r="BM406" s="151" t="s">
        <v>608</v>
      </c>
    </row>
    <row r="407" spans="2:51" s="13" customFormat="1" ht="11.25">
      <c r="B407" s="160"/>
      <c r="D407" s="154" t="s">
        <v>129</v>
      </c>
      <c r="F407" s="162" t="s">
        <v>609</v>
      </c>
      <c r="H407" s="163">
        <v>78.144</v>
      </c>
      <c r="L407" s="160"/>
      <c r="M407" s="164"/>
      <c r="N407" s="165"/>
      <c r="O407" s="165"/>
      <c r="P407" s="165"/>
      <c r="Q407" s="165"/>
      <c r="R407" s="165"/>
      <c r="S407" s="165"/>
      <c r="T407" s="166"/>
      <c r="AT407" s="161" t="s">
        <v>129</v>
      </c>
      <c r="AU407" s="161" t="s">
        <v>82</v>
      </c>
      <c r="AV407" s="13" t="s">
        <v>82</v>
      </c>
      <c r="AW407" s="13" t="s">
        <v>3</v>
      </c>
      <c r="AX407" s="13" t="s">
        <v>80</v>
      </c>
      <c r="AY407" s="161" t="s">
        <v>119</v>
      </c>
    </row>
    <row r="408" spans="1:65" s="1" customFormat="1" ht="16.5" customHeight="1">
      <c r="A408" s="29"/>
      <c r="B408" s="140"/>
      <c r="C408" s="141" t="s">
        <v>610</v>
      </c>
      <c r="D408" s="141" t="s">
        <v>122</v>
      </c>
      <c r="E408" s="142" t="s">
        <v>611</v>
      </c>
      <c r="F408" s="143" t="s">
        <v>612</v>
      </c>
      <c r="G408" s="144" t="s">
        <v>136</v>
      </c>
      <c r="H408" s="145">
        <v>0.41</v>
      </c>
      <c r="I408" s="200"/>
      <c r="J408" s="146">
        <f>ROUND(I408*H408,2)</f>
        <v>0</v>
      </c>
      <c r="K408" s="143" t="s">
        <v>126</v>
      </c>
      <c r="L408" s="30"/>
      <c r="M408" s="147" t="s">
        <v>1</v>
      </c>
      <c r="N408" s="148" t="s">
        <v>37</v>
      </c>
      <c r="O408" s="149">
        <v>1.567</v>
      </c>
      <c r="P408" s="149">
        <f>O408*H408</f>
        <v>0.64247</v>
      </c>
      <c r="Q408" s="149">
        <v>0</v>
      </c>
      <c r="R408" s="149">
        <f>Q408*H408</f>
        <v>0</v>
      </c>
      <c r="S408" s="149">
        <v>0</v>
      </c>
      <c r="T408" s="150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51" t="s">
        <v>240</v>
      </c>
      <c r="AT408" s="151" t="s">
        <v>122</v>
      </c>
      <c r="AU408" s="151" t="s">
        <v>82</v>
      </c>
      <c r="AY408" s="17" t="s">
        <v>119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7" t="s">
        <v>80</v>
      </c>
      <c r="BK408" s="152">
        <f>ROUND(I408*H408,2)</f>
        <v>0</v>
      </c>
      <c r="BL408" s="17" t="s">
        <v>240</v>
      </c>
      <c r="BM408" s="151" t="s">
        <v>613</v>
      </c>
    </row>
    <row r="409" spans="2:63" s="11" customFormat="1" ht="22.5" customHeight="1">
      <c r="B409" s="128"/>
      <c r="D409" s="129" t="s">
        <v>71</v>
      </c>
      <c r="E409" s="138" t="s">
        <v>614</v>
      </c>
      <c r="F409" s="138" t="s">
        <v>615</v>
      </c>
      <c r="J409" s="139">
        <f>BK409</f>
        <v>0</v>
      </c>
      <c r="L409" s="128"/>
      <c r="M409" s="132"/>
      <c r="N409" s="133"/>
      <c r="O409" s="133"/>
      <c r="P409" s="134">
        <f>SUM(P410:P419)</f>
        <v>2.068954</v>
      </c>
      <c r="Q409" s="133"/>
      <c r="R409" s="134">
        <f>SUM(R410:R419)</f>
        <v>0.022914800000000003</v>
      </c>
      <c r="S409" s="133"/>
      <c r="T409" s="135">
        <f>SUM(T410:T419)</f>
        <v>0</v>
      </c>
      <c r="AR409" s="129" t="s">
        <v>82</v>
      </c>
      <c r="AT409" s="136" t="s">
        <v>71</v>
      </c>
      <c r="AU409" s="136" t="s">
        <v>80</v>
      </c>
      <c r="AY409" s="129" t="s">
        <v>119</v>
      </c>
      <c r="BK409" s="137">
        <f>SUM(BK410:BK419)</f>
        <v>0</v>
      </c>
    </row>
    <row r="410" spans="1:65" s="1" customFormat="1" ht="16.5" customHeight="1">
      <c r="A410" s="29"/>
      <c r="B410" s="140"/>
      <c r="C410" s="141" t="s">
        <v>616</v>
      </c>
      <c r="D410" s="141" t="s">
        <v>122</v>
      </c>
      <c r="E410" s="142" t="s">
        <v>617</v>
      </c>
      <c r="F410" s="143" t="s">
        <v>618</v>
      </c>
      <c r="G410" s="144" t="s">
        <v>226</v>
      </c>
      <c r="H410" s="145">
        <v>9.81</v>
      </c>
      <c r="I410" s="200"/>
      <c r="J410" s="146">
        <f>ROUND(I410*H410,2)</f>
        <v>0</v>
      </c>
      <c r="K410" s="143" t="s">
        <v>126</v>
      </c>
      <c r="L410" s="30"/>
      <c r="M410" s="147" t="s">
        <v>1</v>
      </c>
      <c r="N410" s="148" t="s">
        <v>37</v>
      </c>
      <c r="O410" s="149">
        <v>0.029</v>
      </c>
      <c r="P410" s="149">
        <f>O410*H410</f>
        <v>0.28449</v>
      </c>
      <c r="Q410" s="149">
        <v>0</v>
      </c>
      <c r="R410" s="149">
        <f>Q410*H410</f>
        <v>0</v>
      </c>
      <c r="S410" s="149">
        <v>0</v>
      </c>
      <c r="T410" s="150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1" t="s">
        <v>240</v>
      </c>
      <c r="AT410" s="151" t="s">
        <v>122</v>
      </c>
      <c r="AU410" s="151" t="s">
        <v>82</v>
      </c>
      <c r="AY410" s="17" t="s">
        <v>119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7" t="s">
        <v>80</v>
      </c>
      <c r="BK410" s="152">
        <f>ROUND(I410*H410,2)</f>
        <v>0</v>
      </c>
      <c r="BL410" s="17" t="s">
        <v>240</v>
      </c>
      <c r="BM410" s="151" t="s">
        <v>619</v>
      </c>
    </row>
    <row r="411" spans="2:51" s="12" customFormat="1" ht="11.25">
      <c r="B411" s="153"/>
      <c r="D411" s="154" t="s">
        <v>129</v>
      </c>
      <c r="E411" s="155" t="s">
        <v>1</v>
      </c>
      <c r="F411" s="156" t="s">
        <v>620</v>
      </c>
      <c r="H411" s="155" t="s">
        <v>1</v>
      </c>
      <c r="L411" s="153"/>
      <c r="M411" s="157"/>
      <c r="N411" s="158"/>
      <c r="O411" s="158"/>
      <c r="P411" s="158"/>
      <c r="Q411" s="158"/>
      <c r="R411" s="158"/>
      <c r="S411" s="158"/>
      <c r="T411" s="159"/>
      <c r="AT411" s="155" t="s">
        <v>129</v>
      </c>
      <c r="AU411" s="155" t="s">
        <v>82</v>
      </c>
      <c r="AV411" s="12" t="s">
        <v>80</v>
      </c>
      <c r="AW411" s="12" t="s">
        <v>29</v>
      </c>
      <c r="AX411" s="12" t="s">
        <v>72</v>
      </c>
      <c r="AY411" s="155" t="s">
        <v>119</v>
      </c>
    </row>
    <row r="412" spans="2:51" s="13" customFormat="1" ht="11.25">
      <c r="B412" s="160"/>
      <c r="D412" s="154" t="s">
        <v>129</v>
      </c>
      <c r="E412" s="161" t="s">
        <v>1</v>
      </c>
      <c r="F412" s="162" t="s">
        <v>621</v>
      </c>
      <c r="H412" s="163">
        <v>9.81</v>
      </c>
      <c r="L412" s="160"/>
      <c r="M412" s="164"/>
      <c r="N412" s="165"/>
      <c r="O412" s="165"/>
      <c r="P412" s="165"/>
      <c r="Q412" s="165"/>
      <c r="R412" s="165"/>
      <c r="S412" s="165"/>
      <c r="T412" s="166"/>
      <c r="AT412" s="161" t="s">
        <v>129</v>
      </c>
      <c r="AU412" s="161" t="s">
        <v>82</v>
      </c>
      <c r="AV412" s="13" t="s">
        <v>82</v>
      </c>
      <c r="AW412" s="13" t="s">
        <v>29</v>
      </c>
      <c r="AX412" s="13" t="s">
        <v>80</v>
      </c>
      <c r="AY412" s="161" t="s">
        <v>119</v>
      </c>
    </row>
    <row r="413" spans="1:65" s="1" customFormat="1" ht="16.5" customHeight="1">
      <c r="A413" s="29"/>
      <c r="B413" s="140"/>
      <c r="C413" s="178" t="s">
        <v>622</v>
      </c>
      <c r="D413" s="178" t="s">
        <v>217</v>
      </c>
      <c r="E413" s="179" t="s">
        <v>581</v>
      </c>
      <c r="F413" s="180" t="s">
        <v>582</v>
      </c>
      <c r="G413" s="181" t="s">
        <v>136</v>
      </c>
      <c r="H413" s="182">
        <v>0.003</v>
      </c>
      <c r="I413" s="201"/>
      <c r="J413" s="183">
        <f>ROUND(I413*H413,2)</f>
        <v>0</v>
      </c>
      <c r="K413" s="180" t="s">
        <v>126</v>
      </c>
      <c r="L413" s="184"/>
      <c r="M413" s="185" t="s">
        <v>1</v>
      </c>
      <c r="N413" s="186" t="s">
        <v>37</v>
      </c>
      <c r="O413" s="149">
        <v>0</v>
      </c>
      <c r="P413" s="149">
        <f>O413*H413</f>
        <v>0</v>
      </c>
      <c r="Q413" s="149">
        <v>1</v>
      </c>
      <c r="R413" s="149">
        <f>Q413*H413</f>
        <v>0.003</v>
      </c>
      <c r="S413" s="149">
        <v>0</v>
      </c>
      <c r="T413" s="150">
        <f>S413*H413</f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51" t="s">
        <v>361</v>
      </c>
      <c r="AT413" s="151" t="s">
        <v>217</v>
      </c>
      <c r="AU413" s="151" t="s">
        <v>82</v>
      </c>
      <c r="AY413" s="17" t="s">
        <v>119</v>
      </c>
      <c r="BE413" s="152">
        <f>IF(N413="základní",J413,0)</f>
        <v>0</v>
      </c>
      <c r="BF413" s="152">
        <f>IF(N413="snížená",J413,0)</f>
        <v>0</v>
      </c>
      <c r="BG413" s="152">
        <f>IF(N413="zákl. přenesená",J413,0)</f>
        <v>0</v>
      </c>
      <c r="BH413" s="152">
        <f>IF(N413="sníž. přenesená",J413,0)</f>
        <v>0</v>
      </c>
      <c r="BI413" s="152">
        <f>IF(N413="nulová",J413,0)</f>
        <v>0</v>
      </c>
      <c r="BJ413" s="17" t="s">
        <v>80</v>
      </c>
      <c r="BK413" s="152">
        <f>ROUND(I413*H413,2)</f>
        <v>0</v>
      </c>
      <c r="BL413" s="17" t="s">
        <v>240</v>
      </c>
      <c r="BM413" s="151" t="s">
        <v>623</v>
      </c>
    </row>
    <row r="414" spans="1:47" s="1" customFormat="1" ht="19.5">
      <c r="A414" s="29"/>
      <c r="B414" s="30"/>
      <c r="C414" s="29"/>
      <c r="D414" s="154" t="s">
        <v>390</v>
      </c>
      <c r="E414" s="29"/>
      <c r="F414" s="187" t="s">
        <v>584</v>
      </c>
      <c r="G414" s="29"/>
      <c r="H414" s="29"/>
      <c r="I414" s="29"/>
      <c r="J414" s="29"/>
      <c r="K414" s="29"/>
      <c r="L414" s="30"/>
      <c r="M414" s="188"/>
      <c r="N414" s="189"/>
      <c r="O414" s="55"/>
      <c r="P414" s="55"/>
      <c r="Q414" s="55"/>
      <c r="R414" s="55"/>
      <c r="S414" s="55"/>
      <c r="T414" s="56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T414" s="17" t="s">
        <v>390</v>
      </c>
      <c r="AU414" s="17" t="s">
        <v>82</v>
      </c>
    </row>
    <row r="415" spans="2:51" s="13" customFormat="1" ht="11.25">
      <c r="B415" s="160"/>
      <c r="D415" s="154" t="s">
        <v>129</v>
      </c>
      <c r="F415" s="162" t="s">
        <v>624</v>
      </c>
      <c r="H415" s="163">
        <v>0.003</v>
      </c>
      <c r="L415" s="160"/>
      <c r="M415" s="164"/>
      <c r="N415" s="165"/>
      <c r="O415" s="165"/>
      <c r="P415" s="165"/>
      <c r="Q415" s="165"/>
      <c r="R415" s="165"/>
      <c r="S415" s="165"/>
      <c r="T415" s="166"/>
      <c r="AT415" s="161" t="s">
        <v>129</v>
      </c>
      <c r="AU415" s="161" t="s">
        <v>82</v>
      </c>
      <c r="AV415" s="13" t="s">
        <v>82</v>
      </c>
      <c r="AW415" s="13" t="s">
        <v>3</v>
      </c>
      <c r="AX415" s="13" t="s">
        <v>80</v>
      </c>
      <c r="AY415" s="161" t="s">
        <v>119</v>
      </c>
    </row>
    <row r="416" spans="1:65" s="1" customFormat="1" ht="16.5" customHeight="1">
      <c r="A416" s="29"/>
      <c r="B416" s="140"/>
      <c r="C416" s="141" t="s">
        <v>625</v>
      </c>
      <c r="D416" s="141" t="s">
        <v>122</v>
      </c>
      <c r="E416" s="142" t="s">
        <v>626</v>
      </c>
      <c r="F416" s="143" t="s">
        <v>627</v>
      </c>
      <c r="G416" s="144" t="s">
        <v>226</v>
      </c>
      <c r="H416" s="145">
        <v>9.81</v>
      </c>
      <c r="I416" s="200"/>
      <c r="J416" s="146">
        <f>ROUND(I416*H416,2)</f>
        <v>0</v>
      </c>
      <c r="K416" s="143" t="s">
        <v>126</v>
      </c>
      <c r="L416" s="30"/>
      <c r="M416" s="147" t="s">
        <v>1</v>
      </c>
      <c r="N416" s="148" t="s">
        <v>37</v>
      </c>
      <c r="O416" s="149">
        <v>0.179</v>
      </c>
      <c r="P416" s="149">
        <f>O416*H416</f>
        <v>1.75599</v>
      </c>
      <c r="Q416" s="149">
        <v>0.00088</v>
      </c>
      <c r="R416" s="149">
        <f>Q416*H416</f>
        <v>0.008632800000000001</v>
      </c>
      <c r="S416" s="149">
        <v>0</v>
      </c>
      <c r="T416" s="150">
        <f>S416*H416</f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51" t="s">
        <v>240</v>
      </c>
      <c r="AT416" s="151" t="s">
        <v>122</v>
      </c>
      <c r="AU416" s="151" t="s">
        <v>82</v>
      </c>
      <c r="AY416" s="17" t="s">
        <v>119</v>
      </c>
      <c r="BE416" s="152">
        <f>IF(N416="základní",J416,0)</f>
        <v>0</v>
      </c>
      <c r="BF416" s="152">
        <f>IF(N416="snížená",J416,0)</f>
        <v>0</v>
      </c>
      <c r="BG416" s="152">
        <f>IF(N416="zákl. přenesená",J416,0)</f>
        <v>0</v>
      </c>
      <c r="BH416" s="152">
        <f>IF(N416="sníž. přenesená",J416,0)</f>
        <v>0</v>
      </c>
      <c r="BI416" s="152">
        <f>IF(N416="nulová",J416,0)</f>
        <v>0</v>
      </c>
      <c r="BJ416" s="17" t="s">
        <v>80</v>
      </c>
      <c r="BK416" s="152">
        <f>ROUND(I416*H416,2)</f>
        <v>0</v>
      </c>
      <c r="BL416" s="17" t="s">
        <v>240</v>
      </c>
      <c r="BM416" s="151" t="s">
        <v>628</v>
      </c>
    </row>
    <row r="417" spans="1:65" s="1" customFormat="1" ht="24" customHeight="1">
      <c r="A417" s="29"/>
      <c r="B417" s="140"/>
      <c r="C417" s="178" t="s">
        <v>629</v>
      </c>
      <c r="D417" s="178" t="s">
        <v>217</v>
      </c>
      <c r="E417" s="179" t="s">
        <v>599</v>
      </c>
      <c r="F417" s="180" t="s">
        <v>600</v>
      </c>
      <c r="G417" s="181" t="s">
        <v>226</v>
      </c>
      <c r="H417" s="182">
        <v>11.282</v>
      </c>
      <c r="I417" s="201"/>
      <c r="J417" s="183">
        <f>ROUND(I417*H417,2)</f>
        <v>0</v>
      </c>
      <c r="K417" s="180" t="s">
        <v>126</v>
      </c>
      <c r="L417" s="184"/>
      <c r="M417" s="185" t="s">
        <v>1</v>
      </c>
      <c r="N417" s="186" t="s">
        <v>37</v>
      </c>
      <c r="O417" s="149">
        <v>0</v>
      </c>
      <c r="P417" s="149">
        <f>O417*H417</f>
        <v>0</v>
      </c>
      <c r="Q417" s="149">
        <v>0.001</v>
      </c>
      <c r="R417" s="149">
        <f>Q417*H417</f>
        <v>0.011282</v>
      </c>
      <c r="S417" s="149">
        <v>0</v>
      </c>
      <c r="T417" s="150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51" t="s">
        <v>361</v>
      </c>
      <c r="AT417" s="151" t="s">
        <v>217</v>
      </c>
      <c r="AU417" s="151" t="s">
        <v>82</v>
      </c>
      <c r="AY417" s="17" t="s">
        <v>119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7" t="s">
        <v>80</v>
      </c>
      <c r="BK417" s="152">
        <f>ROUND(I417*H417,2)</f>
        <v>0</v>
      </c>
      <c r="BL417" s="17" t="s">
        <v>240</v>
      </c>
      <c r="BM417" s="151" t="s">
        <v>630</v>
      </c>
    </row>
    <row r="418" spans="2:51" s="13" customFormat="1" ht="11.25">
      <c r="B418" s="160"/>
      <c r="D418" s="154" t="s">
        <v>129</v>
      </c>
      <c r="F418" s="162" t="s">
        <v>631</v>
      </c>
      <c r="H418" s="163">
        <v>11.282</v>
      </c>
      <c r="L418" s="160"/>
      <c r="M418" s="164"/>
      <c r="N418" s="165"/>
      <c r="O418" s="165"/>
      <c r="P418" s="165"/>
      <c r="Q418" s="165"/>
      <c r="R418" s="165"/>
      <c r="S418" s="165"/>
      <c r="T418" s="166"/>
      <c r="AT418" s="161" t="s">
        <v>129</v>
      </c>
      <c r="AU418" s="161" t="s">
        <v>82</v>
      </c>
      <c r="AV418" s="13" t="s">
        <v>82</v>
      </c>
      <c r="AW418" s="13" t="s">
        <v>3</v>
      </c>
      <c r="AX418" s="13" t="s">
        <v>80</v>
      </c>
      <c r="AY418" s="161" t="s">
        <v>119</v>
      </c>
    </row>
    <row r="419" spans="1:65" s="1" customFormat="1" ht="16.5" customHeight="1">
      <c r="A419" s="29"/>
      <c r="B419" s="140"/>
      <c r="C419" s="141" t="s">
        <v>632</v>
      </c>
      <c r="D419" s="141" t="s">
        <v>122</v>
      </c>
      <c r="E419" s="142" t="s">
        <v>633</v>
      </c>
      <c r="F419" s="143" t="s">
        <v>634</v>
      </c>
      <c r="G419" s="144" t="s">
        <v>136</v>
      </c>
      <c r="H419" s="145">
        <v>0.023</v>
      </c>
      <c r="I419" s="200"/>
      <c r="J419" s="146">
        <f>ROUND(I419*H419,2)</f>
        <v>0</v>
      </c>
      <c r="K419" s="143" t="s">
        <v>126</v>
      </c>
      <c r="L419" s="30"/>
      <c r="M419" s="147" t="s">
        <v>1</v>
      </c>
      <c r="N419" s="148" t="s">
        <v>37</v>
      </c>
      <c r="O419" s="149">
        <v>1.238</v>
      </c>
      <c r="P419" s="149">
        <f>O419*H419</f>
        <v>0.028474</v>
      </c>
      <c r="Q419" s="149">
        <v>0</v>
      </c>
      <c r="R419" s="149">
        <f>Q419*H419</f>
        <v>0</v>
      </c>
      <c r="S419" s="149">
        <v>0</v>
      </c>
      <c r="T419" s="150">
        <f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51" t="s">
        <v>240</v>
      </c>
      <c r="AT419" s="151" t="s">
        <v>122</v>
      </c>
      <c r="AU419" s="151" t="s">
        <v>82</v>
      </c>
      <c r="AY419" s="17" t="s">
        <v>119</v>
      </c>
      <c r="BE419" s="152">
        <f>IF(N419="základní",J419,0)</f>
        <v>0</v>
      </c>
      <c r="BF419" s="152">
        <f>IF(N419="snížená",J419,0)</f>
        <v>0</v>
      </c>
      <c r="BG419" s="152">
        <f>IF(N419="zákl. přenesená",J419,0)</f>
        <v>0</v>
      </c>
      <c r="BH419" s="152">
        <f>IF(N419="sníž. přenesená",J419,0)</f>
        <v>0</v>
      </c>
      <c r="BI419" s="152">
        <f>IF(N419="nulová",J419,0)</f>
        <v>0</v>
      </c>
      <c r="BJ419" s="17" t="s">
        <v>80</v>
      </c>
      <c r="BK419" s="152">
        <f>ROUND(I419*H419,2)</f>
        <v>0</v>
      </c>
      <c r="BL419" s="17" t="s">
        <v>240</v>
      </c>
      <c r="BM419" s="151" t="s">
        <v>635</v>
      </c>
    </row>
    <row r="420" spans="2:63" s="11" customFormat="1" ht="22.5" customHeight="1">
      <c r="B420" s="128"/>
      <c r="D420" s="129" t="s">
        <v>71</v>
      </c>
      <c r="E420" s="138" t="s">
        <v>636</v>
      </c>
      <c r="F420" s="138" t="s">
        <v>637</v>
      </c>
      <c r="J420" s="139">
        <f>BK420</f>
        <v>0</v>
      </c>
      <c r="L420" s="128"/>
      <c r="M420" s="132"/>
      <c r="N420" s="133"/>
      <c r="O420" s="133"/>
      <c r="P420" s="134">
        <f>SUM(P421:P440)</f>
        <v>58.455642</v>
      </c>
      <c r="Q420" s="133"/>
      <c r="R420" s="134">
        <f>SUM(R421:R440)</f>
        <v>1.745743</v>
      </c>
      <c r="S420" s="133"/>
      <c r="T420" s="135">
        <f>SUM(T421:T440)</f>
        <v>0</v>
      </c>
      <c r="AR420" s="129" t="s">
        <v>82</v>
      </c>
      <c r="AT420" s="136" t="s">
        <v>71</v>
      </c>
      <c r="AU420" s="136" t="s">
        <v>80</v>
      </c>
      <c r="AY420" s="129" t="s">
        <v>119</v>
      </c>
      <c r="BK420" s="137">
        <f>SUM(BK421:BK440)</f>
        <v>0</v>
      </c>
    </row>
    <row r="421" spans="1:65" s="1" customFormat="1" ht="16.5" customHeight="1">
      <c r="A421" s="29"/>
      <c r="B421" s="140"/>
      <c r="C421" s="141" t="s">
        <v>638</v>
      </c>
      <c r="D421" s="141" t="s">
        <v>122</v>
      </c>
      <c r="E421" s="142" t="s">
        <v>639</v>
      </c>
      <c r="F421" s="143" t="s">
        <v>640</v>
      </c>
      <c r="G421" s="144" t="s">
        <v>125</v>
      </c>
      <c r="H421" s="145">
        <v>1.157</v>
      </c>
      <c r="I421" s="200"/>
      <c r="J421" s="146">
        <f>ROUND(I421*H421,2)</f>
        <v>0</v>
      </c>
      <c r="K421" s="143" t="s">
        <v>126</v>
      </c>
      <c r="L421" s="30"/>
      <c r="M421" s="147" t="s">
        <v>1</v>
      </c>
      <c r="N421" s="148" t="s">
        <v>37</v>
      </c>
      <c r="O421" s="149">
        <v>1.56</v>
      </c>
      <c r="P421" s="149">
        <f>O421*H421</f>
        <v>1.80492</v>
      </c>
      <c r="Q421" s="149">
        <v>0.00189</v>
      </c>
      <c r="R421" s="149">
        <f>Q421*H421</f>
        <v>0.00218673</v>
      </c>
      <c r="S421" s="149">
        <v>0</v>
      </c>
      <c r="T421" s="150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51" t="s">
        <v>240</v>
      </c>
      <c r="AT421" s="151" t="s">
        <v>122</v>
      </c>
      <c r="AU421" s="151" t="s">
        <v>82</v>
      </c>
      <c r="AY421" s="17" t="s">
        <v>119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7" t="s">
        <v>80</v>
      </c>
      <c r="BK421" s="152">
        <f>ROUND(I421*H421,2)</f>
        <v>0</v>
      </c>
      <c r="BL421" s="17" t="s">
        <v>240</v>
      </c>
      <c r="BM421" s="151" t="s">
        <v>641</v>
      </c>
    </row>
    <row r="422" spans="1:65" s="1" customFormat="1" ht="16.5" customHeight="1">
      <c r="A422" s="29"/>
      <c r="B422" s="140"/>
      <c r="C422" s="141" t="s">
        <v>642</v>
      </c>
      <c r="D422" s="141" t="s">
        <v>122</v>
      </c>
      <c r="E422" s="142" t="s">
        <v>643</v>
      </c>
      <c r="F422" s="143" t="s">
        <v>644</v>
      </c>
      <c r="G422" s="144" t="s">
        <v>338</v>
      </c>
      <c r="H422" s="145">
        <v>59.4</v>
      </c>
      <c r="I422" s="200"/>
      <c r="J422" s="146">
        <f>ROUND(I422*H422,2)</f>
        <v>0</v>
      </c>
      <c r="K422" s="143" t="s">
        <v>126</v>
      </c>
      <c r="L422" s="30"/>
      <c r="M422" s="147" t="s">
        <v>1</v>
      </c>
      <c r="N422" s="148" t="s">
        <v>37</v>
      </c>
      <c r="O422" s="149">
        <v>0.504</v>
      </c>
      <c r="P422" s="149">
        <f>O422*H422</f>
        <v>29.9376</v>
      </c>
      <c r="Q422" s="149">
        <v>0</v>
      </c>
      <c r="R422" s="149">
        <f>Q422*H422</f>
        <v>0</v>
      </c>
      <c r="S422" s="149">
        <v>0</v>
      </c>
      <c r="T422" s="150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1" t="s">
        <v>240</v>
      </c>
      <c r="AT422" s="151" t="s">
        <v>122</v>
      </c>
      <c r="AU422" s="151" t="s">
        <v>82</v>
      </c>
      <c r="AY422" s="17" t="s">
        <v>119</v>
      </c>
      <c r="BE422" s="152">
        <f>IF(N422="základní",J422,0)</f>
        <v>0</v>
      </c>
      <c r="BF422" s="152">
        <f>IF(N422="snížená",J422,0)</f>
        <v>0</v>
      </c>
      <c r="BG422" s="152">
        <f>IF(N422="zákl. přenesená",J422,0)</f>
        <v>0</v>
      </c>
      <c r="BH422" s="152">
        <f>IF(N422="sníž. přenesená",J422,0)</f>
        <v>0</v>
      </c>
      <c r="BI422" s="152">
        <f>IF(N422="nulová",J422,0)</f>
        <v>0</v>
      </c>
      <c r="BJ422" s="17" t="s">
        <v>80</v>
      </c>
      <c r="BK422" s="152">
        <f>ROUND(I422*H422,2)</f>
        <v>0</v>
      </c>
      <c r="BL422" s="17" t="s">
        <v>240</v>
      </c>
      <c r="BM422" s="151" t="s">
        <v>645</v>
      </c>
    </row>
    <row r="423" spans="2:51" s="13" customFormat="1" ht="11.25">
      <c r="B423" s="160"/>
      <c r="D423" s="154" t="s">
        <v>129</v>
      </c>
      <c r="E423" s="161" t="s">
        <v>1</v>
      </c>
      <c r="F423" s="162" t="s">
        <v>646</v>
      </c>
      <c r="H423" s="163">
        <v>26.4</v>
      </c>
      <c r="L423" s="160"/>
      <c r="M423" s="164"/>
      <c r="N423" s="165"/>
      <c r="O423" s="165"/>
      <c r="P423" s="165"/>
      <c r="Q423" s="165"/>
      <c r="R423" s="165"/>
      <c r="S423" s="165"/>
      <c r="T423" s="166"/>
      <c r="AT423" s="161" t="s">
        <v>129</v>
      </c>
      <c r="AU423" s="161" t="s">
        <v>82</v>
      </c>
      <c r="AV423" s="13" t="s">
        <v>82</v>
      </c>
      <c r="AW423" s="13" t="s">
        <v>29</v>
      </c>
      <c r="AX423" s="13" t="s">
        <v>72</v>
      </c>
      <c r="AY423" s="161" t="s">
        <v>119</v>
      </c>
    </row>
    <row r="424" spans="2:51" s="13" customFormat="1" ht="11.25">
      <c r="B424" s="160"/>
      <c r="D424" s="154" t="s">
        <v>129</v>
      </c>
      <c r="E424" s="161" t="s">
        <v>1</v>
      </c>
      <c r="F424" s="162" t="s">
        <v>647</v>
      </c>
      <c r="H424" s="163">
        <v>33</v>
      </c>
      <c r="L424" s="160"/>
      <c r="M424" s="164"/>
      <c r="N424" s="165"/>
      <c r="O424" s="165"/>
      <c r="P424" s="165"/>
      <c r="Q424" s="165"/>
      <c r="R424" s="165"/>
      <c r="S424" s="165"/>
      <c r="T424" s="166"/>
      <c r="AT424" s="161" t="s">
        <v>129</v>
      </c>
      <c r="AU424" s="161" t="s">
        <v>82</v>
      </c>
      <c r="AV424" s="13" t="s">
        <v>82</v>
      </c>
      <c r="AW424" s="13" t="s">
        <v>29</v>
      </c>
      <c r="AX424" s="13" t="s">
        <v>72</v>
      </c>
      <c r="AY424" s="161" t="s">
        <v>119</v>
      </c>
    </row>
    <row r="425" spans="2:51" s="14" customFormat="1" ht="11.25">
      <c r="B425" s="171"/>
      <c r="D425" s="154" t="s">
        <v>129</v>
      </c>
      <c r="E425" s="172" t="s">
        <v>1</v>
      </c>
      <c r="F425" s="173" t="s">
        <v>206</v>
      </c>
      <c r="H425" s="174">
        <v>59.4</v>
      </c>
      <c r="L425" s="171"/>
      <c r="M425" s="175"/>
      <c r="N425" s="176"/>
      <c r="O425" s="176"/>
      <c r="P425" s="176"/>
      <c r="Q425" s="176"/>
      <c r="R425" s="176"/>
      <c r="S425" s="176"/>
      <c r="T425" s="177"/>
      <c r="AT425" s="172" t="s">
        <v>129</v>
      </c>
      <c r="AU425" s="172" t="s">
        <v>82</v>
      </c>
      <c r="AV425" s="14" t="s">
        <v>127</v>
      </c>
      <c r="AW425" s="14" t="s">
        <v>29</v>
      </c>
      <c r="AX425" s="14" t="s">
        <v>80</v>
      </c>
      <c r="AY425" s="172" t="s">
        <v>119</v>
      </c>
    </row>
    <row r="426" spans="1:65" s="1" customFormat="1" ht="16.5" customHeight="1">
      <c r="A426" s="29"/>
      <c r="B426" s="140"/>
      <c r="C426" s="178" t="s">
        <v>648</v>
      </c>
      <c r="D426" s="178" t="s">
        <v>217</v>
      </c>
      <c r="E426" s="179" t="s">
        <v>649</v>
      </c>
      <c r="F426" s="180" t="s">
        <v>650</v>
      </c>
      <c r="G426" s="181" t="s">
        <v>125</v>
      </c>
      <c r="H426" s="182">
        <v>1.157</v>
      </c>
      <c r="I426" s="201"/>
      <c r="J426" s="183">
        <f>ROUND(I426*H426,2)</f>
        <v>0</v>
      </c>
      <c r="K426" s="180" t="s">
        <v>126</v>
      </c>
      <c r="L426" s="184"/>
      <c r="M426" s="185" t="s">
        <v>1</v>
      </c>
      <c r="N426" s="186" t="s">
        <v>37</v>
      </c>
      <c r="O426" s="149">
        <v>0</v>
      </c>
      <c r="P426" s="149">
        <f>O426*H426</f>
        <v>0</v>
      </c>
      <c r="Q426" s="149">
        <v>0.55</v>
      </c>
      <c r="R426" s="149">
        <f>Q426*H426</f>
        <v>0.6363500000000001</v>
      </c>
      <c r="S426" s="149">
        <v>0</v>
      </c>
      <c r="T426" s="150">
        <f>S426*H426</f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51" t="s">
        <v>361</v>
      </c>
      <c r="AT426" s="151" t="s">
        <v>217</v>
      </c>
      <c r="AU426" s="151" t="s">
        <v>82</v>
      </c>
      <c r="AY426" s="17" t="s">
        <v>119</v>
      </c>
      <c r="BE426" s="152">
        <f>IF(N426="základní",J426,0)</f>
        <v>0</v>
      </c>
      <c r="BF426" s="152">
        <f>IF(N426="snížená",J426,0)</f>
        <v>0</v>
      </c>
      <c r="BG426" s="152">
        <f>IF(N426="zákl. přenesená",J426,0)</f>
        <v>0</v>
      </c>
      <c r="BH426" s="152">
        <f>IF(N426="sníž. přenesená",J426,0)</f>
        <v>0</v>
      </c>
      <c r="BI426" s="152">
        <f>IF(N426="nulová",J426,0)</f>
        <v>0</v>
      </c>
      <c r="BJ426" s="17" t="s">
        <v>80</v>
      </c>
      <c r="BK426" s="152">
        <f>ROUND(I426*H426,2)</f>
        <v>0</v>
      </c>
      <c r="BL426" s="17" t="s">
        <v>240</v>
      </c>
      <c r="BM426" s="151" t="s">
        <v>651</v>
      </c>
    </row>
    <row r="427" spans="2:51" s="13" customFormat="1" ht="11.25">
      <c r="B427" s="160"/>
      <c r="D427" s="154" t="s">
        <v>129</v>
      </c>
      <c r="E427" s="161" t="s">
        <v>1</v>
      </c>
      <c r="F427" s="162" t="s">
        <v>652</v>
      </c>
      <c r="H427" s="163">
        <v>0.444</v>
      </c>
      <c r="L427" s="160"/>
      <c r="M427" s="164"/>
      <c r="N427" s="165"/>
      <c r="O427" s="165"/>
      <c r="P427" s="165"/>
      <c r="Q427" s="165"/>
      <c r="R427" s="165"/>
      <c r="S427" s="165"/>
      <c r="T427" s="166"/>
      <c r="AT427" s="161" t="s">
        <v>129</v>
      </c>
      <c r="AU427" s="161" t="s">
        <v>82</v>
      </c>
      <c r="AV427" s="13" t="s">
        <v>82</v>
      </c>
      <c r="AW427" s="13" t="s">
        <v>29</v>
      </c>
      <c r="AX427" s="13" t="s">
        <v>72</v>
      </c>
      <c r="AY427" s="161" t="s">
        <v>119</v>
      </c>
    </row>
    <row r="428" spans="2:51" s="13" customFormat="1" ht="11.25">
      <c r="B428" s="160"/>
      <c r="D428" s="154" t="s">
        <v>129</v>
      </c>
      <c r="E428" s="161" t="s">
        <v>1</v>
      </c>
      <c r="F428" s="162" t="s">
        <v>653</v>
      </c>
      <c r="H428" s="163">
        <v>0.713</v>
      </c>
      <c r="L428" s="160"/>
      <c r="M428" s="164"/>
      <c r="N428" s="165"/>
      <c r="O428" s="165"/>
      <c r="P428" s="165"/>
      <c r="Q428" s="165"/>
      <c r="R428" s="165"/>
      <c r="S428" s="165"/>
      <c r="T428" s="166"/>
      <c r="AT428" s="161" t="s">
        <v>129</v>
      </c>
      <c r="AU428" s="161" t="s">
        <v>82</v>
      </c>
      <c r="AV428" s="13" t="s">
        <v>82</v>
      </c>
      <c r="AW428" s="13" t="s">
        <v>29</v>
      </c>
      <c r="AX428" s="13" t="s">
        <v>72</v>
      </c>
      <c r="AY428" s="161" t="s">
        <v>119</v>
      </c>
    </row>
    <row r="429" spans="2:51" s="14" customFormat="1" ht="11.25">
      <c r="B429" s="171"/>
      <c r="D429" s="154" t="s">
        <v>129</v>
      </c>
      <c r="E429" s="172" t="s">
        <v>1</v>
      </c>
      <c r="F429" s="173" t="s">
        <v>206</v>
      </c>
      <c r="H429" s="174">
        <v>1.157</v>
      </c>
      <c r="L429" s="171"/>
      <c r="M429" s="175"/>
      <c r="N429" s="176"/>
      <c r="O429" s="176"/>
      <c r="P429" s="176"/>
      <c r="Q429" s="176"/>
      <c r="R429" s="176"/>
      <c r="S429" s="176"/>
      <c r="T429" s="177"/>
      <c r="AT429" s="172" t="s">
        <v>129</v>
      </c>
      <c r="AU429" s="172" t="s">
        <v>82</v>
      </c>
      <c r="AV429" s="14" t="s">
        <v>127</v>
      </c>
      <c r="AW429" s="14" t="s">
        <v>29</v>
      </c>
      <c r="AX429" s="14" t="s">
        <v>80</v>
      </c>
      <c r="AY429" s="172" t="s">
        <v>119</v>
      </c>
    </row>
    <row r="430" spans="1:65" s="1" customFormat="1" ht="16.5" customHeight="1">
      <c r="A430" s="29"/>
      <c r="B430" s="140"/>
      <c r="C430" s="141" t="s">
        <v>654</v>
      </c>
      <c r="D430" s="141" t="s">
        <v>122</v>
      </c>
      <c r="E430" s="142" t="s">
        <v>655</v>
      </c>
      <c r="F430" s="143" t="s">
        <v>656</v>
      </c>
      <c r="G430" s="144" t="s">
        <v>226</v>
      </c>
      <c r="H430" s="145">
        <v>64.559</v>
      </c>
      <c r="I430" s="200"/>
      <c r="J430" s="146">
        <f>ROUND(I430*H430,2)</f>
        <v>0</v>
      </c>
      <c r="K430" s="143" t="s">
        <v>126</v>
      </c>
      <c r="L430" s="30"/>
      <c r="M430" s="147" t="s">
        <v>1</v>
      </c>
      <c r="N430" s="148" t="s">
        <v>37</v>
      </c>
      <c r="O430" s="149">
        <v>0.3</v>
      </c>
      <c r="P430" s="149">
        <f>O430*H430</f>
        <v>19.3677</v>
      </c>
      <c r="Q430" s="149">
        <v>0.0161</v>
      </c>
      <c r="R430" s="149">
        <f>Q430*H430</f>
        <v>1.0393999</v>
      </c>
      <c r="S430" s="149">
        <v>0</v>
      </c>
      <c r="T430" s="150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51" t="s">
        <v>240</v>
      </c>
      <c r="AT430" s="151" t="s">
        <v>122</v>
      </c>
      <c r="AU430" s="151" t="s">
        <v>82</v>
      </c>
      <c r="AY430" s="17" t="s">
        <v>119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7" t="s">
        <v>80</v>
      </c>
      <c r="BK430" s="152">
        <f>ROUND(I430*H430,2)</f>
        <v>0</v>
      </c>
      <c r="BL430" s="17" t="s">
        <v>240</v>
      </c>
      <c r="BM430" s="151" t="s">
        <v>657</v>
      </c>
    </row>
    <row r="431" spans="2:51" s="12" customFormat="1" ht="11.25">
      <c r="B431" s="153"/>
      <c r="D431" s="154" t="s">
        <v>129</v>
      </c>
      <c r="E431" s="155" t="s">
        <v>1</v>
      </c>
      <c r="F431" s="156" t="s">
        <v>658</v>
      </c>
      <c r="H431" s="155" t="s">
        <v>1</v>
      </c>
      <c r="L431" s="153"/>
      <c r="M431" s="157"/>
      <c r="N431" s="158"/>
      <c r="O431" s="158"/>
      <c r="P431" s="158"/>
      <c r="Q431" s="158"/>
      <c r="R431" s="158"/>
      <c r="S431" s="158"/>
      <c r="T431" s="159"/>
      <c r="AT431" s="155" t="s">
        <v>129</v>
      </c>
      <c r="AU431" s="155" t="s">
        <v>82</v>
      </c>
      <c r="AV431" s="12" t="s">
        <v>80</v>
      </c>
      <c r="AW431" s="12" t="s">
        <v>29</v>
      </c>
      <c r="AX431" s="12" t="s">
        <v>72</v>
      </c>
      <c r="AY431" s="155" t="s">
        <v>119</v>
      </c>
    </row>
    <row r="432" spans="2:51" s="13" customFormat="1" ht="11.25">
      <c r="B432" s="160"/>
      <c r="D432" s="154" t="s">
        <v>129</v>
      </c>
      <c r="E432" s="161" t="s">
        <v>1</v>
      </c>
      <c r="F432" s="162" t="s">
        <v>659</v>
      </c>
      <c r="H432" s="163">
        <v>38.733</v>
      </c>
      <c r="L432" s="160"/>
      <c r="M432" s="164"/>
      <c r="N432" s="165"/>
      <c r="O432" s="165"/>
      <c r="P432" s="165"/>
      <c r="Q432" s="165"/>
      <c r="R432" s="165"/>
      <c r="S432" s="165"/>
      <c r="T432" s="166"/>
      <c r="AT432" s="161" t="s">
        <v>129</v>
      </c>
      <c r="AU432" s="161" t="s">
        <v>82</v>
      </c>
      <c r="AV432" s="13" t="s">
        <v>82</v>
      </c>
      <c r="AW432" s="13" t="s">
        <v>29</v>
      </c>
      <c r="AX432" s="13" t="s">
        <v>72</v>
      </c>
      <c r="AY432" s="161" t="s">
        <v>119</v>
      </c>
    </row>
    <row r="433" spans="2:51" s="12" customFormat="1" ht="11.25">
      <c r="B433" s="153"/>
      <c r="D433" s="154" t="s">
        <v>129</v>
      </c>
      <c r="E433" s="155" t="s">
        <v>1</v>
      </c>
      <c r="F433" s="156" t="s">
        <v>660</v>
      </c>
      <c r="H433" s="155" t="s">
        <v>1</v>
      </c>
      <c r="L433" s="153"/>
      <c r="M433" s="157"/>
      <c r="N433" s="158"/>
      <c r="O433" s="158"/>
      <c r="P433" s="158"/>
      <c r="Q433" s="158"/>
      <c r="R433" s="158"/>
      <c r="S433" s="158"/>
      <c r="T433" s="159"/>
      <c r="AT433" s="155" t="s">
        <v>129</v>
      </c>
      <c r="AU433" s="155" t="s">
        <v>82</v>
      </c>
      <c r="AV433" s="12" t="s">
        <v>80</v>
      </c>
      <c r="AW433" s="12" t="s">
        <v>29</v>
      </c>
      <c r="AX433" s="12" t="s">
        <v>72</v>
      </c>
      <c r="AY433" s="155" t="s">
        <v>119</v>
      </c>
    </row>
    <row r="434" spans="2:51" s="13" customFormat="1" ht="11.25">
      <c r="B434" s="160"/>
      <c r="D434" s="154" t="s">
        <v>129</v>
      </c>
      <c r="E434" s="161" t="s">
        <v>1</v>
      </c>
      <c r="F434" s="162" t="s">
        <v>661</v>
      </c>
      <c r="H434" s="163">
        <v>25.826</v>
      </c>
      <c r="L434" s="160"/>
      <c r="M434" s="164"/>
      <c r="N434" s="165"/>
      <c r="O434" s="165"/>
      <c r="P434" s="165"/>
      <c r="Q434" s="165"/>
      <c r="R434" s="165"/>
      <c r="S434" s="165"/>
      <c r="T434" s="166"/>
      <c r="AT434" s="161" t="s">
        <v>129</v>
      </c>
      <c r="AU434" s="161" t="s">
        <v>82</v>
      </c>
      <c r="AV434" s="13" t="s">
        <v>82</v>
      </c>
      <c r="AW434" s="13" t="s">
        <v>29</v>
      </c>
      <c r="AX434" s="13" t="s">
        <v>72</v>
      </c>
      <c r="AY434" s="161" t="s">
        <v>119</v>
      </c>
    </row>
    <row r="435" spans="2:51" s="14" customFormat="1" ht="11.25">
      <c r="B435" s="171"/>
      <c r="D435" s="154" t="s">
        <v>129</v>
      </c>
      <c r="E435" s="172" t="s">
        <v>1</v>
      </c>
      <c r="F435" s="173" t="s">
        <v>206</v>
      </c>
      <c r="H435" s="174">
        <v>64.559</v>
      </c>
      <c r="L435" s="171"/>
      <c r="M435" s="175"/>
      <c r="N435" s="176"/>
      <c r="O435" s="176"/>
      <c r="P435" s="176"/>
      <c r="Q435" s="176"/>
      <c r="R435" s="176"/>
      <c r="S435" s="176"/>
      <c r="T435" s="177"/>
      <c r="AT435" s="172" t="s">
        <v>129</v>
      </c>
      <c r="AU435" s="172" t="s">
        <v>82</v>
      </c>
      <c r="AV435" s="14" t="s">
        <v>127</v>
      </c>
      <c r="AW435" s="14" t="s">
        <v>29</v>
      </c>
      <c r="AX435" s="14" t="s">
        <v>80</v>
      </c>
      <c r="AY435" s="172" t="s">
        <v>119</v>
      </c>
    </row>
    <row r="436" spans="1:65" s="1" customFormat="1" ht="16.5" customHeight="1">
      <c r="A436" s="29"/>
      <c r="B436" s="140"/>
      <c r="C436" s="141" t="s">
        <v>662</v>
      </c>
      <c r="D436" s="141" t="s">
        <v>122</v>
      </c>
      <c r="E436" s="142" t="s">
        <v>663</v>
      </c>
      <c r="F436" s="143" t="s">
        <v>664</v>
      </c>
      <c r="G436" s="144" t="s">
        <v>125</v>
      </c>
      <c r="H436" s="145">
        <v>2.771</v>
      </c>
      <c r="I436" s="200"/>
      <c r="J436" s="146">
        <f>ROUND(I436*H436,2)</f>
        <v>0</v>
      </c>
      <c r="K436" s="143" t="s">
        <v>126</v>
      </c>
      <c r="L436" s="30"/>
      <c r="M436" s="147" t="s">
        <v>1</v>
      </c>
      <c r="N436" s="148" t="s">
        <v>37</v>
      </c>
      <c r="O436" s="149">
        <v>0</v>
      </c>
      <c r="P436" s="149">
        <f>O436*H436</f>
        <v>0</v>
      </c>
      <c r="Q436" s="149">
        <v>0.02447</v>
      </c>
      <c r="R436" s="149">
        <f>Q436*H436</f>
        <v>0.06780636999999999</v>
      </c>
      <c r="S436" s="149">
        <v>0</v>
      </c>
      <c r="T436" s="150">
        <f>S436*H436</f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51" t="s">
        <v>240</v>
      </c>
      <c r="AT436" s="151" t="s">
        <v>122</v>
      </c>
      <c r="AU436" s="151" t="s">
        <v>82</v>
      </c>
      <c r="AY436" s="17" t="s">
        <v>119</v>
      </c>
      <c r="BE436" s="152">
        <f>IF(N436="základní",J436,0)</f>
        <v>0</v>
      </c>
      <c r="BF436" s="152">
        <f>IF(N436="snížená",J436,0)</f>
        <v>0</v>
      </c>
      <c r="BG436" s="152">
        <f>IF(N436="zákl. přenesená",J436,0)</f>
        <v>0</v>
      </c>
      <c r="BH436" s="152">
        <f>IF(N436="sníž. přenesená",J436,0)</f>
        <v>0</v>
      </c>
      <c r="BI436" s="152">
        <f>IF(N436="nulová",J436,0)</f>
        <v>0</v>
      </c>
      <c r="BJ436" s="17" t="s">
        <v>80</v>
      </c>
      <c r="BK436" s="152">
        <f>ROUND(I436*H436,2)</f>
        <v>0</v>
      </c>
      <c r="BL436" s="17" t="s">
        <v>240</v>
      </c>
      <c r="BM436" s="151" t="s">
        <v>665</v>
      </c>
    </row>
    <row r="437" spans="2:51" s="13" customFormat="1" ht="11.25">
      <c r="B437" s="160"/>
      <c r="D437" s="154" t="s">
        <v>129</v>
      </c>
      <c r="E437" s="161" t="s">
        <v>1</v>
      </c>
      <c r="F437" s="162" t="s">
        <v>666</v>
      </c>
      <c r="H437" s="163">
        <v>1.157</v>
      </c>
      <c r="L437" s="160"/>
      <c r="M437" s="164"/>
      <c r="N437" s="165"/>
      <c r="O437" s="165"/>
      <c r="P437" s="165"/>
      <c r="Q437" s="165"/>
      <c r="R437" s="165"/>
      <c r="S437" s="165"/>
      <c r="T437" s="166"/>
      <c r="AT437" s="161" t="s">
        <v>129</v>
      </c>
      <c r="AU437" s="161" t="s">
        <v>82</v>
      </c>
      <c r="AV437" s="13" t="s">
        <v>82</v>
      </c>
      <c r="AW437" s="13" t="s">
        <v>29</v>
      </c>
      <c r="AX437" s="13" t="s">
        <v>72</v>
      </c>
      <c r="AY437" s="161" t="s">
        <v>119</v>
      </c>
    </row>
    <row r="438" spans="2:51" s="13" customFormat="1" ht="11.25">
      <c r="B438" s="160"/>
      <c r="D438" s="154" t="s">
        <v>129</v>
      </c>
      <c r="E438" s="161" t="s">
        <v>1</v>
      </c>
      <c r="F438" s="162" t="s">
        <v>667</v>
      </c>
      <c r="H438" s="163">
        <v>1.614</v>
      </c>
      <c r="L438" s="160"/>
      <c r="M438" s="164"/>
      <c r="N438" s="165"/>
      <c r="O438" s="165"/>
      <c r="P438" s="165"/>
      <c r="Q438" s="165"/>
      <c r="R438" s="165"/>
      <c r="S438" s="165"/>
      <c r="T438" s="166"/>
      <c r="AT438" s="161" t="s">
        <v>129</v>
      </c>
      <c r="AU438" s="161" t="s">
        <v>82</v>
      </c>
      <c r="AV438" s="13" t="s">
        <v>82</v>
      </c>
      <c r="AW438" s="13" t="s">
        <v>29</v>
      </c>
      <c r="AX438" s="13" t="s">
        <v>72</v>
      </c>
      <c r="AY438" s="161" t="s">
        <v>119</v>
      </c>
    </row>
    <row r="439" spans="2:51" s="14" customFormat="1" ht="11.25">
      <c r="B439" s="171"/>
      <c r="D439" s="154" t="s">
        <v>129</v>
      </c>
      <c r="E439" s="172" t="s">
        <v>1</v>
      </c>
      <c r="F439" s="173" t="s">
        <v>206</v>
      </c>
      <c r="H439" s="174">
        <v>2.771</v>
      </c>
      <c r="L439" s="171"/>
      <c r="M439" s="175"/>
      <c r="N439" s="176"/>
      <c r="O439" s="176"/>
      <c r="P439" s="176"/>
      <c r="Q439" s="176"/>
      <c r="R439" s="176"/>
      <c r="S439" s="176"/>
      <c r="T439" s="177"/>
      <c r="AT439" s="172" t="s">
        <v>129</v>
      </c>
      <c r="AU439" s="172" t="s">
        <v>82</v>
      </c>
      <c r="AV439" s="14" t="s">
        <v>127</v>
      </c>
      <c r="AW439" s="14" t="s">
        <v>29</v>
      </c>
      <c r="AX439" s="14" t="s">
        <v>80</v>
      </c>
      <c r="AY439" s="172" t="s">
        <v>119</v>
      </c>
    </row>
    <row r="440" spans="1:65" s="1" customFormat="1" ht="16.5" customHeight="1">
      <c r="A440" s="29"/>
      <c r="B440" s="140"/>
      <c r="C440" s="141" t="s">
        <v>668</v>
      </c>
      <c r="D440" s="141" t="s">
        <v>122</v>
      </c>
      <c r="E440" s="142" t="s">
        <v>669</v>
      </c>
      <c r="F440" s="143" t="s">
        <v>670</v>
      </c>
      <c r="G440" s="144" t="s">
        <v>136</v>
      </c>
      <c r="H440" s="145">
        <v>1.746</v>
      </c>
      <c r="I440" s="200"/>
      <c r="J440" s="146">
        <f>ROUND(I440*H440,2)</f>
        <v>0</v>
      </c>
      <c r="K440" s="143" t="s">
        <v>126</v>
      </c>
      <c r="L440" s="30"/>
      <c r="M440" s="147" t="s">
        <v>1</v>
      </c>
      <c r="N440" s="148" t="s">
        <v>37</v>
      </c>
      <c r="O440" s="149">
        <v>4.207</v>
      </c>
      <c r="P440" s="149">
        <f>O440*H440</f>
        <v>7.345422</v>
      </c>
      <c r="Q440" s="149">
        <v>0</v>
      </c>
      <c r="R440" s="149">
        <f>Q440*H440</f>
        <v>0</v>
      </c>
      <c r="S440" s="149">
        <v>0</v>
      </c>
      <c r="T440" s="150">
        <f>S440*H440</f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1" t="s">
        <v>240</v>
      </c>
      <c r="AT440" s="151" t="s">
        <v>122</v>
      </c>
      <c r="AU440" s="151" t="s">
        <v>82</v>
      </c>
      <c r="AY440" s="17" t="s">
        <v>119</v>
      </c>
      <c r="BE440" s="152">
        <f>IF(N440="základní",J440,0)</f>
        <v>0</v>
      </c>
      <c r="BF440" s="152">
        <f>IF(N440="snížená",J440,0)</f>
        <v>0</v>
      </c>
      <c r="BG440" s="152">
        <f>IF(N440="zákl. přenesená",J440,0)</f>
        <v>0</v>
      </c>
      <c r="BH440" s="152">
        <f>IF(N440="sníž. přenesená",J440,0)</f>
        <v>0</v>
      </c>
      <c r="BI440" s="152">
        <f>IF(N440="nulová",J440,0)</f>
        <v>0</v>
      </c>
      <c r="BJ440" s="17" t="s">
        <v>80</v>
      </c>
      <c r="BK440" s="152">
        <f>ROUND(I440*H440,2)</f>
        <v>0</v>
      </c>
      <c r="BL440" s="17" t="s">
        <v>240</v>
      </c>
      <c r="BM440" s="151" t="s">
        <v>671</v>
      </c>
    </row>
    <row r="441" spans="2:63" s="11" customFormat="1" ht="22.5" customHeight="1">
      <c r="B441" s="128"/>
      <c r="D441" s="129" t="s">
        <v>71</v>
      </c>
      <c r="E441" s="138" t="s">
        <v>672</v>
      </c>
      <c r="F441" s="138" t="s">
        <v>673</v>
      </c>
      <c r="J441" s="139">
        <f>BK441</f>
        <v>0</v>
      </c>
      <c r="L441" s="128"/>
      <c r="M441" s="132"/>
      <c r="N441" s="133"/>
      <c r="O441" s="133"/>
      <c r="P441" s="134">
        <f>SUM(P442:P467)</f>
        <v>77.15735999999998</v>
      </c>
      <c r="Q441" s="133"/>
      <c r="R441" s="134">
        <f>SUM(R442:R467)</f>
        <v>0.89580352</v>
      </c>
      <c r="S441" s="133"/>
      <c r="T441" s="135">
        <f>SUM(T442:T467)</f>
        <v>0</v>
      </c>
      <c r="AR441" s="129" t="s">
        <v>82</v>
      </c>
      <c r="AT441" s="136" t="s">
        <v>71</v>
      </c>
      <c r="AU441" s="136" t="s">
        <v>80</v>
      </c>
      <c r="AY441" s="129" t="s">
        <v>119</v>
      </c>
      <c r="BK441" s="137">
        <f>SUM(BK442:BK467)</f>
        <v>0</v>
      </c>
    </row>
    <row r="442" spans="1:65" s="1" customFormat="1" ht="16.5" customHeight="1">
      <c r="A442" s="29"/>
      <c r="B442" s="140"/>
      <c r="C442" s="141" t="s">
        <v>674</v>
      </c>
      <c r="D442" s="141" t="s">
        <v>122</v>
      </c>
      <c r="E442" s="142" t="s">
        <v>675</v>
      </c>
      <c r="F442" s="143" t="s">
        <v>676</v>
      </c>
      <c r="G442" s="144" t="s">
        <v>226</v>
      </c>
      <c r="H442" s="145">
        <v>48.18</v>
      </c>
      <c r="I442" s="200"/>
      <c r="J442" s="146">
        <f>ROUND(I442*H442,2)</f>
        <v>0</v>
      </c>
      <c r="K442" s="143" t="s">
        <v>126</v>
      </c>
      <c r="L442" s="30"/>
      <c r="M442" s="147" t="s">
        <v>1</v>
      </c>
      <c r="N442" s="148" t="s">
        <v>37</v>
      </c>
      <c r="O442" s="149">
        <v>0.968</v>
      </c>
      <c r="P442" s="149">
        <f>O442*H442</f>
        <v>46.638239999999996</v>
      </c>
      <c r="Q442" s="149">
        <v>0.01379</v>
      </c>
      <c r="R442" s="149">
        <f>Q442*H442</f>
        <v>0.6644022</v>
      </c>
      <c r="S442" s="149">
        <v>0</v>
      </c>
      <c r="T442" s="150">
        <f>S442*H442</f>
        <v>0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R442" s="151" t="s">
        <v>240</v>
      </c>
      <c r="AT442" s="151" t="s">
        <v>122</v>
      </c>
      <c r="AU442" s="151" t="s">
        <v>82</v>
      </c>
      <c r="AY442" s="17" t="s">
        <v>119</v>
      </c>
      <c r="BE442" s="152">
        <f>IF(N442="základní",J442,0)</f>
        <v>0</v>
      </c>
      <c r="BF442" s="152">
        <f>IF(N442="snížená",J442,0)</f>
        <v>0</v>
      </c>
      <c r="BG442" s="152">
        <f>IF(N442="zákl. přenesená",J442,0)</f>
        <v>0</v>
      </c>
      <c r="BH442" s="152">
        <f>IF(N442="sníž. přenesená",J442,0)</f>
        <v>0</v>
      </c>
      <c r="BI442" s="152">
        <f>IF(N442="nulová",J442,0)</f>
        <v>0</v>
      </c>
      <c r="BJ442" s="17" t="s">
        <v>80</v>
      </c>
      <c r="BK442" s="152">
        <f>ROUND(I442*H442,2)</f>
        <v>0</v>
      </c>
      <c r="BL442" s="17" t="s">
        <v>240</v>
      </c>
      <c r="BM442" s="151" t="s">
        <v>677</v>
      </c>
    </row>
    <row r="443" spans="2:51" s="12" customFormat="1" ht="11.25">
      <c r="B443" s="153"/>
      <c r="D443" s="154" t="s">
        <v>129</v>
      </c>
      <c r="E443" s="155" t="s">
        <v>1</v>
      </c>
      <c r="F443" s="156" t="s">
        <v>678</v>
      </c>
      <c r="H443" s="155" t="s">
        <v>1</v>
      </c>
      <c r="L443" s="153"/>
      <c r="M443" s="157"/>
      <c r="N443" s="158"/>
      <c r="O443" s="158"/>
      <c r="P443" s="158"/>
      <c r="Q443" s="158"/>
      <c r="R443" s="158"/>
      <c r="S443" s="158"/>
      <c r="T443" s="159"/>
      <c r="AT443" s="155" t="s">
        <v>129</v>
      </c>
      <c r="AU443" s="155" t="s">
        <v>82</v>
      </c>
      <c r="AV443" s="12" t="s">
        <v>80</v>
      </c>
      <c r="AW443" s="12" t="s">
        <v>29</v>
      </c>
      <c r="AX443" s="12" t="s">
        <v>72</v>
      </c>
      <c r="AY443" s="155" t="s">
        <v>119</v>
      </c>
    </row>
    <row r="444" spans="2:51" s="12" customFormat="1" ht="11.25">
      <c r="B444" s="153"/>
      <c r="D444" s="154" t="s">
        <v>129</v>
      </c>
      <c r="E444" s="155" t="s">
        <v>1</v>
      </c>
      <c r="F444" s="156" t="s">
        <v>450</v>
      </c>
      <c r="H444" s="155" t="s">
        <v>1</v>
      </c>
      <c r="L444" s="153"/>
      <c r="M444" s="157"/>
      <c r="N444" s="158"/>
      <c r="O444" s="158"/>
      <c r="P444" s="158"/>
      <c r="Q444" s="158"/>
      <c r="R444" s="158"/>
      <c r="S444" s="158"/>
      <c r="T444" s="159"/>
      <c r="AT444" s="155" t="s">
        <v>129</v>
      </c>
      <c r="AU444" s="155" t="s">
        <v>82</v>
      </c>
      <c r="AV444" s="12" t="s">
        <v>80</v>
      </c>
      <c r="AW444" s="12" t="s">
        <v>29</v>
      </c>
      <c r="AX444" s="12" t="s">
        <v>72</v>
      </c>
      <c r="AY444" s="155" t="s">
        <v>119</v>
      </c>
    </row>
    <row r="445" spans="2:51" s="13" customFormat="1" ht="11.25">
      <c r="B445" s="160"/>
      <c r="D445" s="154" t="s">
        <v>129</v>
      </c>
      <c r="E445" s="161" t="s">
        <v>1</v>
      </c>
      <c r="F445" s="162" t="s">
        <v>545</v>
      </c>
      <c r="H445" s="163">
        <v>40.89</v>
      </c>
      <c r="L445" s="160"/>
      <c r="M445" s="164"/>
      <c r="N445" s="165"/>
      <c r="O445" s="165"/>
      <c r="P445" s="165"/>
      <c r="Q445" s="165"/>
      <c r="R445" s="165"/>
      <c r="S445" s="165"/>
      <c r="T445" s="166"/>
      <c r="AT445" s="161" t="s">
        <v>129</v>
      </c>
      <c r="AU445" s="161" t="s">
        <v>82</v>
      </c>
      <c r="AV445" s="13" t="s">
        <v>82</v>
      </c>
      <c r="AW445" s="13" t="s">
        <v>29</v>
      </c>
      <c r="AX445" s="13" t="s">
        <v>72</v>
      </c>
      <c r="AY445" s="161" t="s">
        <v>119</v>
      </c>
    </row>
    <row r="446" spans="2:51" s="13" customFormat="1" ht="11.25">
      <c r="B446" s="160"/>
      <c r="D446" s="154" t="s">
        <v>129</v>
      </c>
      <c r="E446" s="161" t="s">
        <v>1</v>
      </c>
      <c r="F446" s="162" t="s">
        <v>547</v>
      </c>
      <c r="H446" s="163">
        <v>7.29</v>
      </c>
      <c r="L446" s="160"/>
      <c r="M446" s="164"/>
      <c r="N446" s="165"/>
      <c r="O446" s="165"/>
      <c r="P446" s="165"/>
      <c r="Q446" s="165"/>
      <c r="R446" s="165"/>
      <c r="S446" s="165"/>
      <c r="T446" s="166"/>
      <c r="AT446" s="161" t="s">
        <v>129</v>
      </c>
      <c r="AU446" s="161" t="s">
        <v>82</v>
      </c>
      <c r="AV446" s="13" t="s">
        <v>82</v>
      </c>
      <c r="AW446" s="13" t="s">
        <v>29</v>
      </c>
      <c r="AX446" s="13" t="s">
        <v>72</v>
      </c>
      <c r="AY446" s="161" t="s">
        <v>119</v>
      </c>
    </row>
    <row r="447" spans="2:51" s="14" customFormat="1" ht="11.25">
      <c r="B447" s="171"/>
      <c r="D447" s="154" t="s">
        <v>129</v>
      </c>
      <c r="E447" s="172" t="s">
        <v>1</v>
      </c>
      <c r="F447" s="173" t="s">
        <v>206</v>
      </c>
      <c r="H447" s="174">
        <v>48.18</v>
      </c>
      <c r="L447" s="171"/>
      <c r="M447" s="175"/>
      <c r="N447" s="176"/>
      <c r="O447" s="176"/>
      <c r="P447" s="176"/>
      <c r="Q447" s="176"/>
      <c r="R447" s="176"/>
      <c r="S447" s="176"/>
      <c r="T447" s="177"/>
      <c r="AT447" s="172" t="s">
        <v>129</v>
      </c>
      <c r="AU447" s="172" t="s">
        <v>82</v>
      </c>
      <c r="AV447" s="14" t="s">
        <v>127</v>
      </c>
      <c r="AW447" s="14" t="s">
        <v>29</v>
      </c>
      <c r="AX447" s="14" t="s">
        <v>80</v>
      </c>
      <c r="AY447" s="172" t="s">
        <v>119</v>
      </c>
    </row>
    <row r="448" spans="1:65" s="1" customFormat="1" ht="16.5" customHeight="1">
      <c r="A448" s="29"/>
      <c r="B448" s="140"/>
      <c r="C448" s="141" t="s">
        <v>679</v>
      </c>
      <c r="D448" s="141" t="s">
        <v>122</v>
      </c>
      <c r="E448" s="142" t="s">
        <v>680</v>
      </c>
      <c r="F448" s="143" t="s">
        <v>681</v>
      </c>
      <c r="G448" s="144" t="s">
        <v>226</v>
      </c>
      <c r="H448" s="145">
        <v>50.06</v>
      </c>
      <c r="I448" s="200"/>
      <c r="J448" s="146">
        <f>ROUND(I448*H448,2)</f>
        <v>0</v>
      </c>
      <c r="K448" s="143" t="s">
        <v>126</v>
      </c>
      <c r="L448" s="30"/>
      <c r="M448" s="147" t="s">
        <v>1</v>
      </c>
      <c r="N448" s="148" t="s">
        <v>37</v>
      </c>
      <c r="O448" s="149">
        <v>0.04</v>
      </c>
      <c r="P448" s="149">
        <f>O448*H448</f>
        <v>2.0024</v>
      </c>
      <c r="Q448" s="149">
        <v>0.0001</v>
      </c>
      <c r="R448" s="149">
        <f>Q448*H448</f>
        <v>0.005006000000000001</v>
      </c>
      <c r="S448" s="149">
        <v>0</v>
      </c>
      <c r="T448" s="150">
        <f>S448*H448</f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51" t="s">
        <v>240</v>
      </c>
      <c r="AT448" s="151" t="s">
        <v>122</v>
      </c>
      <c r="AU448" s="151" t="s">
        <v>82</v>
      </c>
      <c r="AY448" s="17" t="s">
        <v>119</v>
      </c>
      <c r="BE448" s="152">
        <f>IF(N448="základní",J448,0)</f>
        <v>0</v>
      </c>
      <c r="BF448" s="152">
        <f>IF(N448="snížená",J448,0)</f>
        <v>0</v>
      </c>
      <c r="BG448" s="152">
        <f>IF(N448="zákl. přenesená",J448,0)</f>
        <v>0</v>
      </c>
      <c r="BH448" s="152">
        <f>IF(N448="sníž. přenesená",J448,0)</f>
        <v>0</v>
      </c>
      <c r="BI448" s="152">
        <f>IF(N448="nulová",J448,0)</f>
        <v>0</v>
      </c>
      <c r="BJ448" s="17" t="s">
        <v>80</v>
      </c>
      <c r="BK448" s="152">
        <f>ROUND(I448*H448,2)</f>
        <v>0</v>
      </c>
      <c r="BL448" s="17" t="s">
        <v>240</v>
      </c>
      <c r="BM448" s="151" t="s">
        <v>682</v>
      </c>
    </row>
    <row r="449" spans="2:51" s="13" customFormat="1" ht="11.25">
      <c r="B449" s="160"/>
      <c r="D449" s="154" t="s">
        <v>129</v>
      </c>
      <c r="E449" s="161" t="s">
        <v>1</v>
      </c>
      <c r="F449" s="162" t="s">
        <v>683</v>
      </c>
      <c r="H449" s="163">
        <v>48.18</v>
      </c>
      <c r="L449" s="160"/>
      <c r="M449" s="164"/>
      <c r="N449" s="165"/>
      <c r="O449" s="165"/>
      <c r="P449" s="165"/>
      <c r="Q449" s="165"/>
      <c r="R449" s="165"/>
      <c r="S449" s="165"/>
      <c r="T449" s="166"/>
      <c r="AT449" s="161" t="s">
        <v>129</v>
      </c>
      <c r="AU449" s="161" t="s">
        <v>82</v>
      </c>
      <c r="AV449" s="13" t="s">
        <v>82</v>
      </c>
      <c r="AW449" s="13" t="s">
        <v>29</v>
      </c>
      <c r="AX449" s="13" t="s">
        <v>72</v>
      </c>
      <c r="AY449" s="161" t="s">
        <v>119</v>
      </c>
    </row>
    <row r="450" spans="2:51" s="13" customFormat="1" ht="11.25">
      <c r="B450" s="160"/>
      <c r="D450" s="154" t="s">
        <v>129</v>
      </c>
      <c r="E450" s="161" t="s">
        <v>1</v>
      </c>
      <c r="F450" s="162" t="s">
        <v>684</v>
      </c>
      <c r="H450" s="163">
        <v>1.88</v>
      </c>
      <c r="L450" s="160"/>
      <c r="M450" s="164"/>
      <c r="N450" s="165"/>
      <c r="O450" s="165"/>
      <c r="P450" s="165"/>
      <c r="Q450" s="165"/>
      <c r="R450" s="165"/>
      <c r="S450" s="165"/>
      <c r="T450" s="166"/>
      <c r="AT450" s="161" t="s">
        <v>129</v>
      </c>
      <c r="AU450" s="161" t="s">
        <v>82</v>
      </c>
      <c r="AV450" s="13" t="s">
        <v>82</v>
      </c>
      <c r="AW450" s="13" t="s">
        <v>29</v>
      </c>
      <c r="AX450" s="13" t="s">
        <v>72</v>
      </c>
      <c r="AY450" s="161" t="s">
        <v>119</v>
      </c>
    </row>
    <row r="451" spans="2:51" s="14" customFormat="1" ht="11.25">
      <c r="B451" s="171"/>
      <c r="D451" s="154" t="s">
        <v>129</v>
      </c>
      <c r="E451" s="172" t="s">
        <v>1</v>
      </c>
      <c r="F451" s="173" t="s">
        <v>206</v>
      </c>
      <c r="H451" s="174">
        <v>50.06</v>
      </c>
      <c r="L451" s="171"/>
      <c r="M451" s="175"/>
      <c r="N451" s="176"/>
      <c r="O451" s="176"/>
      <c r="P451" s="176"/>
      <c r="Q451" s="176"/>
      <c r="R451" s="176"/>
      <c r="S451" s="176"/>
      <c r="T451" s="177"/>
      <c r="AT451" s="172" t="s">
        <v>129</v>
      </c>
      <c r="AU451" s="172" t="s">
        <v>82</v>
      </c>
      <c r="AV451" s="14" t="s">
        <v>127</v>
      </c>
      <c r="AW451" s="14" t="s">
        <v>29</v>
      </c>
      <c r="AX451" s="14" t="s">
        <v>80</v>
      </c>
      <c r="AY451" s="172" t="s">
        <v>119</v>
      </c>
    </row>
    <row r="452" spans="1:65" s="1" customFormat="1" ht="16.5" customHeight="1">
      <c r="A452" s="29"/>
      <c r="B452" s="140"/>
      <c r="C452" s="141" t="s">
        <v>685</v>
      </c>
      <c r="D452" s="141" t="s">
        <v>122</v>
      </c>
      <c r="E452" s="142" t="s">
        <v>686</v>
      </c>
      <c r="F452" s="143" t="s">
        <v>687</v>
      </c>
      <c r="G452" s="144" t="s">
        <v>226</v>
      </c>
      <c r="H452" s="145">
        <v>48.18</v>
      </c>
      <c r="I452" s="200"/>
      <c r="J452" s="146">
        <f>ROUND(I452*H452,2)</f>
        <v>0</v>
      </c>
      <c r="K452" s="143" t="s">
        <v>126</v>
      </c>
      <c r="L452" s="30"/>
      <c r="M452" s="147" t="s">
        <v>1</v>
      </c>
      <c r="N452" s="148" t="s">
        <v>37</v>
      </c>
      <c r="O452" s="149">
        <v>0.066</v>
      </c>
      <c r="P452" s="149">
        <f>O452*H452</f>
        <v>3.1798800000000003</v>
      </c>
      <c r="Q452" s="149">
        <v>0</v>
      </c>
      <c r="R452" s="149">
        <f>Q452*H452</f>
        <v>0</v>
      </c>
      <c r="S452" s="149">
        <v>0</v>
      </c>
      <c r="T452" s="150">
        <f>S452*H452</f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51" t="s">
        <v>240</v>
      </c>
      <c r="AT452" s="151" t="s">
        <v>122</v>
      </c>
      <c r="AU452" s="151" t="s">
        <v>82</v>
      </c>
      <c r="AY452" s="17" t="s">
        <v>119</v>
      </c>
      <c r="BE452" s="152">
        <f>IF(N452="základní",J452,0)</f>
        <v>0</v>
      </c>
      <c r="BF452" s="152">
        <f>IF(N452="snížená",J452,0)</f>
        <v>0</v>
      </c>
      <c r="BG452" s="152">
        <f>IF(N452="zákl. přenesená",J452,0)</f>
        <v>0</v>
      </c>
      <c r="BH452" s="152">
        <f>IF(N452="sníž. přenesená",J452,0)</f>
        <v>0</v>
      </c>
      <c r="BI452" s="152">
        <f>IF(N452="nulová",J452,0)</f>
        <v>0</v>
      </c>
      <c r="BJ452" s="17" t="s">
        <v>80</v>
      </c>
      <c r="BK452" s="152">
        <f>ROUND(I452*H452,2)</f>
        <v>0</v>
      </c>
      <c r="BL452" s="17" t="s">
        <v>240</v>
      </c>
      <c r="BM452" s="151" t="s">
        <v>688</v>
      </c>
    </row>
    <row r="453" spans="1:65" s="1" customFormat="1" ht="16.5" customHeight="1">
      <c r="A453" s="29"/>
      <c r="B453" s="140"/>
      <c r="C453" s="178" t="s">
        <v>689</v>
      </c>
      <c r="D453" s="178" t="s">
        <v>217</v>
      </c>
      <c r="E453" s="179" t="s">
        <v>690</v>
      </c>
      <c r="F453" s="180" t="s">
        <v>691</v>
      </c>
      <c r="G453" s="181" t="s">
        <v>226</v>
      </c>
      <c r="H453" s="182">
        <v>52.998</v>
      </c>
      <c r="I453" s="201"/>
      <c r="J453" s="183">
        <f>ROUND(I453*H453,2)</f>
        <v>0</v>
      </c>
      <c r="K453" s="180" t="s">
        <v>126</v>
      </c>
      <c r="L453" s="184"/>
      <c r="M453" s="185" t="s">
        <v>1</v>
      </c>
      <c r="N453" s="186" t="s">
        <v>37</v>
      </c>
      <c r="O453" s="149">
        <v>0</v>
      </c>
      <c r="P453" s="149">
        <f>O453*H453</f>
        <v>0</v>
      </c>
      <c r="Q453" s="149">
        <v>0.00014</v>
      </c>
      <c r="R453" s="149">
        <f>Q453*H453</f>
        <v>0.0074197199999999994</v>
      </c>
      <c r="S453" s="149">
        <v>0</v>
      </c>
      <c r="T453" s="150">
        <f>S453*H453</f>
        <v>0</v>
      </c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R453" s="151" t="s">
        <v>361</v>
      </c>
      <c r="AT453" s="151" t="s">
        <v>217</v>
      </c>
      <c r="AU453" s="151" t="s">
        <v>82</v>
      </c>
      <c r="AY453" s="17" t="s">
        <v>119</v>
      </c>
      <c r="BE453" s="152">
        <f>IF(N453="základní",J453,0)</f>
        <v>0</v>
      </c>
      <c r="BF453" s="152">
        <f>IF(N453="snížená",J453,0)</f>
        <v>0</v>
      </c>
      <c r="BG453" s="152">
        <f>IF(N453="zákl. přenesená",J453,0)</f>
        <v>0</v>
      </c>
      <c r="BH453" s="152">
        <f>IF(N453="sníž. přenesená",J453,0)</f>
        <v>0</v>
      </c>
      <c r="BI453" s="152">
        <f>IF(N453="nulová",J453,0)</f>
        <v>0</v>
      </c>
      <c r="BJ453" s="17" t="s">
        <v>80</v>
      </c>
      <c r="BK453" s="152">
        <f>ROUND(I453*H453,2)</f>
        <v>0</v>
      </c>
      <c r="BL453" s="17" t="s">
        <v>240</v>
      </c>
      <c r="BM453" s="151" t="s">
        <v>692</v>
      </c>
    </row>
    <row r="454" spans="2:51" s="13" customFormat="1" ht="11.25">
      <c r="B454" s="160"/>
      <c r="D454" s="154" t="s">
        <v>129</v>
      </c>
      <c r="F454" s="162" t="s">
        <v>693</v>
      </c>
      <c r="H454" s="163">
        <v>52.998</v>
      </c>
      <c r="L454" s="160"/>
      <c r="M454" s="164"/>
      <c r="N454" s="165"/>
      <c r="O454" s="165"/>
      <c r="P454" s="165"/>
      <c r="Q454" s="165"/>
      <c r="R454" s="165"/>
      <c r="S454" s="165"/>
      <c r="T454" s="166"/>
      <c r="AT454" s="161" t="s">
        <v>129</v>
      </c>
      <c r="AU454" s="161" t="s">
        <v>82</v>
      </c>
      <c r="AV454" s="13" t="s">
        <v>82</v>
      </c>
      <c r="AW454" s="13" t="s">
        <v>3</v>
      </c>
      <c r="AX454" s="13" t="s">
        <v>80</v>
      </c>
      <c r="AY454" s="161" t="s">
        <v>119</v>
      </c>
    </row>
    <row r="455" spans="1:65" s="1" customFormat="1" ht="16.5" customHeight="1">
      <c r="A455" s="29"/>
      <c r="B455" s="140"/>
      <c r="C455" s="141" t="s">
        <v>694</v>
      </c>
      <c r="D455" s="141" t="s">
        <v>122</v>
      </c>
      <c r="E455" s="142" t="s">
        <v>695</v>
      </c>
      <c r="F455" s="143" t="s">
        <v>696</v>
      </c>
      <c r="G455" s="144" t="s">
        <v>226</v>
      </c>
      <c r="H455" s="145">
        <v>50.06</v>
      </c>
      <c r="I455" s="200"/>
      <c r="J455" s="146">
        <f>ROUND(I455*H455,2)</f>
        <v>0</v>
      </c>
      <c r="K455" s="143" t="s">
        <v>126</v>
      </c>
      <c r="L455" s="30"/>
      <c r="M455" s="147" t="s">
        <v>1</v>
      </c>
      <c r="N455" s="148" t="s">
        <v>37</v>
      </c>
      <c r="O455" s="149">
        <v>0.11</v>
      </c>
      <c r="P455" s="149">
        <f>O455*H455</f>
        <v>5.506600000000001</v>
      </c>
      <c r="Q455" s="149">
        <v>0</v>
      </c>
      <c r="R455" s="149">
        <f>Q455*H455</f>
        <v>0</v>
      </c>
      <c r="S455" s="149">
        <v>0</v>
      </c>
      <c r="T455" s="150">
        <f>S455*H455</f>
        <v>0</v>
      </c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R455" s="151" t="s">
        <v>240</v>
      </c>
      <c r="AT455" s="151" t="s">
        <v>122</v>
      </c>
      <c r="AU455" s="151" t="s">
        <v>82</v>
      </c>
      <c r="AY455" s="17" t="s">
        <v>119</v>
      </c>
      <c r="BE455" s="152">
        <f>IF(N455="základní",J455,0)</f>
        <v>0</v>
      </c>
      <c r="BF455" s="152">
        <f>IF(N455="snížená",J455,0)</f>
        <v>0</v>
      </c>
      <c r="BG455" s="152">
        <f>IF(N455="zákl. přenesená",J455,0)</f>
        <v>0</v>
      </c>
      <c r="BH455" s="152">
        <f>IF(N455="sníž. přenesená",J455,0)</f>
        <v>0</v>
      </c>
      <c r="BI455" s="152">
        <f>IF(N455="nulová",J455,0)</f>
        <v>0</v>
      </c>
      <c r="BJ455" s="17" t="s">
        <v>80</v>
      </c>
      <c r="BK455" s="152">
        <f>ROUND(I455*H455,2)</f>
        <v>0</v>
      </c>
      <c r="BL455" s="17" t="s">
        <v>240</v>
      </c>
      <c r="BM455" s="151" t="s">
        <v>697</v>
      </c>
    </row>
    <row r="456" spans="2:51" s="13" customFormat="1" ht="11.25">
      <c r="B456" s="160"/>
      <c r="D456" s="154" t="s">
        <v>129</v>
      </c>
      <c r="E456" s="161" t="s">
        <v>1</v>
      </c>
      <c r="F456" s="162" t="s">
        <v>683</v>
      </c>
      <c r="H456" s="163">
        <v>48.18</v>
      </c>
      <c r="L456" s="160"/>
      <c r="M456" s="164"/>
      <c r="N456" s="165"/>
      <c r="O456" s="165"/>
      <c r="P456" s="165"/>
      <c r="Q456" s="165"/>
      <c r="R456" s="165"/>
      <c r="S456" s="165"/>
      <c r="T456" s="166"/>
      <c r="AT456" s="161" t="s">
        <v>129</v>
      </c>
      <c r="AU456" s="161" t="s">
        <v>82</v>
      </c>
      <c r="AV456" s="13" t="s">
        <v>82</v>
      </c>
      <c r="AW456" s="13" t="s">
        <v>29</v>
      </c>
      <c r="AX456" s="13" t="s">
        <v>72</v>
      </c>
      <c r="AY456" s="161" t="s">
        <v>119</v>
      </c>
    </row>
    <row r="457" spans="2:51" s="13" customFormat="1" ht="11.25">
      <c r="B457" s="160"/>
      <c r="D457" s="154" t="s">
        <v>129</v>
      </c>
      <c r="E457" s="161" t="s">
        <v>1</v>
      </c>
      <c r="F457" s="162" t="s">
        <v>684</v>
      </c>
      <c r="H457" s="163">
        <v>1.88</v>
      </c>
      <c r="L457" s="160"/>
      <c r="M457" s="164"/>
      <c r="N457" s="165"/>
      <c r="O457" s="165"/>
      <c r="P457" s="165"/>
      <c r="Q457" s="165"/>
      <c r="R457" s="165"/>
      <c r="S457" s="165"/>
      <c r="T457" s="166"/>
      <c r="AT457" s="161" t="s">
        <v>129</v>
      </c>
      <c r="AU457" s="161" t="s">
        <v>82</v>
      </c>
      <c r="AV457" s="13" t="s">
        <v>82</v>
      </c>
      <c r="AW457" s="13" t="s">
        <v>29</v>
      </c>
      <c r="AX457" s="13" t="s">
        <v>72</v>
      </c>
      <c r="AY457" s="161" t="s">
        <v>119</v>
      </c>
    </row>
    <row r="458" spans="2:51" s="14" customFormat="1" ht="11.25">
      <c r="B458" s="171"/>
      <c r="D458" s="154" t="s">
        <v>129</v>
      </c>
      <c r="E458" s="172" t="s">
        <v>1</v>
      </c>
      <c r="F458" s="173" t="s">
        <v>206</v>
      </c>
      <c r="H458" s="174">
        <v>50.06</v>
      </c>
      <c r="L458" s="171"/>
      <c r="M458" s="175"/>
      <c r="N458" s="176"/>
      <c r="O458" s="176"/>
      <c r="P458" s="176"/>
      <c r="Q458" s="176"/>
      <c r="R458" s="176"/>
      <c r="S458" s="176"/>
      <c r="T458" s="177"/>
      <c r="AT458" s="172" t="s">
        <v>129</v>
      </c>
      <c r="AU458" s="172" t="s">
        <v>82</v>
      </c>
      <c r="AV458" s="14" t="s">
        <v>127</v>
      </c>
      <c r="AW458" s="14" t="s">
        <v>29</v>
      </c>
      <c r="AX458" s="14" t="s">
        <v>80</v>
      </c>
      <c r="AY458" s="172" t="s">
        <v>119</v>
      </c>
    </row>
    <row r="459" spans="1:65" s="1" customFormat="1" ht="16.5" customHeight="1">
      <c r="A459" s="29"/>
      <c r="B459" s="140"/>
      <c r="C459" s="178" t="s">
        <v>698</v>
      </c>
      <c r="D459" s="178" t="s">
        <v>217</v>
      </c>
      <c r="E459" s="179" t="s">
        <v>699</v>
      </c>
      <c r="F459" s="180" t="s">
        <v>700</v>
      </c>
      <c r="G459" s="181" t="s">
        <v>226</v>
      </c>
      <c r="H459" s="182">
        <v>51.061</v>
      </c>
      <c r="I459" s="201"/>
      <c r="J459" s="183">
        <f>ROUND(I459*H459,2)</f>
        <v>0</v>
      </c>
      <c r="K459" s="180" t="s">
        <v>126</v>
      </c>
      <c r="L459" s="184"/>
      <c r="M459" s="185" t="s">
        <v>1</v>
      </c>
      <c r="N459" s="186" t="s">
        <v>37</v>
      </c>
      <c r="O459" s="149">
        <v>0</v>
      </c>
      <c r="P459" s="149">
        <f>O459*H459</f>
        <v>0</v>
      </c>
      <c r="Q459" s="149">
        <v>0.0036</v>
      </c>
      <c r="R459" s="149">
        <f>Q459*H459</f>
        <v>0.1838196</v>
      </c>
      <c r="S459" s="149">
        <v>0</v>
      </c>
      <c r="T459" s="150">
        <f>S459*H459</f>
        <v>0</v>
      </c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R459" s="151" t="s">
        <v>361</v>
      </c>
      <c r="AT459" s="151" t="s">
        <v>217</v>
      </c>
      <c r="AU459" s="151" t="s">
        <v>82</v>
      </c>
      <c r="AY459" s="17" t="s">
        <v>119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7" t="s">
        <v>80</v>
      </c>
      <c r="BK459" s="152">
        <f>ROUND(I459*H459,2)</f>
        <v>0</v>
      </c>
      <c r="BL459" s="17" t="s">
        <v>240</v>
      </c>
      <c r="BM459" s="151" t="s">
        <v>701</v>
      </c>
    </row>
    <row r="460" spans="2:51" s="13" customFormat="1" ht="11.25">
      <c r="B460" s="160"/>
      <c r="D460" s="154" t="s">
        <v>129</v>
      </c>
      <c r="F460" s="162" t="s">
        <v>702</v>
      </c>
      <c r="H460" s="163">
        <v>51.061</v>
      </c>
      <c r="L460" s="160"/>
      <c r="M460" s="164"/>
      <c r="N460" s="165"/>
      <c r="O460" s="165"/>
      <c r="P460" s="165"/>
      <c r="Q460" s="165"/>
      <c r="R460" s="165"/>
      <c r="S460" s="165"/>
      <c r="T460" s="166"/>
      <c r="AT460" s="161" t="s">
        <v>129</v>
      </c>
      <c r="AU460" s="161" t="s">
        <v>82</v>
      </c>
      <c r="AV460" s="13" t="s">
        <v>82</v>
      </c>
      <c r="AW460" s="13" t="s">
        <v>3</v>
      </c>
      <c r="AX460" s="13" t="s">
        <v>80</v>
      </c>
      <c r="AY460" s="161" t="s">
        <v>119</v>
      </c>
    </row>
    <row r="461" spans="1:65" s="1" customFormat="1" ht="16.5" customHeight="1">
      <c r="A461" s="29"/>
      <c r="B461" s="140"/>
      <c r="C461" s="141" t="s">
        <v>703</v>
      </c>
      <c r="D461" s="141" t="s">
        <v>122</v>
      </c>
      <c r="E461" s="142" t="s">
        <v>704</v>
      </c>
      <c r="F461" s="143" t="s">
        <v>705</v>
      </c>
      <c r="G461" s="144" t="s">
        <v>338</v>
      </c>
      <c r="H461" s="145">
        <v>4.7</v>
      </c>
      <c r="I461" s="200"/>
      <c r="J461" s="146">
        <f>ROUND(I461*H461,2)</f>
        <v>0</v>
      </c>
      <c r="K461" s="143" t="s">
        <v>126</v>
      </c>
      <c r="L461" s="30"/>
      <c r="M461" s="147" t="s">
        <v>1</v>
      </c>
      <c r="N461" s="148" t="s">
        <v>37</v>
      </c>
      <c r="O461" s="149">
        <v>0.904</v>
      </c>
      <c r="P461" s="149">
        <f>O461*H461</f>
        <v>4.2488</v>
      </c>
      <c r="Q461" s="149">
        <v>0.00748</v>
      </c>
      <c r="R461" s="149">
        <f>Q461*H461</f>
        <v>0.035156</v>
      </c>
      <c r="S461" s="149">
        <v>0</v>
      </c>
      <c r="T461" s="150">
        <f>S461*H461</f>
        <v>0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R461" s="151" t="s">
        <v>240</v>
      </c>
      <c r="AT461" s="151" t="s">
        <v>122</v>
      </c>
      <c r="AU461" s="151" t="s">
        <v>82</v>
      </c>
      <c r="AY461" s="17" t="s">
        <v>119</v>
      </c>
      <c r="BE461" s="152">
        <f>IF(N461="základní",J461,0)</f>
        <v>0</v>
      </c>
      <c r="BF461" s="152">
        <f>IF(N461="snížená",J461,0)</f>
        <v>0</v>
      </c>
      <c r="BG461" s="152">
        <f>IF(N461="zákl. přenesená",J461,0)</f>
        <v>0</v>
      </c>
      <c r="BH461" s="152">
        <f>IF(N461="sníž. přenesená",J461,0)</f>
        <v>0</v>
      </c>
      <c r="BI461" s="152">
        <f>IF(N461="nulová",J461,0)</f>
        <v>0</v>
      </c>
      <c r="BJ461" s="17" t="s">
        <v>80</v>
      </c>
      <c r="BK461" s="152">
        <f>ROUND(I461*H461,2)</f>
        <v>0</v>
      </c>
      <c r="BL461" s="17" t="s">
        <v>240</v>
      </c>
      <c r="BM461" s="151" t="s">
        <v>706</v>
      </c>
    </row>
    <row r="462" spans="2:51" s="12" customFormat="1" ht="11.25">
      <c r="B462" s="153"/>
      <c r="D462" s="154" t="s">
        <v>129</v>
      </c>
      <c r="E462" s="155" t="s">
        <v>1</v>
      </c>
      <c r="F462" s="156" t="s">
        <v>707</v>
      </c>
      <c r="H462" s="155" t="s">
        <v>1</v>
      </c>
      <c r="L462" s="153"/>
      <c r="M462" s="157"/>
      <c r="N462" s="158"/>
      <c r="O462" s="158"/>
      <c r="P462" s="158"/>
      <c r="Q462" s="158"/>
      <c r="R462" s="158"/>
      <c r="S462" s="158"/>
      <c r="T462" s="159"/>
      <c r="AT462" s="155" t="s">
        <v>129</v>
      </c>
      <c r="AU462" s="155" t="s">
        <v>82</v>
      </c>
      <c r="AV462" s="12" t="s">
        <v>80</v>
      </c>
      <c r="AW462" s="12" t="s">
        <v>29</v>
      </c>
      <c r="AX462" s="12" t="s">
        <v>72</v>
      </c>
      <c r="AY462" s="155" t="s">
        <v>119</v>
      </c>
    </row>
    <row r="463" spans="2:51" s="13" customFormat="1" ht="11.25">
      <c r="B463" s="160"/>
      <c r="D463" s="154" t="s">
        <v>129</v>
      </c>
      <c r="E463" s="161" t="s">
        <v>1</v>
      </c>
      <c r="F463" s="162" t="s">
        <v>708</v>
      </c>
      <c r="H463" s="163">
        <v>4.7</v>
      </c>
      <c r="L463" s="160"/>
      <c r="M463" s="164"/>
      <c r="N463" s="165"/>
      <c r="O463" s="165"/>
      <c r="P463" s="165"/>
      <c r="Q463" s="165"/>
      <c r="R463" s="165"/>
      <c r="S463" s="165"/>
      <c r="T463" s="166"/>
      <c r="AT463" s="161" t="s">
        <v>129</v>
      </c>
      <c r="AU463" s="161" t="s">
        <v>82</v>
      </c>
      <c r="AV463" s="13" t="s">
        <v>82</v>
      </c>
      <c r="AW463" s="13" t="s">
        <v>29</v>
      </c>
      <c r="AX463" s="13" t="s">
        <v>80</v>
      </c>
      <c r="AY463" s="161" t="s">
        <v>119</v>
      </c>
    </row>
    <row r="464" spans="1:65" s="1" customFormat="1" ht="16.5" customHeight="1">
      <c r="A464" s="29"/>
      <c r="B464" s="140"/>
      <c r="C464" s="141" t="s">
        <v>709</v>
      </c>
      <c r="D464" s="141" t="s">
        <v>122</v>
      </c>
      <c r="E464" s="142" t="s">
        <v>710</v>
      </c>
      <c r="F464" s="143" t="s">
        <v>711</v>
      </c>
      <c r="G464" s="144" t="s">
        <v>338</v>
      </c>
      <c r="H464" s="145">
        <v>37.8</v>
      </c>
      <c r="I464" s="200"/>
      <c r="J464" s="146">
        <f>ROUND(I464*H464,2)</f>
        <v>0</v>
      </c>
      <c r="K464" s="143" t="s">
        <v>126</v>
      </c>
      <c r="L464" s="30"/>
      <c r="M464" s="147" t="s">
        <v>1</v>
      </c>
      <c r="N464" s="148" t="s">
        <v>37</v>
      </c>
      <c r="O464" s="149">
        <v>0.384</v>
      </c>
      <c r="P464" s="149">
        <f>O464*H464</f>
        <v>14.515199999999998</v>
      </c>
      <c r="Q464" s="149">
        <v>0</v>
      </c>
      <c r="R464" s="149">
        <f>Q464*H464</f>
        <v>0</v>
      </c>
      <c r="S464" s="149">
        <v>0</v>
      </c>
      <c r="T464" s="150">
        <f>S464*H464</f>
        <v>0</v>
      </c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R464" s="151" t="s">
        <v>240</v>
      </c>
      <c r="AT464" s="151" t="s">
        <v>122</v>
      </c>
      <c r="AU464" s="151" t="s">
        <v>82</v>
      </c>
      <c r="AY464" s="17" t="s">
        <v>119</v>
      </c>
      <c r="BE464" s="152">
        <f>IF(N464="základní",J464,0)</f>
        <v>0</v>
      </c>
      <c r="BF464" s="152">
        <f>IF(N464="snížená",J464,0)</f>
        <v>0</v>
      </c>
      <c r="BG464" s="152">
        <f>IF(N464="zákl. přenesená",J464,0)</f>
        <v>0</v>
      </c>
      <c r="BH464" s="152">
        <f>IF(N464="sníž. přenesená",J464,0)</f>
        <v>0</v>
      </c>
      <c r="BI464" s="152">
        <f>IF(N464="nulová",J464,0)</f>
        <v>0</v>
      </c>
      <c r="BJ464" s="17" t="s">
        <v>80</v>
      </c>
      <c r="BK464" s="152">
        <f>ROUND(I464*H464,2)</f>
        <v>0</v>
      </c>
      <c r="BL464" s="17" t="s">
        <v>240</v>
      </c>
      <c r="BM464" s="151" t="s">
        <v>712</v>
      </c>
    </row>
    <row r="465" spans="2:51" s="13" customFormat="1" ht="11.25">
      <c r="B465" s="160"/>
      <c r="D465" s="154" t="s">
        <v>129</v>
      </c>
      <c r="E465" s="161" t="s">
        <v>1</v>
      </c>
      <c r="F465" s="162" t="s">
        <v>713</v>
      </c>
      <c r="H465" s="163">
        <v>37.8</v>
      </c>
      <c r="L465" s="160"/>
      <c r="M465" s="164"/>
      <c r="N465" s="165"/>
      <c r="O465" s="165"/>
      <c r="P465" s="165"/>
      <c r="Q465" s="165"/>
      <c r="R465" s="165"/>
      <c r="S465" s="165"/>
      <c r="T465" s="166"/>
      <c r="AT465" s="161" t="s">
        <v>129</v>
      </c>
      <c r="AU465" s="161" t="s">
        <v>82</v>
      </c>
      <c r="AV465" s="13" t="s">
        <v>82</v>
      </c>
      <c r="AW465" s="13" t="s">
        <v>29</v>
      </c>
      <c r="AX465" s="13" t="s">
        <v>80</v>
      </c>
      <c r="AY465" s="161" t="s">
        <v>119</v>
      </c>
    </row>
    <row r="466" spans="1:65" s="1" customFormat="1" ht="16.5" customHeight="1">
      <c r="A466" s="29"/>
      <c r="B466" s="140"/>
      <c r="C466" s="178" t="s">
        <v>714</v>
      </c>
      <c r="D466" s="178" t="s">
        <v>217</v>
      </c>
      <c r="E466" s="179" t="s">
        <v>715</v>
      </c>
      <c r="F466" s="180" t="s">
        <v>716</v>
      </c>
      <c r="G466" s="181" t="s">
        <v>326</v>
      </c>
      <c r="H466" s="182">
        <v>6</v>
      </c>
      <c r="I466" s="201"/>
      <c r="J466" s="183">
        <f>ROUND(I466*H466,2)</f>
        <v>0</v>
      </c>
      <c r="K466" s="180" t="s">
        <v>1</v>
      </c>
      <c r="L466" s="184"/>
      <c r="M466" s="185" t="s">
        <v>1</v>
      </c>
      <c r="N466" s="186" t="s">
        <v>37</v>
      </c>
      <c r="O466" s="149">
        <v>0</v>
      </c>
      <c r="P466" s="149">
        <f>O466*H466</f>
        <v>0</v>
      </c>
      <c r="Q466" s="149">
        <v>0</v>
      </c>
      <c r="R466" s="149">
        <f>Q466*H466</f>
        <v>0</v>
      </c>
      <c r="S466" s="149">
        <v>0</v>
      </c>
      <c r="T466" s="150">
        <f>S466*H466</f>
        <v>0</v>
      </c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R466" s="151" t="s">
        <v>361</v>
      </c>
      <c r="AT466" s="151" t="s">
        <v>217</v>
      </c>
      <c r="AU466" s="151" t="s">
        <v>82</v>
      </c>
      <c r="AY466" s="17" t="s">
        <v>119</v>
      </c>
      <c r="BE466" s="152">
        <f>IF(N466="základní",J466,0)</f>
        <v>0</v>
      </c>
      <c r="BF466" s="152">
        <f>IF(N466="snížená",J466,0)</f>
        <v>0</v>
      </c>
      <c r="BG466" s="152">
        <f>IF(N466="zákl. přenesená",J466,0)</f>
        <v>0</v>
      </c>
      <c r="BH466" s="152">
        <f>IF(N466="sníž. přenesená",J466,0)</f>
        <v>0</v>
      </c>
      <c r="BI466" s="152">
        <f>IF(N466="nulová",J466,0)</f>
        <v>0</v>
      </c>
      <c r="BJ466" s="17" t="s">
        <v>80</v>
      </c>
      <c r="BK466" s="152">
        <f>ROUND(I466*H466,2)</f>
        <v>0</v>
      </c>
      <c r="BL466" s="17" t="s">
        <v>240</v>
      </c>
      <c r="BM466" s="151" t="s">
        <v>717</v>
      </c>
    </row>
    <row r="467" spans="1:65" s="1" customFormat="1" ht="16.5" customHeight="1">
      <c r="A467" s="29"/>
      <c r="B467" s="140"/>
      <c r="C467" s="141" t="s">
        <v>718</v>
      </c>
      <c r="D467" s="141" t="s">
        <v>122</v>
      </c>
      <c r="E467" s="142" t="s">
        <v>719</v>
      </c>
      <c r="F467" s="143" t="s">
        <v>720</v>
      </c>
      <c r="G467" s="144" t="s">
        <v>136</v>
      </c>
      <c r="H467" s="145">
        <v>0.896</v>
      </c>
      <c r="I467" s="200"/>
      <c r="J467" s="146">
        <f>ROUND(I467*H467,2)</f>
        <v>0</v>
      </c>
      <c r="K467" s="143" t="s">
        <v>126</v>
      </c>
      <c r="L467" s="30"/>
      <c r="M467" s="147" t="s">
        <v>1</v>
      </c>
      <c r="N467" s="148" t="s">
        <v>37</v>
      </c>
      <c r="O467" s="149">
        <v>1.19</v>
      </c>
      <c r="P467" s="149">
        <f>O467*H467</f>
        <v>1.06624</v>
      </c>
      <c r="Q467" s="149">
        <v>0</v>
      </c>
      <c r="R467" s="149">
        <f>Q467*H467</f>
        <v>0</v>
      </c>
      <c r="S467" s="149">
        <v>0</v>
      </c>
      <c r="T467" s="150">
        <f>S467*H467</f>
        <v>0</v>
      </c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R467" s="151" t="s">
        <v>240</v>
      </c>
      <c r="AT467" s="151" t="s">
        <v>122</v>
      </c>
      <c r="AU467" s="151" t="s">
        <v>82</v>
      </c>
      <c r="AY467" s="17" t="s">
        <v>119</v>
      </c>
      <c r="BE467" s="152">
        <f>IF(N467="základní",J467,0)</f>
        <v>0</v>
      </c>
      <c r="BF467" s="152">
        <f>IF(N467="snížená",J467,0)</f>
        <v>0</v>
      </c>
      <c r="BG467" s="152">
        <f>IF(N467="zákl. přenesená",J467,0)</f>
        <v>0</v>
      </c>
      <c r="BH467" s="152">
        <f>IF(N467="sníž. přenesená",J467,0)</f>
        <v>0</v>
      </c>
      <c r="BI467" s="152">
        <f>IF(N467="nulová",J467,0)</f>
        <v>0</v>
      </c>
      <c r="BJ467" s="17" t="s">
        <v>80</v>
      </c>
      <c r="BK467" s="152">
        <f>ROUND(I467*H467,2)</f>
        <v>0</v>
      </c>
      <c r="BL467" s="17" t="s">
        <v>240</v>
      </c>
      <c r="BM467" s="151" t="s">
        <v>721</v>
      </c>
    </row>
    <row r="468" spans="2:63" s="11" customFormat="1" ht="22.5" customHeight="1">
      <c r="B468" s="128"/>
      <c r="D468" s="129" t="s">
        <v>71</v>
      </c>
      <c r="E468" s="138" t="s">
        <v>722</v>
      </c>
      <c r="F468" s="138" t="s">
        <v>723</v>
      </c>
      <c r="J468" s="139">
        <f>BK468</f>
        <v>0</v>
      </c>
      <c r="L468" s="128"/>
      <c r="M468" s="132"/>
      <c r="N468" s="133"/>
      <c r="O468" s="133"/>
      <c r="P468" s="134">
        <f>SUM(P469:P490)</f>
        <v>110.40214499999999</v>
      </c>
      <c r="Q468" s="133"/>
      <c r="R468" s="134">
        <f>SUM(R469:R490)</f>
        <v>0.5395188</v>
      </c>
      <c r="S468" s="133"/>
      <c r="T468" s="135">
        <f>SUM(T469:T490)</f>
        <v>0</v>
      </c>
      <c r="AR468" s="129" t="s">
        <v>82</v>
      </c>
      <c r="AT468" s="136" t="s">
        <v>71</v>
      </c>
      <c r="AU468" s="136" t="s">
        <v>80</v>
      </c>
      <c r="AY468" s="129" t="s">
        <v>119</v>
      </c>
      <c r="BK468" s="137">
        <f>SUM(BK469:BK490)</f>
        <v>0</v>
      </c>
    </row>
    <row r="469" spans="1:65" s="1" customFormat="1" ht="16.5" customHeight="1">
      <c r="A469" s="29"/>
      <c r="B469" s="140"/>
      <c r="C469" s="141" t="s">
        <v>724</v>
      </c>
      <c r="D469" s="141" t="s">
        <v>122</v>
      </c>
      <c r="E469" s="142" t="s">
        <v>725</v>
      </c>
      <c r="F469" s="143" t="s">
        <v>726</v>
      </c>
      <c r="G469" s="144" t="s">
        <v>226</v>
      </c>
      <c r="H469" s="145">
        <v>64.559</v>
      </c>
      <c r="I469" s="200"/>
      <c r="J469" s="146">
        <f>ROUND(I469*H469,2)</f>
        <v>0</v>
      </c>
      <c r="K469" s="143" t="s">
        <v>126</v>
      </c>
      <c r="L469" s="30"/>
      <c r="M469" s="147" t="s">
        <v>1</v>
      </c>
      <c r="N469" s="148" t="s">
        <v>37</v>
      </c>
      <c r="O469" s="149">
        <v>1.045</v>
      </c>
      <c r="P469" s="149">
        <f>O469*H469</f>
        <v>67.46415499999999</v>
      </c>
      <c r="Q469" s="149">
        <v>0</v>
      </c>
      <c r="R469" s="149">
        <f>Q469*H469</f>
        <v>0</v>
      </c>
      <c r="S469" s="149">
        <v>0</v>
      </c>
      <c r="T469" s="150">
        <f>S469*H469</f>
        <v>0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51" t="s">
        <v>240</v>
      </c>
      <c r="AT469" s="151" t="s">
        <v>122</v>
      </c>
      <c r="AU469" s="151" t="s">
        <v>82</v>
      </c>
      <c r="AY469" s="17" t="s">
        <v>119</v>
      </c>
      <c r="BE469" s="152">
        <f>IF(N469="základní",J469,0)</f>
        <v>0</v>
      </c>
      <c r="BF469" s="152">
        <f>IF(N469="snížená",J469,0)</f>
        <v>0</v>
      </c>
      <c r="BG469" s="152">
        <f>IF(N469="zákl. přenesená",J469,0)</f>
        <v>0</v>
      </c>
      <c r="BH469" s="152">
        <f>IF(N469="sníž. přenesená",J469,0)</f>
        <v>0</v>
      </c>
      <c r="BI469" s="152">
        <f>IF(N469="nulová",J469,0)</f>
        <v>0</v>
      </c>
      <c r="BJ469" s="17" t="s">
        <v>80</v>
      </c>
      <c r="BK469" s="152">
        <f>ROUND(I469*H469,2)</f>
        <v>0</v>
      </c>
      <c r="BL469" s="17" t="s">
        <v>240</v>
      </c>
      <c r="BM469" s="151" t="s">
        <v>727</v>
      </c>
    </row>
    <row r="470" spans="2:51" s="12" customFormat="1" ht="11.25">
      <c r="B470" s="153"/>
      <c r="D470" s="154" t="s">
        <v>129</v>
      </c>
      <c r="E470" s="155" t="s">
        <v>1</v>
      </c>
      <c r="F470" s="156" t="s">
        <v>658</v>
      </c>
      <c r="H470" s="155" t="s">
        <v>1</v>
      </c>
      <c r="L470" s="153"/>
      <c r="M470" s="157"/>
      <c r="N470" s="158"/>
      <c r="O470" s="158"/>
      <c r="P470" s="158"/>
      <c r="Q470" s="158"/>
      <c r="R470" s="158"/>
      <c r="S470" s="158"/>
      <c r="T470" s="159"/>
      <c r="AT470" s="155" t="s">
        <v>129</v>
      </c>
      <c r="AU470" s="155" t="s">
        <v>82</v>
      </c>
      <c r="AV470" s="12" t="s">
        <v>80</v>
      </c>
      <c r="AW470" s="12" t="s">
        <v>29</v>
      </c>
      <c r="AX470" s="12" t="s">
        <v>72</v>
      </c>
      <c r="AY470" s="155" t="s">
        <v>119</v>
      </c>
    </row>
    <row r="471" spans="2:51" s="13" customFormat="1" ht="11.25">
      <c r="B471" s="160"/>
      <c r="D471" s="154" t="s">
        <v>129</v>
      </c>
      <c r="E471" s="161" t="s">
        <v>1</v>
      </c>
      <c r="F471" s="162" t="s">
        <v>659</v>
      </c>
      <c r="H471" s="163">
        <v>38.733</v>
      </c>
      <c r="L471" s="160"/>
      <c r="M471" s="164"/>
      <c r="N471" s="165"/>
      <c r="O471" s="165"/>
      <c r="P471" s="165"/>
      <c r="Q471" s="165"/>
      <c r="R471" s="165"/>
      <c r="S471" s="165"/>
      <c r="T471" s="166"/>
      <c r="AT471" s="161" t="s">
        <v>129</v>
      </c>
      <c r="AU471" s="161" t="s">
        <v>82</v>
      </c>
      <c r="AV471" s="13" t="s">
        <v>82</v>
      </c>
      <c r="AW471" s="13" t="s">
        <v>29</v>
      </c>
      <c r="AX471" s="13" t="s">
        <v>72</v>
      </c>
      <c r="AY471" s="161" t="s">
        <v>119</v>
      </c>
    </row>
    <row r="472" spans="2:51" s="12" customFormat="1" ht="11.25">
      <c r="B472" s="153"/>
      <c r="D472" s="154" t="s">
        <v>129</v>
      </c>
      <c r="E472" s="155" t="s">
        <v>1</v>
      </c>
      <c r="F472" s="156" t="s">
        <v>660</v>
      </c>
      <c r="H472" s="155" t="s">
        <v>1</v>
      </c>
      <c r="L472" s="153"/>
      <c r="M472" s="157"/>
      <c r="N472" s="158"/>
      <c r="O472" s="158"/>
      <c r="P472" s="158"/>
      <c r="Q472" s="158"/>
      <c r="R472" s="158"/>
      <c r="S472" s="158"/>
      <c r="T472" s="159"/>
      <c r="AT472" s="155" t="s">
        <v>129</v>
      </c>
      <c r="AU472" s="155" t="s">
        <v>82</v>
      </c>
      <c r="AV472" s="12" t="s">
        <v>80</v>
      </c>
      <c r="AW472" s="12" t="s">
        <v>29</v>
      </c>
      <c r="AX472" s="12" t="s">
        <v>72</v>
      </c>
      <c r="AY472" s="155" t="s">
        <v>119</v>
      </c>
    </row>
    <row r="473" spans="2:51" s="13" customFormat="1" ht="11.25">
      <c r="B473" s="160"/>
      <c r="D473" s="154" t="s">
        <v>129</v>
      </c>
      <c r="E473" s="161" t="s">
        <v>1</v>
      </c>
      <c r="F473" s="162" t="s">
        <v>661</v>
      </c>
      <c r="H473" s="163">
        <v>25.826</v>
      </c>
      <c r="L473" s="160"/>
      <c r="M473" s="164"/>
      <c r="N473" s="165"/>
      <c r="O473" s="165"/>
      <c r="P473" s="165"/>
      <c r="Q473" s="165"/>
      <c r="R473" s="165"/>
      <c r="S473" s="165"/>
      <c r="T473" s="166"/>
      <c r="AT473" s="161" t="s">
        <v>129</v>
      </c>
      <c r="AU473" s="161" t="s">
        <v>82</v>
      </c>
      <c r="AV473" s="13" t="s">
        <v>82</v>
      </c>
      <c r="AW473" s="13" t="s">
        <v>29</v>
      </c>
      <c r="AX473" s="13" t="s">
        <v>72</v>
      </c>
      <c r="AY473" s="161" t="s">
        <v>119</v>
      </c>
    </row>
    <row r="474" spans="2:51" s="14" customFormat="1" ht="11.25">
      <c r="B474" s="171"/>
      <c r="D474" s="154" t="s">
        <v>129</v>
      </c>
      <c r="E474" s="172" t="s">
        <v>1</v>
      </c>
      <c r="F474" s="173" t="s">
        <v>206</v>
      </c>
      <c r="H474" s="174">
        <v>64.559</v>
      </c>
      <c r="L474" s="171"/>
      <c r="M474" s="175"/>
      <c r="N474" s="176"/>
      <c r="O474" s="176"/>
      <c r="P474" s="176"/>
      <c r="Q474" s="176"/>
      <c r="R474" s="176"/>
      <c r="S474" s="176"/>
      <c r="T474" s="177"/>
      <c r="AT474" s="172" t="s">
        <v>129</v>
      </c>
      <c r="AU474" s="172" t="s">
        <v>82</v>
      </c>
      <c r="AV474" s="14" t="s">
        <v>127</v>
      </c>
      <c r="AW474" s="14" t="s">
        <v>29</v>
      </c>
      <c r="AX474" s="14" t="s">
        <v>80</v>
      </c>
      <c r="AY474" s="172" t="s">
        <v>119</v>
      </c>
    </row>
    <row r="475" spans="1:65" s="1" customFormat="1" ht="16.5" customHeight="1">
      <c r="A475" s="29"/>
      <c r="B475" s="140"/>
      <c r="C475" s="178" t="s">
        <v>728</v>
      </c>
      <c r="D475" s="178" t="s">
        <v>217</v>
      </c>
      <c r="E475" s="179" t="s">
        <v>729</v>
      </c>
      <c r="F475" s="180" t="s">
        <v>730</v>
      </c>
      <c r="G475" s="181" t="s">
        <v>136</v>
      </c>
      <c r="H475" s="182">
        <v>0.32</v>
      </c>
      <c r="I475" s="201"/>
      <c r="J475" s="183">
        <f>ROUND(I475*H475,2)</f>
        <v>0</v>
      </c>
      <c r="K475" s="180" t="s">
        <v>126</v>
      </c>
      <c r="L475" s="184"/>
      <c r="M475" s="185" t="s">
        <v>1</v>
      </c>
      <c r="N475" s="186" t="s">
        <v>37</v>
      </c>
      <c r="O475" s="149">
        <v>0</v>
      </c>
      <c r="P475" s="149">
        <f>O475*H475</f>
        <v>0</v>
      </c>
      <c r="Q475" s="149">
        <v>1</v>
      </c>
      <c r="R475" s="149">
        <f>Q475*H475</f>
        <v>0.32</v>
      </c>
      <c r="S475" s="149">
        <v>0</v>
      </c>
      <c r="T475" s="150">
        <f>S475*H475</f>
        <v>0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R475" s="151" t="s">
        <v>361</v>
      </c>
      <c r="AT475" s="151" t="s">
        <v>217</v>
      </c>
      <c r="AU475" s="151" t="s">
        <v>82</v>
      </c>
      <c r="AY475" s="17" t="s">
        <v>119</v>
      </c>
      <c r="BE475" s="152">
        <f>IF(N475="základní",J475,0)</f>
        <v>0</v>
      </c>
      <c r="BF475" s="152">
        <f>IF(N475="snížená",J475,0)</f>
        <v>0</v>
      </c>
      <c r="BG475" s="152">
        <f>IF(N475="zákl. přenesená",J475,0)</f>
        <v>0</v>
      </c>
      <c r="BH475" s="152">
        <f>IF(N475="sníž. přenesená",J475,0)</f>
        <v>0</v>
      </c>
      <c r="BI475" s="152">
        <f>IF(N475="nulová",J475,0)</f>
        <v>0</v>
      </c>
      <c r="BJ475" s="17" t="s">
        <v>80</v>
      </c>
      <c r="BK475" s="152">
        <f>ROUND(I475*H475,2)</f>
        <v>0</v>
      </c>
      <c r="BL475" s="17" t="s">
        <v>240</v>
      </c>
      <c r="BM475" s="151" t="s">
        <v>731</v>
      </c>
    </row>
    <row r="476" spans="1:47" s="1" customFormat="1" ht="19.5">
      <c r="A476" s="29"/>
      <c r="B476" s="30"/>
      <c r="C476" s="29"/>
      <c r="D476" s="154" t="s">
        <v>390</v>
      </c>
      <c r="E476" s="29"/>
      <c r="F476" s="187" t="s">
        <v>732</v>
      </c>
      <c r="G476" s="29"/>
      <c r="H476" s="29"/>
      <c r="I476" s="29"/>
      <c r="J476" s="29"/>
      <c r="K476" s="29"/>
      <c r="L476" s="30"/>
      <c r="M476" s="188"/>
      <c r="N476" s="189"/>
      <c r="O476" s="55"/>
      <c r="P476" s="55"/>
      <c r="Q476" s="55"/>
      <c r="R476" s="55"/>
      <c r="S476" s="55"/>
      <c r="T476" s="56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T476" s="17" t="s">
        <v>390</v>
      </c>
      <c r="AU476" s="17" t="s">
        <v>82</v>
      </c>
    </row>
    <row r="477" spans="2:51" s="12" customFormat="1" ht="11.25">
      <c r="B477" s="153"/>
      <c r="D477" s="154" t="s">
        <v>129</v>
      </c>
      <c r="E477" s="155" t="s">
        <v>1</v>
      </c>
      <c r="F477" s="156" t="s">
        <v>733</v>
      </c>
      <c r="H477" s="155" t="s">
        <v>1</v>
      </c>
      <c r="L477" s="153"/>
      <c r="M477" s="157"/>
      <c r="N477" s="158"/>
      <c r="O477" s="158"/>
      <c r="P477" s="158"/>
      <c r="Q477" s="158"/>
      <c r="R477" s="158"/>
      <c r="S477" s="158"/>
      <c r="T477" s="159"/>
      <c r="AT477" s="155" t="s">
        <v>129</v>
      </c>
      <c r="AU477" s="155" t="s">
        <v>82</v>
      </c>
      <c r="AV477" s="12" t="s">
        <v>80</v>
      </c>
      <c r="AW477" s="12" t="s">
        <v>29</v>
      </c>
      <c r="AX477" s="12" t="s">
        <v>72</v>
      </c>
      <c r="AY477" s="155" t="s">
        <v>119</v>
      </c>
    </row>
    <row r="478" spans="2:51" s="13" customFormat="1" ht="11.25">
      <c r="B478" s="160"/>
      <c r="D478" s="154" t="s">
        <v>129</v>
      </c>
      <c r="E478" s="161" t="s">
        <v>1</v>
      </c>
      <c r="F478" s="162" t="s">
        <v>734</v>
      </c>
      <c r="H478" s="163">
        <v>0.32</v>
      </c>
      <c r="L478" s="160"/>
      <c r="M478" s="164"/>
      <c r="N478" s="165"/>
      <c r="O478" s="165"/>
      <c r="P478" s="165"/>
      <c r="Q478" s="165"/>
      <c r="R478" s="165"/>
      <c r="S478" s="165"/>
      <c r="T478" s="166"/>
      <c r="AT478" s="161" t="s">
        <v>129</v>
      </c>
      <c r="AU478" s="161" t="s">
        <v>82</v>
      </c>
      <c r="AV478" s="13" t="s">
        <v>82</v>
      </c>
      <c r="AW478" s="13" t="s">
        <v>29</v>
      </c>
      <c r="AX478" s="13" t="s">
        <v>80</v>
      </c>
      <c r="AY478" s="161" t="s">
        <v>119</v>
      </c>
    </row>
    <row r="479" spans="1:65" s="1" customFormat="1" ht="16.5" customHeight="1">
      <c r="A479" s="29"/>
      <c r="B479" s="140"/>
      <c r="C479" s="141" t="s">
        <v>735</v>
      </c>
      <c r="D479" s="141" t="s">
        <v>122</v>
      </c>
      <c r="E479" s="142" t="s">
        <v>736</v>
      </c>
      <c r="F479" s="143" t="s">
        <v>737</v>
      </c>
      <c r="G479" s="144" t="s">
        <v>338</v>
      </c>
      <c r="H479" s="145">
        <v>33.3</v>
      </c>
      <c r="I479" s="200"/>
      <c r="J479" s="146">
        <f>ROUND(I479*H479,2)</f>
        <v>0</v>
      </c>
      <c r="K479" s="143" t="s">
        <v>126</v>
      </c>
      <c r="L479" s="30"/>
      <c r="M479" s="147" t="s">
        <v>1</v>
      </c>
      <c r="N479" s="148" t="s">
        <v>37</v>
      </c>
      <c r="O479" s="149">
        <v>0.565</v>
      </c>
      <c r="P479" s="149">
        <f>O479*H479</f>
        <v>18.814499999999995</v>
      </c>
      <c r="Q479" s="149">
        <v>0.00222</v>
      </c>
      <c r="R479" s="149">
        <f>Q479*H479</f>
        <v>0.073926</v>
      </c>
      <c r="S479" s="149">
        <v>0</v>
      </c>
      <c r="T479" s="150">
        <f>S479*H479</f>
        <v>0</v>
      </c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R479" s="151" t="s">
        <v>240</v>
      </c>
      <c r="AT479" s="151" t="s">
        <v>122</v>
      </c>
      <c r="AU479" s="151" t="s">
        <v>82</v>
      </c>
      <c r="AY479" s="17" t="s">
        <v>119</v>
      </c>
      <c r="BE479" s="152">
        <f>IF(N479="základní",J479,0)</f>
        <v>0</v>
      </c>
      <c r="BF479" s="152">
        <f>IF(N479="snížená",J479,0)</f>
        <v>0</v>
      </c>
      <c r="BG479" s="152">
        <f>IF(N479="zákl. přenesená",J479,0)</f>
        <v>0</v>
      </c>
      <c r="BH479" s="152">
        <f>IF(N479="sníž. přenesená",J479,0)</f>
        <v>0</v>
      </c>
      <c r="BI479" s="152">
        <f>IF(N479="nulová",J479,0)</f>
        <v>0</v>
      </c>
      <c r="BJ479" s="17" t="s">
        <v>80</v>
      </c>
      <c r="BK479" s="152">
        <f>ROUND(I479*H479,2)</f>
        <v>0</v>
      </c>
      <c r="BL479" s="17" t="s">
        <v>240</v>
      </c>
      <c r="BM479" s="151" t="s">
        <v>738</v>
      </c>
    </row>
    <row r="480" spans="2:51" s="13" customFormat="1" ht="11.25">
      <c r="B480" s="160"/>
      <c r="D480" s="154" t="s">
        <v>129</v>
      </c>
      <c r="E480" s="161" t="s">
        <v>1</v>
      </c>
      <c r="F480" s="162" t="s">
        <v>739</v>
      </c>
      <c r="H480" s="163">
        <v>33.3</v>
      </c>
      <c r="L480" s="160"/>
      <c r="M480" s="164"/>
      <c r="N480" s="165"/>
      <c r="O480" s="165"/>
      <c r="P480" s="165"/>
      <c r="Q480" s="165"/>
      <c r="R480" s="165"/>
      <c r="S480" s="165"/>
      <c r="T480" s="166"/>
      <c r="AT480" s="161" t="s">
        <v>129</v>
      </c>
      <c r="AU480" s="161" t="s">
        <v>82</v>
      </c>
      <c r="AV480" s="13" t="s">
        <v>82</v>
      </c>
      <c r="AW480" s="13" t="s">
        <v>29</v>
      </c>
      <c r="AX480" s="13" t="s">
        <v>80</v>
      </c>
      <c r="AY480" s="161" t="s">
        <v>119</v>
      </c>
    </row>
    <row r="481" spans="1:65" s="1" customFormat="1" ht="16.5" customHeight="1">
      <c r="A481" s="29"/>
      <c r="B481" s="140"/>
      <c r="C481" s="141" t="s">
        <v>740</v>
      </c>
      <c r="D481" s="141" t="s">
        <v>122</v>
      </c>
      <c r="E481" s="142" t="s">
        <v>741</v>
      </c>
      <c r="F481" s="143" t="s">
        <v>742</v>
      </c>
      <c r="G481" s="144" t="s">
        <v>338</v>
      </c>
      <c r="H481" s="145">
        <v>3.75</v>
      </c>
      <c r="I481" s="200"/>
      <c r="J481" s="146">
        <f>ROUND(I481*H481,2)</f>
        <v>0</v>
      </c>
      <c r="K481" s="143" t="s">
        <v>126</v>
      </c>
      <c r="L481" s="30"/>
      <c r="M481" s="147" t="s">
        <v>1</v>
      </c>
      <c r="N481" s="148" t="s">
        <v>37</v>
      </c>
      <c r="O481" s="149">
        <v>0.315</v>
      </c>
      <c r="P481" s="149">
        <f>O481*H481</f>
        <v>1.18125</v>
      </c>
      <c r="Q481" s="149">
        <v>0.00216</v>
      </c>
      <c r="R481" s="149">
        <f>Q481*H481</f>
        <v>0.0081</v>
      </c>
      <c r="S481" s="149">
        <v>0</v>
      </c>
      <c r="T481" s="150">
        <f>S481*H481</f>
        <v>0</v>
      </c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R481" s="151" t="s">
        <v>240</v>
      </c>
      <c r="AT481" s="151" t="s">
        <v>122</v>
      </c>
      <c r="AU481" s="151" t="s">
        <v>82</v>
      </c>
      <c r="AY481" s="17" t="s">
        <v>119</v>
      </c>
      <c r="BE481" s="152">
        <f>IF(N481="základní",J481,0)</f>
        <v>0</v>
      </c>
      <c r="BF481" s="152">
        <f>IF(N481="snížená",J481,0)</f>
        <v>0</v>
      </c>
      <c r="BG481" s="152">
        <f>IF(N481="zákl. přenesená",J481,0)</f>
        <v>0</v>
      </c>
      <c r="BH481" s="152">
        <f>IF(N481="sníž. přenesená",J481,0)</f>
        <v>0</v>
      </c>
      <c r="BI481" s="152">
        <f>IF(N481="nulová",J481,0)</f>
        <v>0</v>
      </c>
      <c r="BJ481" s="17" t="s">
        <v>80</v>
      </c>
      <c r="BK481" s="152">
        <f>ROUND(I481*H481,2)</f>
        <v>0</v>
      </c>
      <c r="BL481" s="17" t="s">
        <v>240</v>
      </c>
      <c r="BM481" s="151" t="s">
        <v>743</v>
      </c>
    </row>
    <row r="482" spans="2:51" s="13" customFormat="1" ht="11.25">
      <c r="B482" s="160"/>
      <c r="D482" s="154" t="s">
        <v>129</v>
      </c>
      <c r="E482" s="161" t="s">
        <v>1</v>
      </c>
      <c r="F482" s="162" t="s">
        <v>744</v>
      </c>
      <c r="H482" s="163">
        <v>3.75</v>
      </c>
      <c r="L482" s="160"/>
      <c r="M482" s="164"/>
      <c r="N482" s="165"/>
      <c r="O482" s="165"/>
      <c r="P482" s="165"/>
      <c r="Q482" s="165"/>
      <c r="R482" s="165"/>
      <c r="S482" s="165"/>
      <c r="T482" s="166"/>
      <c r="AT482" s="161" t="s">
        <v>129</v>
      </c>
      <c r="AU482" s="161" t="s">
        <v>82</v>
      </c>
      <c r="AV482" s="13" t="s">
        <v>82</v>
      </c>
      <c r="AW482" s="13" t="s">
        <v>29</v>
      </c>
      <c r="AX482" s="13" t="s">
        <v>80</v>
      </c>
      <c r="AY482" s="161" t="s">
        <v>119</v>
      </c>
    </row>
    <row r="483" spans="1:65" s="1" customFormat="1" ht="16.5" customHeight="1">
      <c r="A483" s="29"/>
      <c r="B483" s="140"/>
      <c r="C483" s="141" t="s">
        <v>745</v>
      </c>
      <c r="D483" s="141" t="s">
        <v>122</v>
      </c>
      <c r="E483" s="142" t="s">
        <v>746</v>
      </c>
      <c r="F483" s="143" t="s">
        <v>747</v>
      </c>
      <c r="G483" s="144" t="s">
        <v>338</v>
      </c>
      <c r="H483" s="145">
        <v>8.4</v>
      </c>
      <c r="I483" s="200"/>
      <c r="J483" s="146">
        <f>ROUND(I483*H483,2)</f>
        <v>0</v>
      </c>
      <c r="K483" s="143" t="s">
        <v>126</v>
      </c>
      <c r="L483" s="30"/>
      <c r="M483" s="147" t="s">
        <v>1</v>
      </c>
      <c r="N483" s="148" t="s">
        <v>37</v>
      </c>
      <c r="O483" s="149">
        <v>0.233</v>
      </c>
      <c r="P483" s="149">
        <f>O483*H483</f>
        <v>1.9572000000000003</v>
      </c>
      <c r="Q483" s="149">
        <v>0.0022</v>
      </c>
      <c r="R483" s="149">
        <f>Q483*H483</f>
        <v>0.018480000000000003</v>
      </c>
      <c r="S483" s="149">
        <v>0</v>
      </c>
      <c r="T483" s="150">
        <f>S483*H483</f>
        <v>0</v>
      </c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R483" s="151" t="s">
        <v>240</v>
      </c>
      <c r="AT483" s="151" t="s">
        <v>122</v>
      </c>
      <c r="AU483" s="151" t="s">
        <v>82</v>
      </c>
      <c r="AY483" s="17" t="s">
        <v>119</v>
      </c>
      <c r="BE483" s="152">
        <f>IF(N483="základní",J483,0)</f>
        <v>0</v>
      </c>
      <c r="BF483" s="152">
        <f>IF(N483="snížená",J483,0)</f>
        <v>0</v>
      </c>
      <c r="BG483" s="152">
        <f>IF(N483="zákl. přenesená",J483,0)</f>
        <v>0</v>
      </c>
      <c r="BH483" s="152">
        <f>IF(N483="sníž. přenesená",J483,0)</f>
        <v>0</v>
      </c>
      <c r="BI483" s="152">
        <f>IF(N483="nulová",J483,0)</f>
        <v>0</v>
      </c>
      <c r="BJ483" s="17" t="s">
        <v>80</v>
      </c>
      <c r="BK483" s="152">
        <f>ROUND(I483*H483,2)</f>
        <v>0</v>
      </c>
      <c r="BL483" s="17" t="s">
        <v>240</v>
      </c>
      <c r="BM483" s="151" t="s">
        <v>748</v>
      </c>
    </row>
    <row r="484" spans="2:51" s="13" customFormat="1" ht="11.25">
      <c r="B484" s="160"/>
      <c r="D484" s="154" t="s">
        <v>129</v>
      </c>
      <c r="E484" s="161" t="s">
        <v>1</v>
      </c>
      <c r="F484" s="162" t="s">
        <v>749</v>
      </c>
      <c r="H484" s="163">
        <v>8.4</v>
      </c>
      <c r="L484" s="160"/>
      <c r="M484" s="164"/>
      <c r="N484" s="165"/>
      <c r="O484" s="165"/>
      <c r="P484" s="165"/>
      <c r="Q484" s="165"/>
      <c r="R484" s="165"/>
      <c r="S484" s="165"/>
      <c r="T484" s="166"/>
      <c r="AT484" s="161" t="s">
        <v>129</v>
      </c>
      <c r="AU484" s="161" t="s">
        <v>82</v>
      </c>
      <c r="AV484" s="13" t="s">
        <v>82</v>
      </c>
      <c r="AW484" s="13" t="s">
        <v>29</v>
      </c>
      <c r="AX484" s="13" t="s">
        <v>80</v>
      </c>
      <c r="AY484" s="161" t="s">
        <v>119</v>
      </c>
    </row>
    <row r="485" spans="1:65" s="1" customFormat="1" ht="16.5" customHeight="1">
      <c r="A485" s="29"/>
      <c r="B485" s="140"/>
      <c r="C485" s="141" t="s">
        <v>750</v>
      </c>
      <c r="D485" s="141" t="s">
        <v>122</v>
      </c>
      <c r="E485" s="142" t="s">
        <v>751</v>
      </c>
      <c r="F485" s="143" t="s">
        <v>752</v>
      </c>
      <c r="G485" s="144" t="s">
        <v>338</v>
      </c>
      <c r="H485" s="145">
        <v>40.6</v>
      </c>
      <c r="I485" s="200"/>
      <c r="J485" s="146">
        <f>ROUND(I485*H485,2)</f>
        <v>0</v>
      </c>
      <c r="K485" s="143" t="s">
        <v>126</v>
      </c>
      <c r="L485" s="30"/>
      <c r="M485" s="147" t="s">
        <v>1</v>
      </c>
      <c r="N485" s="148" t="s">
        <v>37</v>
      </c>
      <c r="O485" s="149">
        <v>0.204</v>
      </c>
      <c r="P485" s="149">
        <f>O485*H485</f>
        <v>8.282399999999999</v>
      </c>
      <c r="Q485" s="149">
        <v>0.00174</v>
      </c>
      <c r="R485" s="149">
        <f>Q485*H485</f>
        <v>0.070644</v>
      </c>
      <c r="S485" s="149">
        <v>0</v>
      </c>
      <c r="T485" s="150">
        <f>S485*H485</f>
        <v>0</v>
      </c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R485" s="151" t="s">
        <v>240</v>
      </c>
      <c r="AT485" s="151" t="s">
        <v>122</v>
      </c>
      <c r="AU485" s="151" t="s">
        <v>82</v>
      </c>
      <c r="AY485" s="17" t="s">
        <v>119</v>
      </c>
      <c r="BE485" s="152">
        <f>IF(N485="základní",J485,0)</f>
        <v>0</v>
      </c>
      <c r="BF485" s="152">
        <f>IF(N485="snížená",J485,0)</f>
        <v>0</v>
      </c>
      <c r="BG485" s="152">
        <f>IF(N485="zákl. přenesená",J485,0)</f>
        <v>0</v>
      </c>
      <c r="BH485" s="152">
        <f>IF(N485="sníž. přenesená",J485,0)</f>
        <v>0</v>
      </c>
      <c r="BI485" s="152">
        <f>IF(N485="nulová",J485,0)</f>
        <v>0</v>
      </c>
      <c r="BJ485" s="17" t="s">
        <v>80</v>
      </c>
      <c r="BK485" s="152">
        <f>ROUND(I485*H485,2)</f>
        <v>0</v>
      </c>
      <c r="BL485" s="17" t="s">
        <v>240</v>
      </c>
      <c r="BM485" s="151" t="s">
        <v>753</v>
      </c>
    </row>
    <row r="486" spans="2:51" s="13" customFormat="1" ht="11.25">
      <c r="B486" s="160"/>
      <c r="D486" s="154" t="s">
        <v>129</v>
      </c>
      <c r="E486" s="161" t="s">
        <v>1</v>
      </c>
      <c r="F486" s="162" t="s">
        <v>754</v>
      </c>
      <c r="H486" s="163">
        <v>40.6</v>
      </c>
      <c r="L486" s="160"/>
      <c r="M486" s="164"/>
      <c r="N486" s="165"/>
      <c r="O486" s="165"/>
      <c r="P486" s="165"/>
      <c r="Q486" s="165"/>
      <c r="R486" s="165"/>
      <c r="S486" s="165"/>
      <c r="T486" s="166"/>
      <c r="AT486" s="161" t="s">
        <v>129</v>
      </c>
      <c r="AU486" s="161" t="s">
        <v>82</v>
      </c>
      <c r="AV486" s="13" t="s">
        <v>82</v>
      </c>
      <c r="AW486" s="13" t="s">
        <v>29</v>
      </c>
      <c r="AX486" s="13" t="s">
        <v>80</v>
      </c>
      <c r="AY486" s="161" t="s">
        <v>119</v>
      </c>
    </row>
    <row r="487" spans="1:65" s="1" customFormat="1" ht="16.5" customHeight="1">
      <c r="A487" s="29"/>
      <c r="B487" s="140"/>
      <c r="C487" s="141" t="s">
        <v>755</v>
      </c>
      <c r="D487" s="141" t="s">
        <v>122</v>
      </c>
      <c r="E487" s="142" t="s">
        <v>756</v>
      </c>
      <c r="F487" s="143" t="s">
        <v>757</v>
      </c>
      <c r="G487" s="144" t="s">
        <v>326</v>
      </c>
      <c r="H487" s="145">
        <v>7</v>
      </c>
      <c r="I487" s="200"/>
      <c r="J487" s="146">
        <f>ROUND(I487*H487,2)</f>
        <v>0</v>
      </c>
      <c r="K487" s="143" t="s">
        <v>126</v>
      </c>
      <c r="L487" s="30"/>
      <c r="M487" s="147" t="s">
        <v>1</v>
      </c>
      <c r="N487" s="148" t="s">
        <v>37</v>
      </c>
      <c r="O487" s="149">
        <v>0.4</v>
      </c>
      <c r="P487" s="149">
        <f>O487*H487</f>
        <v>2.8000000000000003</v>
      </c>
      <c r="Q487" s="149">
        <v>0.00025</v>
      </c>
      <c r="R487" s="149">
        <f>Q487*H487</f>
        <v>0.00175</v>
      </c>
      <c r="S487" s="149">
        <v>0</v>
      </c>
      <c r="T487" s="150">
        <f>S487*H487</f>
        <v>0</v>
      </c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R487" s="151" t="s">
        <v>240</v>
      </c>
      <c r="AT487" s="151" t="s">
        <v>122</v>
      </c>
      <c r="AU487" s="151" t="s">
        <v>82</v>
      </c>
      <c r="AY487" s="17" t="s">
        <v>119</v>
      </c>
      <c r="BE487" s="152">
        <f>IF(N487="základní",J487,0)</f>
        <v>0</v>
      </c>
      <c r="BF487" s="152">
        <f>IF(N487="snížená",J487,0)</f>
        <v>0</v>
      </c>
      <c r="BG487" s="152">
        <f>IF(N487="zákl. přenesená",J487,0)</f>
        <v>0</v>
      </c>
      <c r="BH487" s="152">
        <f>IF(N487="sníž. přenesená",J487,0)</f>
        <v>0</v>
      </c>
      <c r="BI487" s="152">
        <f>IF(N487="nulová",J487,0)</f>
        <v>0</v>
      </c>
      <c r="BJ487" s="17" t="s">
        <v>80</v>
      </c>
      <c r="BK487" s="152">
        <f>ROUND(I487*H487,2)</f>
        <v>0</v>
      </c>
      <c r="BL487" s="17" t="s">
        <v>240</v>
      </c>
      <c r="BM487" s="151" t="s">
        <v>758</v>
      </c>
    </row>
    <row r="488" spans="1:65" s="1" customFormat="1" ht="16.5" customHeight="1">
      <c r="A488" s="29"/>
      <c r="B488" s="140"/>
      <c r="C488" s="141" t="s">
        <v>759</v>
      </c>
      <c r="D488" s="141" t="s">
        <v>122</v>
      </c>
      <c r="E488" s="142" t="s">
        <v>760</v>
      </c>
      <c r="F488" s="143" t="s">
        <v>761</v>
      </c>
      <c r="G488" s="144" t="s">
        <v>338</v>
      </c>
      <c r="H488" s="145">
        <v>21.99</v>
      </c>
      <c r="I488" s="200"/>
      <c r="J488" s="146">
        <f>ROUND(I488*H488,2)</f>
        <v>0</v>
      </c>
      <c r="K488" s="143" t="s">
        <v>126</v>
      </c>
      <c r="L488" s="30"/>
      <c r="M488" s="147" t="s">
        <v>1</v>
      </c>
      <c r="N488" s="148" t="s">
        <v>37</v>
      </c>
      <c r="O488" s="149">
        <v>0.334</v>
      </c>
      <c r="P488" s="149">
        <f>O488*H488</f>
        <v>7.34466</v>
      </c>
      <c r="Q488" s="149">
        <v>0.00212</v>
      </c>
      <c r="R488" s="149">
        <f>Q488*H488</f>
        <v>0.046618799999999995</v>
      </c>
      <c r="S488" s="149">
        <v>0</v>
      </c>
      <c r="T488" s="150">
        <f>S488*H488</f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51" t="s">
        <v>240</v>
      </c>
      <c r="AT488" s="151" t="s">
        <v>122</v>
      </c>
      <c r="AU488" s="151" t="s">
        <v>82</v>
      </c>
      <c r="AY488" s="17" t="s">
        <v>119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7" t="s">
        <v>80</v>
      </c>
      <c r="BK488" s="152">
        <f>ROUND(I488*H488,2)</f>
        <v>0</v>
      </c>
      <c r="BL488" s="17" t="s">
        <v>240</v>
      </c>
      <c r="BM488" s="151" t="s">
        <v>762</v>
      </c>
    </row>
    <row r="489" spans="2:51" s="13" customFormat="1" ht="11.25">
      <c r="B489" s="160"/>
      <c r="D489" s="154" t="s">
        <v>129</v>
      </c>
      <c r="E489" s="161" t="s">
        <v>1</v>
      </c>
      <c r="F489" s="162" t="s">
        <v>763</v>
      </c>
      <c r="H489" s="163">
        <v>21.99</v>
      </c>
      <c r="L489" s="160"/>
      <c r="M489" s="164"/>
      <c r="N489" s="165"/>
      <c r="O489" s="165"/>
      <c r="P489" s="165"/>
      <c r="Q489" s="165"/>
      <c r="R489" s="165"/>
      <c r="S489" s="165"/>
      <c r="T489" s="166"/>
      <c r="AT489" s="161" t="s">
        <v>129</v>
      </c>
      <c r="AU489" s="161" t="s">
        <v>82</v>
      </c>
      <c r="AV489" s="13" t="s">
        <v>82</v>
      </c>
      <c r="AW489" s="13" t="s">
        <v>29</v>
      </c>
      <c r="AX489" s="13" t="s">
        <v>80</v>
      </c>
      <c r="AY489" s="161" t="s">
        <v>119</v>
      </c>
    </row>
    <row r="490" spans="1:65" s="1" customFormat="1" ht="16.5" customHeight="1">
      <c r="A490" s="29"/>
      <c r="B490" s="140"/>
      <c r="C490" s="141" t="s">
        <v>764</v>
      </c>
      <c r="D490" s="141" t="s">
        <v>122</v>
      </c>
      <c r="E490" s="142" t="s">
        <v>765</v>
      </c>
      <c r="F490" s="143" t="s">
        <v>766</v>
      </c>
      <c r="G490" s="144" t="s">
        <v>136</v>
      </c>
      <c r="H490" s="145">
        <v>0.54</v>
      </c>
      <c r="I490" s="200"/>
      <c r="J490" s="146">
        <f>ROUND(I490*H490,2)</f>
        <v>0</v>
      </c>
      <c r="K490" s="143" t="s">
        <v>126</v>
      </c>
      <c r="L490" s="30"/>
      <c r="M490" s="147" t="s">
        <v>1</v>
      </c>
      <c r="N490" s="148" t="s">
        <v>37</v>
      </c>
      <c r="O490" s="149">
        <v>4.737</v>
      </c>
      <c r="P490" s="149">
        <f>O490*H490</f>
        <v>2.55798</v>
      </c>
      <c r="Q490" s="149">
        <v>0</v>
      </c>
      <c r="R490" s="149">
        <f>Q490*H490</f>
        <v>0</v>
      </c>
      <c r="S490" s="149">
        <v>0</v>
      </c>
      <c r="T490" s="150">
        <f>S490*H490</f>
        <v>0</v>
      </c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R490" s="151" t="s">
        <v>240</v>
      </c>
      <c r="AT490" s="151" t="s">
        <v>122</v>
      </c>
      <c r="AU490" s="151" t="s">
        <v>82</v>
      </c>
      <c r="AY490" s="17" t="s">
        <v>119</v>
      </c>
      <c r="BE490" s="152">
        <f>IF(N490="základní",J490,0)</f>
        <v>0</v>
      </c>
      <c r="BF490" s="152">
        <f>IF(N490="snížená",J490,0)</f>
        <v>0</v>
      </c>
      <c r="BG490" s="152">
        <f>IF(N490="zákl. přenesená",J490,0)</f>
        <v>0</v>
      </c>
      <c r="BH490" s="152">
        <f>IF(N490="sníž. přenesená",J490,0)</f>
        <v>0</v>
      </c>
      <c r="BI490" s="152">
        <f>IF(N490="nulová",J490,0)</f>
        <v>0</v>
      </c>
      <c r="BJ490" s="17" t="s">
        <v>80</v>
      </c>
      <c r="BK490" s="152">
        <f>ROUND(I490*H490,2)</f>
        <v>0</v>
      </c>
      <c r="BL490" s="17" t="s">
        <v>240</v>
      </c>
      <c r="BM490" s="151" t="s">
        <v>767</v>
      </c>
    </row>
    <row r="491" spans="2:63" s="11" customFormat="1" ht="22.5" customHeight="1">
      <c r="B491" s="128"/>
      <c r="D491" s="129" t="s">
        <v>71</v>
      </c>
      <c r="E491" s="138" t="s">
        <v>768</v>
      </c>
      <c r="F491" s="138" t="s">
        <v>769</v>
      </c>
      <c r="J491" s="139">
        <f>BK491</f>
        <v>0</v>
      </c>
      <c r="L491" s="128"/>
      <c r="M491" s="132"/>
      <c r="N491" s="133"/>
      <c r="O491" s="133"/>
      <c r="P491" s="134">
        <f>SUM(P492:P500)</f>
        <v>5.573853999999999</v>
      </c>
      <c r="Q491" s="133"/>
      <c r="R491" s="134">
        <f>SUM(R492:R500)</f>
        <v>0.009942099999999999</v>
      </c>
      <c r="S491" s="133"/>
      <c r="T491" s="135">
        <f>SUM(T492:T500)</f>
        <v>0</v>
      </c>
      <c r="AR491" s="129" t="s">
        <v>82</v>
      </c>
      <c r="AT491" s="136" t="s">
        <v>71</v>
      </c>
      <c r="AU491" s="136" t="s">
        <v>80</v>
      </c>
      <c r="AY491" s="129" t="s">
        <v>119</v>
      </c>
      <c r="BK491" s="137">
        <f>SUM(BK492:BK500)</f>
        <v>0</v>
      </c>
    </row>
    <row r="492" spans="1:65" s="1" customFormat="1" ht="16.5" customHeight="1">
      <c r="A492" s="29"/>
      <c r="B492" s="140"/>
      <c r="C492" s="141" t="s">
        <v>770</v>
      </c>
      <c r="D492" s="141" t="s">
        <v>122</v>
      </c>
      <c r="E492" s="142" t="s">
        <v>771</v>
      </c>
      <c r="F492" s="143" t="s">
        <v>772</v>
      </c>
      <c r="G492" s="144" t="s">
        <v>226</v>
      </c>
      <c r="H492" s="145">
        <v>64.559</v>
      </c>
      <c r="I492" s="200"/>
      <c r="J492" s="146">
        <f>ROUND(I492*H492,2)</f>
        <v>0</v>
      </c>
      <c r="K492" s="143" t="s">
        <v>126</v>
      </c>
      <c r="L492" s="30"/>
      <c r="M492" s="147" t="s">
        <v>1</v>
      </c>
      <c r="N492" s="148" t="s">
        <v>37</v>
      </c>
      <c r="O492" s="149">
        <v>0.086</v>
      </c>
      <c r="P492" s="149">
        <f>O492*H492</f>
        <v>5.552073999999999</v>
      </c>
      <c r="Q492" s="149">
        <v>0</v>
      </c>
      <c r="R492" s="149">
        <f>Q492*H492</f>
        <v>0</v>
      </c>
      <c r="S492" s="149">
        <v>0</v>
      </c>
      <c r="T492" s="150">
        <f>S492*H492</f>
        <v>0</v>
      </c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R492" s="151" t="s">
        <v>240</v>
      </c>
      <c r="AT492" s="151" t="s">
        <v>122</v>
      </c>
      <c r="AU492" s="151" t="s">
        <v>82</v>
      </c>
      <c r="AY492" s="17" t="s">
        <v>119</v>
      </c>
      <c r="BE492" s="152">
        <f>IF(N492="základní",J492,0)</f>
        <v>0</v>
      </c>
      <c r="BF492" s="152">
        <f>IF(N492="snížená",J492,0)</f>
        <v>0</v>
      </c>
      <c r="BG492" s="152">
        <f>IF(N492="zákl. přenesená",J492,0)</f>
        <v>0</v>
      </c>
      <c r="BH492" s="152">
        <f>IF(N492="sníž. přenesená",J492,0)</f>
        <v>0</v>
      </c>
      <c r="BI492" s="152">
        <f>IF(N492="nulová",J492,0)</f>
        <v>0</v>
      </c>
      <c r="BJ492" s="17" t="s">
        <v>80</v>
      </c>
      <c r="BK492" s="152">
        <f>ROUND(I492*H492,2)</f>
        <v>0</v>
      </c>
      <c r="BL492" s="17" t="s">
        <v>240</v>
      </c>
      <c r="BM492" s="151" t="s">
        <v>773</v>
      </c>
    </row>
    <row r="493" spans="2:51" s="12" customFormat="1" ht="11.25">
      <c r="B493" s="153"/>
      <c r="D493" s="154" t="s">
        <v>129</v>
      </c>
      <c r="E493" s="155" t="s">
        <v>1</v>
      </c>
      <c r="F493" s="156" t="s">
        <v>658</v>
      </c>
      <c r="H493" s="155" t="s">
        <v>1</v>
      </c>
      <c r="L493" s="153"/>
      <c r="M493" s="157"/>
      <c r="N493" s="158"/>
      <c r="O493" s="158"/>
      <c r="P493" s="158"/>
      <c r="Q493" s="158"/>
      <c r="R493" s="158"/>
      <c r="S493" s="158"/>
      <c r="T493" s="159"/>
      <c r="AT493" s="155" t="s">
        <v>129</v>
      </c>
      <c r="AU493" s="155" t="s">
        <v>82</v>
      </c>
      <c r="AV493" s="12" t="s">
        <v>80</v>
      </c>
      <c r="AW493" s="12" t="s">
        <v>29</v>
      </c>
      <c r="AX493" s="12" t="s">
        <v>72</v>
      </c>
      <c r="AY493" s="155" t="s">
        <v>119</v>
      </c>
    </row>
    <row r="494" spans="2:51" s="13" customFormat="1" ht="11.25">
      <c r="B494" s="160"/>
      <c r="D494" s="154" t="s">
        <v>129</v>
      </c>
      <c r="E494" s="161" t="s">
        <v>1</v>
      </c>
      <c r="F494" s="162" t="s">
        <v>659</v>
      </c>
      <c r="H494" s="163">
        <v>38.733</v>
      </c>
      <c r="L494" s="160"/>
      <c r="M494" s="164"/>
      <c r="N494" s="165"/>
      <c r="O494" s="165"/>
      <c r="P494" s="165"/>
      <c r="Q494" s="165"/>
      <c r="R494" s="165"/>
      <c r="S494" s="165"/>
      <c r="T494" s="166"/>
      <c r="AT494" s="161" t="s">
        <v>129</v>
      </c>
      <c r="AU494" s="161" t="s">
        <v>82</v>
      </c>
      <c r="AV494" s="13" t="s">
        <v>82</v>
      </c>
      <c r="AW494" s="13" t="s">
        <v>29</v>
      </c>
      <c r="AX494" s="13" t="s">
        <v>72</v>
      </c>
      <c r="AY494" s="161" t="s">
        <v>119</v>
      </c>
    </row>
    <row r="495" spans="2:51" s="12" customFormat="1" ht="11.25">
      <c r="B495" s="153"/>
      <c r="D495" s="154" t="s">
        <v>129</v>
      </c>
      <c r="E495" s="155" t="s">
        <v>1</v>
      </c>
      <c r="F495" s="156" t="s">
        <v>660</v>
      </c>
      <c r="H495" s="155" t="s">
        <v>1</v>
      </c>
      <c r="L495" s="153"/>
      <c r="M495" s="157"/>
      <c r="N495" s="158"/>
      <c r="O495" s="158"/>
      <c r="P495" s="158"/>
      <c r="Q495" s="158"/>
      <c r="R495" s="158"/>
      <c r="S495" s="158"/>
      <c r="T495" s="159"/>
      <c r="AT495" s="155" t="s">
        <v>129</v>
      </c>
      <c r="AU495" s="155" t="s">
        <v>82</v>
      </c>
      <c r="AV495" s="12" t="s">
        <v>80</v>
      </c>
      <c r="AW495" s="12" t="s">
        <v>29</v>
      </c>
      <c r="AX495" s="12" t="s">
        <v>72</v>
      </c>
      <c r="AY495" s="155" t="s">
        <v>119</v>
      </c>
    </row>
    <row r="496" spans="2:51" s="13" customFormat="1" ht="11.25">
      <c r="B496" s="160"/>
      <c r="D496" s="154" t="s">
        <v>129</v>
      </c>
      <c r="E496" s="161" t="s">
        <v>1</v>
      </c>
      <c r="F496" s="162" t="s">
        <v>661</v>
      </c>
      <c r="H496" s="163">
        <v>25.826</v>
      </c>
      <c r="L496" s="160"/>
      <c r="M496" s="164"/>
      <c r="N496" s="165"/>
      <c r="O496" s="165"/>
      <c r="P496" s="165"/>
      <c r="Q496" s="165"/>
      <c r="R496" s="165"/>
      <c r="S496" s="165"/>
      <c r="T496" s="166"/>
      <c r="AT496" s="161" t="s">
        <v>129</v>
      </c>
      <c r="AU496" s="161" t="s">
        <v>82</v>
      </c>
      <c r="AV496" s="13" t="s">
        <v>82</v>
      </c>
      <c r="AW496" s="13" t="s">
        <v>29</v>
      </c>
      <c r="AX496" s="13" t="s">
        <v>72</v>
      </c>
      <c r="AY496" s="161" t="s">
        <v>119</v>
      </c>
    </row>
    <row r="497" spans="2:51" s="14" customFormat="1" ht="11.25">
      <c r="B497" s="171"/>
      <c r="D497" s="154" t="s">
        <v>129</v>
      </c>
      <c r="E497" s="172" t="s">
        <v>1</v>
      </c>
      <c r="F497" s="173" t="s">
        <v>206</v>
      </c>
      <c r="H497" s="174">
        <v>64.559</v>
      </c>
      <c r="L497" s="171"/>
      <c r="M497" s="175"/>
      <c r="N497" s="176"/>
      <c r="O497" s="176"/>
      <c r="P497" s="176"/>
      <c r="Q497" s="176"/>
      <c r="R497" s="176"/>
      <c r="S497" s="176"/>
      <c r="T497" s="177"/>
      <c r="AT497" s="172" t="s">
        <v>129</v>
      </c>
      <c r="AU497" s="172" t="s">
        <v>82</v>
      </c>
      <c r="AV497" s="14" t="s">
        <v>127</v>
      </c>
      <c r="AW497" s="14" t="s">
        <v>29</v>
      </c>
      <c r="AX497" s="14" t="s">
        <v>80</v>
      </c>
      <c r="AY497" s="172" t="s">
        <v>119</v>
      </c>
    </row>
    <row r="498" spans="1:65" s="1" customFormat="1" ht="24" customHeight="1">
      <c r="A498" s="29"/>
      <c r="B498" s="140"/>
      <c r="C498" s="178" t="s">
        <v>774</v>
      </c>
      <c r="D498" s="178" t="s">
        <v>217</v>
      </c>
      <c r="E498" s="179" t="s">
        <v>775</v>
      </c>
      <c r="F498" s="180" t="s">
        <v>776</v>
      </c>
      <c r="G498" s="181" t="s">
        <v>226</v>
      </c>
      <c r="H498" s="182">
        <v>71.015</v>
      </c>
      <c r="I498" s="201"/>
      <c r="J498" s="183">
        <f>ROUND(I498*H498,2)</f>
        <v>0</v>
      </c>
      <c r="K498" s="180" t="s">
        <v>126</v>
      </c>
      <c r="L498" s="184"/>
      <c r="M498" s="185" t="s">
        <v>1</v>
      </c>
      <c r="N498" s="186" t="s">
        <v>37</v>
      </c>
      <c r="O498" s="149">
        <v>0</v>
      </c>
      <c r="P498" s="149">
        <f>O498*H498</f>
        <v>0</v>
      </c>
      <c r="Q498" s="149">
        <v>0.00014</v>
      </c>
      <c r="R498" s="149">
        <f>Q498*H498</f>
        <v>0.009942099999999999</v>
      </c>
      <c r="S498" s="149">
        <v>0</v>
      </c>
      <c r="T498" s="150">
        <f>S498*H498</f>
        <v>0</v>
      </c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R498" s="151" t="s">
        <v>361</v>
      </c>
      <c r="AT498" s="151" t="s">
        <v>217</v>
      </c>
      <c r="AU498" s="151" t="s">
        <v>82</v>
      </c>
      <c r="AY498" s="17" t="s">
        <v>119</v>
      </c>
      <c r="BE498" s="152">
        <f>IF(N498="základní",J498,0)</f>
        <v>0</v>
      </c>
      <c r="BF498" s="152">
        <f>IF(N498="snížená",J498,0)</f>
        <v>0</v>
      </c>
      <c r="BG498" s="152">
        <f>IF(N498="zákl. přenesená",J498,0)</f>
        <v>0</v>
      </c>
      <c r="BH498" s="152">
        <f>IF(N498="sníž. přenesená",J498,0)</f>
        <v>0</v>
      </c>
      <c r="BI498" s="152">
        <f>IF(N498="nulová",J498,0)</f>
        <v>0</v>
      </c>
      <c r="BJ498" s="17" t="s">
        <v>80</v>
      </c>
      <c r="BK498" s="152">
        <f>ROUND(I498*H498,2)</f>
        <v>0</v>
      </c>
      <c r="BL498" s="17" t="s">
        <v>240</v>
      </c>
      <c r="BM498" s="151" t="s">
        <v>777</v>
      </c>
    </row>
    <row r="499" spans="2:51" s="13" customFormat="1" ht="11.25">
      <c r="B499" s="160"/>
      <c r="D499" s="154" t="s">
        <v>129</v>
      </c>
      <c r="F499" s="162" t="s">
        <v>778</v>
      </c>
      <c r="H499" s="163">
        <v>71.015</v>
      </c>
      <c r="L499" s="160"/>
      <c r="M499" s="164"/>
      <c r="N499" s="165"/>
      <c r="O499" s="165"/>
      <c r="P499" s="165"/>
      <c r="Q499" s="165"/>
      <c r="R499" s="165"/>
      <c r="S499" s="165"/>
      <c r="T499" s="166"/>
      <c r="AT499" s="161" t="s">
        <v>129</v>
      </c>
      <c r="AU499" s="161" t="s">
        <v>82</v>
      </c>
      <c r="AV499" s="13" t="s">
        <v>82</v>
      </c>
      <c r="AW499" s="13" t="s">
        <v>3</v>
      </c>
      <c r="AX499" s="13" t="s">
        <v>80</v>
      </c>
      <c r="AY499" s="161" t="s">
        <v>119</v>
      </c>
    </row>
    <row r="500" spans="1:65" s="1" customFormat="1" ht="16.5" customHeight="1">
      <c r="A500" s="29"/>
      <c r="B500" s="140"/>
      <c r="C500" s="141" t="s">
        <v>779</v>
      </c>
      <c r="D500" s="141" t="s">
        <v>122</v>
      </c>
      <c r="E500" s="142" t="s">
        <v>780</v>
      </c>
      <c r="F500" s="143" t="s">
        <v>781</v>
      </c>
      <c r="G500" s="144" t="s">
        <v>136</v>
      </c>
      <c r="H500" s="145">
        <v>0.01</v>
      </c>
      <c r="I500" s="200"/>
      <c r="J500" s="146">
        <f>ROUND(I500*H500,2)</f>
        <v>0</v>
      </c>
      <c r="K500" s="143" t="s">
        <v>126</v>
      </c>
      <c r="L500" s="30"/>
      <c r="M500" s="147" t="s">
        <v>1</v>
      </c>
      <c r="N500" s="148" t="s">
        <v>37</v>
      </c>
      <c r="O500" s="149">
        <v>2.178</v>
      </c>
      <c r="P500" s="149">
        <f>O500*H500</f>
        <v>0.02178</v>
      </c>
      <c r="Q500" s="149">
        <v>0</v>
      </c>
      <c r="R500" s="149">
        <f>Q500*H500</f>
        <v>0</v>
      </c>
      <c r="S500" s="149">
        <v>0</v>
      </c>
      <c r="T500" s="150">
        <f>S500*H500</f>
        <v>0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51" t="s">
        <v>240</v>
      </c>
      <c r="AT500" s="151" t="s">
        <v>122</v>
      </c>
      <c r="AU500" s="151" t="s">
        <v>82</v>
      </c>
      <c r="AY500" s="17" t="s">
        <v>119</v>
      </c>
      <c r="BE500" s="152">
        <f>IF(N500="základní",J500,0)</f>
        <v>0</v>
      </c>
      <c r="BF500" s="152">
        <f>IF(N500="snížená",J500,0)</f>
        <v>0</v>
      </c>
      <c r="BG500" s="152">
        <f>IF(N500="zákl. přenesená",J500,0)</f>
        <v>0</v>
      </c>
      <c r="BH500" s="152">
        <f>IF(N500="sníž. přenesená",J500,0)</f>
        <v>0</v>
      </c>
      <c r="BI500" s="152">
        <f>IF(N500="nulová",J500,0)</f>
        <v>0</v>
      </c>
      <c r="BJ500" s="17" t="s">
        <v>80</v>
      </c>
      <c r="BK500" s="152">
        <f>ROUND(I500*H500,2)</f>
        <v>0</v>
      </c>
      <c r="BL500" s="17" t="s">
        <v>240</v>
      </c>
      <c r="BM500" s="151" t="s">
        <v>782</v>
      </c>
    </row>
    <row r="501" spans="2:63" s="11" customFormat="1" ht="22.5" customHeight="1">
      <c r="B501" s="128"/>
      <c r="D501" s="129" t="s">
        <v>71</v>
      </c>
      <c r="E501" s="138" t="s">
        <v>783</v>
      </c>
      <c r="F501" s="138" t="s">
        <v>784</v>
      </c>
      <c r="J501" s="139">
        <f>BK501</f>
        <v>0</v>
      </c>
      <c r="L501" s="128"/>
      <c r="M501" s="132"/>
      <c r="N501" s="133"/>
      <c r="O501" s="133"/>
      <c r="P501" s="134">
        <f>SUM(P502:P519)</f>
        <v>15.610777000000002</v>
      </c>
      <c r="Q501" s="133"/>
      <c r="R501" s="134">
        <f>SUM(R502:R519)</f>
        <v>0.2949969</v>
      </c>
      <c r="S501" s="133"/>
      <c r="T501" s="135">
        <f>SUM(T502:T519)</f>
        <v>0</v>
      </c>
      <c r="AR501" s="129" t="s">
        <v>82</v>
      </c>
      <c r="AT501" s="136" t="s">
        <v>71</v>
      </c>
      <c r="AU501" s="136" t="s">
        <v>80</v>
      </c>
      <c r="AY501" s="129" t="s">
        <v>119</v>
      </c>
      <c r="BK501" s="137">
        <f>SUM(BK502:BK519)</f>
        <v>0</v>
      </c>
    </row>
    <row r="502" spans="1:65" s="1" customFormat="1" ht="16.5" customHeight="1">
      <c r="A502" s="29"/>
      <c r="B502" s="140"/>
      <c r="C502" s="141" t="s">
        <v>785</v>
      </c>
      <c r="D502" s="141" t="s">
        <v>122</v>
      </c>
      <c r="E502" s="142" t="s">
        <v>786</v>
      </c>
      <c r="F502" s="143" t="s">
        <v>787</v>
      </c>
      <c r="G502" s="144" t="s">
        <v>226</v>
      </c>
      <c r="H502" s="145">
        <v>5.766</v>
      </c>
      <c r="I502" s="200"/>
      <c r="J502" s="146">
        <f>ROUND(I502*H502,2)</f>
        <v>0</v>
      </c>
      <c r="K502" s="143" t="s">
        <v>126</v>
      </c>
      <c r="L502" s="30"/>
      <c r="M502" s="147" t="s">
        <v>1</v>
      </c>
      <c r="N502" s="148" t="s">
        <v>37</v>
      </c>
      <c r="O502" s="149">
        <v>0.517</v>
      </c>
      <c r="P502" s="149">
        <f>O502*H502</f>
        <v>2.9810220000000003</v>
      </c>
      <c r="Q502" s="149">
        <v>0</v>
      </c>
      <c r="R502" s="149">
        <f>Q502*H502</f>
        <v>0</v>
      </c>
      <c r="S502" s="149">
        <v>0</v>
      </c>
      <c r="T502" s="150">
        <f>S502*H502</f>
        <v>0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R502" s="151" t="s">
        <v>127</v>
      </c>
      <c r="AT502" s="151" t="s">
        <v>122</v>
      </c>
      <c r="AU502" s="151" t="s">
        <v>82</v>
      </c>
      <c r="AY502" s="17" t="s">
        <v>119</v>
      </c>
      <c r="BE502" s="152">
        <f>IF(N502="základní",J502,0)</f>
        <v>0</v>
      </c>
      <c r="BF502" s="152">
        <f>IF(N502="snížená",J502,0)</f>
        <v>0</v>
      </c>
      <c r="BG502" s="152">
        <f>IF(N502="zákl. přenesená",J502,0)</f>
        <v>0</v>
      </c>
      <c r="BH502" s="152">
        <f>IF(N502="sníž. přenesená",J502,0)</f>
        <v>0</v>
      </c>
      <c r="BI502" s="152">
        <f>IF(N502="nulová",J502,0)</f>
        <v>0</v>
      </c>
      <c r="BJ502" s="17" t="s">
        <v>80</v>
      </c>
      <c r="BK502" s="152">
        <f>ROUND(I502*H502,2)</f>
        <v>0</v>
      </c>
      <c r="BL502" s="17" t="s">
        <v>127</v>
      </c>
      <c r="BM502" s="151" t="s">
        <v>788</v>
      </c>
    </row>
    <row r="503" spans="1:47" s="1" customFormat="1" ht="19.5">
      <c r="A503" s="29"/>
      <c r="B503" s="30"/>
      <c r="C503" s="29"/>
      <c r="D503" s="154" t="s">
        <v>390</v>
      </c>
      <c r="E503" s="29"/>
      <c r="F503" s="187" t="s">
        <v>789</v>
      </c>
      <c r="G503" s="29"/>
      <c r="H503" s="29"/>
      <c r="I503" s="29"/>
      <c r="J503" s="29"/>
      <c r="K503" s="29"/>
      <c r="L503" s="30"/>
      <c r="M503" s="188"/>
      <c r="N503" s="189"/>
      <c r="O503" s="55"/>
      <c r="P503" s="55"/>
      <c r="Q503" s="55"/>
      <c r="R503" s="55"/>
      <c r="S503" s="55"/>
      <c r="T503" s="56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T503" s="17" t="s">
        <v>390</v>
      </c>
      <c r="AU503" s="17" t="s">
        <v>82</v>
      </c>
    </row>
    <row r="504" spans="2:51" s="12" customFormat="1" ht="11.25">
      <c r="B504" s="153"/>
      <c r="D504" s="154" t="s">
        <v>129</v>
      </c>
      <c r="E504" s="155" t="s">
        <v>1</v>
      </c>
      <c r="F504" s="156" t="s">
        <v>790</v>
      </c>
      <c r="H504" s="155" t="s">
        <v>1</v>
      </c>
      <c r="L504" s="153"/>
      <c r="M504" s="157"/>
      <c r="N504" s="158"/>
      <c r="O504" s="158"/>
      <c r="P504" s="158"/>
      <c r="Q504" s="158"/>
      <c r="R504" s="158"/>
      <c r="S504" s="158"/>
      <c r="T504" s="159"/>
      <c r="AT504" s="155" t="s">
        <v>129</v>
      </c>
      <c r="AU504" s="155" t="s">
        <v>82</v>
      </c>
      <c r="AV504" s="12" t="s">
        <v>80</v>
      </c>
      <c r="AW504" s="12" t="s">
        <v>29</v>
      </c>
      <c r="AX504" s="12" t="s">
        <v>72</v>
      </c>
      <c r="AY504" s="155" t="s">
        <v>119</v>
      </c>
    </row>
    <row r="505" spans="2:51" s="13" customFormat="1" ht="11.25">
      <c r="B505" s="160"/>
      <c r="D505" s="154" t="s">
        <v>129</v>
      </c>
      <c r="E505" s="161" t="s">
        <v>1</v>
      </c>
      <c r="F505" s="162" t="s">
        <v>791</v>
      </c>
      <c r="H505" s="163">
        <v>1.325</v>
      </c>
      <c r="L505" s="160"/>
      <c r="M505" s="164"/>
      <c r="N505" s="165"/>
      <c r="O505" s="165"/>
      <c r="P505" s="165"/>
      <c r="Q505" s="165"/>
      <c r="R505" s="165"/>
      <c r="S505" s="165"/>
      <c r="T505" s="166"/>
      <c r="AT505" s="161" t="s">
        <v>129</v>
      </c>
      <c r="AU505" s="161" t="s">
        <v>82</v>
      </c>
      <c r="AV505" s="13" t="s">
        <v>82</v>
      </c>
      <c r="AW505" s="13" t="s">
        <v>29</v>
      </c>
      <c r="AX505" s="13" t="s">
        <v>72</v>
      </c>
      <c r="AY505" s="161" t="s">
        <v>119</v>
      </c>
    </row>
    <row r="506" spans="2:51" s="13" customFormat="1" ht="11.25">
      <c r="B506" s="160"/>
      <c r="D506" s="154" t="s">
        <v>129</v>
      </c>
      <c r="E506" s="161" t="s">
        <v>1</v>
      </c>
      <c r="F506" s="162" t="s">
        <v>792</v>
      </c>
      <c r="H506" s="163">
        <v>2.075</v>
      </c>
      <c r="L506" s="160"/>
      <c r="M506" s="164"/>
      <c r="N506" s="165"/>
      <c r="O506" s="165"/>
      <c r="P506" s="165"/>
      <c r="Q506" s="165"/>
      <c r="R506" s="165"/>
      <c r="S506" s="165"/>
      <c r="T506" s="166"/>
      <c r="AT506" s="161" t="s">
        <v>129</v>
      </c>
      <c r="AU506" s="161" t="s">
        <v>82</v>
      </c>
      <c r="AV506" s="13" t="s">
        <v>82</v>
      </c>
      <c r="AW506" s="13" t="s">
        <v>29</v>
      </c>
      <c r="AX506" s="13" t="s">
        <v>72</v>
      </c>
      <c r="AY506" s="161" t="s">
        <v>119</v>
      </c>
    </row>
    <row r="507" spans="2:51" s="13" customFormat="1" ht="11.25">
      <c r="B507" s="160"/>
      <c r="D507" s="154" t="s">
        <v>129</v>
      </c>
      <c r="E507" s="161" t="s">
        <v>1</v>
      </c>
      <c r="F507" s="162" t="s">
        <v>793</v>
      </c>
      <c r="H507" s="163">
        <v>2.366</v>
      </c>
      <c r="L507" s="160"/>
      <c r="M507" s="164"/>
      <c r="N507" s="165"/>
      <c r="O507" s="165"/>
      <c r="P507" s="165"/>
      <c r="Q507" s="165"/>
      <c r="R507" s="165"/>
      <c r="S507" s="165"/>
      <c r="T507" s="166"/>
      <c r="AT507" s="161" t="s">
        <v>129</v>
      </c>
      <c r="AU507" s="161" t="s">
        <v>82</v>
      </c>
      <c r="AV507" s="13" t="s">
        <v>82</v>
      </c>
      <c r="AW507" s="13" t="s">
        <v>29</v>
      </c>
      <c r="AX507" s="13" t="s">
        <v>72</v>
      </c>
      <c r="AY507" s="161" t="s">
        <v>119</v>
      </c>
    </row>
    <row r="508" spans="2:51" s="14" customFormat="1" ht="11.25">
      <c r="B508" s="171"/>
      <c r="D508" s="154" t="s">
        <v>129</v>
      </c>
      <c r="E508" s="172" t="s">
        <v>1</v>
      </c>
      <c r="F508" s="173" t="s">
        <v>206</v>
      </c>
      <c r="H508" s="174">
        <v>5.766</v>
      </c>
      <c r="L508" s="171"/>
      <c r="M508" s="175"/>
      <c r="N508" s="176"/>
      <c r="O508" s="176"/>
      <c r="P508" s="176"/>
      <c r="Q508" s="176"/>
      <c r="R508" s="176"/>
      <c r="S508" s="176"/>
      <c r="T508" s="177"/>
      <c r="AT508" s="172" t="s">
        <v>129</v>
      </c>
      <c r="AU508" s="172" t="s">
        <v>82</v>
      </c>
      <c r="AV508" s="14" t="s">
        <v>127</v>
      </c>
      <c r="AW508" s="14" t="s">
        <v>29</v>
      </c>
      <c r="AX508" s="14" t="s">
        <v>80</v>
      </c>
      <c r="AY508" s="172" t="s">
        <v>119</v>
      </c>
    </row>
    <row r="509" spans="1:65" s="1" customFormat="1" ht="16.5" customHeight="1">
      <c r="A509" s="29"/>
      <c r="B509" s="140"/>
      <c r="C509" s="178" t="s">
        <v>794</v>
      </c>
      <c r="D509" s="178" t="s">
        <v>217</v>
      </c>
      <c r="E509" s="179" t="s">
        <v>795</v>
      </c>
      <c r="F509" s="180" t="s">
        <v>796</v>
      </c>
      <c r="G509" s="181" t="s">
        <v>226</v>
      </c>
      <c r="H509" s="182">
        <v>6.054</v>
      </c>
      <c r="I509" s="201"/>
      <c r="J509" s="183">
        <f>ROUND(I509*H509,2)</f>
        <v>0</v>
      </c>
      <c r="K509" s="180" t="s">
        <v>126</v>
      </c>
      <c r="L509" s="184"/>
      <c r="M509" s="185" t="s">
        <v>1</v>
      </c>
      <c r="N509" s="186" t="s">
        <v>37</v>
      </c>
      <c r="O509" s="149">
        <v>0</v>
      </c>
      <c r="P509" s="149">
        <f>O509*H509</f>
        <v>0</v>
      </c>
      <c r="Q509" s="149">
        <v>0.00735</v>
      </c>
      <c r="R509" s="149">
        <f>Q509*H509</f>
        <v>0.0444969</v>
      </c>
      <c r="S509" s="149">
        <v>0</v>
      </c>
      <c r="T509" s="150">
        <f>S509*H509</f>
        <v>0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R509" s="151" t="s">
        <v>197</v>
      </c>
      <c r="AT509" s="151" t="s">
        <v>217</v>
      </c>
      <c r="AU509" s="151" t="s">
        <v>82</v>
      </c>
      <c r="AY509" s="17" t="s">
        <v>119</v>
      </c>
      <c r="BE509" s="152">
        <f>IF(N509="základní",J509,0)</f>
        <v>0</v>
      </c>
      <c r="BF509" s="152">
        <f>IF(N509="snížená",J509,0)</f>
        <v>0</v>
      </c>
      <c r="BG509" s="152">
        <f>IF(N509="zákl. přenesená",J509,0)</f>
        <v>0</v>
      </c>
      <c r="BH509" s="152">
        <f>IF(N509="sníž. přenesená",J509,0)</f>
        <v>0</v>
      </c>
      <c r="BI509" s="152">
        <f>IF(N509="nulová",J509,0)</f>
        <v>0</v>
      </c>
      <c r="BJ509" s="17" t="s">
        <v>80</v>
      </c>
      <c r="BK509" s="152">
        <f>ROUND(I509*H509,2)</f>
        <v>0</v>
      </c>
      <c r="BL509" s="17" t="s">
        <v>127</v>
      </c>
      <c r="BM509" s="151" t="s">
        <v>797</v>
      </c>
    </row>
    <row r="510" spans="1:47" s="1" customFormat="1" ht="19.5">
      <c r="A510" s="29"/>
      <c r="B510" s="30"/>
      <c r="C510" s="29"/>
      <c r="D510" s="154" t="s">
        <v>390</v>
      </c>
      <c r="E510" s="29"/>
      <c r="F510" s="187" t="s">
        <v>789</v>
      </c>
      <c r="G510" s="29"/>
      <c r="H510" s="29"/>
      <c r="I510" s="29"/>
      <c r="J510" s="29"/>
      <c r="K510" s="29"/>
      <c r="L510" s="30"/>
      <c r="M510" s="188"/>
      <c r="N510" s="189"/>
      <c r="O510" s="55"/>
      <c r="P510" s="55"/>
      <c r="Q510" s="55"/>
      <c r="R510" s="55"/>
      <c r="S510" s="55"/>
      <c r="T510" s="56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T510" s="17" t="s">
        <v>390</v>
      </c>
      <c r="AU510" s="17" t="s">
        <v>82</v>
      </c>
    </row>
    <row r="511" spans="2:51" s="13" customFormat="1" ht="11.25">
      <c r="B511" s="160"/>
      <c r="D511" s="154" t="s">
        <v>129</v>
      </c>
      <c r="F511" s="162" t="s">
        <v>798</v>
      </c>
      <c r="H511" s="163">
        <v>6.054</v>
      </c>
      <c r="L511" s="160"/>
      <c r="M511" s="164"/>
      <c r="N511" s="165"/>
      <c r="O511" s="165"/>
      <c r="P511" s="165"/>
      <c r="Q511" s="165"/>
      <c r="R511" s="165"/>
      <c r="S511" s="165"/>
      <c r="T511" s="166"/>
      <c r="AT511" s="161" t="s">
        <v>129</v>
      </c>
      <c r="AU511" s="161" t="s">
        <v>82</v>
      </c>
      <c r="AV511" s="13" t="s">
        <v>82</v>
      </c>
      <c r="AW511" s="13" t="s">
        <v>3</v>
      </c>
      <c r="AX511" s="13" t="s">
        <v>80</v>
      </c>
      <c r="AY511" s="161" t="s">
        <v>119</v>
      </c>
    </row>
    <row r="512" spans="1:65" s="1" customFormat="1" ht="16.5" customHeight="1">
      <c r="A512" s="29"/>
      <c r="B512" s="140"/>
      <c r="C512" s="141" t="s">
        <v>799</v>
      </c>
      <c r="D512" s="141" t="s">
        <v>122</v>
      </c>
      <c r="E512" s="142" t="s">
        <v>800</v>
      </c>
      <c r="F512" s="143" t="s">
        <v>801</v>
      </c>
      <c r="G512" s="144" t="s">
        <v>226</v>
      </c>
      <c r="H512" s="145">
        <v>6.25</v>
      </c>
      <c r="I512" s="200"/>
      <c r="J512" s="146">
        <f>ROUND(I512*H512,2)</f>
        <v>0</v>
      </c>
      <c r="K512" s="143" t="s">
        <v>126</v>
      </c>
      <c r="L512" s="30"/>
      <c r="M512" s="147" t="s">
        <v>1</v>
      </c>
      <c r="N512" s="148" t="s">
        <v>37</v>
      </c>
      <c r="O512" s="149">
        <v>1.559</v>
      </c>
      <c r="P512" s="149">
        <f>O512*H512</f>
        <v>9.74375</v>
      </c>
      <c r="Q512" s="149">
        <v>0.00027</v>
      </c>
      <c r="R512" s="149">
        <f>Q512*H512</f>
        <v>0.0016875</v>
      </c>
      <c r="S512" s="149">
        <v>0</v>
      </c>
      <c r="T512" s="150">
        <f>S512*H512</f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51" t="s">
        <v>240</v>
      </c>
      <c r="AT512" s="151" t="s">
        <v>122</v>
      </c>
      <c r="AU512" s="151" t="s">
        <v>82</v>
      </c>
      <c r="AY512" s="17" t="s">
        <v>119</v>
      </c>
      <c r="BE512" s="152">
        <f>IF(N512="základní",J512,0)</f>
        <v>0</v>
      </c>
      <c r="BF512" s="152">
        <f>IF(N512="snížená",J512,0)</f>
        <v>0</v>
      </c>
      <c r="BG512" s="152">
        <f>IF(N512="zákl. přenesená",J512,0)</f>
        <v>0</v>
      </c>
      <c r="BH512" s="152">
        <f>IF(N512="sníž. přenesená",J512,0)</f>
        <v>0</v>
      </c>
      <c r="BI512" s="152">
        <f>IF(N512="nulová",J512,0)</f>
        <v>0</v>
      </c>
      <c r="BJ512" s="17" t="s">
        <v>80</v>
      </c>
      <c r="BK512" s="152">
        <f>ROUND(I512*H512,2)</f>
        <v>0</v>
      </c>
      <c r="BL512" s="17" t="s">
        <v>240</v>
      </c>
      <c r="BM512" s="151" t="s">
        <v>802</v>
      </c>
    </row>
    <row r="513" spans="2:51" s="13" customFormat="1" ht="11.25">
      <c r="B513" s="160"/>
      <c r="D513" s="154" t="s">
        <v>129</v>
      </c>
      <c r="E513" s="161" t="s">
        <v>1</v>
      </c>
      <c r="F513" s="162" t="s">
        <v>803</v>
      </c>
      <c r="H513" s="163">
        <v>6.25</v>
      </c>
      <c r="L513" s="160"/>
      <c r="M513" s="164"/>
      <c r="N513" s="165"/>
      <c r="O513" s="165"/>
      <c r="P513" s="165"/>
      <c r="Q513" s="165"/>
      <c r="R513" s="165"/>
      <c r="S513" s="165"/>
      <c r="T513" s="166"/>
      <c r="AT513" s="161" t="s">
        <v>129</v>
      </c>
      <c r="AU513" s="161" t="s">
        <v>82</v>
      </c>
      <c r="AV513" s="13" t="s">
        <v>82</v>
      </c>
      <c r="AW513" s="13" t="s">
        <v>29</v>
      </c>
      <c r="AX513" s="13" t="s">
        <v>80</v>
      </c>
      <c r="AY513" s="161" t="s">
        <v>119</v>
      </c>
    </row>
    <row r="514" spans="1:65" s="1" customFormat="1" ht="16.5" customHeight="1">
      <c r="A514" s="29"/>
      <c r="B514" s="140"/>
      <c r="C514" s="178" t="s">
        <v>804</v>
      </c>
      <c r="D514" s="178" t="s">
        <v>217</v>
      </c>
      <c r="E514" s="179" t="s">
        <v>805</v>
      </c>
      <c r="F514" s="180" t="s">
        <v>806</v>
      </c>
      <c r="G514" s="181" t="s">
        <v>226</v>
      </c>
      <c r="H514" s="182">
        <v>6.25</v>
      </c>
      <c r="I514" s="201"/>
      <c r="J514" s="183">
        <f>ROUND(I514*H514,2)</f>
        <v>0</v>
      </c>
      <c r="K514" s="180" t="s">
        <v>126</v>
      </c>
      <c r="L514" s="184"/>
      <c r="M514" s="185" t="s">
        <v>1</v>
      </c>
      <c r="N514" s="186" t="s">
        <v>37</v>
      </c>
      <c r="O514" s="149">
        <v>0</v>
      </c>
      <c r="P514" s="149">
        <f>O514*H514</f>
        <v>0</v>
      </c>
      <c r="Q514" s="149">
        <v>0.03681</v>
      </c>
      <c r="R514" s="149">
        <f>Q514*H514</f>
        <v>0.2300625</v>
      </c>
      <c r="S514" s="149">
        <v>0</v>
      </c>
      <c r="T514" s="150">
        <f>S514*H514</f>
        <v>0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R514" s="151" t="s">
        <v>361</v>
      </c>
      <c r="AT514" s="151" t="s">
        <v>217</v>
      </c>
      <c r="AU514" s="151" t="s">
        <v>82</v>
      </c>
      <c r="AY514" s="17" t="s">
        <v>119</v>
      </c>
      <c r="BE514" s="152">
        <f>IF(N514="základní",J514,0)</f>
        <v>0</v>
      </c>
      <c r="BF514" s="152">
        <f>IF(N514="snížená",J514,0)</f>
        <v>0</v>
      </c>
      <c r="BG514" s="152">
        <f>IF(N514="zákl. přenesená",J514,0)</f>
        <v>0</v>
      </c>
      <c r="BH514" s="152">
        <f>IF(N514="sníž. přenesená",J514,0)</f>
        <v>0</v>
      </c>
      <c r="BI514" s="152">
        <f>IF(N514="nulová",J514,0)</f>
        <v>0</v>
      </c>
      <c r="BJ514" s="17" t="s">
        <v>80</v>
      </c>
      <c r="BK514" s="152">
        <f>ROUND(I514*H514,2)</f>
        <v>0</v>
      </c>
      <c r="BL514" s="17" t="s">
        <v>240</v>
      </c>
      <c r="BM514" s="151" t="s">
        <v>807</v>
      </c>
    </row>
    <row r="515" spans="1:65" s="1" customFormat="1" ht="16.5" customHeight="1">
      <c r="A515" s="29"/>
      <c r="B515" s="140"/>
      <c r="C515" s="141" t="s">
        <v>808</v>
      </c>
      <c r="D515" s="141" t="s">
        <v>122</v>
      </c>
      <c r="E515" s="142" t="s">
        <v>809</v>
      </c>
      <c r="F515" s="143" t="s">
        <v>810</v>
      </c>
      <c r="G515" s="144" t="s">
        <v>326</v>
      </c>
      <c r="H515" s="145">
        <v>5</v>
      </c>
      <c r="I515" s="200"/>
      <c r="J515" s="146">
        <f>ROUND(I515*H515,2)</f>
        <v>0</v>
      </c>
      <c r="K515" s="143" t="s">
        <v>126</v>
      </c>
      <c r="L515" s="30"/>
      <c r="M515" s="147" t="s">
        <v>1</v>
      </c>
      <c r="N515" s="148" t="s">
        <v>37</v>
      </c>
      <c r="O515" s="149">
        <v>0.464</v>
      </c>
      <c r="P515" s="149">
        <f>O515*H515</f>
        <v>2.3200000000000003</v>
      </c>
      <c r="Q515" s="149">
        <v>0</v>
      </c>
      <c r="R515" s="149">
        <f>Q515*H515</f>
        <v>0</v>
      </c>
      <c r="S515" s="149">
        <v>0</v>
      </c>
      <c r="T515" s="150">
        <f>S515*H515</f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51" t="s">
        <v>240</v>
      </c>
      <c r="AT515" s="151" t="s">
        <v>122</v>
      </c>
      <c r="AU515" s="151" t="s">
        <v>82</v>
      </c>
      <c r="AY515" s="17" t="s">
        <v>119</v>
      </c>
      <c r="BE515" s="152">
        <f>IF(N515="základní",J515,0)</f>
        <v>0</v>
      </c>
      <c r="BF515" s="152">
        <f>IF(N515="snížená",J515,0)</f>
        <v>0</v>
      </c>
      <c r="BG515" s="152">
        <f>IF(N515="zákl. přenesená",J515,0)</f>
        <v>0</v>
      </c>
      <c r="BH515" s="152">
        <f>IF(N515="sníž. přenesená",J515,0)</f>
        <v>0</v>
      </c>
      <c r="BI515" s="152">
        <f>IF(N515="nulová",J515,0)</f>
        <v>0</v>
      </c>
      <c r="BJ515" s="17" t="s">
        <v>80</v>
      </c>
      <c r="BK515" s="152">
        <f>ROUND(I515*H515,2)</f>
        <v>0</v>
      </c>
      <c r="BL515" s="17" t="s">
        <v>240</v>
      </c>
      <c r="BM515" s="151" t="s">
        <v>811</v>
      </c>
    </row>
    <row r="516" spans="2:51" s="13" customFormat="1" ht="11.25">
      <c r="B516" s="160"/>
      <c r="D516" s="154" t="s">
        <v>129</v>
      </c>
      <c r="E516" s="161" t="s">
        <v>1</v>
      </c>
      <c r="F516" s="162" t="s">
        <v>812</v>
      </c>
      <c r="H516" s="163">
        <v>5</v>
      </c>
      <c r="L516" s="160"/>
      <c r="M516" s="164"/>
      <c r="N516" s="165"/>
      <c r="O516" s="165"/>
      <c r="P516" s="165"/>
      <c r="Q516" s="165"/>
      <c r="R516" s="165"/>
      <c r="S516" s="165"/>
      <c r="T516" s="166"/>
      <c r="AT516" s="161" t="s">
        <v>129</v>
      </c>
      <c r="AU516" s="161" t="s">
        <v>82</v>
      </c>
      <c r="AV516" s="13" t="s">
        <v>82</v>
      </c>
      <c r="AW516" s="13" t="s">
        <v>29</v>
      </c>
      <c r="AX516" s="13" t="s">
        <v>80</v>
      </c>
      <c r="AY516" s="161" t="s">
        <v>119</v>
      </c>
    </row>
    <row r="517" spans="1:65" s="1" customFormat="1" ht="16.5" customHeight="1">
      <c r="A517" s="29"/>
      <c r="B517" s="140"/>
      <c r="C517" s="178" t="s">
        <v>813</v>
      </c>
      <c r="D517" s="178" t="s">
        <v>217</v>
      </c>
      <c r="E517" s="179" t="s">
        <v>814</v>
      </c>
      <c r="F517" s="180" t="s">
        <v>815</v>
      </c>
      <c r="G517" s="181" t="s">
        <v>338</v>
      </c>
      <c r="H517" s="182">
        <v>6.25</v>
      </c>
      <c r="I517" s="201"/>
      <c r="J517" s="183">
        <f>ROUND(I517*H517,2)</f>
        <v>0</v>
      </c>
      <c r="K517" s="180" t="s">
        <v>126</v>
      </c>
      <c r="L517" s="184"/>
      <c r="M517" s="185" t="s">
        <v>1</v>
      </c>
      <c r="N517" s="186" t="s">
        <v>37</v>
      </c>
      <c r="O517" s="149">
        <v>0</v>
      </c>
      <c r="P517" s="149">
        <f>O517*H517</f>
        <v>0</v>
      </c>
      <c r="Q517" s="149">
        <v>0.003</v>
      </c>
      <c r="R517" s="149">
        <f>Q517*H517</f>
        <v>0.01875</v>
      </c>
      <c r="S517" s="149">
        <v>0</v>
      </c>
      <c r="T517" s="150">
        <f>S517*H517</f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51" t="s">
        <v>361</v>
      </c>
      <c r="AT517" s="151" t="s">
        <v>217</v>
      </c>
      <c r="AU517" s="151" t="s">
        <v>82</v>
      </c>
      <c r="AY517" s="17" t="s">
        <v>119</v>
      </c>
      <c r="BE517" s="152">
        <f>IF(N517="základní",J517,0)</f>
        <v>0</v>
      </c>
      <c r="BF517" s="152">
        <f>IF(N517="snížená",J517,0)</f>
        <v>0</v>
      </c>
      <c r="BG517" s="152">
        <f>IF(N517="zákl. přenesená",J517,0)</f>
        <v>0</v>
      </c>
      <c r="BH517" s="152">
        <f>IF(N517="sníž. přenesená",J517,0)</f>
        <v>0</v>
      </c>
      <c r="BI517" s="152">
        <f>IF(N517="nulová",J517,0)</f>
        <v>0</v>
      </c>
      <c r="BJ517" s="17" t="s">
        <v>80</v>
      </c>
      <c r="BK517" s="152">
        <f>ROUND(I517*H517,2)</f>
        <v>0</v>
      </c>
      <c r="BL517" s="17" t="s">
        <v>240</v>
      </c>
      <c r="BM517" s="151" t="s">
        <v>816</v>
      </c>
    </row>
    <row r="518" spans="2:51" s="13" customFormat="1" ht="11.25">
      <c r="B518" s="160"/>
      <c r="D518" s="154" t="s">
        <v>129</v>
      </c>
      <c r="E518" s="161" t="s">
        <v>1</v>
      </c>
      <c r="F518" s="162" t="s">
        <v>817</v>
      </c>
      <c r="H518" s="163">
        <v>6.25</v>
      </c>
      <c r="L518" s="160"/>
      <c r="M518" s="164"/>
      <c r="N518" s="165"/>
      <c r="O518" s="165"/>
      <c r="P518" s="165"/>
      <c r="Q518" s="165"/>
      <c r="R518" s="165"/>
      <c r="S518" s="165"/>
      <c r="T518" s="166"/>
      <c r="AT518" s="161" t="s">
        <v>129</v>
      </c>
      <c r="AU518" s="161" t="s">
        <v>82</v>
      </c>
      <c r="AV518" s="13" t="s">
        <v>82</v>
      </c>
      <c r="AW518" s="13" t="s">
        <v>29</v>
      </c>
      <c r="AX518" s="13" t="s">
        <v>80</v>
      </c>
      <c r="AY518" s="161" t="s">
        <v>119</v>
      </c>
    </row>
    <row r="519" spans="1:65" s="1" customFormat="1" ht="16.5" customHeight="1">
      <c r="A519" s="29"/>
      <c r="B519" s="140"/>
      <c r="C519" s="141" t="s">
        <v>818</v>
      </c>
      <c r="D519" s="141" t="s">
        <v>122</v>
      </c>
      <c r="E519" s="142" t="s">
        <v>819</v>
      </c>
      <c r="F519" s="143" t="s">
        <v>820</v>
      </c>
      <c r="G519" s="144" t="s">
        <v>136</v>
      </c>
      <c r="H519" s="145">
        <v>0.251</v>
      </c>
      <c r="I519" s="200"/>
      <c r="J519" s="146">
        <f>ROUND(I519*H519,2)</f>
        <v>0</v>
      </c>
      <c r="K519" s="143" t="s">
        <v>126</v>
      </c>
      <c r="L519" s="30"/>
      <c r="M519" s="147" t="s">
        <v>1</v>
      </c>
      <c r="N519" s="148" t="s">
        <v>37</v>
      </c>
      <c r="O519" s="149">
        <v>2.255</v>
      </c>
      <c r="P519" s="149">
        <f>O519*H519</f>
        <v>0.566005</v>
      </c>
      <c r="Q519" s="149">
        <v>0</v>
      </c>
      <c r="R519" s="149">
        <f>Q519*H519</f>
        <v>0</v>
      </c>
      <c r="S519" s="149">
        <v>0</v>
      </c>
      <c r="T519" s="150">
        <f>S519*H519</f>
        <v>0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R519" s="151" t="s">
        <v>240</v>
      </c>
      <c r="AT519" s="151" t="s">
        <v>122</v>
      </c>
      <c r="AU519" s="151" t="s">
        <v>82</v>
      </c>
      <c r="AY519" s="17" t="s">
        <v>119</v>
      </c>
      <c r="BE519" s="152">
        <f>IF(N519="základní",J519,0)</f>
        <v>0</v>
      </c>
      <c r="BF519" s="152">
        <f>IF(N519="snížená",J519,0)</f>
        <v>0</v>
      </c>
      <c r="BG519" s="152">
        <f>IF(N519="zákl. přenesená",J519,0)</f>
        <v>0</v>
      </c>
      <c r="BH519" s="152">
        <f>IF(N519="sníž. přenesená",J519,0)</f>
        <v>0</v>
      </c>
      <c r="BI519" s="152">
        <f>IF(N519="nulová",J519,0)</f>
        <v>0</v>
      </c>
      <c r="BJ519" s="17" t="s">
        <v>80</v>
      </c>
      <c r="BK519" s="152">
        <f>ROUND(I519*H519,2)</f>
        <v>0</v>
      </c>
      <c r="BL519" s="17" t="s">
        <v>240</v>
      </c>
      <c r="BM519" s="151" t="s">
        <v>821</v>
      </c>
    </row>
    <row r="520" spans="2:63" s="11" customFormat="1" ht="22.5" customHeight="1">
      <c r="B520" s="128"/>
      <c r="D520" s="129" t="s">
        <v>71</v>
      </c>
      <c r="E520" s="138" t="s">
        <v>822</v>
      </c>
      <c r="F520" s="138" t="s">
        <v>823</v>
      </c>
      <c r="J520" s="139">
        <f>BK520</f>
        <v>0</v>
      </c>
      <c r="L520" s="128"/>
      <c r="M520" s="132"/>
      <c r="N520" s="133"/>
      <c r="O520" s="133"/>
      <c r="P520" s="134">
        <f>SUM(P521:P532)</f>
        <v>42.54</v>
      </c>
      <c r="Q520" s="133"/>
      <c r="R520" s="134">
        <f>SUM(R521:R532)</f>
        <v>0.573</v>
      </c>
      <c r="S520" s="133"/>
      <c r="T520" s="135">
        <f>SUM(T521:T532)</f>
        <v>0</v>
      </c>
      <c r="AR520" s="129" t="s">
        <v>82</v>
      </c>
      <c r="AT520" s="136" t="s">
        <v>71</v>
      </c>
      <c r="AU520" s="136" t="s">
        <v>80</v>
      </c>
      <c r="AY520" s="129" t="s">
        <v>119</v>
      </c>
      <c r="BK520" s="137">
        <f>SUM(BK521:BK532)</f>
        <v>0</v>
      </c>
    </row>
    <row r="521" spans="1:65" s="1" customFormat="1" ht="24" customHeight="1">
      <c r="A521" s="29"/>
      <c r="B521" s="140"/>
      <c r="C521" s="141" t="s">
        <v>824</v>
      </c>
      <c r="D521" s="141" t="s">
        <v>122</v>
      </c>
      <c r="E521" s="142" t="s">
        <v>825</v>
      </c>
      <c r="F521" s="143" t="s">
        <v>826</v>
      </c>
      <c r="G521" s="144" t="s">
        <v>234</v>
      </c>
      <c r="H521" s="145">
        <v>1</v>
      </c>
      <c r="I521" s="200"/>
      <c r="J521" s="146">
        <f>ROUND(I521*H521,2)</f>
        <v>0</v>
      </c>
      <c r="K521" s="143" t="s">
        <v>1</v>
      </c>
      <c r="L521" s="30"/>
      <c r="M521" s="147" t="s">
        <v>1</v>
      </c>
      <c r="N521" s="148" t="s">
        <v>37</v>
      </c>
      <c r="O521" s="149">
        <v>0</v>
      </c>
      <c r="P521" s="149">
        <f>O521*H521</f>
        <v>0</v>
      </c>
      <c r="Q521" s="149">
        <v>0</v>
      </c>
      <c r="R521" s="149">
        <f>Q521*H521</f>
        <v>0</v>
      </c>
      <c r="S521" s="149">
        <v>0</v>
      </c>
      <c r="T521" s="150">
        <f>S521*H521</f>
        <v>0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R521" s="151" t="s">
        <v>240</v>
      </c>
      <c r="AT521" s="151" t="s">
        <v>122</v>
      </c>
      <c r="AU521" s="151" t="s">
        <v>82</v>
      </c>
      <c r="AY521" s="17" t="s">
        <v>119</v>
      </c>
      <c r="BE521" s="152">
        <f>IF(N521="základní",J521,0)</f>
        <v>0</v>
      </c>
      <c r="BF521" s="152">
        <f>IF(N521="snížená",J521,0)</f>
        <v>0</v>
      </c>
      <c r="BG521" s="152">
        <f>IF(N521="zákl. přenesená",J521,0)</f>
        <v>0</v>
      </c>
      <c r="BH521" s="152">
        <f>IF(N521="sníž. přenesená",J521,0)</f>
        <v>0</v>
      </c>
      <c r="BI521" s="152">
        <f>IF(N521="nulová",J521,0)</f>
        <v>0</v>
      </c>
      <c r="BJ521" s="17" t="s">
        <v>80</v>
      </c>
      <c r="BK521" s="152">
        <f>ROUND(I521*H521,2)</f>
        <v>0</v>
      </c>
      <c r="BL521" s="17" t="s">
        <v>240</v>
      </c>
      <c r="BM521" s="151" t="s">
        <v>827</v>
      </c>
    </row>
    <row r="522" spans="1:65" s="1" customFormat="1" ht="24" customHeight="1">
      <c r="A522" s="29"/>
      <c r="B522" s="140"/>
      <c r="C522" s="141" t="s">
        <v>828</v>
      </c>
      <c r="D522" s="141" t="s">
        <v>122</v>
      </c>
      <c r="E522" s="142" t="s">
        <v>829</v>
      </c>
      <c r="F522" s="143" t="s">
        <v>830</v>
      </c>
      <c r="G522" s="144" t="s">
        <v>234</v>
      </c>
      <c r="H522" s="145">
        <v>4</v>
      </c>
      <c r="I522" s="200"/>
      <c r="J522" s="146">
        <f>ROUND(I522*H522,2)</f>
        <v>0</v>
      </c>
      <c r="K522" s="143" t="s">
        <v>1</v>
      </c>
      <c r="L522" s="30"/>
      <c r="M522" s="147" t="s">
        <v>1</v>
      </c>
      <c r="N522" s="148" t="s">
        <v>37</v>
      </c>
      <c r="O522" s="149">
        <v>0</v>
      </c>
      <c r="P522" s="149">
        <f>O522*H522</f>
        <v>0</v>
      </c>
      <c r="Q522" s="149">
        <v>0</v>
      </c>
      <c r="R522" s="149">
        <f>Q522*H522</f>
        <v>0</v>
      </c>
      <c r="S522" s="149">
        <v>0</v>
      </c>
      <c r="T522" s="150">
        <f>S522*H522</f>
        <v>0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R522" s="151" t="s">
        <v>240</v>
      </c>
      <c r="AT522" s="151" t="s">
        <v>122</v>
      </c>
      <c r="AU522" s="151" t="s">
        <v>82</v>
      </c>
      <c r="AY522" s="17" t="s">
        <v>119</v>
      </c>
      <c r="BE522" s="152">
        <f>IF(N522="základní",J522,0)</f>
        <v>0</v>
      </c>
      <c r="BF522" s="152">
        <f>IF(N522="snížená",J522,0)</f>
        <v>0</v>
      </c>
      <c r="BG522" s="152">
        <f>IF(N522="zákl. přenesená",J522,0)</f>
        <v>0</v>
      </c>
      <c r="BH522" s="152">
        <f>IF(N522="sníž. přenesená",J522,0)</f>
        <v>0</v>
      </c>
      <c r="BI522" s="152">
        <f>IF(N522="nulová",J522,0)</f>
        <v>0</v>
      </c>
      <c r="BJ522" s="17" t="s">
        <v>80</v>
      </c>
      <c r="BK522" s="152">
        <f>ROUND(I522*H522,2)</f>
        <v>0</v>
      </c>
      <c r="BL522" s="17" t="s">
        <v>240</v>
      </c>
      <c r="BM522" s="151" t="s">
        <v>831</v>
      </c>
    </row>
    <row r="523" spans="1:65" s="1" customFormat="1" ht="16.5" customHeight="1">
      <c r="A523" s="29"/>
      <c r="B523" s="140"/>
      <c r="C523" s="141" t="s">
        <v>832</v>
      </c>
      <c r="D523" s="141" t="s">
        <v>122</v>
      </c>
      <c r="E523" s="142" t="s">
        <v>833</v>
      </c>
      <c r="F523" s="143" t="s">
        <v>834</v>
      </c>
      <c r="G523" s="144" t="s">
        <v>326</v>
      </c>
      <c r="H523" s="145">
        <v>2</v>
      </c>
      <c r="I523" s="200"/>
      <c r="J523" s="146">
        <f>ROUND(I523*H523,2)</f>
        <v>0</v>
      </c>
      <c r="K523" s="143" t="s">
        <v>126</v>
      </c>
      <c r="L523" s="30"/>
      <c r="M523" s="147" t="s">
        <v>1</v>
      </c>
      <c r="N523" s="148" t="s">
        <v>37</v>
      </c>
      <c r="O523" s="149">
        <v>7.62</v>
      </c>
      <c r="P523" s="149">
        <f>O523*H523</f>
        <v>15.24</v>
      </c>
      <c r="Q523" s="149">
        <v>0</v>
      </c>
      <c r="R523" s="149">
        <f>Q523*H523</f>
        <v>0</v>
      </c>
      <c r="S523" s="149">
        <v>0</v>
      </c>
      <c r="T523" s="150">
        <f>S523*H523</f>
        <v>0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R523" s="151" t="s">
        <v>240</v>
      </c>
      <c r="AT523" s="151" t="s">
        <v>122</v>
      </c>
      <c r="AU523" s="151" t="s">
        <v>82</v>
      </c>
      <c r="AY523" s="17" t="s">
        <v>119</v>
      </c>
      <c r="BE523" s="152">
        <f>IF(N523="základní",J523,0)</f>
        <v>0</v>
      </c>
      <c r="BF523" s="152">
        <f>IF(N523="snížená",J523,0)</f>
        <v>0</v>
      </c>
      <c r="BG523" s="152">
        <f>IF(N523="zákl. přenesená",J523,0)</f>
        <v>0</v>
      </c>
      <c r="BH523" s="152">
        <f>IF(N523="sníž. přenesená",J523,0)</f>
        <v>0</v>
      </c>
      <c r="BI523" s="152">
        <f>IF(N523="nulová",J523,0)</f>
        <v>0</v>
      </c>
      <c r="BJ523" s="17" t="s">
        <v>80</v>
      </c>
      <c r="BK523" s="152">
        <f>ROUND(I523*H523,2)</f>
        <v>0</v>
      </c>
      <c r="BL523" s="17" t="s">
        <v>240</v>
      </c>
      <c r="BM523" s="151" t="s">
        <v>835</v>
      </c>
    </row>
    <row r="524" spans="2:51" s="13" customFormat="1" ht="11.25">
      <c r="B524" s="160"/>
      <c r="D524" s="154" t="s">
        <v>129</v>
      </c>
      <c r="E524" s="161" t="s">
        <v>1</v>
      </c>
      <c r="F524" s="162" t="s">
        <v>836</v>
      </c>
      <c r="H524" s="163">
        <v>1</v>
      </c>
      <c r="L524" s="160"/>
      <c r="M524" s="164"/>
      <c r="N524" s="165"/>
      <c r="O524" s="165"/>
      <c r="P524" s="165"/>
      <c r="Q524" s="165"/>
      <c r="R524" s="165"/>
      <c r="S524" s="165"/>
      <c r="T524" s="166"/>
      <c r="AT524" s="161" t="s">
        <v>129</v>
      </c>
      <c r="AU524" s="161" t="s">
        <v>82</v>
      </c>
      <c r="AV524" s="13" t="s">
        <v>82</v>
      </c>
      <c r="AW524" s="13" t="s">
        <v>29</v>
      </c>
      <c r="AX524" s="13" t="s">
        <v>72</v>
      </c>
      <c r="AY524" s="161" t="s">
        <v>119</v>
      </c>
    </row>
    <row r="525" spans="2:51" s="13" customFormat="1" ht="11.25">
      <c r="B525" s="160"/>
      <c r="D525" s="154" t="s">
        <v>129</v>
      </c>
      <c r="E525" s="161" t="s">
        <v>1</v>
      </c>
      <c r="F525" s="162" t="s">
        <v>837</v>
      </c>
      <c r="H525" s="163">
        <v>1</v>
      </c>
      <c r="L525" s="160"/>
      <c r="M525" s="164"/>
      <c r="N525" s="165"/>
      <c r="O525" s="165"/>
      <c r="P525" s="165"/>
      <c r="Q525" s="165"/>
      <c r="R525" s="165"/>
      <c r="S525" s="165"/>
      <c r="T525" s="166"/>
      <c r="AT525" s="161" t="s">
        <v>129</v>
      </c>
      <c r="AU525" s="161" t="s">
        <v>82</v>
      </c>
      <c r="AV525" s="13" t="s">
        <v>82</v>
      </c>
      <c r="AW525" s="13" t="s">
        <v>29</v>
      </c>
      <c r="AX525" s="13" t="s">
        <v>72</v>
      </c>
      <c r="AY525" s="161" t="s">
        <v>119</v>
      </c>
    </row>
    <row r="526" spans="2:51" s="14" customFormat="1" ht="11.25">
      <c r="B526" s="171"/>
      <c r="D526" s="154" t="s">
        <v>129</v>
      </c>
      <c r="E526" s="172" t="s">
        <v>1</v>
      </c>
      <c r="F526" s="173" t="s">
        <v>206</v>
      </c>
      <c r="H526" s="174">
        <v>2</v>
      </c>
      <c r="L526" s="171"/>
      <c r="M526" s="175"/>
      <c r="N526" s="176"/>
      <c r="O526" s="176"/>
      <c r="P526" s="176"/>
      <c r="Q526" s="176"/>
      <c r="R526" s="176"/>
      <c r="S526" s="176"/>
      <c r="T526" s="177"/>
      <c r="AT526" s="172" t="s">
        <v>129</v>
      </c>
      <c r="AU526" s="172" t="s">
        <v>82</v>
      </c>
      <c r="AV526" s="14" t="s">
        <v>127</v>
      </c>
      <c r="AW526" s="14" t="s">
        <v>29</v>
      </c>
      <c r="AX526" s="14" t="s">
        <v>80</v>
      </c>
      <c r="AY526" s="172" t="s">
        <v>119</v>
      </c>
    </row>
    <row r="527" spans="1:65" s="1" customFormat="1" ht="24" customHeight="1">
      <c r="A527" s="29"/>
      <c r="B527" s="140"/>
      <c r="C527" s="178" t="s">
        <v>838</v>
      </c>
      <c r="D527" s="178" t="s">
        <v>217</v>
      </c>
      <c r="E527" s="179" t="s">
        <v>839</v>
      </c>
      <c r="F527" s="180" t="s">
        <v>840</v>
      </c>
      <c r="G527" s="181" t="s">
        <v>326</v>
      </c>
      <c r="H527" s="182">
        <v>1</v>
      </c>
      <c r="I527" s="201"/>
      <c r="J527" s="183">
        <f>ROUND(I527*H527,2)</f>
        <v>0</v>
      </c>
      <c r="K527" s="180" t="s">
        <v>1</v>
      </c>
      <c r="L527" s="184"/>
      <c r="M527" s="185" t="s">
        <v>1</v>
      </c>
      <c r="N527" s="186" t="s">
        <v>37</v>
      </c>
      <c r="O527" s="149">
        <v>0</v>
      </c>
      <c r="P527" s="149">
        <f>O527*H527</f>
        <v>0</v>
      </c>
      <c r="Q527" s="149">
        <v>0.084</v>
      </c>
      <c r="R527" s="149">
        <f>Q527*H527</f>
        <v>0.084</v>
      </c>
      <c r="S527" s="149">
        <v>0</v>
      </c>
      <c r="T527" s="150">
        <f>S527*H527</f>
        <v>0</v>
      </c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R527" s="151" t="s">
        <v>361</v>
      </c>
      <c r="AT527" s="151" t="s">
        <v>217</v>
      </c>
      <c r="AU527" s="151" t="s">
        <v>82</v>
      </c>
      <c r="AY527" s="17" t="s">
        <v>119</v>
      </c>
      <c r="BE527" s="152">
        <f>IF(N527="základní",J527,0)</f>
        <v>0</v>
      </c>
      <c r="BF527" s="152">
        <f>IF(N527="snížená",J527,0)</f>
        <v>0</v>
      </c>
      <c r="BG527" s="152">
        <f>IF(N527="zákl. přenesená",J527,0)</f>
        <v>0</v>
      </c>
      <c r="BH527" s="152">
        <f>IF(N527="sníž. přenesená",J527,0)</f>
        <v>0</v>
      </c>
      <c r="BI527" s="152">
        <f>IF(N527="nulová",J527,0)</f>
        <v>0</v>
      </c>
      <c r="BJ527" s="17" t="s">
        <v>80</v>
      </c>
      <c r="BK527" s="152">
        <f>ROUND(I527*H527,2)</f>
        <v>0</v>
      </c>
      <c r="BL527" s="17" t="s">
        <v>240</v>
      </c>
      <c r="BM527" s="151" t="s">
        <v>841</v>
      </c>
    </row>
    <row r="528" spans="1:65" s="1" customFormat="1" ht="16.5" customHeight="1">
      <c r="A528" s="29"/>
      <c r="B528" s="140"/>
      <c r="C528" s="178" t="s">
        <v>842</v>
      </c>
      <c r="D528" s="178" t="s">
        <v>217</v>
      </c>
      <c r="E528" s="179" t="s">
        <v>843</v>
      </c>
      <c r="F528" s="180" t="s">
        <v>844</v>
      </c>
      <c r="G528" s="181" t="s">
        <v>326</v>
      </c>
      <c r="H528" s="182">
        <v>1</v>
      </c>
      <c r="I528" s="201"/>
      <c r="J528" s="183">
        <f>ROUND(I528*H528,2)</f>
        <v>0</v>
      </c>
      <c r="K528" s="180" t="s">
        <v>1</v>
      </c>
      <c r="L528" s="184"/>
      <c r="M528" s="185" t="s">
        <v>1</v>
      </c>
      <c r="N528" s="186" t="s">
        <v>37</v>
      </c>
      <c r="O528" s="149">
        <v>0</v>
      </c>
      <c r="P528" s="149">
        <f>O528*H528</f>
        <v>0</v>
      </c>
      <c r="Q528" s="149">
        <v>0.065</v>
      </c>
      <c r="R528" s="149">
        <f>Q528*H528</f>
        <v>0.065</v>
      </c>
      <c r="S528" s="149">
        <v>0</v>
      </c>
      <c r="T528" s="150">
        <f>S528*H528</f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51" t="s">
        <v>361</v>
      </c>
      <c r="AT528" s="151" t="s">
        <v>217</v>
      </c>
      <c r="AU528" s="151" t="s">
        <v>82</v>
      </c>
      <c r="AY528" s="17" t="s">
        <v>119</v>
      </c>
      <c r="BE528" s="152">
        <f>IF(N528="základní",J528,0)</f>
        <v>0</v>
      </c>
      <c r="BF528" s="152">
        <f>IF(N528="snížená",J528,0)</f>
        <v>0</v>
      </c>
      <c r="BG528" s="152">
        <f>IF(N528="zákl. přenesená",J528,0)</f>
        <v>0</v>
      </c>
      <c r="BH528" s="152">
        <f>IF(N528="sníž. přenesená",J528,0)</f>
        <v>0</v>
      </c>
      <c r="BI528" s="152">
        <f>IF(N528="nulová",J528,0)</f>
        <v>0</v>
      </c>
      <c r="BJ528" s="17" t="s">
        <v>80</v>
      </c>
      <c r="BK528" s="152">
        <f>ROUND(I528*H528,2)</f>
        <v>0</v>
      </c>
      <c r="BL528" s="17" t="s">
        <v>240</v>
      </c>
      <c r="BM528" s="151" t="s">
        <v>845</v>
      </c>
    </row>
    <row r="529" spans="1:65" s="1" customFormat="1" ht="16.5" customHeight="1">
      <c r="A529" s="29"/>
      <c r="B529" s="140"/>
      <c r="C529" s="141" t="s">
        <v>846</v>
      </c>
      <c r="D529" s="141" t="s">
        <v>122</v>
      </c>
      <c r="E529" s="142" t="s">
        <v>847</v>
      </c>
      <c r="F529" s="143" t="s">
        <v>848</v>
      </c>
      <c r="G529" s="144" t="s">
        <v>326</v>
      </c>
      <c r="H529" s="145">
        <v>2</v>
      </c>
      <c r="I529" s="200"/>
      <c r="J529" s="146">
        <f>ROUND(I529*H529,2)</f>
        <v>0</v>
      </c>
      <c r="K529" s="143" t="s">
        <v>126</v>
      </c>
      <c r="L529" s="30"/>
      <c r="M529" s="147" t="s">
        <v>1</v>
      </c>
      <c r="N529" s="148" t="s">
        <v>37</v>
      </c>
      <c r="O529" s="149">
        <v>13.65</v>
      </c>
      <c r="P529" s="149">
        <f>O529*H529</f>
        <v>27.3</v>
      </c>
      <c r="Q529" s="149">
        <v>0</v>
      </c>
      <c r="R529" s="149">
        <f>Q529*H529</f>
        <v>0</v>
      </c>
      <c r="S529" s="149">
        <v>0</v>
      </c>
      <c r="T529" s="150">
        <f>S529*H529</f>
        <v>0</v>
      </c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R529" s="151" t="s">
        <v>240</v>
      </c>
      <c r="AT529" s="151" t="s">
        <v>122</v>
      </c>
      <c r="AU529" s="151" t="s">
        <v>82</v>
      </c>
      <c r="AY529" s="17" t="s">
        <v>119</v>
      </c>
      <c r="BE529" s="152">
        <f>IF(N529="základní",J529,0)</f>
        <v>0</v>
      </c>
      <c r="BF529" s="152">
        <f>IF(N529="snížená",J529,0)</f>
        <v>0</v>
      </c>
      <c r="BG529" s="152">
        <f>IF(N529="zákl. přenesená",J529,0)</f>
        <v>0</v>
      </c>
      <c r="BH529" s="152">
        <f>IF(N529="sníž. přenesená",J529,0)</f>
        <v>0</v>
      </c>
      <c r="BI529" s="152">
        <f>IF(N529="nulová",J529,0)</f>
        <v>0</v>
      </c>
      <c r="BJ529" s="17" t="s">
        <v>80</v>
      </c>
      <c r="BK529" s="152">
        <f>ROUND(I529*H529,2)</f>
        <v>0</v>
      </c>
      <c r="BL529" s="17" t="s">
        <v>240</v>
      </c>
      <c r="BM529" s="151" t="s">
        <v>849</v>
      </c>
    </row>
    <row r="530" spans="2:51" s="13" customFormat="1" ht="11.25">
      <c r="B530" s="160"/>
      <c r="D530" s="154" t="s">
        <v>129</v>
      </c>
      <c r="E530" s="161" t="s">
        <v>1</v>
      </c>
      <c r="F530" s="162" t="s">
        <v>850</v>
      </c>
      <c r="H530" s="163">
        <v>2</v>
      </c>
      <c r="L530" s="160"/>
      <c r="M530" s="164"/>
      <c r="N530" s="165"/>
      <c r="O530" s="165"/>
      <c r="P530" s="165"/>
      <c r="Q530" s="165"/>
      <c r="R530" s="165"/>
      <c r="S530" s="165"/>
      <c r="T530" s="166"/>
      <c r="AT530" s="161" t="s">
        <v>129</v>
      </c>
      <c r="AU530" s="161" t="s">
        <v>82</v>
      </c>
      <c r="AV530" s="13" t="s">
        <v>82</v>
      </c>
      <c r="AW530" s="13" t="s">
        <v>29</v>
      </c>
      <c r="AX530" s="13" t="s">
        <v>80</v>
      </c>
      <c r="AY530" s="161" t="s">
        <v>119</v>
      </c>
    </row>
    <row r="531" spans="1:65" s="1" customFormat="1" ht="24" customHeight="1">
      <c r="A531" s="29"/>
      <c r="B531" s="140"/>
      <c r="C531" s="178" t="s">
        <v>851</v>
      </c>
      <c r="D531" s="178" t="s">
        <v>217</v>
      </c>
      <c r="E531" s="179" t="s">
        <v>852</v>
      </c>
      <c r="F531" s="180" t="s">
        <v>853</v>
      </c>
      <c r="G531" s="181" t="s">
        <v>326</v>
      </c>
      <c r="H531" s="182">
        <v>2</v>
      </c>
      <c r="I531" s="201"/>
      <c r="J531" s="183">
        <f>ROUND(I531*H531,2)</f>
        <v>0</v>
      </c>
      <c r="K531" s="180" t="s">
        <v>1</v>
      </c>
      <c r="L531" s="184"/>
      <c r="M531" s="185" t="s">
        <v>1</v>
      </c>
      <c r="N531" s="186" t="s">
        <v>37</v>
      </c>
      <c r="O531" s="149">
        <v>0</v>
      </c>
      <c r="P531" s="149">
        <f>O531*H531</f>
        <v>0</v>
      </c>
      <c r="Q531" s="149">
        <v>0.212</v>
      </c>
      <c r="R531" s="149">
        <f>Q531*H531</f>
        <v>0.424</v>
      </c>
      <c r="S531" s="149">
        <v>0</v>
      </c>
      <c r="T531" s="150">
        <f>S531*H531</f>
        <v>0</v>
      </c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R531" s="151" t="s">
        <v>361</v>
      </c>
      <c r="AT531" s="151" t="s">
        <v>217</v>
      </c>
      <c r="AU531" s="151" t="s">
        <v>82</v>
      </c>
      <c r="AY531" s="17" t="s">
        <v>119</v>
      </c>
      <c r="BE531" s="152">
        <f>IF(N531="základní",J531,0)</f>
        <v>0</v>
      </c>
      <c r="BF531" s="152">
        <f>IF(N531="snížená",J531,0)</f>
        <v>0</v>
      </c>
      <c r="BG531" s="152">
        <f>IF(N531="zákl. přenesená",J531,0)</f>
        <v>0</v>
      </c>
      <c r="BH531" s="152">
        <f>IF(N531="sníž. přenesená",J531,0)</f>
        <v>0</v>
      </c>
      <c r="BI531" s="152">
        <f>IF(N531="nulová",J531,0)</f>
        <v>0</v>
      </c>
      <c r="BJ531" s="17" t="s">
        <v>80</v>
      </c>
      <c r="BK531" s="152">
        <f>ROUND(I531*H531,2)</f>
        <v>0</v>
      </c>
      <c r="BL531" s="17" t="s">
        <v>240</v>
      </c>
      <c r="BM531" s="151" t="s">
        <v>854</v>
      </c>
    </row>
    <row r="532" spans="1:65" s="1" customFormat="1" ht="16.5" customHeight="1">
      <c r="A532" s="29"/>
      <c r="B532" s="140"/>
      <c r="C532" s="141" t="s">
        <v>855</v>
      </c>
      <c r="D532" s="141" t="s">
        <v>122</v>
      </c>
      <c r="E532" s="142" t="s">
        <v>856</v>
      </c>
      <c r="F532" s="143" t="s">
        <v>857</v>
      </c>
      <c r="G532" s="144" t="s">
        <v>858</v>
      </c>
      <c r="H532" s="145">
        <v>3703.95</v>
      </c>
      <c r="I532" s="200"/>
      <c r="J532" s="146">
        <f>ROUND(I532*H532,2)</f>
        <v>0</v>
      </c>
      <c r="K532" s="143" t="s">
        <v>126</v>
      </c>
      <c r="L532" s="30"/>
      <c r="M532" s="147" t="s">
        <v>1</v>
      </c>
      <c r="N532" s="148" t="s">
        <v>37</v>
      </c>
      <c r="O532" s="149">
        <v>0</v>
      </c>
      <c r="P532" s="149">
        <f>O532*H532</f>
        <v>0</v>
      </c>
      <c r="Q532" s="149">
        <v>0</v>
      </c>
      <c r="R532" s="149">
        <f>Q532*H532</f>
        <v>0</v>
      </c>
      <c r="S532" s="149">
        <v>0</v>
      </c>
      <c r="T532" s="150">
        <f>S532*H532</f>
        <v>0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51" t="s">
        <v>240</v>
      </c>
      <c r="AT532" s="151" t="s">
        <v>122</v>
      </c>
      <c r="AU532" s="151" t="s">
        <v>82</v>
      </c>
      <c r="AY532" s="17" t="s">
        <v>119</v>
      </c>
      <c r="BE532" s="152">
        <f>IF(N532="základní",J532,0)</f>
        <v>0</v>
      </c>
      <c r="BF532" s="152">
        <f>IF(N532="snížená",J532,0)</f>
        <v>0</v>
      </c>
      <c r="BG532" s="152">
        <f>IF(N532="zákl. přenesená",J532,0)</f>
        <v>0</v>
      </c>
      <c r="BH532" s="152">
        <f>IF(N532="sníž. přenesená",J532,0)</f>
        <v>0</v>
      </c>
      <c r="BI532" s="152">
        <f>IF(N532="nulová",J532,0)</f>
        <v>0</v>
      </c>
      <c r="BJ532" s="17" t="s">
        <v>80</v>
      </c>
      <c r="BK532" s="152">
        <f>ROUND(I532*H532,2)</f>
        <v>0</v>
      </c>
      <c r="BL532" s="17" t="s">
        <v>240</v>
      </c>
      <c r="BM532" s="151" t="s">
        <v>859</v>
      </c>
    </row>
    <row r="533" spans="2:63" s="11" customFormat="1" ht="22.5" customHeight="1">
      <c r="B533" s="128"/>
      <c r="D533" s="129" t="s">
        <v>71</v>
      </c>
      <c r="E533" s="138" t="s">
        <v>860</v>
      </c>
      <c r="F533" s="138" t="s">
        <v>861</v>
      </c>
      <c r="J533" s="139">
        <f>BK533</f>
        <v>0</v>
      </c>
      <c r="L533" s="128"/>
      <c r="M533" s="132"/>
      <c r="N533" s="133"/>
      <c r="O533" s="133"/>
      <c r="P533" s="134">
        <f>SUM(P534:P540)</f>
        <v>26.13006</v>
      </c>
      <c r="Q533" s="133"/>
      <c r="R533" s="134">
        <f>SUM(R534:R540)</f>
        <v>0.052788</v>
      </c>
      <c r="S533" s="133"/>
      <c r="T533" s="135">
        <f>SUM(T534:T540)</f>
        <v>0</v>
      </c>
      <c r="AR533" s="129" t="s">
        <v>82</v>
      </c>
      <c r="AT533" s="136" t="s">
        <v>71</v>
      </c>
      <c r="AU533" s="136" t="s">
        <v>80</v>
      </c>
      <c r="AY533" s="129" t="s">
        <v>119</v>
      </c>
      <c r="BK533" s="137">
        <f>SUM(BK534:BK540)</f>
        <v>0</v>
      </c>
    </row>
    <row r="534" spans="1:65" s="1" customFormat="1" ht="16.5" customHeight="1">
      <c r="A534" s="29"/>
      <c r="B534" s="140"/>
      <c r="C534" s="141" t="s">
        <v>862</v>
      </c>
      <c r="D534" s="141" t="s">
        <v>122</v>
      </c>
      <c r="E534" s="142" t="s">
        <v>863</v>
      </c>
      <c r="F534" s="143" t="s">
        <v>864</v>
      </c>
      <c r="G534" s="144" t="s">
        <v>226</v>
      </c>
      <c r="H534" s="145">
        <v>131.97</v>
      </c>
      <c r="I534" s="200"/>
      <c r="J534" s="146">
        <f>ROUND(I534*H534,2)</f>
        <v>0</v>
      </c>
      <c r="K534" s="143" t="s">
        <v>126</v>
      </c>
      <c r="L534" s="30"/>
      <c r="M534" s="147" t="s">
        <v>1</v>
      </c>
      <c r="N534" s="148" t="s">
        <v>37</v>
      </c>
      <c r="O534" s="149">
        <v>0.09</v>
      </c>
      <c r="P534" s="149">
        <f>O534*H534</f>
        <v>11.8773</v>
      </c>
      <c r="Q534" s="149">
        <v>0.00016</v>
      </c>
      <c r="R534" s="149">
        <f>Q534*H534</f>
        <v>0.0211152</v>
      </c>
      <c r="S534" s="149">
        <v>0</v>
      </c>
      <c r="T534" s="150">
        <f>S534*H534</f>
        <v>0</v>
      </c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R534" s="151" t="s">
        <v>240</v>
      </c>
      <c r="AT534" s="151" t="s">
        <v>122</v>
      </c>
      <c r="AU534" s="151" t="s">
        <v>82</v>
      </c>
      <c r="AY534" s="17" t="s">
        <v>119</v>
      </c>
      <c r="BE534" s="152">
        <f>IF(N534="základní",J534,0)</f>
        <v>0</v>
      </c>
      <c r="BF534" s="152">
        <f>IF(N534="snížená",J534,0)</f>
        <v>0</v>
      </c>
      <c r="BG534" s="152">
        <f>IF(N534="zákl. přenesená",J534,0)</f>
        <v>0</v>
      </c>
      <c r="BH534" s="152">
        <f>IF(N534="sníž. přenesená",J534,0)</f>
        <v>0</v>
      </c>
      <c r="BI534" s="152">
        <f>IF(N534="nulová",J534,0)</f>
        <v>0</v>
      </c>
      <c r="BJ534" s="17" t="s">
        <v>80</v>
      </c>
      <c r="BK534" s="152">
        <f>ROUND(I534*H534,2)</f>
        <v>0</v>
      </c>
      <c r="BL534" s="17" t="s">
        <v>240</v>
      </c>
      <c r="BM534" s="151" t="s">
        <v>865</v>
      </c>
    </row>
    <row r="535" spans="2:51" s="12" customFormat="1" ht="11.25">
      <c r="B535" s="153"/>
      <c r="D535" s="154" t="s">
        <v>129</v>
      </c>
      <c r="E535" s="155" t="s">
        <v>1</v>
      </c>
      <c r="F535" s="156" t="s">
        <v>450</v>
      </c>
      <c r="H535" s="155" t="s">
        <v>1</v>
      </c>
      <c r="L535" s="153"/>
      <c r="M535" s="157"/>
      <c r="N535" s="158"/>
      <c r="O535" s="158"/>
      <c r="P535" s="158"/>
      <c r="Q535" s="158"/>
      <c r="R535" s="158"/>
      <c r="S535" s="158"/>
      <c r="T535" s="159"/>
      <c r="AT535" s="155" t="s">
        <v>129</v>
      </c>
      <c r="AU535" s="155" t="s">
        <v>82</v>
      </c>
      <c r="AV535" s="12" t="s">
        <v>80</v>
      </c>
      <c r="AW535" s="12" t="s">
        <v>29</v>
      </c>
      <c r="AX535" s="12" t="s">
        <v>72</v>
      </c>
      <c r="AY535" s="155" t="s">
        <v>119</v>
      </c>
    </row>
    <row r="536" spans="2:51" s="13" customFormat="1" ht="11.25">
      <c r="B536" s="160"/>
      <c r="D536" s="154" t="s">
        <v>129</v>
      </c>
      <c r="E536" s="161" t="s">
        <v>1</v>
      </c>
      <c r="F536" s="162" t="s">
        <v>545</v>
      </c>
      <c r="H536" s="163">
        <v>40.89</v>
      </c>
      <c r="L536" s="160"/>
      <c r="M536" s="164"/>
      <c r="N536" s="165"/>
      <c r="O536" s="165"/>
      <c r="P536" s="165"/>
      <c r="Q536" s="165"/>
      <c r="R536" s="165"/>
      <c r="S536" s="165"/>
      <c r="T536" s="166"/>
      <c r="AT536" s="161" t="s">
        <v>129</v>
      </c>
      <c r="AU536" s="161" t="s">
        <v>82</v>
      </c>
      <c r="AV536" s="13" t="s">
        <v>82</v>
      </c>
      <c r="AW536" s="13" t="s">
        <v>29</v>
      </c>
      <c r="AX536" s="13" t="s">
        <v>72</v>
      </c>
      <c r="AY536" s="161" t="s">
        <v>119</v>
      </c>
    </row>
    <row r="537" spans="2:51" s="13" customFormat="1" ht="11.25">
      <c r="B537" s="160"/>
      <c r="D537" s="154" t="s">
        <v>129</v>
      </c>
      <c r="E537" s="161" t="s">
        <v>1</v>
      </c>
      <c r="F537" s="162" t="s">
        <v>546</v>
      </c>
      <c r="H537" s="163">
        <v>83.79</v>
      </c>
      <c r="L537" s="160"/>
      <c r="M537" s="164"/>
      <c r="N537" s="165"/>
      <c r="O537" s="165"/>
      <c r="P537" s="165"/>
      <c r="Q537" s="165"/>
      <c r="R537" s="165"/>
      <c r="S537" s="165"/>
      <c r="T537" s="166"/>
      <c r="AT537" s="161" t="s">
        <v>129</v>
      </c>
      <c r="AU537" s="161" t="s">
        <v>82</v>
      </c>
      <c r="AV537" s="13" t="s">
        <v>82</v>
      </c>
      <c r="AW537" s="13" t="s">
        <v>29</v>
      </c>
      <c r="AX537" s="13" t="s">
        <v>72</v>
      </c>
      <c r="AY537" s="161" t="s">
        <v>119</v>
      </c>
    </row>
    <row r="538" spans="2:51" s="13" customFormat="1" ht="11.25">
      <c r="B538" s="160"/>
      <c r="D538" s="154" t="s">
        <v>129</v>
      </c>
      <c r="E538" s="161" t="s">
        <v>1</v>
      </c>
      <c r="F538" s="162" t="s">
        <v>547</v>
      </c>
      <c r="H538" s="163">
        <v>7.29</v>
      </c>
      <c r="L538" s="160"/>
      <c r="M538" s="164"/>
      <c r="N538" s="165"/>
      <c r="O538" s="165"/>
      <c r="P538" s="165"/>
      <c r="Q538" s="165"/>
      <c r="R538" s="165"/>
      <c r="S538" s="165"/>
      <c r="T538" s="166"/>
      <c r="AT538" s="161" t="s">
        <v>129</v>
      </c>
      <c r="AU538" s="161" t="s">
        <v>82</v>
      </c>
      <c r="AV538" s="13" t="s">
        <v>82</v>
      </c>
      <c r="AW538" s="13" t="s">
        <v>29</v>
      </c>
      <c r="AX538" s="13" t="s">
        <v>72</v>
      </c>
      <c r="AY538" s="161" t="s">
        <v>119</v>
      </c>
    </row>
    <row r="539" spans="2:51" s="14" customFormat="1" ht="11.25">
      <c r="B539" s="171"/>
      <c r="D539" s="154" t="s">
        <v>129</v>
      </c>
      <c r="E539" s="172" t="s">
        <v>1</v>
      </c>
      <c r="F539" s="173" t="s">
        <v>206</v>
      </c>
      <c r="H539" s="174">
        <v>131.97</v>
      </c>
      <c r="I539" s="203"/>
      <c r="L539" s="171"/>
      <c r="M539" s="175"/>
      <c r="N539" s="176"/>
      <c r="O539" s="176"/>
      <c r="P539" s="176"/>
      <c r="Q539" s="176"/>
      <c r="R539" s="176"/>
      <c r="S539" s="176"/>
      <c r="T539" s="177"/>
      <c r="AT539" s="172" t="s">
        <v>129</v>
      </c>
      <c r="AU539" s="172" t="s">
        <v>82</v>
      </c>
      <c r="AV539" s="14" t="s">
        <v>127</v>
      </c>
      <c r="AW539" s="14" t="s">
        <v>29</v>
      </c>
      <c r="AX539" s="14" t="s">
        <v>80</v>
      </c>
      <c r="AY539" s="172" t="s">
        <v>119</v>
      </c>
    </row>
    <row r="540" spans="1:65" s="1" customFormat="1" ht="16.5" customHeight="1">
      <c r="A540" s="29"/>
      <c r="B540" s="140"/>
      <c r="C540" s="141" t="s">
        <v>866</v>
      </c>
      <c r="D540" s="141" t="s">
        <v>122</v>
      </c>
      <c r="E540" s="142" t="s">
        <v>867</v>
      </c>
      <c r="F540" s="143" t="s">
        <v>868</v>
      </c>
      <c r="G540" s="144" t="s">
        <v>226</v>
      </c>
      <c r="H540" s="145">
        <v>131.97</v>
      </c>
      <c r="I540" s="200"/>
      <c r="J540" s="146">
        <f>ROUND(I540*H540,2)</f>
        <v>0</v>
      </c>
      <c r="K540" s="143" t="s">
        <v>126</v>
      </c>
      <c r="L540" s="30"/>
      <c r="M540" s="147" t="s">
        <v>1</v>
      </c>
      <c r="N540" s="148" t="s">
        <v>37</v>
      </c>
      <c r="O540" s="149">
        <v>0.108</v>
      </c>
      <c r="P540" s="149">
        <f>O540*H540</f>
        <v>14.25276</v>
      </c>
      <c r="Q540" s="149">
        <v>0.00024</v>
      </c>
      <c r="R540" s="149">
        <f>Q540*H540</f>
        <v>0.0316728</v>
      </c>
      <c r="S540" s="149">
        <v>0</v>
      </c>
      <c r="T540" s="150">
        <f>S540*H540</f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51" t="s">
        <v>240</v>
      </c>
      <c r="AT540" s="151" t="s">
        <v>122</v>
      </c>
      <c r="AU540" s="151" t="s">
        <v>82</v>
      </c>
      <c r="AY540" s="17" t="s">
        <v>119</v>
      </c>
      <c r="BE540" s="152">
        <f>IF(N540="základní",J540,0)</f>
        <v>0</v>
      </c>
      <c r="BF540" s="152">
        <f>IF(N540="snížená",J540,0)</f>
        <v>0</v>
      </c>
      <c r="BG540" s="152">
        <f>IF(N540="zákl. přenesená",J540,0)</f>
        <v>0</v>
      </c>
      <c r="BH540" s="152">
        <f>IF(N540="sníž. přenesená",J540,0)</f>
        <v>0</v>
      </c>
      <c r="BI540" s="152">
        <f>IF(N540="nulová",J540,0)</f>
        <v>0</v>
      </c>
      <c r="BJ540" s="17" t="s">
        <v>80</v>
      </c>
      <c r="BK540" s="152">
        <f>ROUND(I540*H540,2)</f>
        <v>0</v>
      </c>
      <c r="BL540" s="17" t="s">
        <v>240</v>
      </c>
      <c r="BM540" s="151" t="s">
        <v>869</v>
      </c>
    </row>
    <row r="541" spans="2:63" s="11" customFormat="1" ht="22.5" customHeight="1">
      <c r="B541" s="128"/>
      <c r="D541" s="129" t="s">
        <v>71</v>
      </c>
      <c r="E541" s="138" t="s">
        <v>870</v>
      </c>
      <c r="F541" s="138" t="s">
        <v>871</v>
      </c>
      <c r="J541" s="139">
        <f>BK541</f>
        <v>0</v>
      </c>
      <c r="L541" s="128"/>
      <c r="M541" s="132"/>
      <c r="N541" s="133"/>
      <c r="O541" s="133"/>
      <c r="P541" s="134">
        <f>SUM(P542:P546)</f>
        <v>8.10624</v>
      </c>
      <c r="Q541" s="133"/>
      <c r="R541" s="134">
        <f>SUM(R542:R546)</f>
        <v>0.013015599999999999</v>
      </c>
      <c r="S541" s="133"/>
      <c r="T541" s="135">
        <f>SUM(T542:T546)</f>
        <v>0</v>
      </c>
      <c r="AR541" s="129" t="s">
        <v>82</v>
      </c>
      <c r="AT541" s="136" t="s">
        <v>71</v>
      </c>
      <c r="AU541" s="136" t="s">
        <v>80</v>
      </c>
      <c r="AY541" s="129" t="s">
        <v>119</v>
      </c>
      <c r="BK541" s="137">
        <f>SUM(BK542:BK546)</f>
        <v>0</v>
      </c>
    </row>
    <row r="542" spans="1:65" s="1" customFormat="1" ht="16.5" customHeight="1">
      <c r="A542" s="29"/>
      <c r="B542" s="140"/>
      <c r="C542" s="141" t="s">
        <v>872</v>
      </c>
      <c r="D542" s="141" t="s">
        <v>122</v>
      </c>
      <c r="E542" s="142" t="s">
        <v>873</v>
      </c>
      <c r="F542" s="143" t="s">
        <v>874</v>
      </c>
      <c r="G542" s="144" t="s">
        <v>226</v>
      </c>
      <c r="H542" s="145">
        <v>100</v>
      </c>
      <c r="I542" s="200"/>
      <c r="J542" s="146">
        <f>ROUND(I542*H542,2)</f>
        <v>0</v>
      </c>
      <c r="K542" s="143" t="s">
        <v>126</v>
      </c>
      <c r="L542" s="30"/>
      <c r="M542" s="147" t="s">
        <v>1</v>
      </c>
      <c r="N542" s="148" t="s">
        <v>37</v>
      </c>
      <c r="O542" s="149">
        <v>0.029</v>
      </c>
      <c r="P542" s="149">
        <f>O542*H542</f>
        <v>2.9000000000000004</v>
      </c>
      <c r="Q542" s="149">
        <v>0</v>
      </c>
      <c r="R542" s="149">
        <f>Q542*H542</f>
        <v>0</v>
      </c>
      <c r="S542" s="149">
        <v>0</v>
      </c>
      <c r="T542" s="150">
        <f>S542*H542</f>
        <v>0</v>
      </c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R542" s="151" t="s">
        <v>240</v>
      </c>
      <c r="AT542" s="151" t="s">
        <v>122</v>
      </c>
      <c r="AU542" s="151" t="s">
        <v>82</v>
      </c>
      <c r="AY542" s="17" t="s">
        <v>119</v>
      </c>
      <c r="BE542" s="152">
        <f>IF(N542="základní",J542,0)</f>
        <v>0</v>
      </c>
      <c r="BF542" s="152">
        <f>IF(N542="snížená",J542,0)</f>
        <v>0</v>
      </c>
      <c r="BG542" s="152">
        <f>IF(N542="zákl. přenesená",J542,0)</f>
        <v>0</v>
      </c>
      <c r="BH542" s="152">
        <f>IF(N542="sníž. přenesená",J542,0)</f>
        <v>0</v>
      </c>
      <c r="BI542" s="152">
        <f>IF(N542="nulová",J542,0)</f>
        <v>0</v>
      </c>
      <c r="BJ542" s="17" t="s">
        <v>80</v>
      </c>
      <c r="BK542" s="152">
        <f>ROUND(I542*H542,2)</f>
        <v>0</v>
      </c>
      <c r="BL542" s="17" t="s">
        <v>240</v>
      </c>
      <c r="BM542" s="151" t="s">
        <v>875</v>
      </c>
    </row>
    <row r="543" spans="1:65" s="1" customFormat="1" ht="16.5" customHeight="1">
      <c r="A543" s="29"/>
      <c r="B543" s="140"/>
      <c r="C543" s="178" t="s">
        <v>876</v>
      </c>
      <c r="D543" s="178" t="s">
        <v>217</v>
      </c>
      <c r="E543" s="179" t="s">
        <v>877</v>
      </c>
      <c r="F543" s="180" t="s">
        <v>878</v>
      </c>
      <c r="G543" s="181" t="s">
        <v>226</v>
      </c>
      <c r="H543" s="182">
        <v>105</v>
      </c>
      <c r="I543" s="201"/>
      <c r="J543" s="183">
        <f>ROUND(I543*H543,2)</f>
        <v>0</v>
      </c>
      <c r="K543" s="180" t="s">
        <v>126</v>
      </c>
      <c r="L543" s="184"/>
      <c r="M543" s="185" t="s">
        <v>1</v>
      </c>
      <c r="N543" s="186" t="s">
        <v>37</v>
      </c>
      <c r="O543" s="149">
        <v>0</v>
      </c>
      <c r="P543" s="149">
        <f>O543*H543</f>
        <v>0</v>
      </c>
      <c r="Q543" s="149">
        <v>0</v>
      </c>
      <c r="R543" s="149">
        <f>Q543*H543</f>
        <v>0</v>
      </c>
      <c r="S543" s="149">
        <v>0</v>
      </c>
      <c r="T543" s="150">
        <f>S543*H543</f>
        <v>0</v>
      </c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R543" s="151" t="s">
        <v>361</v>
      </c>
      <c r="AT543" s="151" t="s">
        <v>217</v>
      </c>
      <c r="AU543" s="151" t="s">
        <v>82</v>
      </c>
      <c r="AY543" s="17" t="s">
        <v>119</v>
      </c>
      <c r="BE543" s="152">
        <f>IF(N543="základní",J543,0)</f>
        <v>0</v>
      </c>
      <c r="BF543" s="152">
        <f>IF(N543="snížená",J543,0)</f>
        <v>0</v>
      </c>
      <c r="BG543" s="152">
        <f>IF(N543="zákl. přenesená",J543,0)</f>
        <v>0</v>
      </c>
      <c r="BH543" s="152">
        <f>IF(N543="sníž. přenesená",J543,0)</f>
        <v>0</v>
      </c>
      <c r="BI543" s="152">
        <f>IF(N543="nulová",J543,0)</f>
        <v>0</v>
      </c>
      <c r="BJ543" s="17" t="s">
        <v>80</v>
      </c>
      <c r="BK543" s="152">
        <f>ROUND(I543*H543,2)</f>
        <v>0</v>
      </c>
      <c r="BL543" s="17" t="s">
        <v>240</v>
      </c>
      <c r="BM543" s="151" t="s">
        <v>879</v>
      </c>
    </row>
    <row r="544" spans="2:51" s="13" customFormat="1" ht="11.25">
      <c r="B544" s="160"/>
      <c r="D544" s="154" t="s">
        <v>129</v>
      </c>
      <c r="F544" s="162" t="s">
        <v>880</v>
      </c>
      <c r="H544" s="163">
        <v>105</v>
      </c>
      <c r="L544" s="160"/>
      <c r="M544" s="164"/>
      <c r="N544" s="165"/>
      <c r="O544" s="165"/>
      <c r="P544" s="165"/>
      <c r="Q544" s="165"/>
      <c r="R544" s="165"/>
      <c r="S544" s="165"/>
      <c r="T544" s="166"/>
      <c r="AT544" s="161" t="s">
        <v>129</v>
      </c>
      <c r="AU544" s="161" t="s">
        <v>82</v>
      </c>
      <c r="AV544" s="13" t="s">
        <v>82</v>
      </c>
      <c r="AW544" s="13" t="s">
        <v>3</v>
      </c>
      <c r="AX544" s="13" t="s">
        <v>80</v>
      </c>
      <c r="AY544" s="161" t="s">
        <v>119</v>
      </c>
    </row>
    <row r="545" spans="1:65" s="1" customFormat="1" ht="16.5" customHeight="1">
      <c r="A545" s="29"/>
      <c r="B545" s="140"/>
      <c r="C545" s="141" t="s">
        <v>881</v>
      </c>
      <c r="D545" s="141" t="s">
        <v>122</v>
      </c>
      <c r="E545" s="142" t="s">
        <v>882</v>
      </c>
      <c r="F545" s="143" t="s">
        <v>883</v>
      </c>
      <c r="G545" s="144" t="s">
        <v>226</v>
      </c>
      <c r="H545" s="145">
        <v>50.06</v>
      </c>
      <c r="I545" s="200"/>
      <c r="J545" s="146">
        <f>ROUND(I545*H545,2)</f>
        <v>0</v>
      </c>
      <c r="K545" s="143" t="s">
        <v>126</v>
      </c>
      <c r="L545" s="30"/>
      <c r="M545" s="147" t="s">
        <v>1</v>
      </c>
      <c r="N545" s="148" t="s">
        <v>37</v>
      </c>
      <c r="O545" s="149">
        <v>0.104</v>
      </c>
      <c r="P545" s="149">
        <f>O545*H545</f>
        <v>5.20624</v>
      </c>
      <c r="Q545" s="149">
        <v>0.00026</v>
      </c>
      <c r="R545" s="149">
        <f>Q545*H545</f>
        <v>0.013015599999999999</v>
      </c>
      <c r="S545" s="149">
        <v>0</v>
      </c>
      <c r="T545" s="150">
        <f>S545*H545</f>
        <v>0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R545" s="151" t="s">
        <v>240</v>
      </c>
      <c r="AT545" s="151" t="s">
        <v>122</v>
      </c>
      <c r="AU545" s="151" t="s">
        <v>82</v>
      </c>
      <c r="AY545" s="17" t="s">
        <v>119</v>
      </c>
      <c r="BE545" s="152">
        <f>IF(N545="základní",J545,0)</f>
        <v>0</v>
      </c>
      <c r="BF545" s="152">
        <f>IF(N545="snížená",J545,0)</f>
        <v>0</v>
      </c>
      <c r="BG545" s="152">
        <f>IF(N545="zákl. přenesená",J545,0)</f>
        <v>0</v>
      </c>
      <c r="BH545" s="152">
        <f>IF(N545="sníž. přenesená",J545,0)</f>
        <v>0</v>
      </c>
      <c r="BI545" s="152">
        <f>IF(N545="nulová",J545,0)</f>
        <v>0</v>
      </c>
      <c r="BJ545" s="17" t="s">
        <v>80</v>
      </c>
      <c r="BK545" s="152">
        <f>ROUND(I545*H545,2)</f>
        <v>0</v>
      </c>
      <c r="BL545" s="17" t="s">
        <v>240</v>
      </c>
      <c r="BM545" s="151" t="s">
        <v>884</v>
      </c>
    </row>
    <row r="546" spans="2:51" s="13" customFormat="1" ht="11.25">
      <c r="B546" s="160"/>
      <c r="D546" s="154" t="s">
        <v>129</v>
      </c>
      <c r="E546" s="161" t="s">
        <v>1</v>
      </c>
      <c r="F546" s="162" t="s">
        <v>885</v>
      </c>
      <c r="H546" s="163">
        <v>50.06</v>
      </c>
      <c r="L546" s="160"/>
      <c r="M546" s="164"/>
      <c r="N546" s="165"/>
      <c r="O546" s="165"/>
      <c r="P546" s="165"/>
      <c r="Q546" s="165"/>
      <c r="R546" s="165"/>
      <c r="S546" s="165"/>
      <c r="T546" s="166"/>
      <c r="AT546" s="161" t="s">
        <v>129</v>
      </c>
      <c r="AU546" s="161" t="s">
        <v>82</v>
      </c>
      <c r="AV546" s="13" t="s">
        <v>82</v>
      </c>
      <c r="AW546" s="13" t="s">
        <v>29</v>
      </c>
      <c r="AX546" s="13" t="s">
        <v>80</v>
      </c>
      <c r="AY546" s="161" t="s">
        <v>119</v>
      </c>
    </row>
    <row r="547" spans="2:63" s="11" customFormat="1" ht="25.5" customHeight="1">
      <c r="B547" s="128"/>
      <c r="D547" s="129" t="s">
        <v>71</v>
      </c>
      <c r="E547" s="130" t="s">
        <v>886</v>
      </c>
      <c r="F547" s="130" t="s">
        <v>887</v>
      </c>
      <c r="J547" s="131">
        <f>BK547</f>
        <v>0</v>
      </c>
      <c r="L547" s="128"/>
      <c r="M547" s="132"/>
      <c r="N547" s="133"/>
      <c r="O547" s="133"/>
      <c r="P547" s="134">
        <f>SUM(P548:P551)</f>
        <v>0</v>
      </c>
      <c r="Q547" s="133"/>
      <c r="R547" s="134">
        <f>SUM(R548:R551)</f>
        <v>0</v>
      </c>
      <c r="S547" s="133"/>
      <c r="T547" s="135">
        <f>SUM(T548:T551)</f>
        <v>0</v>
      </c>
      <c r="AR547" s="129" t="s">
        <v>127</v>
      </c>
      <c r="AT547" s="136" t="s">
        <v>71</v>
      </c>
      <c r="AU547" s="136" t="s">
        <v>72</v>
      </c>
      <c r="AY547" s="129" t="s">
        <v>119</v>
      </c>
      <c r="BK547" s="137">
        <f>SUM(BK548:BK551)</f>
        <v>0</v>
      </c>
    </row>
    <row r="548" spans="1:65" s="1" customFormat="1" ht="16.5" customHeight="1">
      <c r="A548" s="29"/>
      <c r="B548" s="140"/>
      <c r="C548" s="141" t="s">
        <v>888</v>
      </c>
      <c r="D548" s="141" t="s">
        <v>122</v>
      </c>
      <c r="E548" s="142" t="s">
        <v>889</v>
      </c>
      <c r="F548" s="143" t="s">
        <v>890</v>
      </c>
      <c r="G548" s="144" t="s">
        <v>326</v>
      </c>
      <c r="H548" s="145">
        <v>0</v>
      </c>
      <c r="I548" s="200"/>
      <c r="J548" s="146">
        <f>ROUND(I548*H548,2)</f>
        <v>0</v>
      </c>
      <c r="K548" s="143" t="s">
        <v>1</v>
      </c>
      <c r="L548" s="30"/>
      <c r="M548" s="147" t="s">
        <v>1</v>
      </c>
      <c r="N548" s="148" t="s">
        <v>37</v>
      </c>
      <c r="O548" s="149">
        <v>0</v>
      </c>
      <c r="P548" s="149">
        <f>O548*H548</f>
        <v>0</v>
      </c>
      <c r="Q548" s="149">
        <v>0</v>
      </c>
      <c r="R548" s="149">
        <f>Q548*H548</f>
        <v>0</v>
      </c>
      <c r="S548" s="149">
        <v>0</v>
      </c>
      <c r="T548" s="150">
        <f>S548*H548</f>
        <v>0</v>
      </c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R548" s="151" t="s">
        <v>891</v>
      </c>
      <c r="AT548" s="151" t="s">
        <v>122</v>
      </c>
      <c r="AU548" s="151" t="s">
        <v>80</v>
      </c>
      <c r="AY548" s="17" t="s">
        <v>119</v>
      </c>
      <c r="BE548" s="152">
        <f>IF(N548="základní",J548,0)</f>
        <v>0</v>
      </c>
      <c r="BF548" s="152">
        <f>IF(N548="snížená",J548,0)</f>
        <v>0</v>
      </c>
      <c r="BG548" s="152">
        <f>IF(N548="zákl. přenesená",J548,0)</f>
        <v>0</v>
      </c>
      <c r="BH548" s="152">
        <f>IF(N548="sníž. přenesená",J548,0)</f>
        <v>0</v>
      </c>
      <c r="BI548" s="152">
        <f>IF(N548="nulová",J548,0)</f>
        <v>0</v>
      </c>
      <c r="BJ548" s="17" t="s">
        <v>80</v>
      </c>
      <c r="BK548" s="152">
        <f>ROUND(I548*H548,2)</f>
        <v>0</v>
      </c>
      <c r="BL548" s="17" t="s">
        <v>891</v>
      </c>
      <c r="BM548" s="151" t="s">
        <v>892</v>
      </c>
    </row>
    <row r="549" spans="1:65" s="1" customFormat="1" ht="16.5" customHeight="1">
      <c r="A549" s="29"/>
      <c r="B549" s="140"/>
      <c r="C549" s="141" t="s">
        <v>893</v>
      </c>
      <c r="D549" s="141" t="s">
        <v>122</v>
      </c>
      <c r="E549" s="142" t="s">
        <v>894</v>
      </c>
      <c r="F549" s="143" t="s">
        <v>895</v>
      </c>
      <c r="G549" s="144" t="s">
        <v>326</v>
      </c>
      <c r="H549" s="145">
        <v>1</v>
      </c>
      <c r="I549" s="200"/>
      <c r="J549" s="146">
        <f>ROUND(I549*H549,2)</f>
        <v>0</v>
      </c>
      <c r="K549" s="143" t="s">
        <v>1</v>
      </c>
      <c r="L549" s="30"/>
      <c r="M549" s="147" t="s">
        <v>1</v>
      </c>
      <c r="N549" s="148" t="s">
        <v>37</v>
      </c>
      <c r="O549" s="149">
        <v>0</v>
      </c>
      <c r="P549" s="149">
        <f>O549*H549</f>
        <v>0</v>
      </c>
      <c r="Q549" s="149">
        <v>0</v>
      </c>
      <c r="R549" s="149">
        <f>Q549*H549</f>
        <v>0</v>
      </c>
      <c r="S549" s="149">
        <v>0</v>
      </c>
      <c r="T549" s="150">
        <f>S549*H549</f>
        <v>0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R549" s="151" t="s">
        <v>891</v>
      </c>
      <c r="AT549" s="151" t="s">
        <v>122</v>
      </c>
      <c r="AU549" s="151" t="s">
        <v>80</v>
      </c>
      <c r="AY549" s="17" t="s">
        <v>119</v>
      </c>
      <c r="BE549" s="152">
        <f>IF(N549="základní",J549,0)</f>
        <v>0</v>
      </c>
      <c r="BF549" s="152">
        <f>IF(N549="snížená",J549,0)</f>
        <v>0</v>
      </c>
      <c r="BG549" s="152">
        <f>IF(N549="zákl. přenesená",J549,0)</f>
        <v>0</v>
      </c>
      <c r="BH549" s="152">
        <f>IF(N549="sníž. přenesená",J549,0)</f>
        <v>0</v>
      </c>
      <c r="BI549" s="152">
        <f>IF(N549="nulová",J549,0)</f>
        <v>0</v>
      </c>
      <c r="BJ549" s="17" t="s">
        <v>80</v>
      </c>
      <c r="BK549" s="152">
        <f>ROUND(I549*H549,2)</f>
        <v>0</v>
      </c>
      <c r="BL549" s="17" t="s">
        <v>891</v>
      </c>
      <c r="BM549" s="151" t="s">
        <v>896</v>
      </c>
    </row>
    <row r="550" spans="1:65" s="1" customFormat="1" ht="16.5" customHeight="1">
      <c r="A550" s="29"/>
      <c r="B550" s="140"/>
      <c r="C550" s="141" t="s">
        <v>897</v>
      </c>
      <c r="D550" s="141" t="s">
        <v>122</v>
      </c>
      <c r="E550" s="142" t="s">
        <v>898</v>
      </c>
      <c r="F550" s="143" t="s">
        <v>899</v>
      </c>
      <c r="G550" s="144" t="s">
        <v>326</v>
      </c>
      <c r="H550" s="145">
        <v>2</v>
      </c>
      <c r="I550" s="200"/>
      <c r="J550" s="146">
        <f>ROUND(I550*H550,2)</f>
        <v>0</v>
      </c>
      <c r="K550" s="143" t="s">
        <v>1</v>
      </c>
      <c r="L550" s="30"/>
      <c r="M550" s="147" t="s">
        <v>1</v>
      </c>
      <c r="N550" s="148" t="s">
        <v>37</v>
      </c>
      <c r="O550" s="149">
        <v>0</v>
      </c>
      <c r="P550" s="149">
        <f>O550*H550</f>
        <v>0</v>
      </c>
      <c r="Q550" s="149">
        <v>0</v>
      </c>
      <c r="R550" s="149">
        <f>Q550*H550</f>
        <v>0</v>
      </c>
      <c r="S550" s="149">
        <v>0</v>
      </c>
      <c r="T550" s="150">
        <f>S550*H550</f>
        <v>0</v>
      </c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R550" s="151" t="s">
        <v>891</v>
      </c>
      <c r="AT550" s="151" t="s">
        <v>122</v>
      </c>
      <c r="AU550" s="151" t="s">
        <v>80</v>
      </c>
      <c r="AY550" s="17" t="s">
        <v>119</v>
      </c>
      <c r="BE550" s="152">
        <f>IF(N550="základní",J550,0)</f>
        <v>0</v>
      </c>
      <c r="BF550" s="152">
        <f>IF(N550="snížená",J550,0)</f>
        <v>0</v>
      </c>
      <c r="BG550" s="152">
        <f>IF(N550="zákl. přenesená",J550,0)</f>
        <v>0</v>
      </c>
      <c r="BH550" s="152">
        <f>IF(N550="sníž. přenesená",J550,0)</f>
        <v>0</v>
      </c>
      <c r="BI550" s="152">
        <f>IF(N550="nulová",J550,0)</f>
        <v>0</v>
      </c>
      <c r="BJ550" s="17" t="s">
        <v>80</v>
      </c>
      <c r="BK550" s="152">
        <f>ROUND(I550*H550,2)</f>
        <v>0</v>
      </c>
      <c r="BL550" s="17" t="s">
        <v>891</v>
      </c>
      <c r="BM550" s="151" t="s">
        <v>900</v>
      </c>
    </row>
    <row r="551" spans="1:65" s="1" customFormat="1" ht="16.5" customHeight="1">
      <c r="A551" s="29"/>
      <c r="B551" s="140"/>
      <c r="C551" s="141" t="s">
        <v>901</v>
      </c>
      <c r="D551" s="141" t="s">
        <v>122</v>
      </c>
      <c r="E551" s="142" t="s">
        <v>902</v>
      </c>
      <c r="F551" s="143" t="s">
        <v>903</v>
      </c>
      <c r="G551" s="144" t="s">
        <v>326</v>
      </c>
      <c r="H551" s="145">
        <v>2</v>
      </c>
      <c r="I551" s="200"/>
      <c r="J551" s="146">
        <f>ROUND(I551*H551,2)</f>
        <v>0</v>
      </c>
      <c r="K551" s="143" t="s">
        <v>1</v>
      </c>
      <c r="L551" s="30"/>
      <c r="M551" s="167" t="s">
        <v>1</v>
      </c>
      <c r="N551" s="168" t="s">
        <v>37</v>
      </c>
      <c r="O551" s="169">
        <v>0</v>
      </c>
      <c r="P551" s="169">
        <f>O551*H551</f>
        <v>0</v>
      </c>
      <c r="Q551" s="169">
        <v>0</v>
      </c>
      <c r="R551" s="169">
        <f>Q551*H551</f>
        <v>0</v>
      </c>
      <c r="S551" s="169">
        <v>0</v>
      </c>
      <c r="T551" s="170">
        <f>S551*H551</f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51" t="s">
        <v>891</v>
      </c>
      <c r="AT551" s="151" t="s">
        <v>122</v>
      </c>
      <c r="AU551" s="151" t="s">
        <v>80</v>
      </c>
      <c r="AY551" s="17" t="s">
        <v>119</v>
      </c>
      <c r="BE551" s="152">
        <f>IF(N551="základní",J551,0)</f>
        <v>0</v>
      </c>
      <c r="BF551" s="152">
        <f>IF(N551="snížená",J551,0)</f>
        <v>0</v>
      </c>
      <c r="BG551" s="152">
        <f>IF(N551="zákl. přenesená",J551,0)</f>
        <v>0</v>
      </c>
      <c r="BH551" s="152">
        <f>IF(N551="sníž. přenesená",J551,0)</f>
        <v>0</v>
      </c>
      <c r="BI551" s="152">
        <f>IF(N551="nulová",J551,0)</f>
        <v>0</v>
      </c>
      <c r="BJ551" s="17" t="s">
        <v>80</v>
      </c>
      <c r="BK551" s="152">
        <f>ROUND(I551*H551,2)</f>
        <v>0</v>
      </c>
      <c r="BL551" s="17" t="s">
        <v>891</v>
      </c>
      <c r="BM551" s="151" t="s">
        <v>904</v>
      </c>
    </row>
    <row r="552" spans="1:31" s="1" customFormat="1" ht="6.75" customHeight="1">
      <c r="A552" s="29"/>
      <c r="B552" s="44"/>
      <c r="C552" s="45"/>
      <c r="D552" s="45"/>
      <c r="E552" s="45"/>
      <c r="F552" s="45"/>
      <c r="G552" s="45"/>
      <c r="H552" s="45"/>
      <c r="I552" s="45"/>
      <c r="J552" s="45"/>
      <c r="K552" s="45"/>
      <c r="L552" s="30"/>
      <c r="M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</row>
  </sheetData>
  <sheetProtection/>
  <autoFilter ref="C136:K55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16"/>
  <sheetViews>
    <sheetView showGridLines="0" zoomScalePageLayoutView="0" workbookViewId="0" topLeftCell="A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0"/>
    </row>
    <row r="2" spans="12:46" ht="36.7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88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75" customHeight="1">
      <c r="B4" s="20"/>
      <c r="D4" s="21" t="s">
        <v>93</v>
      </c>
      <c r="L4" s="20"/>
      <c r="M4" s="91" t="s">
        <v>10</v>
      </c>
      <c r="AT4" s="17" t="s">
        <v>3</v>
      </c>
    </row>
    <row r="5" spans="2:12" ht="6.7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9" t="str">
        <f>'Rekapitulace stavby'!K6</f>
        <v>Skleník Strnady</v>
      </c>
      <c r="F7" s="240"/>
      <c r="G7" s="240"/>
      <c r="H7" s="240"/>
      <c r="L7" s="20"/>
    </row>
    <row r="8" spans="1:31" s="1" customFormat="1" ht="12" customHeight="1">
      <c r="A8" s="29"/>
      <c r="B8" s="30"/>
      <c r="C8" s="29"/>
      <c r="D8" s="26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" customFormat="1" ht="16.5" customHeight="1">
      <c r="A9" s="29"/>
      <c r="B9" s="30"/>
      <c r="C9" s="29"/>
      <c r="D9" s="29"/>
      <c r="E9" s="211" t="s">
        <v>905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1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>
        <f>'Rekapitulace stavby'!AN13</f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customHeight="1">
      <c r="A18" s="29"/>
      <c r="B18" s="30"/>
      <c r="C18" s="29"/>
      <c r="D18" s="29"/>
      <c r="E18" s="220" t="str">
        <f>'Rekapitulace stavby'!E14</f>
        <v> </v>
      </c>
      <c r="F18" s="220"/>
      <c r="G18" s="220"/>
      <c r="H18" s="220"/>
      <c r="I18" s="26" t="s">
        <v>24</v>
      </c>
      <c r="J18" s="24">
        <f>'Rekapitulace stavby'!AN14</f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>
        <f>IF('Rekapitulace stavby'!AN19="","",'Rekapitulace stavby'!AN19)</f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customHeight="1">
      <c r="A24" s="29"/>
      <c r="B24" s="30"/>
      <c r="C24" s="29"/>
      <c r="D24" s="29"/>
      <c r="E24" s="24" t="str">
        <f>IF('Rekapitulace stavby'!E20="","",'Rekapitulace stavby'!E20)</f>
        <v> </v>
      </c>
      <c r="F24" s="29"/>
      <c r="G24" s="29"/>
      <c r="H24" s="29"/>
      <c r="I24" s="26" t="s">
        <v>24</v>
      </c>
      <c r="J24" s="24">
        <f>IF('Rekapitulace stavby'!AN20="","",'Rekapitulace stavby'!AN20)</f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7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24.75" customHeight="1">
      <c r="A30" s="29"/>
      <c r="B30" s="30"/>
      <c r="C30" s="29"/>
      <c r="D30" s="95" t="s">
        <v>32</v>
      </c>
      <c r="E30" s="29"/>
      <c r="F30" s="29"/>
      <c r="G30" s="29"/>
      <c r="H30" s="29"/>
      <c r="I30" s="29"/>
      <c r="J30" s="68">
        <f>ROUND(J128,2)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6.7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14.2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14.25" customHeight="1">
      <c r="A33" s="29"/>
      <c r="B33" s="30"/>
      <c r="C33" s="29"/>
      <c r="D33" s="96" t="s">
        <v>36</v>
      </c>
      <c r="E33" s="26" t="s">
        <v>37</v>
      </c>
      <c r="F33" s="97">
        <f>ROUND((SUM(BE128:BE215)),2)</f>
        <v>0</v>
      </c>
      <c r="G33" s="29"/>
      <c r="H33" s="29"/>
      <c r="I33" s="98">
        <v>0.21</v>
      </c>
      <c r="J33" s="97">
        <f>ROUND(((SUM(BE128:BE215))*I33),2)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25" customHeight="1">
      <c r="A34" s="29"/>
      <c r="B34" s="30"/>
      <c r="C34" s="29"/>
      <c r="D34" s="29"/>
      <c r="E34" s="26" t="s">
        <v>38</v>
      </c>
      <c r="F34" s="97">
        <f>ROUND((SUM(BF128:BF215)),2)</f>
        <v>0</v>
      </c>
      <c r="G34" s="29"/>
      <c r="H34" s="29"/>
      <c r="I34" s="98">
        <v>0.15</v>
      </c>
      <c r="J34" s="97">
        <f>ROUND(((SUM(BF128:BF215))*I34),2)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25" customHeight="1" hidden="1">
      <c r="A35" s="29"/>
      <c r="B35" s="30"/>
      <c r="C35" s="29"/>
      <c r="D35" s="29"/>
      <c r="E35" s="26" t="s">
        <v>39</v>
      </c>
      <c r="F35" s="97">
        <f>ROUND((SUM(BG128:BG215)),2)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25" customHeight="1" hidden="1">
      <c r="A36" s="29"/>
      <c r="B36" s="30"/>
      <c r="C36" s="29"/>
      <c r="D36" s="29"/>
      <c r="E36" s="26" t="s">
        <v>40</v>
      </c>
      <c r="F36" s="97">
        <f>ROUND((SUM(BH128:BH215)),2)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25" customHeight="1" hidden="1">
      <c r="A37" s="29"/>
      <c r="B37" s="30"/>
      <c r="C37" s="29"/>
      <c r="D37" s="29"/>
      <c r="E37" s="26" t="s">
        <v>41</v>
      </c>
      <c r="F37" s="97">
        <f>ROUND((SUM(BI128:BI215)),2)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24.75" customHeight="1">
      <c r="A39" s="29"/>
      <c r="B39" s="30"/>
      <c r="C39" s="99"/>
      <c r="D39" s="100" t="s">
        <v>42</v>
      </c>
      <c r="E39" s="57"/>
      <c r="F39" s="57"/>
      <c r="G39" s="101" t="s">
        <v>43</v>
      </c>
      <c r="H39" s="102" t="s">
        <v>44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1" customFormat="1" ht="12.75">
      <c r="A61" s="29"/>
      <c r="B61" s="30"/>
      <c r="C61" s="29"/>
      <c r="D61" s="42" t="s">
        <v>47</v>
      </c>
      <c r="E61" s="32"/>
      <c r="F61" s="105" t="s">
        <v>48</v>
      </c>
      <c r="G61" s="42" t="s">
        <v>47</v>
      </c>
      <c r="H61" s="32"/>
      <c r="I61" s="32"/>
      <c r="J61" s="106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1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1" customFormat="1" ht="12.75">
      <c r="A76" s="29"/>
      <c r="B76" s="30"/>
      <c r="C76" s="29"/>
      <c r="D76" s="42" t="s">
        <v>47</v>
      </c>
      <c r="E76" s="32"/>
      <c r="F76" s="105" t="s">
        <v>48</v>
      </c>
      <c r="G76" s="42" t="s">
        <v>47</v>
      </c>
      <c r="H76" s="32"/>
      <c r="I76" s="32"/>
      <c r="J76" s="106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2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1" customFormat="1" ht="6.7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1" customFormat="1" ht="24.75" customHeight="1">
      <c r="A82" s="29"/>
      <c r="B82" s="30"/>
      <c r="C82" s="21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1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1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1" customFormat="1" ht="16.5" customHeight="1">
      <c r="A85" s="29"/>
      <c r="B85" s="30"/>
      <c r="C85" s="29"/>
      <c r="D85" s="29"/>
      <c r="E85" s="239" t="str">
        <f>E7</f>
        <v>Skleník Strnady</v>
      </c>
      <c r="F85" s="240"/>
      <c r="G85" s="240"/>
      <c r="H85" s="24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A86" s="29"/>
      <c r="B86" s="30"/>
      <c r="C86" s="26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1" customFormat="1" ht="16.5" customHeight="1">
      <c r="A87" s="29"/>
      <c r="B87" s="30"/>
      <c r="C87" s="29"/>
      <c r="D87" s="29"/>
      <c r="E87" s="211" t="str">
        <f>E9</f>
        <v>03 - Profesní části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1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1" customFormat="1" ht="12" customHeight="1">
      <c r="A89" s="29"/>
      <c r="B89" s="30"/>
      <c r="C89" s="26" t="s">
        <v>18</v>
      </c>
      <c r="D89" s="29"/>
      <c r="E89" s="29"/>
      <c r="F89" s="24" t="str">
        <f>F12</f>
        <v>p. č. st. 304</v>
      </c>
      <c r="G89" s="29"/>
      <c r="H89" s="29"/>
      <c r="I89" s="26" t="s">
        <v>20</v>
      </c>
      <c r="J89" s="52">
        <f>IF(J12="","",J12)</f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1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1" customFormat="1" ht="15" customHeight="1">
      <c r="A91" s="29"/>
      <c r="B91" s="30"/>
      <c r="C91" s="26" t="s">
        <v>21</v>
      </c>
      <c r="D91" s="29"/>
      <c r="E91" s="29"/>
      <c r="F91" s="24" t="str">
        <f>E15</f>
        <v>Výzkumný ústav lesního hospodářství a myslivosti</v>
      </c>
      <c r="G91" s="29"/>
      <c r="H91" s="29"/>
      <c r="I91" s="26" t="s">
        <v>27</v>
      </c>
      <c r="J91" s="27" t="str">
        <f>E21</f>
        <v>Fapal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1" customFormat="1" ht="15" customHeight="1">
      <c r="A92" s="29"/>
      <c r="B92" s="30"/>
      <c r="C92" s="26" t="s">
        <v>25</v>
      </c>
      <c r="D92" s="29"/>
      <c r="E92" s="29"/>
      <c r="F92" s="24" t="str">
        <f>IF(E18="","",E18)</f>
        <v> </v>
      </c>
      <c r="G92" s="29"/>
      <c r="H92" s="29"/>
      <c r="I92" s="26" t="s">
        <v>30</v>
      </c>
      <c r="J92" s="27" t="str">
        <f>E24</f>
        <v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1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" customFormat="1" ht="29.25" customHeight="1">
      <c r="A94" s="29"/>
      <c r="B94" s="30"/>
      <c r="C94" s="107" t="s">
        <v>97</v>
      </c>
      <c r="D94" s="99"/>
      <c r="E94" s="99"/>
      <c r="F94" s="99"/>
      <c r="G94" s="99"/>
      <c r="H94" s="99"/>
      <c r="I94" s="99"/>
      <c r="J94" s="108" t="s">
        <v>98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1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5" customHeight="1">
      <c r="A96" s="29"/>
      <c r="B96" s="30"/>
      <c r="C96" s="109" t="s">
        <v>99</v>
      </c>
      <c r="D96" s="29"/>
      <c r="E96" s="29"/>
      <c r="F96" s="29"/>
      <c r="G96" s="29"/>
      <c r="H96" s="29"/>
      <c r="I96" s="29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100</v>
      </c>
    </row>
    <row r="97" spans="2:12" s="8" customFormat="1" ht="24.75" customHeight="1">
      <c r="B97" s="110"/>
      <c r="D97" s="111" t="s">
        <v>101</v>
      </c>
      <c r="E97" s="112"/>
      <c r="F97" s="112"/>
      <c r="G97" s="112"/>
      <c r="H97" s="112"/>
      <c r="I97" s="112"/>
      <c r="J97" s="113">
        <f>J129</f>
        <v>0</v>
      </c>
      <c r="L97" s="110"/>
    </row>
    <row r="98" spans="2:12" s="9" customFormat="1" ht="19.5" customHeight="1">
      <c r="B98" s="114"/>
      <c r="D98" s="115" t="s">
        <v>151</v>
      </c>
      <c r="E98" s="116"/>
      <c r="F98" s="116"/>
      <c r="G98" s="116"/>
      <c r="H98" s="116"/>
      <c r="I98" s="116"/>
      <c r="J98" s="117">
        <f>J130</f>
        <v>0</v>
      </c>
      <c r="L98" s="114"/>
    </row>
    <row r="99" spans="2:12" s="9" customFormat="1" ht="19.5" customHeight="1">
      <c r="B99" s="114"/>
      <c r="D99" s="115" t="s">
        <v>906</v>
      </c>
      <c r="E99" s="116"/>
      <c r="F99" s="116"/>
      <c r="G99" s="116"/>
      <c r="H99" s="116"/>
      <c r="I99" s="116"/>
      <c r="J99" s="117">
        <f>J148</f>
        <v>0</v>
      </c>
      <c r="L99" s="114"/>
    </row>
    <row r="100" spans="2:12" s="8" customFormat="1" ht="24.75" customHeight="1">
      <c r="B100" s="110"/>
      <c r="D100" s="111" t="s">
        <v>158</v>
      </c>
      <c r="E100" s="112"/>
      <c r="F100" s="112"/>
      <c r="G100" s="112"/>
      <c r="H100" s="112"/>
      <c r="I100" s="112"/>
      <c r="J100" s="113">
        <f>J163</f>
        <v>0</v>
      </c>
      <c r="L100" s="110"/>
    </row>
    <row r="101" spans="2:12" s="9" customFormat="1" ht="19.5" customHeight="1">
      <c r="B101" s="114"/>
      <c r="D101" s="115" t="s">
        <v>907</v>
      </c>
      <c r="E101" s="116"/>
      <c r="F101" s="116"/>
      <c r="G101" s="116"/>
      <c r="H101" s="116"/>
      <c r="I101" s="116"/>
      <c r="J101" s="117">
        <f>J164</f>
        <v>0</v>
      </c>
      <c r="L101" s="114"/>
    </row>
    <row r="102" spans="2:12" s="9" customFormat="1" ht="19.5" customHeight="1">
      <c r="B102" s="114"/>
      <c r="D102" s="115" t="s">
        <v>908</v>
      </c>
      <c r="E102" s="116"/>
      <c r="F102" s="116"/>
      <c r="G102" s="116"/>
      <c r="H102" s="116"/>
      <c r="I102" s="116"/>
      <c r="J102" s="117">
        <f>J169</f>
        <v>0</v>
      </c>
      <c r="L102" s="114"/>
    </row>
    <row r="103" spans="2:12" s="9" customFormat="1" ht="19.5" customHeight="1">
      <c r="B103" s="114"/>
      <c r="D103" s="115" t="s">
        <v>909</v>
      </c>
      <c r="E103" s="116"/>
      <c r="F103" s="116"/>
      <c r="G103" s="116"/>
      <c r="H103" s="116"/>
      <c r="I103" s="116"/>
      <c r="J103" s="117">
        <f>J173</f>
        <v>0</v>
      </c>
      <c r="L103" s="114"/>
    </row>
    <row r="104" spans="2:12" s="9" customFormat="1" ht="19.5" customHeight="1">
      <c r="B104" s="114"/>
      <c r="D104" s="115" t="s">
        <v>910</v>
      </c>
      <c r="E104" s="116"/>
      <c r="F104" s="116"/>
      <c r="G104" s="116"/>
      <c r="H104" s="116"/>
      <c r="I104" s="116"/>
      <c r="J104" s="117">
        <f>J180</f>
        <v>0</v>
      </c>
      <c r="L104" s="114"/>
    </row>
    <row r="105" spans="2:12" s="9" customFormat="1" ht="19.5" customHeight="1">
      <c r="B105" s="114"/>
      <c r="D105" s="115" t="s">
        <v>911</v>
      </c>
      <c r="E105" s="116"/>
      <c r="F105" s="116"/>
      <c r="G105" s="116"/>
      <c r="H105" s="116"/>
      <c r="I105" s="116"/>
      <c r="J105" s="117">
        <f>J183</f>
        <v>0</v>
      </c>
      <c r="L105" s="114"/>
    </row>
    <row r="106" spans="2:12" s="9" customFormat="1" ht="19.5" customHeight="1">
      <c r="B106" s="114"/>
      <c r="D106" s="115" t="s">
        <v>912</v>
      </c>
      <c r="E106" s="116"/>
      <c r="F106" s="116"/>
      <c r="G106" s="116"/>
      <c r="H106" s="116"/>
      <c r="I106" s="116"/>
      <c r="J106" s="117">
        <f>J194</f>
        <v>0</v>
      </c>
      <c r="L106" s="114"/>
    </row>
    <row r="107" spans="2:12" s="9" customFormat="1" ht="19.5" customHeight="1">
      <c r="B107" s="114"/>
      <c r="D107" s="115" t="s">
        <v>913</v>
      </c>
      <c r="E107" s="116"/>
      <c r="F107" s="116"/>
      <c r="G107" s="116"/>
      <c r="H107" s="116"/>
      <c r="I107" s="116"/>
      <c r="J107" s="117">
        <f>J199</f>
        <v>0</v>
      </c>
      <c r="L107" s="114"/>
    </row>
    <row r="108" spans="2:12" s="8" customFormat="1" ht="24.75" customHeight="1">
      <c r="B108" s="110"/>
      <c r="D108" s="111" t="s">
        <v>914</v>
      </c>
      <c r="E108" s="112"/>
      <c r="F108" s="112"/>
      <c r="G108" s="112"/>
      <c r="H108" s="112"/>
      <c r="I108" s="112"/>
      <c r="J108" s="113">
        <f>J211</f>
        <v>0</v>
      </c>
      <c r="L108" s="110"/>
    </row>
    <row r="109" spans="1:31" s="1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1" customFormat="1" ht="6.7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1" customFormat="1" ht="6.7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" customFormat="1" ht="24.75" customHeight="1">
      <c r="A115" s="29"/>
      <c r="B115" s="30"/>
      <c r="C115" s="21" t="s">
        <v>104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" customFormat="1" ht="6.7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12" customHeight="1">
      <c r="A117" s="29"/>
      <c r="B117" s="30"/>
      <c r="C117" s="26" t="s">
        <v>14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6.5" customHeight="1">
      <c r="A118" s="29"/>
      <c r="B118" s="30"/>
      <c r="C118" s="29"/>
      <c r="D118" s="29"/>
      <c r="E118" s="239" t="str">
        <f>E7</f>
        <v>Skleník Strnady</v>
      </c>
      <c r="F118" s="240"/>
      <c r="G118" s="240"/>
      <c r="H118" s="240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A119" s="29"/>
      <c r="B119" s="30"/>
      <c r="C119" s="26" t="s">
        <v>94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6.5" customHeight="1">
      <c r="A120" s="29"/>
      <c r="B120" s="30"/>
      <c r="C120" s="29"/>
      <c r="D120" s="29"/>
      <c r="E120" s="211" t="str">
        <f>E9</f>
        <v>03 - Profesní části</v>
      </c>
      <c r="F120" s="238"/>
      <c r="G120" s="238"/>
      <c r="H120" s="238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6.7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>
      <c r="A122" s="29"/>
      <c r="B122" s="30"/>
      <c r="C122" s="26" t="s">
        <v>18</v>
      </c>
      <c r="D122" s="29"/>
      <c r="E122" s="29"/>
      <c r="F122" s="24" t="str">
        <f>F12</f>
        <v>p. č. st. 304</v>
      </c>
      <c r="G122" s="29"/>
      <c r="H122" s="29"/>
      <c r="I122" s="26" t="s">
        <v>20</v>
      </c>
      <c r="J122" s="52">
        <f>IF(J12="","",J12)</f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" customFormat="1" ht="6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" customFormat="1" ht="15" customHeight="1">
      <c r="A124" s="29"/>
      <c r="B124" s="30"/>
      <c r="C124" s="26" t="s">
        <v>21</v>
      </c>
      <c r="D124" s="29"/>
      <c r="E124" s="29"/>
      <c r="F124" s="24" t="str">
        <f>E15</f>
        <v>Výzkumný ústav lesního hospodářství a myslivosti</v>
      </c>
      <c r="G124" s="29"/>
      <c r="H124" s="29"/>
      <c r="I124" s="26" t="s">
        <v>27</v>
      </c>
      <c r="J124" s="27" t="str">
        <f>E21</f>
        <v>Fapal s.r.o.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1" customFormat="1" ht="15" customHeight="1">
      <c r="A125" s="29"/>
      <c r="B125" s="30"/>
      <c r="C125" s="26" t="s">
        <v>25</v>
      </c>
      <c r="D125" s="29"/>
      <c r="E125" s="29"/>
      <c r="F125" s="24" t="str">
        <f>IF(E18="","",E18)</f>
        <v> </v>
      </c>
      <c r="G125" s="29"/>
      <c r="H125" s="29"/>
      <c r="I125" s="26" t="s">
        <v>30</v>
      </c>
      <c r="J125" s="27" t="str">
        <f>E24</f>
        <v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1" customFormat="1" ht="9.7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0" customFormat="1" ht="29.25" customHeight="1">
      <c r="A127" s="118"/>
      <c r="B127" s="119"/>
      <c r="C127" s="120" t="s">
        <v>105</v>
      </c>
      <c r="D127" s="121" t="s">
        <v>57</v>
      </c>
      <c r="E127" s="121" t="s">
        <v>53</v>
      </c>
      <c r="F127" s="121" t="s">
        <v>54</v>
      </c>
      <c r="G127" s="121" t="s">
        <v>106</v>
      </c>
      <c r="H127" s="121" t="s">
        <v>107</v>
      </c>
      <c r="I127" s="121" t="s">
        <v>108</v>
      </c>
      <c r="J127" s="121" t="s">
        <v>98</v>
      </c>
      <c r="K127" s="122" t="s">
        <v>109</v>
      </c>
      <c r="L127" s="123"/>
      <c r="M127" s="59" t="s">
        <v>1</v>
      </c>
      <c r="N127" s="60" t="s">
        <v>36</v>
      </c>
      <c r="O127" s="60" t="s">
        <v>110</v>
      </c>
      <c r="P127" s="60" t="s">
        <v>111</v>
      </c>
      <c r="Q127" s="60" t="s">
        <v>112</v>
      </c>
      <c r="R127" s="60" t="s">
        <v>113</v>
      </c>
      <c r="S127" s="60" t="s">
        <v>114</v>
      </c>
      <c r="T127" s="61" t="s">
        <v>115</v>
      </c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</row>
    <row r="128" spans="1:63" s="1" customFormat="1" ht="22.5" customHeight="1">
      <c r="A128" s="29"/>
      <c r="B128" s="30"/>
      <c r="C128" s="66" t="s">
        <v>116</v>
      </c>
      <c r="D128" s="29"/>
      <c r="E128" s="29"/>
      <c r="F128" s="29"/>
      <c r="G128" s="29"/>
      <c r="H128" s="29"/>
      <c r="I128" s="29"/>
      <c r="J128" s="124">
        <f>BK128</f>
        <v>0</v>
      </c>
      <c r="K128" s="29"/>
      <c r="L128" s="30"/>
      <c r="M128" s="62"/>
      <c r="N128" s="53"/>
      <c r="O128" s="63"/>
      <c r="P128" s="125">
        <f>P129+P163+P211</f>
        <v>56465.670725</v>
      </c>
      <c r="Q128" s="63"/>
      <c r="R128" s="125">
        <f>R129+R163+R211</f>
        <v>1.542708</v>
      </c>
      <c r="S128" s="63"/>
      <c r="T128" s="126">
        <f>T129+T163+T211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71</v>
      </c>
      <c r="AU128" s="17" t="s">
        <v>100</v>
      </c>
      <c r="BK128" s="127">
        <f>BK129+BK163+BK211</f>
        <v>0</v>
      </c>
    </row>
    <row r="129" spans="2:63" s="11" customFormat="1" ht="25.5" customHeight="1">
      <c r="B129" s="128"/>
      <c r="D129" s="129" t="s">
        <v>71</v>
      </c>
      <c r="E129" s="130" t="s">
        <v>117</v>
      </c>
      <c r="F129" s="130" t="s">
        <v>118</v>
      </c>
      <c r="J129" s="131">
        <f>BK129</f>
        <v>0</v>
      </c>
      <c r="L129" s="128"/>
      <c r="M129" s="132"/>
      <c r="N129" s="133"/>
      <c r="O129" s="133"/>
      <c r="P129" s="134">
        <f>P130+P148</f>
        <v>29831.954544000004</v>
      </c>
      <c r="Q129" s="133"/>
      <c r="R129" s="134">
        <f>R130+R148</f>
        <v>0</v>
      </c>
      <c r="S129" s="133"/>
      <c r="T129" s="135">
        <f>T130+T148</f>
        <v>0</v>
      </c>
      <c r="AR129" s="129" t="s">
        <v>80</v>
      </c>
      <c r="AT129" s="136" t="s">
        <v>71</v>
      </c>
      <c r="AU129" s="136" t="s">
        <v>72</v>
      </c>
      <c r="AY129" s="129" t="s">
        <v>119</v>
      </c>
      <c r="BK129" s="137">
        <f>BK130+BK148</f>
        <v>0</v>
      </c>
    </row>
    <row r="130" spans="2:63" s="11" customFormat="1" ht="22.5" customHeight="1">
      <c r="B130" s="128"/>
      <c r="D130" s="129" t="s">
        <v>71</v>
      </c>
      <c r="E130" s="138" t="s">
        <v>80</v>
      </c>
      <c r="F130" s="138" t="s">
        <v>170</v>
      </c>
      <c r="J130" s="139">
        <f>BK130</f>
        <v>0</v>
      </c>
      <c r="L130" s="128"/>
      <c r="M130" s="132"/>
      <c r="N130" s="133"/>
      <c r="O130" s="133"/>
      <c r="P130" s="134">
        <f>SUM(P131:P147)</f>
        <v>420.052844</v>
      </c>
      <c r="Q130" s="133"/>
      <c r="R130" s="134">
        <f>SUM(R131:R147)</f>
        <v>0</v>
      </c>
      <c r="S130" s="133"/>
      <c r="T130" s="135">
        <f>SUM(T131:T147)</f>
        <v>0</v>
      </c>
      <c r="AR130" s="129" t="s">
        <v>80</v>
      </c>
      <c r="AT130" s="136" t="s">
        <v>71</v>
      </c>
      <c r="AU130" s="136" t="s">
        <v>80</v>
      </c>
      <c r="AY130" s="129" t="s">
        <v>119</v>
      </c>
      <c r="BK130" s="137">
        <f>SUM(BK131:BK147)</f>
        <v>0</v>
      </c>
    </row>
    <row r="131" spans="1:65" s="1" customFormat="1" ht="16.5" customHeight="1">
      <c r="A131" s="29"/>
      <c r="B131" s="140"/>
      <c r="C131" s="141" t="s">
        <v>80</v>
      </c>
      <c r="D131" s="141" t="s">
        <v>122</v>
      </c>
      <c r="E131" s="142" t="s">
        <v>915</v>
      </c>
      <c r="F131" s="143" t="s">
        <v>916</v>
      </c>
      <c r="G131" s="144" t="s">
        <v>125</v>
      </c>
      <c r="H131" s="145">
        <v>2.678</v>
      </c>
      <c r="I131" s="200"/>
      <c r="J131" s="146">
        <f>ROUND(I131*H131,2)</f>
        <v>0</v>
      </c>
      <c r="K131" s="143" t="s">
        <v>126</v>
      </c>
      <c r="L131" s="30"/>
      <c r="M131" s="147" t="s">
        <v>1</v>
      </c>
      <c r="N131" s="148" t="s">
        <v>37</v>
      </c>
      <c r="O131" s="149">
        <v>2.94</v>
      </c>
      <c r="P131" s="149">
        <f>O131*H131</f>
        <v>7.87332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1" t="s">
        <v>127</v>
      </c>
      <c r="AT131" s="151" t="s">
        <v>122</v>
      </c>
      <c r="AU131" s="151" t="s">
        <v>82</v>
      </c>
      <c r="AY131" s="17" t="s">
        <v>119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80</v>
      </c>
      <c r="BK131" s="152">
        <f>ROUND(I131*H131,2)</f>
        <v>0</v>
      </c>
      <c r="BL131" s="17" t="s">
        <v>127</v>
      </c>
      <c r="BM131" s="151" t="s">
        <v>917</v>
      </c>
    </row>
    <row r="132" spans="2:51" s="13" customFormat="1" ht="11.25">
      <c r="B132" s="160"/>
      <c r="D132" s="154" t="s">
        <v>129</v>
      </c>
      <c r="E132" s="161" t="s">
        <v>1</v>
      </c>
      <c r="F132" s="162" t="s">
        <v>918</v>
      </c>
      <c r="H132" s="163">
        <v>2.678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129</v>
      </c>
      <c r="AU132" s="161" t="s">
        <v>82</v>
      </c>
      <c r="AV132" s="13" t="s">
        <v>82</v>
      </c>
      <c r="AW132" s="13" t="s">
        <v>29</v>
      </c>
      <c r="AX132" s="13" t="s">
        <v>80</v>
      </c>
      <c r="AY132" s="161" t="s">
        <v>119</v>
      </c>
    </row>
    <row r="133" spans="1:65" s="1" customFormat="1" ht="16.5" customHeight="1">
      <c r="A133" s="29"/>
      <c r="B133" s="140"/>
      <c r="C133" s="141" t="s">
        <v>82</v>
      </c>
      <c r="D133" s="141" t="s">
        <v>122</v>
      </c>
      <c r="E133" s="142" t="s">
        <v>919</v>
      </c>
      <c r="F133" s="143" t="s">
        <v>920</v>
      </c>
      <c r="G133" s="144" t="s">
        <v>125</v>
      </c>
      <c r="H133" s="145">
        <v>2.678</v>
      </c>
      <c r="I133" s="200"/>
      <c r="J133" s="146">
        <f>ROUND(I133*H133,2)</f>
        <v>0</v>
      </c>
      <c r="K133" s="143" t="s">
        <v>126</v>
      </c>
      <c r="L133" s="30"/>
      <c r="M133" s="147" t="s">
        <v>1</v>
      </c>
      <c r="N133" s="148" t="s">
        <v>37</v>
      </c>
      <c r="O133" s="149">
        <v>0.8</v>
      </c>
      <c r="P133" s="149">
        <f>O133*H133</f>
        <v>2.1424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1" t="s">
        <v>127</v>
      </c>
      <c r="AT133" s="151" t="s">
        <v>122</v>
      </c>
      <c r="AU133" s="151" t="s">
        <v>82</v>
      </c>
      <c r="AY133" s="17" t="s">
        <v>119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80</v>
      </c>
      <c r="BK133" s="152">
        <f>ROUND(I133*H133,2)</f>
        <v>0</v>
      </c>
      <c r="BL133" s="17" t="s">
        <v>127</v>
      </c>
      <c r="BM133" s="151" t="s">
        <v>921</v>
      </c>
    </row>
    <row r="134" spans="1:65" s="1" customFormat="1" ht="16.5" customHeight="1">
      <c r="A134" s="29"/>
      <c r="B134" s="140"/>
      <c r="C134" s="141" t="s">
        <v>138</v>
      </c>
      <c r="D134" s="141" t="s">
        <v>122</v>
      </c>
      <c r="E134" s="142" t="s">
        <v>194</v>
      </c>
      <c r="F134" s="143" t="s">
        <v>195</v>
      </c>
      <c r="G134" s="144" t="s">
        <v>125</v>
      </c>
      <c r="H134" s="145">
        <v>77.584</v>
      </c>
      <c r="I134" s="200"/>
      <c r="J134" s="146">
        <f>ROUND(I134*H134,2)</f>
        <v>0</v>
      </c>
      <c r="K134" s="143" t="s">
        <v>126</v>
      </c>
      <c r="L134" s="30"/>
      <c r="M134" s="147" t="s">
        <v>1</v>
      </c>
      <c r="N134" s="148" t="s">
        <v>37</v>
      </c>
      <c r="O134" s="149">
        <v>3.36</v>
      </c>
      <c r="P134" s="149">
        <f>O134*H134</f>
        <v>260.68224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1" t="s">
        <v>127</v>
      </c>
      <c r="AT134" s="151" t="s">
        <v>122</v>
      </c>
      <c r="AU134" s="151" t="s">
        <v>82</v>
      </c>
      <c r="AY134" s="17" t="s">
        <v>119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7" t="s">
        <v>80</v>
      </c>
      <c r="BK134" s="152">
        <f>ROUND(I134*H134,2)</f>
        <v>0</v>
      </c>
      <c r="BL134" s="17" t="s">
        <v>127</v>
      </c>
      <c r="BM134" s="151" t="s">
        <v>922</v>
      </c>
    </row>
    <row r="135" spans="2:51" s="13" customFormat="1" ht="11.25">
      <c r="B135" s="160"/>
      <c r="D135" s="154" t="s">
        <v>129</v>
      </c>
      <c r="E135" s="161" t="s">
        <v>1</v>
      </c>
      <c r="F135" s="162" t="s">
        <v>923</v>
      </c>
      <c r="H135" s="163">
        <v>18.864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129</v>
      </c>
      <c r="AU135" s="161" t="s">
        <v>82</v>
      </c>
      <c r="AV135" s="13" t="s">
        <v>82</v>
      </c>
      <c r="AW135" s="13" t="s">
        <v>29</v>
      </c>
      <c r="AX135" s="13" t="s">
        <v>72</v>
      </c>
      <c r="AY135" s="161" t="s">
        <v>119</v>
      </c>
    </row>
    <row r="136" spans="2:51" s="13" customFormat="1" ht="11.25">
      <c r="B136" s="160"/>
      <c r="D136" s="154" t="s">
        <v>129</v>
      </c>
      <c r="E136" s="161" t="s">
        <v>1</v>
      </c>
      <c r="F136" s="162" t="s">
        <v>924</v>
      </c>
      <c r="H136" s="163">
        <v>24.16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1" t="s">
        <v>129</v>
      </c>
      <c r="AU136" s="161" t="s">
        <v>82</v>
      </c>
      <c r="AV136" s="13" t="s">
        <v>82</v>
      </c>
      <c r="AW136" s="13" t="s">
        <v>29</v>
      </c>
      <c r="AX136" s="13" t="s">
        <v>72</v>
      </c>
      <c r="AY136" s="161" t="s">
        <v>119</v>
      </c>
    </row>
    <row r="137" spans="2:51" s="13" customFormat="1" ht="11.25">
      <c r="B137" s="160"/>
      <c r="D137" s="154" t="s">
        <v>129</v>
      </c>
      <c r="E137" s="161" t="s">
        <v>1</v>
      </c>
      <c r="F137" s="162" t="s">
        <v>925</v>
      </c>
      <c r="H137" s="163">
        <v>9.101</v>
      </c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129</v>
      </c>
      <c r="AU137" s="161" t="s">
        <v>82</v>
      </c>
      <c r="AV137" s="13" t="s">
        <v>82</v>
      </c>
      <c r="AW137" s="13" t="s">
        <v>29</v>
      </c>
      <c r="AX137" s="13" t="s">
        <v>72</v>
      </c>
      <c r="AY137" s="161" t="s">
        <v>119</v>
      </c>
    </row>
    <row r="138" spans="2:51" s="13" customFormat="1" ht="11.25">
      <c r="B138" s="160"/>
      <c r="D138" s="154" t="s">
        <v>129</v>
      </c>
      <c r="E138" s="161" t="s">
        <v>1</v>
      </c>
      <c r="F138" s="162" t="s">
        <v>926</v>
      </c>
      <c r="H138" s="163">
        <v>25.459</v>
      </c>
      <c r="L138" s="160"/>
      <c r="M138" s="164"/>
      <c r="N138" s="165"/>
      <c r="O138" s="165"/>
      <c r="P138" s="165"/>
      <c r="Q138" s="165"/>
      <c r="R138" s="165"/>
      <c r="S138" s="165"/>
      <c r="T138" s="166"/>
      <c r="AT138" s="161" t="s">
        <v>129</v>
      </c>
      <c r="AU138" s="161" t="s">
        <v>82</v>
      </c>
      <c r="AV138" s="13" t="s">
        <v>82</v>
      </c>
      <c r="AW138" s="13" t="s">
        <v>29</v>
      </c>
      <c r="AX138" s="13" t="s">
        <v>72</v>
      </c>
      <c r="AY138" s="161" t="s">
        <v>119</v>
      </c>
    </row>
    <row r="139" spans="2:51" s="14" customFormat="1" ht="11.25">
      <c r="B139" s="171"/>
      <c r="D139" s="154" t="s">
        <v>129</v>
      </c>
      <c r="E139" s="172" t="s">
        <v>1</v>
      </c>
      <c r="F139" s="173" t="s">
        <v>206</v>
      </c>
      <c r="H139" s="174">
        <v>77.584</v>
      </c>
      <c r="L139" s="171"/>
      <c r="M139" s="175"/>
      <c r="N139" s="176"/>
      <c r="O139" s="176"/>
      <c r="P139" s="176"/>
      <c r="Q139" s="176"/>
      <c r="R139" s="176"/>
      <c r="S139" s="176"/>
      <c r="T139" s="177"/>
      <c r="AT139" s="172" t="s">
        <v>129</v>
      </c>
      <c r="AU139" s="172" t="s">
        <v>82</v>
      </c>
      <c r="AV139" s="14" t="s">
        <v>127</v>
      </c>
      <c r="AW139" s="14" t="s">
        <v>29</v>
      </c>
      <c r="AX139" s="14" t="s">
        <v>80</v>
      </c>
      <c r="AY139" s="172" t="s">
        <v>119</v>
      </c>
    </row>
    <row r="140" spans="1:65" s="1" customFormat="1" ht="16.5" customHeight="1">
      <c r="A140" s="29"/>
      <c r="B140" s="140"/>
      <c r="C140" s="141" t="s">
        <v>127</v>
      </c>
      <c r="D140" s="141" t="s">
        <v>122</v>
      </c>
      <c r="E140" s="142" t="s">
        <v>198</v>
      </c>
      <c r="F140" s="143" t="s">
        <v>199</v>
      </c>
      <c r="G140" s="144" t="s">
        <v>125</v>
      </c>
      <c r="H140" s="145">
        <v>77.584</v>
      </c>
      <c r="I140" s="200"/>
      <c r="J140" s="146">
        <f>ROUND(I140*H140,2)</f>
        <v>0</v>
      </c>
      <c r="K140" s="143" t="s">
        <v>126</v>
      </c>
      <c r="L140" s="30"/>
      <c r="M140" s="147" t="s">
        <v>1</v>
      </c>
      <c r="N140" s="148" t="s">
        <v>37</v>
      </c>
      <c r="O140" s="149">
        <v>0.706</v>
      </c>
      <c r="P140" s="149">
        <f>O140*H140</f>
        <v>54.774304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1" t="s">
        <v>127</v>
      </c>
      <c r="AT140" s="151" t="s">
        <v>122</v>
      </c>
      <c r="AU140" s="151" t="s">
        <v>82</v>
      </c>
      <c r="AY140" s="17" t="s">
        <v>119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7" t="s">
        <v>80</v>
      </c>
      <c r="BK140" s="152">
        <f>ROUND(I140*H140,2)</f>
        <v>0</v>
      </c>
      <c r="BL140" s="17" t="s">
        <v>127</v>
      </c>
      <c r="BM140" s="151" t="s">
        <v>927</v>
      </c>
    </row>
    <row r="141" spans="1:65" s="1" customFormat="1" ht="16.5" customHeight="1">
      <c r="A141" s="29"/>
      <c r="B141" s="140"/>
      <c r="C141" s="141" t="s">
        <v>146</v>
      </c>
      <c r="D141" s="141" t="s">
        <v>122</v>
      </c>
      <c r="E141" s="142" t="s">
        <v>201</v>
      </c>
      <c r="F141" s="143" t="s">
        <v>202</v>
      </c>
      <c r="G141" s="144" t="s">
        <v>125</v>
      </c>
      <c r="H141" s="145">
        <v>32.105</v>
      </c>
      <c r="I141" s="200"/>
      <c r="J141" s="146">
        <f>ROUND(I141*H141,2)</f>
        <v>0</v>
      </c>
      <c r="K141" s="143" t="s">
        <v>126</v>
      </c>
      <c r="L141" s="30"/>
      <c r="M141" s="147" t="s">
        <v>1</v>
      </c>
      <c r="N141" s="148" t="s">
        <v>37</v>
      </c>
      <c r="O141" s="149">
        <v>0.044</v>
      </c>
      <c r="P141" s="149">
        <f>O141*H141</f>
        <v>1.4126199999999998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1" t="s">
        <v>127</v>
      </c>
      <c r="AT141" s="151" t="s">
        <v>122</v>
      </c>
      <c r="AU141" s="151" t="s">
        <v>82</v>
      </c>
      <c r="AY141" s="17" t="s">
        <v>119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80</v>
      </c>
      <c r="BK141" s="152">
        <f>ROUND(I141*H141,2)</f>
        <v>0</v>
      </c>
      <c r="BL141" s="17" t="s">
        <v>127</v>
      </c>
      <c r="BM141" s="151" t="s">
        <v>928</v>
      </c>
    </row>
    <row r="142" spans="2:51" s="12" customFormat="1" ht="11.25">
      <c r="B142" s="153"/>
      <c r="D142" s="154" t="s">
        <v>129</v>
      </c>
      <c r="E142" s="155" t="s">
        <v>1</v>
      </c>
      <c r="F142" s="156" t="s">
        <v>929</v>
      </c>
      <c r="H142" s="155" t="s">
        <v>1</v>
      </c>
      <c r="L142" s="153"/>
      <c r="M142" s="157"/>
      <c r="N142" s="158"/>
      <c r="O142" s="158"/>
      <c r="P142" s="158"/>
      <c r="Q142" s="158"/>
      <c r="R142" s="158"/>
      <c r="S142" s="158"/>
      <c r="T142" s="159"/>
      <c r="AT142" s="155" t="s">
        <v>129</v>
      </c>
      <c r="AU142" s="155" t="s">
        <v>82</v>
      </c>
      <c r="AV142" s="12" t="s">
        <v>80</v>
      </c>
      <c r="AW142" s="12" t="s">
        <v>29</v>
      </c>
      <c r="AX142" s="12" t="s">
        <v>72</v>
      </c>
      <c r="AY142" s="155" t="s">
        <v>119</v>
      </c>
    </row>
    <row r="143" spans="2:51" s="13" customFormat="1" ht="11.25">
      <c r="B143" s="160"/>
      <c r="D143" s="154" t="s">
        <v>129</v>
      </c>
      <c r="E143" s="161" t="s">
        <v>1</v>
      </c>
      <c r="F143" s="162" t="s">
        <v>930</v>
      </c>
      <c r="H143" s="163">
        <v>32.105</v>
      </c>
      <c r="L143" s="160"/>
      <c r="M143" s="164"/>
      <c r="N143" s="165"/>
      <c r="O143" s="165"/>
      <c r="P143" s="165"/>
      <c r="Q143" s="165"/>
      <c r="R143" s="165"/>
      <c r="S143" s="165"/>
      <c r="T143" s="166"/>
      <c r="AT143" s="161" t="s">
        <v>129</v>
      </c>
      <c r="AU143" s="161" t="s">
        <v>82</v>
      </c>
      <c r="AV143" s="13" t="s">
        <v>82</v>
      </c>
      <c r="AW143" s="13" t="s">
        <v>29</v>
      </c>
      <c r="AX143" s="13" t="s">
        <v>80</v>
      </c>
      <c r="AY143" s="161" t="s">
        <v>119</v>
      </c>
    </row>
    <row r="144" spans="1:65" s="1" customFormat="1" ht="16.5" customHeight="1">
      <c r="A144" s="29"/>
      <c r="B144" s="140"/>
      <c r="C144" s="141" t="s">
        <v>189</v>
      </c>
      <c r="D144" s="141" t="s">
        <v>122</v>
      </c>
      <c r="E144" s="142" t="s">
        <v>208</v>
      </c>
      <c r="F144" s="143" t="s">
        <v>209</v>
      </c>
      <c r="G144" s="144" t="s">
        <v>125</v>
      </c>
      <c r="H144" s="145">
        <v>32.105</v>
      </c>
      <c r="I144" s="200"/>
      <c r="J144" s="146">
        <f>ROUND(I144*H144,2)</f>
        <v>0</v>
      </c>
      <c r="K144" s="143" t="s">
        <v>126</v>
      </c>
      <c r="L144" s="30"/>
      <c r="M144" s="147" t="s">
        <v>1</v>
      </c>
      <c r="N144" s="148" t="s">
        <v>37</v>
      </c>
      <c r="O144" s="149">
        <v>0.652</v>
      </c>
      <c r="P144" s="149">
        <f>O144*H144</f>
        <v>20.93246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1" t="s">
        <v>127</v>
      </c>
      <c r="AT144" s="151" t="s">
        <v>122</v>
      </c>
      <c r="AU144" s="151" t="s">
        <v>82</v>
      </c>
      <c r="AY144" s="17" t="s">
        <v>119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80</v>
      </c>
      <c r="BK144" s="152">
        <f>ROUND(I144*H144,2)</f>
        <v>0</v>
      </c>
      <c r="BL144" s="17" t="s">
        <v>127</v>
      </c>
      <c r="BM144" s="151" t="s">
        <v>931</v>
      </c>
    </row>
    <row r="145" spans="1:65" s="1" customFormat="1" ht="16.5" customHeight="1">
      <c r="A145" s="29"/>
      <c r="B145" s="140"/>
      <c r="C145" s="141" t="s">
        <v>193</v>
      </c>
      <c r="D145" s="141" t="s">
        <v>122</v>
      </c>
      <c r="E145" s="142" t="s">
        <v>932</v>
      </c>
      <c r="F145" s="143" t="s">
        <v>933</v>
      </c>
      <c r="G145" s="144" t="s">
        <v>125</v>
      </c>
      <c r="H145" s="145">
        <v>48.157</v>
      </c>
      <c r="I145" s="200"/>
      <c r="J145" s="146">
        <f>ROUND(I145*H145,2)</f>
        <v>0</v>
      </c>
      <c r="K145" s="143" t="s">
        <v>126</v>
      </c>
      <c r="L145" s="30"/>
      <c r="M145" s="147" t="s">
        <v>1</v>
      </c>
      <c r="N145" s="148" t="s">
        <v>37</v>
      </c>
      <c r="O145" s="149">
        <v>1.5</v>
      </c>
      <c r="P145" s="149">
        <f>O145*H145</f>
        <v>72.2355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1" t="s">
        <v>127</v>
      </c>
      <c r="AT145" s="151" t="s">
        <v>122</v>
      </c>
      <c r="AU145" s="151" t="s">
        <v>82</v>
      </c>
      <c r="AY145" s="17" t="s">
        <v>119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80</v>
      </c>
      <c r="BK145" s="152">
        <f>ROUND(I145*H145,2)</f>
        <v>0</v>
      </c>
      <c r="BL145" s="17" t="s">
        <v>127</v>
      </c>
      <c r="BM145" s="151" t="s">
        <v>934</v>
      </c>
    </row>
    <row r="146" spans="2:51" s="12" customFormat="1" ht="11.25">
      <c r="B146" s="153"/>
      <c r="D146" s="154" t="s">
        <v>129</v>
      </c>
      <c r="E146" s="155" t="s">
        <v>1</v>
      </c>
      <c r="F146" s="156" t="s">
        <v>935</v>
      </c>
      <c r="H146" s="155" t="s">
        <v>1</v>
      </c>
      <c r="L146" s="153"/>
      <c r="M146" s="157"/>
      <c r="N146" s="158"/>
      <c r="O146" s="158"/>
      <c r="P146" s="158"/>
      <c r="Q146" s="158"/>
      <c r="R146" s="158"/>
      <c r="S146" s="158"/>
      <c r="T146" s="159"/>
      <c r="AT146" s="155" t="s">
        <v>129</v>
      </c>
      <c r="AU146" s="155" t="s">
        <v>82</v>
      </c>
      <c r="AV146" s="12" t="s">
        <v>80</v>
      </c>
      <c r="AW146" s="12" t="s">
        <v>29</v>
      </c>
      <c r="AX146" s="12" t="s">
        <v>72</v>
      </c>
      <c r="AY146" s="155" t="s">
        <v>119</v>
      </c>
    </row>
    <row r="147" spans="2:51" s="13" customFormat="1" ht="11.25">
      <c r="B147" s="160"/>
      <c r="D147" s="154" t="s">
        <v>129</v>
      </c>
      <c r="E147" s="161" t="s">
        <v>1</v>
      </c>
      <c r="F147" s="162" t="s">
        <v>936</v>
      </c>
      <c r="H147" s="163">
        <v>48.157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129</v>
      </c>
      <c r="AU147" s="161" t="s">
        <v>82</v>
      </c>
      <c r="AV147" s="13" t="s">
        <v>82</v>
      </c>
      <c r="AW147" s="13" t="s">
        <v>29</v>
      </c>
      <c r="AX147" s="13" t="s">
        <v>80</v>
      </c>
      <c r="AY147" s="161" t="s">
        <v>119</v>
      </c>
    </row>
    <row r="148" spans="2:63" s="11" customFormat="1" ht="22.5" customHeight="1">
      <c r="B148" s="128"/>
      <c r="D148" s="129" t="s">
        <v>71</v>
      </c>
      <c r="E148" s="138" t="s">
        <v>197</v>
      </c>
      <c r="F148" s="138" t="s">
        <v>937</v>
      </c>
      <c r="J148" s="139">
        <f>BK148</f>
        <v>0</v>
      </c>
      <c r="L148" s="128"/>
      <c r="M148" s="132"/>
      <c r="N148" s="133"/>
      <c r="O148" s="133"/>
      <c r="P148" s="134">
        <f>SUM(P149:P162)</f>
        <v>29411.901700000002</v>
      </c>
      <c r="Q148" s="133"/>
      <c r="R148" s="134">
        <f>SUM(R149:R162)</f>
        <v>0</v>
      </c>
      <c r="S148" s="133"/>
      <c r="T148" s="135">
        <f>SUM(T149:T162)</f>
        <v>0</v>
      </c>
      <c r="AR148" s="129" t="s">
        <v>80</v>
      </c>
      <c r="AT148" s="136" t="s">
        <v>71</v>
      </c>
      <c r="AU148" s="136" t="s">
        <v>80</v>
      </c>
      <c r="AY148" s="129" t="s">
        <v>119</v>
      </c>
      <c r="BK148" s="137">
        <f>SUM(BK149:BK162)</f>
        <v>0</v>
      </c>
    </row>
    <row r="149" spans="1:65" s="1" customFormat="1" ht="16.5" customHeight="1">
      <c r="A149" s="29"/>
      <c r="B149" s="140"/>
      <c r="C149" s="141" t="s">
        <v>197</v>
      </c>
      <c r="D149" s="141" t="s">
        <v>938</v>
      </c>
      <c r="E149" s="142" t="s">
        <v>939</v>
      </c>
      <c r="F149" s="143" t="s">
        <v>940</v>
      </c>
      <c r="G149" s="144" t="s">
        <v>338</v>
      </c>
      <c r="H149" s="145">
        <v>23.58</v>
      </c>
      <c r="I149" s="200"/>
      <c r="J149" s="146">
        <f>ROUND(I149*H149,2)</f>
        <v>0</v>
      </c>
      <c r="K149" s="143" t="s">
        <v>941</v>
      </c>
      <c r="L149" s="30"/>
      <c r="M149" s="147" t="s">
        <v>1</v>
      </c>
      <c r="N149" s="148" t="s">
        <v>37</v>
      </c>
      <c r="O149" s="149">
        <v>255.96</v>
      </c>
      <c r="P149" s="149">
        <f>O149*H149</f>
        <v>6035.5368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1" t="s">
        <v>127</v>
      </c>
      <c r="AT149" s="151" t="s">
        <v>122</v>
      </c>
      <c r="AU149" s="151" t="s">
        <v>82</v>
      </c>
      <c r="AY149" s="17" t="s">
        <v>119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80</v>
      </c>
      <c r="BK149" s="152">
        <f>ROUND(I149*H149,2)</f>
        <v>0</v>
      </c>
      <c r="BL149" s="17" t="s">
        <v>127</v>
      </c>
      <c r="BM149" s="151" t="s">
        <v>942</v>
      </c>
    </row>
    <row r="150" spans="1:47" s="1" customFormat="1" ht="19.5">
      <c r="A150" s="29"/>
      <c r="B150" s="30"/>
      <c r="C150" s="29"/>
      <c r="D150" s="154" t="s">
        <v>390</v>
      </c>
      <c r="E150" s="29"/>
      <c r="F150" s="187" t="s">
        <v>943</v>
      </c>
      <c r="G150" s="29"/>
      <c r="H150" s="29"/>
      <c r="I150" s="29"/>
      <c r="J150" s="29"/>
      <c r="K150" s="29"/>
      <c r="L150" s="30"/>
      <c r="M150" s="188"/>
      <c r="N150" s="189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390</v>
      </c>
      <c r="AU150" s="17" t="s">
        <v>82</v>
      </c>
    </row>
    <row r="151" spans="1:65" s="1" customFormat="1" ht="16.5" customHeight="1">
      <c r="A151" s="29"/>
      <c r="B151" s="140"/>
      <c r="C151" s="141" t="s">
        <v>120</v>
      </c>
      <c r="D151" s="141" t="s">
        <v>938</v>
      </c>
      <c r="E151" s="142" t="s">
        <v>944</v>
      </c>
      <c r="F151" s="143" t="s">
        <v>945</v>
      </c>
      <c r="G151" s="144" t="s">
        <v>326</v>
      </c>
      <c r="H151" s="145">
        <v>1</v>
      </c>
      <c r="I151" s="200"/>
      <c r="J151" s="146">
        <f>ROUND(I151*H151,2)</f>
        <v>0</v>
      </c>
      <c r="K151" s="143" t="s">
        <v>1</v>
      </c>
      <c r="L151" s="30"/>
      <c r="M151" s="147" t="s">
        <v>1</v>
      </c>
      <c r="N151" s="148" t="s">
        <v>37</v>
      </c>
      <c r="O151" s="149">
        <v>3251.15</v>
      </c>
      <c r="P151" s="149">
        <f>O151*H151</f>
        <v>3251.15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1" t="s">
        <v>127</v>
      </c>
      <c r="AT151" s="151" t="s">
        <v>122</v>
      </c>
      <c r="AU151" s="151" t="s">
        <v>82</v>
      </c>
      <c r="AY151" s="17" t="s">
        <v>119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80</v>
      </c>
      <c r="BK151" s="152">
        <f>ROUND(I151*H151,2)</f>
        <v>0</v>
      </c>
      <c r="BL151" s="17" t="s">
        <v>127</v>
      </c>
      <c r="BM151" s="151" t="s">
        <v>946</v>
      </c>
    </row>
    <row r="152" spans="1:65" s="1" customFormat="1" ht="16.5" customHeight="1">
      <c r="A152" s="29"/>
      <c r="B152" s="140"/>
      <c r="C152" s="141" t="s">
        <v>207</v>
      </c>
      <c r="D152" s="141" t="s">
        <v>938</v>
      </c>
      <c r="E152" s="142" t="s">
        <v>947</v>
      </c>
      <c r="F152" s="143" t="s">
        <v>948</v>
      </c>
      <c r="G152" s="144" t="s">
        <v>338</v>
      </c>
      <c r="H152" s="145">
        <v>14.22</v>
      </c>
      <c r="I152" s="200"/>
      <c r="J152" s="146">
        <f>ROUND(I152*H152,2)</f>
        <v>0</v>
      </c>
      <c r="K152" s="143" t="s">
        <v>941</v>
      </c>
      <c r="L152" s="30"/>
      <c r="M152" s="147" t="s">
        <v>1</v>
      </c>
      <c r="N152" s="148" t="s">
        <v>37</v>
      </c>
      <c r="O152" s="149">
        <v>166.4</v>
      </c>
      <c r="P152" s="149">
        <f>O152*H152</f>
        <v>2366.208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1" t="s">
        <v>127</v>
      </c>
      <c r="AT152" s="151" t="s">
        <v>122</v>
      </c>
      <c r="AU152" s="151" t="s">
        <v>82</v>
      </c>
      <c r="AY152" s="17" t="s">
        <v>119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7" t="s">
        <v>80</v>
      </c>
      <c r="BK152" s="152">
        <f>ROUND(I152*H152,2)</f>
        <v>0</v>
      </c>
      <c r="BL152" s="17" t="s">
        <v>127</v>
      </c>
      <c r="BM152" s="151" t="s">
        <v>949</v>
      </c>
    </row>
    <row r="153" spans="1:47" s="1" customFormat="1" ht="19.5">
      <c r="A153" s="29"/>
      <c r="B153" s="30"/>
      <c r="C153" s="29"/>
      <c r="D153" s="154" t="s">
        <v>390</v>
      </c>
      <c r="E153" s="29"/>
      <c r="F153" s="187" t="s">
        <v>943</v>
      </c>
      <c r="G153" s="29"/>
      <c r="H153" s="29"/>
      <c r="I153" s="29"/>
      <c r="J153" s="29"/>
      <c r="K153" s="29"/>
      <c r="L153" s="30"/>
      <c r="M153" s="188"/>
      <c r="N153" s="189"/>
      <c r="O153" s="55"/>
      <c r="P153" s="55"/>
      <c r="Q153" s="55"/>
      <c r="R153" s="55"/>
      <c r="S153" s="55"/>
      <c r="T153" s="56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T153" s="17" t="s">
        <v>390</v>
      </c>
      <c r="AU153" s="17" t="s">
        <v>82</v>
      </c>
    </row>
    <row r="154" spans="2:51" s="13" customFormat="1" ht="11.25">
      <c r="B154" s="160"/>
      <c r="D154" s="154" t="s">
        <v>129</v>
      </c>
      <c r="E154" s="161" t="s">
        <v>1</v>
      </c>
      <c r="F154" s="162" t="s">
        <v>950</v>
      </c>
      <c r="H154" s="163">
        <v>14.22</v>
      </c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129</v>
      </c>
      <c r="AU154" s="161" t="s">
        <v>82</v>
      </c>
      <c r="AV154" s="13" t="s">
        <v>82</v>
      </c>
      <c r="AW154" s="13" t="s">
        <v>29</v>
      </c>
      <c r="AX154" s="13" t="s">
        <v>80</v>
      </c>
      <c r="AY154" s="161" t="s">
        <v>119</v>
      </c>
    </row>
    <row r="155" spans="1:65" s="1" customFormat="1" ht="16.5" customHeight="1">
      <c r="A155" s="29"/>
      <c r="B155" s="140"/>
      <c r="C155" s="141" t="s">
        <v>211</v>
      </c>
      <c r="D155" s="141" t="s">
        <v>938</v>
      </c>
      <c r="E155" s="142" t="s">
        <v>951</v>
      </c>
      <c r="F155" s="143" t="s">
        <v>952</v>
      </c>
      <c r="G155" s="144" t="s">
        <v>338</v>
      </c>
      <c r="H155" s="145">
        <v>77.51</v>
      </c>
      <c r="I155" s="200"/>
      <c r="J155" s="146">
        <f>ROUND(I155*H155,2)</f>
        <v>0</v>
      </c>
      <c r="K155" s="143" t="s">
        <v>941</v>
      </c>
      <c r="L155" s="30"/>
      <c r="M155" s="147" t="s">
        <v>1</v>
      </c>
      <c r="N155" s="148" t="s">
        <v>37</v>
      </c>
      <c r="O155" s="149">
        <v>183.69</v>
      </c>
      <c r="P155" s="149">
        <f>O155*H155</f>
        <v>14237.8119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1" t="s">
        <v>127</v>
      </c>
      <c r="AT155" s="151" t="s">
        <v>122</v>
      </c>
      <c r="AU155" s="151" t="s">
        <v>82</v>
      </c>
      <c r="AY155" s="17" t="s">
        <v>119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7" t="s">
        <v>80</v>
      </c>
      <c r="BK155" s="152">
        <f>ROUND(I155*H155,2)</f>
        <v>0</v>
      </c>
      <c r="BL155" s="17" t="s">
        <v>127</v>
      </c>
      <c r="BM155" s="151" t="s">
        <v>953</v>
      </c>
    </row>
    <row r="156" spans="1:47" s="1" customFormat="1" ht="19.5">
      <c r="A156" s="29"/>
      <c r="B156" s="30"/>
      <c r="C156" s="29"/>
      <c r="D156" s="154" t="s">
        <v>390</v>
      </c>
      <c r="E156" s="29"/>
      <c r="F156" s="187" t="s">
        <v>943</v>
      </c>
      <c r="G156" s="29"/>
      <c r="H156" s="29"/>
      <c r="I156" s="29"/>
      <c r="J156" s="29"/>
      <c r="K156" s="29"/>
      <c r="L156" s="30"/>
      <c r="M156" s="188"/>
      <c r="N156" s="189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390</v>
      </c>
      <c r="AU156" s="17" t="s">
        <v>82</v>
      </c>
    </row>
    <row r="157" spans="2:51" s="13" customFormat="1" ht="11.25">
      <c r="B157" s="160"/>
      <c r="D157" s="154" t="s">
        <v>129</v>
      </c>
      <c r="E157" s="161" t="s">
        <v>1</v>
      </c>
      <c r="F157" s="162" t="s">
        <v>954</v>
      </c>
      <c r="H157" s="163">
        <v>37.73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129</v>
      </c>
      <c r="AU157" s="161" t="s">
        <v>82</v>
      </c>
      <c r="AV157" s="13" t="s">
        <v>82</v>
      </c>
      <c r="AW157" s="13" t="s">
        <v>29</v>
      </c>
      <c r="AX157" s="13" t="s">
        <v>72</v>
      </c>
      <c r="AY157" s="161" t="s">
        <v>119</v>
      </c>
    </row>
    <row r="158" spans="2:51" s="13" customFormat="1" ht="11.25">
      <c r="B158" s="160"/>
      <c r="D158" s="154" t="s">
        <v>129</v>
      </c>
      <c r="E158" s="161" t="s">
        <v>1</v>
      </c>
      <c r="F158" s="162" t="s">
        <v>955</v>
      </c>
      <c r="H158" s="163">
        <v>39.78</v>
      </c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129</v>
      </c>
      <c r="AU158" s="161" t="s">
        <v>82</v>
      </c>
      <c r="AV158" s="13" t="s">
        <v>82</v>
      </c>
      <c r="AW158" s="13" t="s">
        <v>29</v>
      </c>
      <c r="AX158" s="13" t="s">
        <v>72</v>
      </c>
      <c r="AY158" s="161" t="s">
        <v>119</v>
      </c>
    </row>
    <row r="159" spans="2:51" s="14" customFormat="1" ht="11.25">
      <c r="B159" s="171"/>
      <c r="D159" s="154" t="s">
        <v>129</v>
      </c>
      <c r="E159" s="172" t="s">
        <v>1</v>
      </c>
      <c r="F159" s="173" t="s">
        <v>206</v>
      </c>
      <c r="H159" s="174">
        <v>77.50999999999999</v>
      </c>
      <c r="L159" s="171"/>
      <c r="M159" s="175"/>
      <c r="N159" s="176"/>
      <c r="O159" s="176"/>
      <c r="P159" s="176"/>
      <c r="Q159" s="176"/>
      <c r="R159" s="176"/>
      <c r="S159" s="176"/>
      <c r="T159" s="177"/>
      <c r="AT159" s="172" t="s">
        <v>129</v>
      </c>
      <c r="AU159" s="172" t="s">
        <v>82</v>
      </c>
      <c r="AV159" s="14" t="s">
        <v>127</v>
      </c>
      <c r="AW159" s="14" t="s">
        <v>29</v>
      </c>
      <c r="AX159" s="14" t="s">
        <v>80</v>
      </c>
      <c r="AY159" s="172" t="s">
        <v>119</v>
      </c>
    </row>
    <row r="160" spans="1:65" s="1" customFormat="1" ht="16.5" customHeight="1">
      <c r="A160" s="29"/>
      <c r="B160" s="140"/>
      <c r="C160" s="141" t="s">
        <v>216</v>
      </c>
      <c r="D160" s="141" t="s">
        <v>938</v>
      </c>
      <c r="E160" s="142" t="s">
        <v>956</v>
      </c>
      <c r="F160" s="143" t="s">
        <v>957</v>
      </c>
      <c r="G160" s="144" t="s">
        <v>326</v>
      </c>
      <c r="H160" s="145">
        <v>1</v>
      </c>
      <c r="I160" s="200"/>
      <c r="J160" s="146">
        <f>ROUND(I160*H160,2)</f>
        <v>0</v>
      </c>
      <c r="K160" s="143" t="s">
        <v>941</v>
      </c>
      <c r="L160" s="30"/>
      <c r="M160" s="147" t="s">
        <v>1</v>
      </c>
      <c r="N160" s="148" t="s">
        <v>37</v>
      </c>
      <c r="O160" s="149">
        <v>3251.15</v>
      </c>
      <c r="P160" s="149">
        <f>O160*H160</f>
        <v>3251.15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1" t="s">
        <v>127</v>
      </c>
      <c r="AT160" s="151" t="s">
        <v>122</v>
      </c>
      <c r="AU160" s="151" t="s">
        <v>82</v>
      </c>
      <c r="AY160" s="17" t="s">
        <v>119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7" t="s">
        <v>80</v>
      </c>
      <c r="BK160" s="152">
        <f>ROUND(I160*H160,2)</f>
        <v>0</v>
      </c>
      <c r="BL160" s="17" t="s">
        <v>127</v>
      </c>
      <c r="BM160" s="151" t="s">
        <v>958</v>
      </c>
    </row>
    <row r="161" spans="1:65" s="1" customFormat="1" ht="16.5" customHeight="1">
      <c r="A161" s="29"/>
      <c r="B161" s="140"/>
      <c r="C161" s="141" t="s">
        <v>223</v>
      </c>
      <c r="D161" s="141" t="s">
        <v>938</v>
      </c>
      <c r="E161" s="142" t="s">
        <v>959</v>
      </c>
      <c r="F161" s="143" t="s">
        <v>960</v>
      </c>
      <c r="G161" s="144" t="s">
        <v>338</v>
      </c>
      <c r="H161" s="145">
        <v>8.5</v>
      </c>
      <c r="I161" s="200"/>
      <c r="J161" s="146">
        <f>ROUND(I161*H161,2)</f>
        <v>0</v>
      </c>
      <c r="K161" s="143" t="s">
        <v>941</v>
      </c>
      <c r="L161" s="30"/>
      <c r="M161" s="147" t="s">
        <v>1</v>
      </c>
      <c r="N161" s="148" t="s">
        <v>37</v>
      </c>
      <c r="O161" s="149">
        <v>31.77</v>
      </c>
      <c r="P161" s="149">
        <f>O161*H161</f>
        <v>270.045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1" t="s">
        <v>127</v>
      </c>
      <c r="AT161" s="151" t="s">
        <v>122</v>
      </c>
      <c r="AU161" s="151" t="s">
        <v>82</v>
      </c>
      <c r="AY161" s="17" t="s">
        <v>119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7" t="s">
        <v>80</v>
      </c>
      <c r="BK161" s="152">
        <f>ROUND(I161*H161,2)</f>
        <v>0</v>
      </c>
      <c r="BL161" s="17" t="s">
        <v>127</v>
      </c>
      <c r="BM161" s="151" t="s">
        <v>961</v>
      </c>
    </row>
    <row r="162" spans="1:47" s="1" customFormat="1" ht="19.5">
      <c r="A162" s="29"/>
      <c r="B162" s="30"/>
      <c r="C162" s="29"/>
      <c r="D162" s="154" t="s">
        <v>390</v>
      </c>
      <c r="E162" s="29"/>
      <c r="F162" s="187" t="s">
        <v>943</v>
      </c>
      <c r="G162" s="29"/>
      <c r="H162" s="29"/>
      <c r="I162" s="29"/>
      <c r="J162" s="29"/>
      <c r="K162" s="29"/>
      <c r="L162" s="30"/>
      <c r="M162" s="188"/>
      <c r="N162" s="189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390</v>
      </c>
      <c r="AU162" s="17" t="s">
        <v>82</v>
      </c>
    </row>
    <row r="163" spans="2:63" s="11" customFormat="1" ht="25.5" customHeight="1">
      <c r="B163" s="128"/>
      <c r="D163" s="129" t="s">
        <v>71</v>
      </c>
      <c r="E163" s="130" t="s">
        <v>570</v>
      </c>
      <c r="F163" s="130" t="s">
        <v>571</v>
      </c>
      <c r="J163" s="131">
        <f>BK163</f>
        <v>0</v>
      </c>
      <c r="L163" s="128"/>
      <c r="M163" s="132"/>
      <c r="N163" s="133"/>
      <c r="O163" s="133"/>
      <c r="P163" s="134">
        <f>P164+P169+P173+P180+P183+P194+P199</f>
        <v>26573.716181</v>
      </c>
      <c r="Q163" s="133"/>
      <c r="R163" s="134">
        <f>R164+R169+R173+R180+R183+R194+R199</f>
        <v>1.542708</v>
      </c>
      <c r="S163" s="133"/>
      <c r="T163" s="135">
        <f>T164+T169+T173+T180+T183+T194+T199</f>
        <v>0</v>
      </c>
      <c r="AR163" s="129" t="s">
        <v>82</v>
      </c>
      <c r="AT163" s="136" t="s">
        <v>71</v>
      </c>
      <c r="AU163" s="136" t="s">
        <v>72</v>
      </c>
      <c r="AY163" s="129" t="s">
        <v>119</v>
      </c>
      <c r="BK163" s="137">
        <f>BK164+BK169+BK173+BK180+BK183+BK194+BK199</f>
        <v>0</v>
      </c>
    </row>
    <row r="164" spans="2:63" s="11" customFormat="1" ht="22.5" customHeight="1">
      <c r="B164" s="128"/>
      <c r="D164" s="129" t="s">
        <v>71</v>
      </c>
      <c r="E164" s="138" t="s">
        <v>962</v>
      </c>
      <c r="F164" s="138" t="s">
        <v>963</v>
      </c>
      <c r="J164" s="139">
        <f>BK164</f>
        <v>0</v>
      </c>
      <c r="L164" s="128"/>
      <c r="M164" s="132"/>
      <c r="N164" s="133"/>
      <c r="O164" s="133"/>
      <c r="P164" s="134">
        <f>SUM(P165:P168)</f>
        <v>6715.86</v>
      </c>
      <c r="Q164" s="133"/>
      <c r="R164" s="134">
        <f>SUM(R165:R168)</f>
        <v>0.00592</v>
      </c>
      <c r="S164" s="133"/>
      <c r="T164" s="135">
        <f>SUM(T165:T168)</f>
        <v>0</v>
      </c>
      <c r="AR164" s="129" t="s">
        <v>82</v>
      </c>
      <c r="AT164" s="136" t="s">
        <v>71</v>
      </c>
      <c r="AU164" s="136" t="s">
        <v>80</v>
      </c>
      <c r="AY164" s="129" t="s">
        <v>119</v>
      </c>
      <c r="BK164" s="137">
        <f>SUM(BK165:BK168)</f>
        <v>0</v>
      </c>
    </row>
    <row r="165" spans="1:65" s="1" customFormat="1" ht="16.5" customHeight="1">
      <c r="A165" s="29"/>
      <c r="B165" s="140"/>
      <c r="C165" s="141" t="s">
        <v>231</v>
      </c>
      <c r="D165" s="141" t="s">
        <v>122</v>
      </c>
      <c r="E165" s="142" t="s">
        <v>964</v>
      </c>
      <c r="F165" s="143" t="s">
        <v>965</v>
      </c>
      <c r="G165" s="144" t="s">
        <v>326</v>
      </c>
      <c r="H165" s="145">
        <v>4</v>
      </c>
      <c r="I165" s="200"/>
      <c r="J165" s="146">
        <f>ROUND(I165*H165,2)</f>
        <v>0</v>
      </c>
      <c r="K165" s="143" t="s">
        <v>126</v>
      </c>
      <c r="L165" s="30"/>
      <c r="M165" s="147" t="s">
        <v>1</v>
      </c>
      <c r="N165" s="148" t="s">
        <v>37</v>
      </c>
      <c r="O165" s="149">
        <v>0.465</v>
      </c>
      <c r="P165" s="149">
        <f>O165*H165</f>
        <v>1.86</v>
      </c>
      <c r="Q165" s="149">
        <v>0.00148</v>
      </c>
      <c r="R165" s="149">
        <f>Q165*H165</f>
        <v>0.00592</v>
      </c>
      <c r="S165" s="149">
        <v>0</v>
      </c>
      <c r="T165" s="15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1" t="s">
        <v>240</v>
      </c>
      <c r="AT165" s="151" t="s">
        <v>122</v>
      </c>
      <c r="AU165" s="151" t="s">
        <v>82</v>
      </c>
      <c r="AY165" s="17" t="s">
        <v>119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80</v>
      </c>
      <c r="BK165" s="152">
        <f>ROUND(I165*H165,2)</f>
        <v>0</v>
      </c>
      <c r="BL165" s="17" t="s">
        <v>240</v>
      </c>
      <c r="BM165" s="151" t="s">
        <v>966</v>
      </c>
    </row>
    <row r="166" spans="1:65" s="1" customFormat="1" ht="16.5" customHeight="1">
      <c r="A166" s="29"/>
      <c r="B166" s="140"/>
      <c r="C166" s="141" t="s">
        <v>8</v>
      </c>
      <c r="D166" s="141" t="s">
        <v>938</v>
      </c>
      <c r="E166" s="142" t="s">
        <v>967</v>
      </c>
      <c r="F166" s="143" t="s">
        <v>968</v>
      </c>
      <c r="G166" s="144" t="s">
        <v>969</v>
      </c>
      <c r="H166" s="145">
        <v>2</v>
      </c>
      <c r="I166" s="200"/>
      <c r="J166" s="146">
        <f>ROUND(I166*H166,2)</f>
        <v>0</v>
      </c>
      <c r="K166" s="143" t="s">
        <v>941</v>
      </c>
      <c r="L166" s="30"/>
      <c r="M166" s="147" t="s">
        <v>1</v>
      </c>
      <c r="N166" s="148" t="s">
        <v>37</v>
      </c>
      <c r="O166" s="149">
        <v>3357</v>
      </c>
      <c r="P166" s="149">
        <f>O166*H166</f>
        <v>6714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1" t="s">
        <v>240</v>
      </c>
      <c r="AT166" s="151" t="s">
        <v>122</v>
      </c>
      <c r="AU166" s="151" t="s">
        <v>82</v>
      </c>
      <c r="AY166" s="17" t="s">
        <v>119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7" t="s">
        <v>80</v>
      </c>
      <c r="BK166" s="152">
        <f>ROUND(I166*H166,2)</f>
        <v>0</v>
      </c>
      <c r="BL166" s="17" t="s">
        <v>240</v>
      </c>
      <c r="BM166" s="151" t="s">
        <v>970</v>
      </c>
    </row>
    <row r="167" spans="2:51" s="13" customFormat="1" ht="11.25">
      <c r="B167" s="160"/>
      <c r="D167" s="154" t="s">
        <v>129</v>
      </c>
      <c r="E167" s="161" t="s">
        <v>1</v>
      </c>
      <c r="F167" s="162" t="s">
        <v>971</v>
      </c>
      <c r="H167" s="163">
        <v>2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129</v>
      </c>
      <c r="AU167" s="161" t="s">
        <v>82</v>
      </c>
      <c r="AV167" s="13" t="s">
        <v>82</v>
      </c>
      <c r="AW167" s="13" t="s">
        <v>29</v>
      </c>
      <c r="AX167" s="13" t="s">
        <v>80</v>
      </c>
      <c r="AY167" s="161" t="s">
        <v>119</v>
      </c>
    </row>
    <row r="168" spans="1:65" s="1" customFormat="1" ht="16.5" customHeight="1">
      <c r="A168" s="29"/>
      <c r="B168" s="140"/>
      <c r="C168" s="141" t="s">
        <v>240</v>
      </c>
      <c r="D168" s="141" t="s">
        <v>122</v>
      </c>
      <c r="E168" s="142" t="s">
        <v>972</v>
      </c>
      <c r="F168" s="143" t="s">
        <v>973</v>
      </c>
      <c r="G168" s="144" t="s">
        <v>858</v>
      </c>
      <c r="H168" s="145">
        <v>347.923</v>
      </c>
      <c r="I168" s="200"/>
      <c r="J168" s="146">
        <f>ROUND(I168*H168,2)</f>
        <v>0</v>
      </c>
      <c r="K168" s="143" t="s">
        <v>126</v>
      </c>
      <c r="L168" s="30"/>
      <c r="M168" s="147" t="s">
        <v>1</v>
      </c>
      <c r="N168" s="148" t="s">
        <v>37</v>
      </c>
      <c r="O168" s="149">
        <v>0</v>
      </c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1" t="s">
        <v>240</v>
      </c>
      <c r="AT168" s="151" t="s">
        <v>122</v>
      </c>
      <c r="AU168" s="151" t="s">
        <v>82</v>
      </c>
      <c r="AY168" s="17" t="s">
        <v>119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80</v>
      </c>
      <c r="BK168" s="152">
        <f>ROUND(I168*H168,2)</f>
        <v>0</v>
      </c>
      <c r="BL168" s="17" t="s">
        <v>240</v>
      </c>
      <c r="BM168" s="151" t="s">
        <v>974</v>
      </c>
    </row>
    <row r="169" spans="2:63" s="11" customFormat="1" ht="22.5" customHeight="1">
      <c r="B169" s="128"/>
      <c r="D169" s="129" t="s">
        <v>71</v>
      </c>
      <c r="E169" s="138" t="s">
        <v>975</v>
      </c>
      <c r="F169" s="138" t="s">
        <v>976</v>
      </c>
      <c r="J169" s="139">
        <f>BK169</f>
        <v>0</v>
      </c>
      <c r="L169" s="128"/>
      <c r="M169" s="132"/>
      <c r="N169" s="133"/>
      <c r="O169" s="133"/>
      <c r="P169" s="134">
        <f>SUM(P170:P172)</f>
        <v>2.062</v>
      </c>
      <c r="Q169" s="133"/>
      <c r="R169" s="134">
        <f>SUM(R170:R172)</f>
        <v>0.01228</v>
      </c>
      <c r="S169" s="133"/>
      <c r="T169" s="135">
        <f>SUM(T170:T172)</f>
        <v>0</v>
      </c>
      <c r="AR169" s="129" t="s">
        <v>82</v>
      </c>
      <c r="AT169" s="136" t="s">
        <v>71</v>
      </c>
      <c r="AU169" s="136" t="s">
        <v>80</v>
      </c>
      <c r="AY169" s="129" t="s">
        <v>119</v>
      </c>
      <c r="BK169" s="137">
        <f>SUM(BK170:BK172)</f>
        <v>0</v>
      </c>
    </row>
    <row r="170" spans="1:65" s="1" customFormat="1" ht="16.5" customHeight="1">
      <c r="A170" s="29"/>
      <c r="B170" s="140"/>
      <c r="C170" s="141" t="s">
        <v>247</v>
      </c>
      <c r="D170" s="141" t="s">
        <v>938</v>
      </c>
      <c r="E170" s="142" t="s">
        <v>977</v>
      </c>
      <c r="F170" s="143" t="s">
        <v>978</v>
      </c>
      <c r="G170" s="144" t="s">
        <v>969</v>
      </c>
      <c r="H170" s="145">
        <v>2</v>
      </c>
      <c r="I170" s="200"/>
      <c r="J170" s="146">
        <f>ROUND(I170*H170,2)</f>
        <v>0</v>
      </c>
      <c r="K170" s="143" t="s">
        <v>1</v>
      </c>
      <c r="L170" s="30"/>
      <c r="M170" s="147" t="s">
        <v>1</v>
      </c>
      <c r="N170" s="148" t="s">
        <v>37</v>
      </c>
      <c r="O170" s="149">
        <v>1.031</v>
      </c>
      <c r="P170" s="149">
        <f>O170*H170</f>
        <v>2.062</v>
      </c>
      <c r="Q170" s="149">
        <v>0.00614</v>
      </c>
      <c r="R170" s="149">
        <f>Q170*H170</f>
        <v>0.01228</v>
      </c>
      <c r="S170" s="149">
        <v>0</v>
      </c>
      <c r="T170" s="150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1" t="s">
        <v>240</v>
      </c>
      <c r="AT170" s="151" t="s">
        <v>122</v>
      </c>
      <c r="AU170" s="151" t="s">
        <v>82</v>
      </c>
      <c r="AY170" s="17" t="s">
        <v>119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7" t="s">
        <v>80</v>
      </c>
      <c r="BK170" s="152">
        <f>ROUND(I170*H170,2)</f>
        <v>0</v>
      </c>
      <c r="BL170" s="17" t="s">
        <v>240</v>
      </c>
      <c r="BM170" s="151" t="s">
        <v>979</v>
      </c>
    </row>
    <row r="171" spans="2:51" s="13" customFormat="1" ht="11.25">
      <c r="B171" s="160"/>
      <c r="D171" s="154" t="s">
        <v>129</v>
      </c>
      <c r="E171" s="161" t="s">
        <v>1</v>
      </c>
      <c r="F171" s="162" t="s">
        <v>971</v>
      </c>
      <c r="H171" s="163">
        <v>2</v>
      </c>
      <c r="L171" s="160"/>
      <c r="M171" s="164"/>
      <c r="N171" s="165"/>
      <c r="O171" s="165"/>
      <c r="P171" s="165"/>
      <c r="Q171" s="165"/>
      <c r="R171" s="165"/>
      <c r="S171" s="165"/>
      <c r="T171" s="166"/>
      <c r="AT171" s="161" t="s">
        <v>129</v>
      </c>
      <c r="AU171" s="161" t="s">
        <v>82</v>
      </c>
      <c r="AV171" s="13" t="s">
        <v>82</v>
      </c>
      <c r="AW171" s="13" t="s">
        <v>29</v>
      </c>
      <c r="AX171" s="13" t="s">
        <v>80</v>
      </c>
      <c r="AY171" s="161" t="s">
        <v>119</v>
      </c>
    </row>
    <row r="172" spans="1:65" s="1" customFormat="1" ht="16.5" customHeight="1">
      <c r="A172" s="29"/>
      <c r="B172" s="140"/>
      <c r="C172" s="141" t="s">
        <v>252</v>
      </c>
      <c r="D172" s="141" t="s">
        <v>122</v>
      </c>
      <c r="E172" s="142" t="s">
        <v>980</v>
      </c>
      <c r="F172" s="143" t="s">
        <v>981</v>
      </c>
      <c r="G172" s="144" t="s">
        <v>858</v>
      </c>
      <c r="H172" s="145">
        <v>255.1</v>
      </c>
      <c r="I172" s="200"/>
      <c r="J172" s="146">
        <f>ROUND(I172*H172,2)</f>
        <v>0</v>
      </c>
      <c r="K172" s="143" t="s">
        <v>126</v>
      </c>
      <c r="L172" s="30"/>
      <c r="M172" s="147" t="s">
        <v>1</v>
      </c>
      <c r="N172" s="148" t="s">
        <v>37</v>
      </c>
      <c r="O172" s="149">
        <v>0</v>
      </c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1" t="s">
        <v>240</v>
      </c>
      <c r="AT172" s="151" t="s">
        <v>122</v>
      </c>
      <c r="AU172" s="151" t="s">
        <v>82</v>
      </c>
      <c r="AY172" s="17" t="s">
        <v>119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7" t="s">
        <v>80</v>
      </c>
      <c r="BK172" s="152">
        <f>ROUND(I172*H172,2)</f>
        <v>0</v>
      </c>
      <c r="BL172" s="17" t="s">
        <v>240</v>
      </c>
      <c r="BM172" s="151" t="s">
        <v>982</v>
      </c>
    </row>
    <row r="173" spans="2:63" s="11" customFormat="1" ht="22.5" customHeight="1">
      <c r="B173" s="128"/>
      <c r="D173" s="129" t="s">
        <v>71</v>
      </c>
      <c r="E173" s="138" t="s">
        <v>983</v>
      </c>
      <c r="F173" s="138" t="s">
        <v>984</v>
      </c>
      <c r="J173" s="139">
        <f>BK173</f>
        <v>0</v>
      </c>
      <c r="L173" s="128"/>
      <c r="M173" s="132"/>
      <c r="N173" s="133"/>
      <c r="O173" s="133"/>
      <c r="P173" s="134">
        <f>SUM(P174:P179)</f>
        <v>6.4965910000000004</v>
      </c>
      <c r="Q173" s="133"/>
      <c r="R173" s="134">
        <f>SUM(R174:R179)</f>
        <v>0.12276</v>
      </c>
      <c r="S173" s="133"/>
      <c r="T173" s="135">
        <f>SUM(T174:T179)</f>
        <v>0</v>
      </c>
      <c r="AR173" s="129" t="s">
        <v>82</v>
      </c>
      <c r="AT173" s="136" t="s">
        <v>71</v>
      </c>
      <c r="AU173" s="136" t="s">
        <v>80</v>
      </c>
      <c r="AY173" s="129" t="s">
        <v>119</v>
      </c>
      <c r="BK173" s="137">
        <f>SUM(BK174:BK179)</f>
        <v>0</v>
      </c>
    </row>
    <row r="174" spans="1:65" s="1" customFormat="1" ht="16.5" customHeight="1">
      <c r="A174" s="29"/>
      <c r="B174" s="140"/>
      <c r="C174" s="141" t="s">
        <v>256</v>
      </c>
      <c r="D174" s="141" t="s">
        <v>122</v>
      </c>
      <c r="E174" s="142" t="s">
        <v>985</v>
      </c>
      <c r="F174" s="143" t="s">
        <v>986</v>
      </c>
      <c r="G174" s="144" t="s">
        <v>234</v>
      </c>
      <c r="H174" s="145">
        <v>1</v>
      </c>
      <c r="I174" s="200"/>
      <c r="J174" s="146">
        <f aca="true" t="shared" si="0" ref="J174:J179">ROUND(I174*H174,2)</f>
        <v>0</v>
      </c>
      <c r="K174" s="143" t="s">
        <v>126</v>
      </c>
      <c r="L174" s="30"/>
      <c r="M174" s="147" t="s">
        <v>1</v>
      </c>
      <c r="N174" s="148" t="s">
        <v>37</v>
      </c>
      <c r="O174" s="149">
        <v>0.85</v>
      </c>
      <c r="P174" s="149">
        <f aca="true" t="shared" si="1" ref="P174:P179">O174*H174</f>
        <v>0.85</v>
      </c>
      <c r="Q174" s="149">
        <v>0.00493</v>
      </c>
      <c r="R174" s="149">
        <f aca="true" t="shared" si="2" ref="R174:R179">Q174*H174</f>
        <v>0.00493</v>
      </c>
      <c r="S174" s="149">
        <v>0</v>
      </c>
      <c r="T174" s="150">
        <f aca="true" t="shared" si="3" ref="T174:T179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1" t="s">
        <v>240</v>
      </c>
      <c r="AT174" s="151" t="s">
        <v>122</v>
      </c>
      <c r="AU174" s="151" t="s">
        <v>82</v>
      </c>
      <c r="AY174" s="17" t="s">
        <v>119</v>
      </c>
      <c r="BE174" s="152">
        <f aca="true" t="shared" si="4" ref="BE174:BE179">IF(N174="základní",J174,0)</f>
        <v>0</v>
      </c>
      <c r="BF174" s="152">
        <f aca="true" t="shared" si="5" ref="BF174:BF179">IF(N174="snížená",J174,0)</f>
        <v>0</v>
      </c>
      <c r="BG174" s="152">
        <f aca="true" t="shared" si="6" ref="BG174:BG179">IF(N174="zákl. přenesená",J174,0)</f>
        <v>0</v>
      </c>
      <c r="BH174" s="152">
        <f aca="true" t="shared" si="7" ref="BH174:BH179">IF(N174="sníž. přenesená",J174,0)</f>
        <v>0</v>
      </c>
      <c r="BI174" s="152">
        <f aca="true" t="shared" si="8" ref="BI174:BI179">IF(N174="nulová",J174,0)</f>
        <v>0</v>
      </c>
      <c r="BJ174" s="17" t="s">
        <v>80</v>
      </c>
      <c r="BK174" s="152">
        <f aca="true" t="shared" si="9" ref="BK174:BK179">ROUND(I174*H174,2)</f>
        <v>0</v>
      </c>
      <c r="BL174" s="17" t="s">
        <v>240</v>
      </c>
      <c r="BM174" s="151" t="s">
        <v>987</v>
      </c>
    </row>
    <row r="175" spans="1:65" s="1" customFormat="1" ht="16.5" customHeight="1">
      <c r="A175" s="29"/>
      <c r="B175" s="140"/>
      <c r="C175" s="141" t="s">
        <v>263</v>
      </c>
      <c r="D175" s="141" t="s">
        <v>122</v>
      </c>
      <c r="E175" s="142" t="s">
        <v>988</v>
      </c>
      <c r="F175" s="143" t="s">
        <v>989</v>
      </c>
      <c r="G175" s="144" t="s">
        <v>234</v>
      </c>
      <c r="H175" s="145">
        <v>1</v>
      </c>
      <c r="I175" s="200"/>
      <c r="J175" s="146">
        <f t="shared" si="0"/>
        <v>0</v>
      </c>
      <c r="K175" s="143" t="s">
        <v>126</v>
      </c>
      <c r="L175" s="30"/>
      <c r="M175" s="147" t="s">
        <v>1</v>
      </c>
      <c r="N175" s="148" t="s">
        <v>37</v>
      </c>
      <c r="O175" s="149">
        <v>0.507</v>
      </c>
      <c r="P175" s="149">
        <f t="shared" si="1"/>
        <v>0.507</v>
      </c>
      <c r="Q175" s="149">
        <v>0.01066</v>
      </c>
      <c r="R175" s="149">
        <f t="shared" si="2"/>
        <v>0.01066</v>
      </c>
      <c r="S175" s="149">
        <v>0</v>
      </c>
      <c r="T175" s="150">
        <f t="shared" si="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1" t="s">
        <v>240</v>
      </c>
      <c r="AT175" s="151" t="s">
        <v>122</v>
      </c>
      <c r="AU175" s="151" t="s">
        <v>82</v>
      </c>
      <c r="AY175" s="17" t="s">
        <v>119</v>
      </c>
      <c r="BE175" s="152">
        <f t="shared" si="4"/>
        <v>0</v>
      </c>
      <c r="BF175" s="152">
        <f t="shared" si="5"/>
        <v>0</v>
      </c>
      <c r="BG175" s="152">
        <f t="shared" si="6"/>
        <v>0</v>
      </c>
      <c r="BH175" s="152">
        <f t="shared" si="7"/>
        <v>0</v>
      </c>
      <c r="BI175" s="152">
        <f t="shared" si="8"/>
        <v>0</v>
      </c>
      <c r="BJ175" s="17" t="s">
        <v>80</v>
      </c>
      <c r="BK175" s="152">
        <f t="shared" si="9"/>
        <v>0</v>
      </c>
      <c r="BL175" s="17" t="s">
        <v>240</v>
      </c>
      <c r="BM175" s="151" t="s">
        <v>990</v>
      </c>
    </row>
    <row r="176" spans="1:65" s="1" customFormat="1" ht="16.5" customHeight="1">
      <c r="A176" s="29"/>
      <c r="B176" s="140"/>
      <c r="C176" s="141" t="s">
        <v>7</v>
      </c>
      <c r="D176" s="141" t="s">
        <v>122</v>
      </c>
      <c r="E176" s="142" t="s">
        <v>991</v>
      </c>
      <c r="F176" s="143" t="s">
        <v>992</v>
      </c>
      <c r="G176" s="144" t="s">
        <v>234</v>
      </c>
      <c r="H176" s="145">
        <v>1</v>
      </c>
      <c r="I176" s="200"/>
      <c r="J176" s="146">
        <f t="shared" si="0"/>
        <v>0</v>
      </c>
      <c r="K176" s="143" t="s">
        <v>126</v>
      </c>
      <c r="L176" s="30"/>
      <c r="M176" s="147" t="s">
        <v>1</v>
      </c>
      <c r="N176" s="148" t="s">
        <v>37</v>
      </c>
      <c r="O176" s="149">
        <v>4.577</v>
      </c>
      <c r="P176" s="149">
        <f t="shared" si="1"/>
        <v>4.577</v>
      </c>
      <c r="Q176" s="149">
        <v>0.10428</v>
      </c>
      <c r="R176" s="149">
        <f t="shared" si="2"/>
        <v>0.10428</v>
      </c>
      <c r="S176" s="149">
        <v>0</v>
      </c>
      <c r="T176" s="150">
        <f t="shared" si="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1" t="s">
        <v>240</v>
      </c>
      <c r="AT176" s="151" t="s">
        <v>122</v>
      </c>
      <c r="AU176" s="151" t="s">
        <v>82</v>
      </c>
      <c r="AY176" s="17" t="s">
        <v>119</v>
      </c>
      <c r="BE176" s="152">
        <f t="shared" si="4"/>
        <v>0</v>
      </c>
      <c r="BF176" s="152">
        <f t="shared" si="5"/>
        <v>0</v>
      </c>
      <c r="BG176" s="152">
        <f t="shared" si="6"/>
        <v>0</v>
      </c>
      <c r="BH176" s="152">
        <f t="shared" si="7"/>
        <v>0</v>
      </c>
      <c r="BI176" s="152">
        <f t="shared" si="8"/>
        <v>0</v>
      </c>
      <c r="BJ176" s="17" t="s">
        <v>80</v>
      </c>
      <c r="BK176" s="152">
        <f t="shared" si="9"/>
        <v>0</v>
      </c>
      <c r="BL176" s="17" t="s">
        <v>240</v>
      </c>
      <c r="BM176" s="151" t="s">
        <v>993</v>
      </c>
    </row>
    <row r="177" spans="1:65" s="1" customFormat="1" ht="16.5" customHeight="1">
      <c r="A177" s="29"/>
      <c r="B177" s="140"/>
      <c r="C177" s="141" t="s">
        <v>285</v>
      </c>
      <c r="D177" s="141" t="s">
        <v>122</v>
      </c>
      <c r="E177" s="142" t="s">
        <v>994</v>
      </c>
      <c r="F177" s="143" t="s">
        <v>995</v>
      </c>
      <c r="G177" s="144" t="s">
        <v>326</v>
      </c>
      <c r="H177" s="145">
        <v>1</v>
      </c>
      <c r="I177" s="200"/>
      <c r="J177" s="146">
        <f t="shared" si="0"/>
        <v>0</v>
      </c>
      <c r="K177" s="143" t="s">
        <v>126</v>
      </c>
      <c r="L177" s="30"/>
      <c r="M177" s="147" t="s">
        <v>1</v>
      </c>
      <c r="N177" s="148" t="s">
        <v>37</v>
      </c>
      <c r="O177" s="149">
        <v>0.176</v>
      </c>
      <c r="P177" s="149">
        <f t="shared" si="1"/>
        <v>0.176</v>
      </c>
      <c r="Q177" s="149">
        <v>0.00109</v>
      </c>
      <c r="R177" s="149">
        <f t="shared" si="2"/>
        <v>0.00109</v>
      </c>
      <c r="S177" s="149">
        <v>0</v>
      </c>
      <c r="T177" s="150">
        <f t="shared" si="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1" t="s">
        <v>240</v>
      </c>
      <c r="AT177" s="151" t="s">
        <v>122</v>
      </c>
      <c r="AU177" s="151" t="s">
        <v>82</v>
      </c>
      <c r="AY177" s="17" t="s">
        <v>119</v>
      </c>
      <c r="BE177" s="152">
        <f t="shared" si="4"/>
        <v>0</v>
      </c>
      <c r="BF177" s="152">
        <f t="shared" si="5"/>
        <v>0</v>
      </c>
      <c r="BG177" s="152">
        <f t="shared" si="6"/>
        <v>0</v>
      </c>
      <c r="BH177" s="152">
        <f t="shared" si="7"/>
        <v>0</v>
      </c>
      <c r="BI177" s="152">
        <f t="shared" si="8"/>
        <v>0</v>
      </c>
      <c r="BJ177" s="17" t="s">
        <v>80</v>
      </c>
      <c r="BK177" s="152">
        <f t="shared" si="9"/>
        <v>0</v>
      </c>
      <c r="BL177" s="17" t="s">
        <v>240</v>
      </c>
      <c r="BM177" s="151" t="s">
        <v>996</v>
      </c>
    </row>
    <row r="178" spans="1:65" s="1" customFormat="1" ht="16.5" customHeight="1">
      <c r="A178" s="29"/>
      <c r="B178" s="140"/>
      <c r="C178" s="141" t="s">
        <v>289</v>
      </c>
      <c r="D178" s="141" t="s">
        <v>122</v>
      </c>
      <c r="E178" s="142" t="s">
        <v>997</v>
      </c>
      <c r="F178" s="143" t="s">
        <v>998</v>
      </c>
      <c r="G178" s="144" t="s">
        <v>234</v>
      </c>
      <c r="H178" s="145">
        <v>1</v>
      </c>
      <c r="I178" s="200"/>
      <c r="J178" s="146">
        <f t="shared" si="0"/>
        <v>0</v>
      </c>
      <c r="K178" s="143" t="s">
        <v>126</v>
      </c>
      <c r="L178" s="30"/>
      <c r="M178" s="147" t="s">
        <v>1</v>
      </c>
      <c r="N178" s="148" t="s">
        <v>37</v>
      </c>
      <c r="O178" s="149">
        <v>0.2</v>
      </c>
      <c r="P178" s="149">
        <f t="shared" si="1"/>
        <v>0.2</v>
      </c>
      <c r="Q178" s="149">
        <v>0.0018</v>
      </c>
      <c r="R178" s="149">
        <f t="shared" si="2"/>
        <v>0.0018</v>
      </c>
      <c r="S178" s="149">
        <v>0</v>
      </c>
      <c r="T178" s="150">
        <f t="shared" si="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1" t="s">
        <v>240</v>
      </c>
      <c r="AT178" s="151" t="s">
        <v>122</v>
      </c>
      <c r="AU178" s="151" t="s">
        <v>82</v>
      </c>
      <c r="AY178" s="17" t="s">
        <v>119</v>
      </c>
      <c r="BE178" s="152">
        <f t="shared" si="4"/>
        <v>0</v>
      </c>
      <c r="BF178" s="152">
        <f t="shared" si="5"/>
        <v>0</v>
      </c>
      <c r="BG178" s="152">
        <f t="shared" si="6"/>
        <v>0</v>
      </c>
      <c r="BH178" s="152">
        <f t="shared" si="7"/>
        <v>0</v>
      </c>
      <c r="BI178" s="152">
        <f t="shared" si="8"/>
        <v>0</v>
      </c>
      <c r="BJ178" s="17" t="s">
        <v>80</v>
      </c>
      <c r="BK178" s="152">
        <f t="shared" si="9"/>
        <v>0</v>
      </c>
      <c r="BL178" s="17" t="s">
        <v>240</v>
      </c>
      <c r="BM178" s="151" t="s">
        <v>999</v>
      </c>
    </row>
    <row r="179" spans="1:65" s="1" customFormat="1" ht="16.5" customHeight="1">
      <c r="A179" s="29"/>
      <c r="B179" s="140"/>
      <c r="C179" s="141" t="s">
        <v>301</v>
      </c>
      <c r="D179" s="141" t="s">
        <v>122</v>
      </c>
      <c r="E179" s="142" t="s">
        <v>1000</v>
      </c>
      <c r="F179" s="143" t="s">
        <v>1001</v>
      </c>
      <c r="G179" s="144" t="s">
        <v>136</v>
      </c>
      <c r="H179" s="145">
        <v>0.123</v>
      </c>
      <c r="I179" s="200"/>
      <c r="J179" s="146">
        <f t="shared" si="0"/>
        <v>0</v>
      </c>
      <c r="K179" s="143" t="s">
        <v>126</v>
      </c>
      <c r="L179" s="30"/>
      <c r="M179" s="147" t="s">
        <v>1</v>
      </c>
      <c r="N179" s="148" t="s">
        <v>37</v>
      </c>
      <c r="O179" s="149">
        <v>1.517</v>
      </c>
      <c r="P179" s="149">
        <f t="shared" si="1"/>
        <v>0.18659099999999998</v>
      </c>
      <c r="Q179" s="149">
        <v>0</v>
      </c>
      <c r="R179" s="149">
        <f t="shared" si="2"/>
        <v>0</v>
      </c>
      <c r="S179" s="149">
        <v>0</v>
      </c>
      <c r="T179" s="150">
        <f t="shared" si="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1" t="s">
        <v>240</v>
      </c>
      <c r="AT179" s="151" t="s">
        <v>122</v>
      </c>
      <c r="AU179" s="151" t="s">
        <v>82</v>
      </c>
      <c r="AY179" s="17" t="s">
        <v>119</v>
      </c>
      <c r="BE179" s="152">
        <f t="shared" si="4"/>
        <v>0</v>
      </c>
      <c r="BF179" s="152">
        <f t="shared" si="5"/>
        <v>0</v>
      </c>
      <c r="BG179" s="152">
        <f t="shared" si="6"/>
        <v>0</v>
      </c>
      <c r="BH179" s="152">
        <f t="shared" si="7"/>
        <v>0</v>
      </c>
      <c r="BI179" s="152">
        <f t="shared" si="8"/>
        <v>0</v>
      </c>
      <c r="BJ179" s="17" t="s">
        <v>80</v>
      </c>
      <c r="BK179" s="152">
        <f t="shared" si="9"/>
        <v>0</v>
      </c>
      <c r="BL179" s="17" t="s">
        <v>240</v>
      </c>
      <c r="BM179" s="151" t="s">
        <v>1002</v>
      </c>
    </row>
    <row r="180" spans="2:63" s="11" customFormat="1" ht="22.5" customHeight="1">
      <c r="B180" s="128"/>
      <c r="D180" s="129" t="s">
        <v>71</v>
      </c>
      <c r="E180" s="138" t="s">
        <v>1003</v>
      </c>
      <c r="F180" s="138" t="s">
        <v>1004</v>
      </c>
      <c r="J180" s="139">
        <f>BK180</f>
        <v>0</v>
      </c>
      <c r="L180" s="128"/>
      <c r="M180" s="132"/>
      <c r="N180" s="133"/>
      <c r="O180" s="133"/>
      <c r="P180" s="134">
        <f>SUM(P181:P182)</f>
        <v>3.421862</v>
      </c>
      <c r="Q180" s="133"/>
      <c r="R180" s="134">
        <f>SUM(R181:R182)</f>
        <v>0.04139</v>
      </c>
      <c r="S180" s="133"/>
      <c r="T180" s="135">
        <f>SUM(T181:T182)</f>
        <v>0</v>
      </c>
      <c r="AR180" s="129" t="s">
        <v>82</v>
      </c>
      <c r="AT180" s="136" t="s">
        <v>71</v>
      </c>
      <c r="AU180" s="136" t="s">
        <v>80</v>
      </c>
      <c r="AY180" s="129" t="s">
        <v>119</v>
      </c>
      <c r="BK180" s="137">
        <f>SUM(BK181:BK182)</f>
        <v>0</v>
      </c>
    </row>
    <row r="181" spans="1:65" s="1" customFormat="1" ht="16.5" customHeight="1">
      <c r="A181" s="29"/>
      <c r="B181" s="140"/>
      <c r="C181" s="141" t="s">
        <v>309</v>
      </c>
      <c r="D181" s="141" t="s">
        <v>122</v>
      </c>
      <c r="E181" s="142" t="s">
        <v>1005</v>
      </c>
      <c r="F181" s="143" t="s">
        <v>1006</v>
      </c>
      <c r="G181" s="144" t="s">
        <v>234</v>
      </c>
      <c r="H181" s="145">
        <v>1</v>
      </c>
      <c r="I181" s="200"/>
      <c r="J181" s="146">
        <f>ROUND(I181*H181,2)</f>
        <v>0</v>
      </c>
      <c r="K181" s="143" t="s">
        <v>126</v>
      </c>
      <c r="L181" s="30"/>
      <c r="M181" s="147" t="s">
        <v>1</v>
      </c>
      <c r="N181" s="148" t="s">
        <v>37</v>
      </c>
      <c r="O181" s="149">
        <v>2.988</v>
      </c>
      <c r="P181" s="149">
        <f>O181*H181</f>
        <v>2.988</v>
      </c>
      <c r="Q181" s="149">
        <v>0.04139</v>
      </c>
      <c r="R181" s="149">
        <f>Q181*H181</f>
        <v>0.04139</v>
      </c>
      <c r="S181" s="149">
        <v>0</v>
      </c>
      <c r="T181" s="15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1" t="s">
        <v>240</v>
      </c>
      <c r="AT181" s="151" t="s">
        <v>122</v>
      </c>
      <c r="AU181" s="151" t="s">
        <v>82</v>
      </c>
      <c r="AY181" s="17" t="s">
        <v>119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80</v>
      </c>
      <c r="BK181" s="152">
        <f>ROUND(I181*H181,2)</f>
        <v>0</v>
      </c>
      <c r="BL181" s="17" t="s">
        <v>240</v>
      </c>
      <c r="BM181" s="151" t="s">
        <v>1007</v>
      </c>
    </row>
    <row r="182" spans="1:65" s="1" customFormat="1" ht="16.5" customHeight="1">
      <c r="A182" s="29"/>
      <c r="B182" s="140"/>
      <c r="C182" s="141" t="s">
        <v>323</v>
      </c>
      <c r="D182" s="141" t="s">
        <v>122</v>
      </c>
      <c r="E182" s="142" t="s">
        <v>1008</v>
      </c>
      <c r="F182" s="143" t="s">
        <v>1009</v>
      </c>
      <c r="G182" s="144" t="s">
        <v>136</v>
      </c>
      <c r="H182" s="145">
        <v>0.041</v>
      </c>
      <c r="I182" s="200"/>
      <c r="J182" s="146">
        <f>ROUND(I182*H182,2)</f>
        <v>0</v>
      </c>
      <c r="K182" s="143" t="s">
        <v>126</v>
      </c>
      <c r="L182" s="30"/>
      <c r="M182" s="147" t="s">
        <v>1</v>
      </c>
      <c r="N182" s="148" t="s">
        <v>37</v>
      </c>
      <c r="O182" s="149">
        <v>10.582</v>
      </c>
      <c r="P182" s="149">
        <f>O182*H182</f>
        <v>0.433862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1" t="s">
        <v>240</v>
      </c>
      <c r="AT182" s="151" t="s">
        <v>122</v>
      </c>
      <c r="AU182" s="151" t="s">
        <v>82</v>
      </c>
      <c r="AY182" s="17" t="s">
        <v>119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7" t="s">
        <v>80</v>
      </c>
      <c r="BK182" s="152">
        <f>ROUND(I182*H182,2)</f>
        <v>0</v>
      </c>
      <c r="BL182" s="17" t="s">
        <v>240</v>
      </c>
      <c r="BM182" s="151" t="s">
        <v>1010</v>
      </c>
    </row>
    <row r="183" spans="2:63" s="11" customFormat="1" ht="22.5" customHeight="1">
      <c r="B183" s="128"/>
      <c r="D183" s="129" t="s">
        <v>71</v>
      </c>
      <c r="E183" s="138" t="s">
        <v>1011</v>
      </c>
      <c r="F183" s="138" t="s">
        <v>1012</v>
      </c>
      <c r="J183" s="139">
        <f>BK183</f>
        <v>0</v>
      </c>
      <c r="L183" s="128"/>
      <c r="M183" s="132"/>
      <c r="N183" s="133"/>
      <c r="O183" s="133"/>
      <c r="P183" s="134">
        <f>SUM(P184:P193)</f>
        <v>41.58542799999999</v>
      </c>
      <c r="Q183" s="133"/>
      <c r="R183" s="134">
        <f>SUM(R184:R193)</f>
        <v>0.356058</v>
      </c>
      <c r="S183" s="133"/>
      <c r="T183" s="135">
        <f>SUM(T184:T193)</f>
        <v>0</v>
      </c>
      <c r="AR183" s="129" t="s">
        <v>82</v>
      </c>
      <c r="AT183" s="136" t="s">
        <v>71</v>
      </c>
      <c r="AU183" s="136" t="s">
        <v>80</v>
      </c>
      <c r="AY183" s="129" t="s">
        <v>119</v>
      </c>
      <c r="BK183" s="137">
        <f>SUM(BK184:BK193)</f>
        <v>0</v>
      </c>
    </row>
    <row r="184" spans="1:65" s="1" customFormat="1" ht="16.5" customHeight="1">
      <c r="A184" s="29"/>
      <c r="B184" s="140"/>
      <c r="C184" s="141" t="s">
        <v>330</v>
      </c>
      <c r="D184" s="141" t="s">
        <v>122</v>
      </c>
      <c r="E184" s="142" t="s">
        <v>1013</v>
      </c>
      <c r="F184" s="143" t="s">
        <v>1014</v>
      </c>
      <c r="G184" s="144" t="s">
        <v>338</v>
      </c>
      <c r="H184" s="145">
        <v>90.6</v>
      </c>
      <c r="I184" s="200"/>
      <c r="J184" s="146">
        <f>ROUND(I184*H184,2)</f>
        <v>0</v>
      </c>
      <c r="K184" s="143" t="s">
        <v>126</v>
      </c>
      <c r="L184" s="30"/>
      <c r="M184" s="147" t="s">
        <v>1</v>
      </c>
      <c r="N184" s="148" t="s">
        <v>37</v>
      </c>
      <c r="O184" s="149">
        <v>0.424</v>
      </c>
      <c r="P184" s="149">
        <f>O184*H184</f>
        <v>38.41439999999999</v>
      </c>
      <c r="Q184" s="149">
        <v>0.00393</v>
      </c>
      <c r="R184" s="149">
        <f>Q184*H184</f>
        <v>0.356058</v>
      </c>
      <c r="S184" s="149">
        <v>0</v>
      </c>
      <c r="T184" s="150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1" t="s">
        <v>240</v>
      </c>
      <c r="AT184" s="151" t="s">
        <v>122</v>
      </c>
      <c r="AU184" s="151" t="s">
        <v>82</v>
      </c>
      <c r="AY184" s="17" t="s">
        <v>119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7" t="s">
        <v>80</v>
      </c>
      <c r="BK184" s="152">
        <f>ROUND(I184*H184,2)</f>
        <v>0</v>
      </c>
      <c r="BL184" s="17" t="s">
        <v>240</v>
      </c>
      <c r="BM184" s="151" t="s">
        <v>1015</v>
      </c>
    </row>
    <row r="185" spans="1:47" s="1" customFormat="1" ht="19.5">
      <c r="A185" s="29"/>
      <c r="B185" s="30"/>
      <c r="C185" s="29"/>
      <c r="D185" s="154" t="s">
        <v>390</v>
      </c>
      <c r="E185" s="29"/>
      <c r="F185" s="187" t="s">
        <v>1016</v>
      </c>
      <c r="G185" s="29"/>
      <c r="H185" s="29"/>
      <c r="I185" s="29"/>
      <c r="J185" s="29"/>
      <c r="K185" s="29"/>
      <c r="L185" s="30"/>
      <c r="M185" s="188"/>
      <c r="N185" s="189"/>
      <c r="O185" s="55"/>
      <c r="P185" s="55"/>
      <c r="Q185" s="55"/>
      <c r="R185" s="55"/>
      <c r="S185" s="55"/>
      <c r="T185" s="56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T185" s="17" t="s">
        <v>390</v>
      </c>
      <c r="AU185" s="17" t="s">
        <v>82</v>
      </c>
    </row>
    <row r="186" spans="2:51" s="13" customFormat="1" ht="11.25">
      <c r="B186" s="160"/>
      <c r="D186" s="154" t="s">
        <v>129</v>
      </c>
      <c r="E186" s="161" t="s">
        <v>1</v>
      </c>
      <c r="F186" s="162" t="s">
        <v>1017</v>
      </c>
      <c r="H186" s="163">
        <v>58.8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129</v>
      </c>
      <c r="AU186" s="161" t="s">
        <v>82</v>
      </c>
      <c r="AV186" s="13" t="s">
        <v>82</v>
      </c>
      <c r="AW186" s="13" t="s">
        <v>29</v>
      </c>
      <c r="AX186" s="13" t="s">
        <v>72</v>
      </c>
      <c r="AY186" s="161" t="s">
        <v>119</v>
      </c>
    </row>
    <row r="187" spans="2:51" s="13" customFormat="1" ht="11.25">
      <c r="B187" s="160"/>
      <c r="D187" s="154" t="s">
        <v>129</v>
      </c>
      <c r="E187" s="161" t="s">
        <v>1</v>
      </c>
      <c r="F187" s="162" t="s">
        <v>1018</v>
      </c>
      <c r="H187" s="163">
        <v>11.4</v>
      </c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129</v>
      </c>
      <c r="AU187" s="161" t="s">
        <v>82</v>
      </c>
      <c r="AV187" s="13" t="s">
        <v>82</v>
      </c>
      <c r="AW187" s="13" t="s">
        <v>29</v>
      </c>
      <c r="AX187" s="13" t="s">
        <v>72</v>
      </c>
      <c r="AY187" s="161" t="s">
        <v>119</v>
      </c>
    </row>
    <row r="188" spans="2:51" s="13" customFormat="1" ht="11.25">
      <c r="B188" s="160"/>
      <c r="D188" s="154" t="s">
        <v>129</v>
      </c>
      <c r="E188" s="161" t="s">
        <v>1</v>
      </c>
      <c r="F188" s="162" t="s">
        <v>1019</v>
      </c>
      <c r="H188" s="163">
        <v>1</v>
      </c>
      <c r="L188" s="160"/>
      <c r="M188" s="164"/>
      <c r="N188" s="165"/>
      <c r="O188" s="165"/>
      <c r="P188" s="165"/>
      <c r="Q188" s="165"/>
      <c r="R188" s="165"/>
      <c r="S188" s="165"/>
      <c r="T188" s="166"/>
      <c r="AT188" s="161" t="s">
        <v>129</v>
      </c>
      <c r="AU188" s="161" t="s">
        <v>82</v>
      </c>
      <c r="AV188" s="13" t="s">
        <v>82</v>
      </c>
      <c r="AW188" s="13" t="s">
        <v>29</v>
      </c>
      <c r="AX188" s="13" t="s">
        <v>72</v>
      </c>
      <c r="AY188" s="161" t="s">
        <v>119</v>
      </c>
    </row>
    <row r="189" spans="2:51" s="13" customFormat="1" ht="11.25">
      <c r="B189" s="160"/>
      <c r="D189" s="154" t="s">
        <v>129</v>
      </c>
      <c r="E189" s="161" t="s">
        <v>1</v>
      </c>
      <c r="F189" s="162" t="s">
        <v>1020</v>
      </c>
      <c r="H189" s="163">
        <v>9.4</v>
      </c>
      <c r="L189" s="160"/>
      <c r="M189" s="164"/>
      <c r="N189" s="165"/>
      <c r="O189" s="165"/>
      <c r="P189" s="165"/>
      <c r="Q189" s="165"/>
      <c r="R189" s="165"/>
      <c r="S189" s="165"/>
      <c r="T189" s="166"/>
      <c r="AT189" s="161" t="s">
        <v>129</v>
      </c>
      <c r="AU189" s="161" t="s">
        <v>82</v>
      </c>
      <c r="AV189" s="13" t="s">
        <v>82</v>
      </c>
      <c r="AW189" s="13" t="s">
        <v>29</v>
      </c>
      <c r="AX189" s="13" t="s">
        <v>72</v>
      </c>
      <c r="AY189" s="161" t="s">
        <v>119</v>
      </c>
    </row>
    <row r="190" spans="2:51" s="13" customFormat="1" ht="11.25">
      <c r="B190" s="160"/>
      <c r="D190" s="154" t="s">
        <v>129</v>
      </c>
      <c r="E190" s="161" t="s">
        <v>1</v>
      </c>
      <c r="F190" s="162" t="s">
        <v>1021</v>
      </c>
      <c r="H190" s="163">
        <v>10</v>
      </c>
      <c r="L190" s="160"/>
      <c r="M190" s="164"/>
      <c r="N190" s="165"/>
      <c r="O190" s="165"/>
      <c r="P190" s="165"/>
      <c r="Q190" s="165"/>
      <c r="R190" s="165"/>
      <c r="S190" s="165"/>
      <c r="T190" s="166"/>
      <c r="AT190" s="161" t="s">
        <v>129</v>
      </c>
      <c r="AU190" s="161" t="s">
        <v>82</v>
      </c>
      <c r="AV190" s="13" t="s">
        <v>82</v>
      </c>
      <c r="AW190" s="13" t="s">
        <v>29</v>
      </c>
      <c r="AX190" s="13" t="s">
        <v>72</v>
      </c>
      <c r="AY190" s="161" t="s">
        <v>119</v>
      </c>
    </row>
    <row r="191" spans="2:51" s="14" customFormat="1" ht="11.25">
      <c r="B191" s="171"/>
      <c r="D191" s="154" t="s">
        <v>129</v>
      </c>
      <c r="E191" s="172" t="s">
        <v>1</v>
      </c>
      <c r="F191" s="173" t="s">
        <v>206</v>
      </c>
      <c r="H191" s="174">
        <v>90.60000000000001</v>
      </c>
      <c r="L191" s="171"/>
      <c r="M191" s="175"/>
      <c r="N191" s="176"/>
      <c r="O191" s="176"/>
      <c r="P191" s="176"/>
      <c r="Q191" s="176"/>
      <c r="R191" s="176"/>
      <c r="S191" s="176"/>
      <c r="T191" s="177"/>
      <c r="AT191" s="172" t="s">
        <v>129</v>
      </c>
      <c r="AU191" s="172" t="s">
        <v>82</v>
      </c>
      <c r="AV191" s="14" t="s">
        <v>127</v>
      </c>
      <c r="AW191" s="14" t="s">
        <v>29</v>
      </c>
      <c r="AX191" s="14" t="s">
        <v>80</v>
      </c>
      <c r="AY191" s="172" t="s">
        <v>119</v>
      </c>
    </row>
    <row r="192" spans="1:65" s="1" customFormat="1" ht="16.5" customHeight="1">
      <c r="A192" s="29"/>
      <c r="B192" s="140"/>
      <c r="C192" s="141" t="s">
        <v>335</v>
      </c>
      <c r="D192" s="141" t="s">
        <v>122</v>
      </c>
      <c r="E192" s="142" t="s">
        <v>1022</v>
      </c>
      <c r="F192" s="143" t="s">
        <v>1023</v>
      </c>
      <c r="G192" s="144" t="s">
        <v>338</v>
      </c>
      <c r="H192" s="145">
        <v>90.6</v>
      </c>
      <c r="I192" s="200"/>
      <c r="J192" s="146">
        <f>ROUND(I192*H192,2)</f>
        <v>0</v>
      </c>
      <c r="K192" s="143" t="s">
        <v>126</v>
      </c>
      <c r="L192" s="30"/>
      <c r="M192" s="147" t="s">
        <v>1</v>
      </c>
      <c r="N192" s="148" t="s">
        <v>37</v>
      </c>
      <c r="O192" s="149">
        <v>0.021</v>
      </c>
      <c r="P192" s="149">
        <f>O192*H192</f>
        <v>1.9026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1" t="s">
        <v>240</v>
      </c>
      <c r="AT192" s="151" t="s">
        <v>122</v>
      </c>
      <c r="AU192" s="151" t="s">
        <v>82</v>
      </c>
      <c r="AY192" s="17" t="s">
        <v>119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7" t="s">
        <v>80</v>
      </c>
      <c r="BK192" s="152">
        <f>ROUND(I192*H192,2)</f>
        <v>0</v>
      </c>
      <c r="BL192" s="17" t="s">
        <v>240</v>
      </c>
      <c r="BM192" s="151" t="s">
        <v>1024</v>
      </c>
    </row>
    <row r="193" spans="1:65" s="1" customFormat="1" ht="16.5" customHeight="1">
      <c r="A193" s="29"/>
      <c r="B193" s="140"/>
      <c r="C193" s="141" t="s">
        <v>342</v>
      </c>
      <c r="D193" s="141" t="s">
        <v>122</v>
      </c>
      <c r="E193" s="142" t="s">
        <v>1025</v>
      </c>
      <c r="F193" s="143" t="s">
        <v>1026</v>
      </c>
      <c r="G193" s="144" t="s">
        <v>136</v>
      </c>
      <c r="H193" s="145">
        <v>0.356</v>
      </c>
      <c r="I193" s="200"/>
      <c r="J193" s="146">
        <f>ROUND(I193*H193,2)</f>
        <v>0</v>
      </c>
      <c r="K193" s="143" t="s">
        <v>126</v>
      </c>
      <c r="L193" s="30"/>
      <c r="M193" s="147" t="s">
        <v>1</v>
      </c>
      <c r="N193" s="148" t="s">
        <v>37</v>
      </c>
      <c r="O193" s="149">
        <v>3.563</v>
      </c>
      <c r="P193" s="149">
        <f>O193*H193</f>
        <v>1.2684279999999999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1" t="s">
        <v>240</v>
      </c>
      <c r="AT193" s="151" t="s">
        <v>122</v>
      </c>
      <c r="AU193" s="151" t="s">
        <v>82</v>
      </c>
      <c r="AY193" s="17" t="s">
        <v>119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80</v>
      </c>
      <c r="BK193" s="152">
        <f>ROUND(I193*H193,2)</f>
        <v>0</v>
      </c>
      <c r="BL193" s="17" t="s">
        <v>240</v>
      </c>
      <c r="BM193" s="151" t="s">
        <v>1027</v>
      </c>
    </row>
    <row r="194" spans="2:63" s="11" customFormat="1" ht="22.5" customHeight="1">
      <c r="B194" s="128"/>
      <c r="D194" s="129" t="s">
        <v>71</v>
      </c>
      <c r="E194" s="138" t="s">
        <v>1028</v>
      </c>
      <c r="F194" s="138" t="s">
        <v>1029</v>
      </c>
      <c r="J194" s="139">
        <f>BK194</f>
        <v>0</v>
      </c>
      <c r="L194" s="128"/>
      <c r="M194" s="132"/>
      <c r="N194" s="133"/>
      <c r="O194" s="133"/>
      <c r="P194" s="134">
        <f>SUM(P195:P198)</f>
        <v>48.7153</v>
      </c>
      <c r="Q194" s="133"/>
      <c r="R194" s="134">
        <f>SUM(R195:R198)</f>
        <v>1.0043</v>
      </c>
      <c r="S194" s="133"/>
      <c r="T194" s="135">
        <f>SUM(T195:T198)</f>
        <v>0</v>
      </c>
      <c r="AR194" s="129" t="s">
        <v>82</v>
      </c>
      <c r="AT194" s="136" t="s">
        <v>71</v>
      </c>
      <c r="AU194" s="136" t="s">
        <v>80</v>
      </c>
      <c r="AY194" s="129" t="s">
        <v>119</v>
      </c>
      <c r="BK194" s="137">
        <f>SUM(BK195:BK198)</f>
        <v>0</v>
      </c>
    </row>
    <row r="195" spans="1:65" s="1" customFormat="1" ht="16.5" customHeight="1">
      <c r="A195" s="29"/>
      <c r="B195" s="140"/>
      <c r="C195" s="141" t="s">
        <v>350</v>
      </c>
      <c r="D195" s="141" t="s">
        <v>122</v>
      </c>
      <c r="E195" s="142" t="s">
        <v>1030</v>
      </c>
      <c r="F195" s="143" t="s">
        <v>1031</v>
      </c>
      <c r="G195" s="144" t="s">
        <v>326</v>
      </c>
      <c r="H195" s="145">
        <v>3</v>
      </c>
      <c r="I195" s="200"/>
      <c r="J195" s="146">
        <f>ROUND(I195*H195,2)</f>
        <v>0</v>
      </c>
      <c r="K195" s="143" t="s">
        <v>126</v>
      </c>
      <c r="L195" s="30"/>
      <c r="M195" s="147" t="s">
        <v>1</v>
      </c>
      <c r="N195" s="148" t="s">
        <v>37</v>
      </c>
      <c r="O195" s="149">
        <v>0.376</v>
      </c>
      <c r="P195" s="149">
        <f>O195*H195</f>
        <v>1.1280000000000001</v>
      </c>
      <c r="Q195" s="149">
        <v>0.0602</v>
      </c>
      <c r="R195" s="149">
        <f>Q195*H195</f>
        <v>0.18059999999999998</v>
      </c>
      <c r="S195" s="149">
        <v>0</v>
      </c>
      <c r="T195" s="150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1" t="s">
        <v>240</v>
      </c>
      <c r="AT195" s="151" t="s">
        <v>122</v>
      </c>
      <c r="AU195" s="151" t="s">
        <v>82</v>
      </c>
      <c r="AY195" s="17" t="s">
        <v>119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7" t="s">
        <v>80</v>
      </c>
      <c r="BK195" s="152">
        <f>ROUND(I195*H195,2)</f>
        <v>0</v>
      </c>
      <c r="BL195" s="17" t="s">
        <v>240</v>
      </c>
      <c r="BM195" s="151" t="s">
        <v>1032</v>
      </c>
    </row>
    <row r="196" spans="1:65" s="1" customFormat="1" ht="16.5" customHeight="1">
      <c r="A196" s="29"/>
      <c r="B196" s="140"/>
      <c r="C196" s="141" t="s">
        <v>355</v>
      </c>
      <c r="D196" s="141" t="s">
        <v>122</v>
      </c>
      <c r="E196" s="142" t="s">
        <v>1033</v>
      </c>
      <c r="F196" s="143" t="s">
        <v>1034</v>
      </c>
      <c r="G196" s="144" t="s">
        <v>234</v>
      </c>
      <c r="H196" s="145">
        <v>2</v>
      </c>
      <c r="I196" s="200"/>
      <c r="J196" s="146">
        <f>ROUND(I196*H196,2)</f>
        <v>0</v>
      </c>
      <c r="K196" s="143" t="s">
        <v>126</v>
      </c>
      <c r="L196" s="30"/>
      <c r="M196" s="147" t="s">
        <v>1</v>
      </c>
      <c r="N196" s="148" t="s">
        <v>37</v>
      </c>
      <c r="O196" s="149">
        <v>5.417</v>
      </c>
      <c r="P196" s="149">
        <f>O196*H196</f>
        <v>10.834</v>
      </c>
      <c r="Q196" s="149">
        <v>0.07726</v>
      </c>
      <c r="R196" s="149">
        <f>Q196*H196</f>
        <v>0.15452</v>
      </c>
      <c r="S196" s="149">
        <v>0</v>
      </c>
      <c r="T196" s="150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1" t="s">
        <v>240</v>
      </c>
      <c r="AT196" s="151" t="s">
        <v>122</v>
      </c>
      <c r="AU196" s="151" t="s">
        <v>82</v>
      </c>
      <c r="AY196" s="17" t="s">
        <v>119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7" t="s">
        <v>80</v>
      </c>
      <c r="BK196" s="152">
        <f>ROUND(I196*H196,2)</f>
        <v>0</v>
      </c>
      <c r="BL196" s="17" t="s">
        <v>240</v>
      </c>
      <c r="BM196" s="151" t="s">
        <v>1035</v>
      </c>
    </row>
    <row r="197" spans="1:65" s="1" customFormat="1" ht="16.5" customHeight="1">
      <c r="A197" s="29"/>
      <c r="B197" s="140"/>
      <c r="C197" s="141" t="s">
        <v>361</v>
      </c>
      <c r="D197" s="141" t="s">
        <v>122</v>
      </c>
      <c r="E197" s="142" t="s">
        <v>1036</v>
      </c>
      <c r="F197" s="143" t="s">
        <v>1037</v>
      </c>
      <c r="G197" s="144" t="s">
        <v>234</v>
      </c>
      <c r="H197" s="145">
        <v>6</v>
      </c>
      <c r="I197" s="200"/>
      <c r="J197" s="146">
        <f>ROUND(I197*H197,2)</f>
        <v>0</v>
      </c>
      <c r="K197" s="143" t="s">
        <v>126</v>
      </c>
      <c r="L197" s="30"/>
      <c r="M197" s="147" t="s">
        <v>1</v>
      </c>
      <c r="N197" s="148" t="s">
        <v>37</v>
      </c>
      <c r="O197" s="149">
        <v>5.611</v>
      </c>
      <c r="P197" s="149">
        <f>O197*H197</f>
        <v>33.666</v>
      </c>
      <c r="Q197" s="149">
        <v>0.11153</v>
      </c>
      <c r="R197" s="149">
        <f>Q197*H197</f>
        <v>0.66918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240</v>
      </c>
      <c r="AT197" s="151" t="s">
        <v>122</v>
      </c>
      <c r="AU197" s="151" t="s">
        <v>82</v>
      </c>
      <c r="AY197" s="17" t="s">
        <v>119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80</v>
      </c>
      <c r="BK197" s="152">
        <f>ROUND(I197*H197,2)</f>
        <v>0</v>
      </c>
      <c r="BL197" s="17" t="s">
        <v>240</v>
      </c>
      <c r="BM197" s="151" t="s">
        <v>1038</v>
      </c>
    </row>
    <row r="198" spans="1:65" s="1" customFormat="1" ht="16.5" customHeight="1">
      <c r="A198" s="29"/>
      <c r="B198" s="140"/>
      <c r="C198" s="141" t="s">
        <v>365</v>
      </c>
      <c r="D198" s="141" t="s">
        <v>122</v>
      </c>
      <c r="E198" s="142" t="s">
        <v>1039</v>
      </c>
      <c r="F198" s="143" t="s">
        <v>1040</v>
      </c>
      <c r="G198" s="144" t="s">
        <v>136</v>
      </c>
      <c r="H198" s="145">
        <v>1.004</v>
      </c>
      <c r="I198" s="200"/>
      <c r="J198" s="146">
        <f>ROUND(I198*H198,2)</f>
        <v>0</v>
      </c>
      <c r="K198" s="143" t="s">
        <v>126</v>
      </c>
      <c r="L198" s="30"/>
      <c r="M198" s="147" t="s">
        <v>1</v>
      </c>
      <c r="N198" s="148" t="s">
        <v>37</v>
      </c>
      <c r="O198" s="149">
        <v>3.075</v>
      </c>
      <c r="P198" s="149">
        <f>O198*H198</f>
        <v>3.0873000000000004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1" t="s">
        <v>240</v>
      </c>
      <c r="AT198" s="151" t="s">
        <v>122</v>
      </c>
      <c r="AU198" s="151" t="s">
        <v>82</v>
      </c>
      <c r="AY198" s="17" t="s">
        <v>119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7" t="s">
        <v>80</v>
      </c>
      <c r="BK198" s="152">
        <f>ROUND(I198*H198,2)</f>
        <v>0</v>
      </c>
      <c r="BL198" s="17" t="s">
        <v>240</v>
      </c>
      <c r="BM198" s="151" t="s">
        <v>1041</v>
      </c>
    </row>
    <row r="199" spans="2:63" s="11" customFormat="1" ht="22.5" customHeight="1">
      <c r="B199" s="128"/>
      <c r="D199" s="129" t="s">
        <v>71</v>
      </c>
      <c r="E199" s="138" t="s">
        <v>1042</v>
      </c>
      <c r="F199" s="138" t="s">
        <v>1043</v>
      </c>
      <c r="J199" s="139">
        <f>BK199</f>
        <v>0</v>
      </c>
      <c r="L199" s="128"/>
      <c r="M199" s="132"/>
      <c r="N199" s="133"/>
      <c r="O199" s="133"/>
      <c r="P199" s="134">
        <f>SUM(P200:P210)</f>
        <v>19755.575</v>
      </c>
      <c r="Q199" s="133"/>
      <c r="R199" s="134">
        <f>SUM(R200:R210)</f>
        <v>0</v>
      </c>
      <c r="S199" s="133"/>
      <c r="T199" s="135">
        <f>SUM(T200:T210)</f>
        <v>0</v>
      </c>
      <c r="AR199" s="129" t="s">
        <v>82</v>
      </c>
      <c r="AT199" s="136" t="s">
        <v>71</v>
      </c>
      <c r="AU199" s="136" t="s">
        <v>80</v>
      </c>
      <c r="AY199" s="129" t="s">
        <v>119</v>
      </c>
      <c r="BK199" s="137">
        <f>SUM(BK200:BK210)</f>
        <v>0</v>
      </c>
    </row>
    <row r="200" spans="1:65" s="1" customFormat="1" ht="16.5" customHeight="1">
      <c r="A200" s="29"/>
      <c r="B200" s="140"/>
      <c r="C200" s="141" t="s">
        <v>369</v>
      </c>
      <c r="D200" s="141" t="s">
        <v>122</v>
      </c>
      <c r="E200" s="142" t="s">
        <v>1044</v>
      </c>
      <c r="F200" s="143" t="s">
        <v>1045</v>
      </c>
      <c r="G200" s="144" t="s">
        <v>326</v>
      </c>
      <c r="H200" s="145">
        <v>1</v>
      </c>
      <c r="I200" s="200"/>
      <c r="J200" s="146">
        <f>ROUND(I200*H200,2)</f>
        <v>0</v>
      </c>
      <c r="K200" s="143" t="s">
        <v>126</v>
      </c>
      <c r="L200" s="30"/>
      <c r="M200" s="147" t="s">
        <v>1</v>
      </c>
      <c r="N200" s="148" t="s">
        <v>37</v>
      </c>
      <c r="O200" s="149">
        <v>23.505</v>
      </c>
      <c r="P200" s="149">
        <f>O200*H200</f>
        <v>23.505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1" t="s">
        <v>240</v>
      </c>
      <c r="AT200" s="151" t="s">
        <v>122</v>
      </c>
      <c r="AU200" s="151" t="s">
        <v>82</v>
      </c>
      <c r="AY200" s="17" t="s">
        <v>119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7" t="s">
        <v>80</v>
      </c>
      <c r="BK200" s="152">
        <f>ROUND(I200*H200,2)</f>
        <v>0</v>
      </c>
      <c r="BL200" s="17" t="s">
        <v>240</v>
      </c>
      <c r="BM200" s="151" t="s">
        <v>1046</v>
      </c>
    </row>
    <row r="201" spans="1:65" s="1" customFormat="1" ht="16.5" customHeight="1">
      <c r="A201" s="29"/>
      <c r="B201" s="140"/>
      <c r="C201" s="141" t="s">
        <v>373</v>
      </c>
      <c r="D201" s="141" t="s">
        <v>938</v>
      </c>
      <c r="E201" s="142" t="s">
        <v>1047</v>
      </c>
      <c r="F201" s="143" t="s">
        <v>1048</v>
      </c>
      <c r="G201" s="144" t="s">
        <v>234</v>
      </c>
      <c r="H201" s="145">
        <v>2</v>
      </c>
      <c r="I201" s="200"/>
      <c r="J201" s="146">
        <f>ROUND(I201*H201,2)</f>
        <v>0</v>
      </c>
      <c r="K201" s="143" t="s">
        <v>941</v>
      </c>
      <c r="L201" s="30"/>
      <c r="M201" s="147" t="s">
        <v>1</v>
      </c>
      <c r="N201" s="148" t="s">
        <v>37</v>
      </c>
      <c r="O201" s="149">
        <v>1753.75</v>
      </c>
      <c r="P201" s="149">
        <f>O201*H201</f>
        <v>3507.5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1" t="s">
        <v>240</v>
      </c>
      <c r="AT201" s="151" t="s">
        <v>122</v>
      </c>
      <c r="AU201" s="151" t="s">
        <v>82</v>
      </c>
      <c r="AY201" s="17" t="s">
        <v>119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7" t="s">
        <v>80</v>
      </c>
      <c r="BK201" s="152">
        <f>ROUND(I201*H201,2)</f>
        <v>0</v>
      </c>
      <c r="BL201" s="17" t="s">
        <v>240</v>
      </c>
      <c r="BM201" s="151" t="s">
        <v>1049</v>
      </c>
    </row>
    <row r="202" spans="2:51" s="13" customFormat="1" ht="11.25">
      <c r="B202" s="160"/>
      <c r="D202" s="154" t="s">
        <v>129</v>
      </c>
      <c r="E202" s="161" t="s">
        <v>1</v>
      </c>
      <c r="F202" s="162" t="s">
        <v>1050</v>
      </c>
      <c r="H202" s="163">
        <v>1</v>
      </c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129</v>
      </c>
      <c r="AU202" s="161" t="s">
        <v>82</v>
      </c>
      <c r="AV202" s="13" t="s">
        <v>82</v>
      </c>
      <c r="AW202" s="13" t="s">
        <v>29</v>
      </c>
      <c r="AX202" s="13" t="s">
        <v>72</v>
      </c>
      <c r="AY202" s="161" t="s">
        <v>119</v>
      </c>
    </row>
    <row r="203" spans="2:51" s="13" customFormat="1" ht="11.25">
      <c r="B203" s="160"/>
      <c r="D203" s="154" t="s">
        <v>129</v>
      </c>
      <c r="E203" s="161" t="s">
        <v>1</v>
      </c>
      <c r="F203" s="162" t="s">
        <v>1051</v>
      </c>
      <c r="H203" s="163">
        <v>1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129</v>
      </c>
      <c r="AU203" s="161" t="s">
        <v>82</v>
      </c>
      <c r="AV203" s="13" t="s">
        <v>82</v>
      </c>
      <c r="AW203" s="13" t="s">
        <v>29</v>
      </c>
      <c r="AX203" s="13" t="s">
        <v>72</v>
      </c>
      <c r="AY203" s="161" t="s">
        <v>119</v>
      </c>
    </row>
    <row r="204" spans="2:51" s="14" customFormat="1" ht="11.25">
      <c r="B204" s="171"/>
      <c r="D204" s="154" t="s">
        <v>129</v>
      </c>
      <c r="E204" s="172" t="s">
        <v>1</v>
      </c>
      <c r="F204" s="173" t="s">
        <v>206</v>
      </c>
      <c r="H204" s="174">
        <v>2</v>
      </c>
      <c r="L204" s="171"/>
      <c r="M204" s="175"/>
      <c r="N204" s="176"/>
      <c r="O204" s="176"/>
      <c r="P204" s="176"/>
      <c r="Q204" s="176"/>
      <c r="R204" s="176"/>
      <c r="S204" s="176"/>
      <c r="T204" s="177"/>
      <c r="AT204" s="172" t="s">
        <v>129</v>
      </c>
      <c r="AU204" s="172" t="s">
        <v>82</v>
      </c>
      <c r="AV204" s="14" t="s">
        <v>127</v>
      </c>
      <c r="AW204" s="14" t="s">
        <v>29</v>
      </c>
      <c r="AX204" s="14" t="s">
        <v>80</v>
      </c>
      <c r="AY204" s="172" t="s">
        <v>119</v>
      </c>
    </row>
    <row r="205" spans="1:65" s="1" customFormat="1" ht="16.5" customHeight="1">
      <c r="A205" s="29"/>
      <c r="B205" s="140"/>
      <c r="C205" s="141" t="s">
        <v>380</v>
      </c>
      <c r="D205" s="141" t="s">
        <v>938</v>
      </c>
      <c r="E205" s="142" t="s">
        <v>1052</v>
      </c>
      <c r="F205" s="143" t="s">
        <v>1053</v>
      </c>
      <c r="G205" s="144" t="s">
        <v>234</v>
      </c>
      <c r="H205" s="145">
        <v>1</v>
      </c>
      <c r="I205" s="200"/>
      <c r="J205" s="146">
        <f>ROUND(I205*H205,2)</f>
        <v>0</v>
      </c>
      <c r="K205" s="143" t="s">
        <v>941</v>
      </c>
      <c r="L205" s="30"/>
      <c r="M205" s="147" t="s">
        <v>1</v>
      </c>
      <c r="N205" s="148" t="s">
        <v>37</v>
      </c>
      <c r="O205" s="149">
        <v>6471.55</v>
      </c>
      <c r="P205" s="149">
        <f>O205*H205</f>
        <v>6471.55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1" t="s">
        <v>240</v>
      </c>
      <c r="AT205" s="151" t="s">
        <v>122</v>
      </c>
      <c r="AU205" s="151" t="s">
        <v>82</v>
      </c>
      <c r="AY205" s="17" t="s">
        <v>119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7" t="s">
        <v>80</v>
      </c>
      <c r="BK205" s="152">
        <f>ROUND(I205*H205,2)</f>
        <v>0</v>
      </c>
      <c r="BL205" s="17" t="s">
        <v>240</v>
      </c>
      <c r="BM205" s="151" t="s">
        <v>1054</v>
      </c>
    </row>
    <row r="206" spans="2:51" s="13" customFormat="1" ht="11.25">
      <c r="B206" s="160"/>
      <c r="D206" s="154" t="s">
        <v>129</v>
      </c>
      <c r="E206" s="161" t="s">
        <v>1</v>
      </c>
      <c r="F206" s="162" t="s">
        <v>1055</v>
      </c>
      <c r="H206" s="163">
        <v>1</v>
      </c>
      <c r="L206" s="160"/>
      <c r="M206" s="164"/>
      <c r="N206" s="165"/>
      <c r="O206" s="165"/>
      <c r="P206" s="165"/>
      <c r="Q206" s="165"/>
      <c r="R206" s="165"/>
      <c r="S206" s="165"/>
      <c r="T206" s="166"/>
      <c r="AT206" s="161" t="s">
        <v>129</v>
      </c>
      <c r="AU206" s="161" t="s">
        <v>82</v>
      </c>
      <c r="AV206" s="13" t="s">
        <v>82</v>
      </c>
      <c r="AW206" s="13" t="s">
        <v>29</v>
      </c>
      <c r="AX206" s="13" t="s">
        <v>80</v>
      </c>
      <c r="AY206" s="161" t="s">
        <v>119</v>
      </c>
    </row>
    <row r="207" spans="1:65" s="1" customFormat="1" ht="16.5" customHeight="1">
      <c r="A207" s="29"/>
      <c r="B207" s="140"/>
      <c r="C207" s="141" t="s">
        <v>386</v>
      </c>
      <c r="D207" s="141" t="s">
        <v>938</v>
      </c>
      <c r="E207" s="142" t="s">
        <v>1056</v>
      </c>
      <c r="F207" s="143" t="s">
        <v>1057</v>
      </c>
      <c r="G207" s="144" t="s">
        <v>234</v>
      </c>
      <c r="H207" s="145">
        <v>1</v>
      </c>
      <c r="I207" s="200"/>
      <c r="J207" s="146">
        <f>ROUND(I207*H207,2)</f>
        <v>0</v>
      </c>
      <c r="K207" s="143" t="s">
        <v>941</v>
      </c>
      <c r="L207" s="30"/>
      <c r="M207" s="147" t="s">
        <v>1</v>
      </c>
      <c r="N207" s="148" t="s">
        <v>37</v>
      </c>
      <c r="O207" s="149">
        <v>609.89</v>
      </c>
      <c r="P207" s="149">
        <f>O207*H207</f>
        <v>609.89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1" t="s">
        <v>240</v>
      </c>
      <c r="AT207" s="151" t="s">
        <v>122</v>
      </c>
      <c r="AU207" s="151" t="s">
        <v>82</v>
      </c>
      <c r="AY207" s="17" t="s">
        <v>119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7" t="s">
        <v>80</v>
      </c>
      <c r="BK207" s="152">
        <f>ROUND(I207*H207,2)</f>
        <v>0</v>
      </c>
      <c r="BL207" s="17" t="s">
        <v>240</v>
      </c>
      <c r="BM207" s="151" t="s">
        <v>1058</v>
      </c>
    </row>
    <row r="208" spans="1:65" s="1" customFormat="1" ht="16.5" customHeight="1">
      <c r="A208" s="29"/>
      <c r="B208" s="140"/>
      <c r="C208" s="141" t="s">
        <v>393</v>
      </c>
      <c r="D208" s="141" t="s">
        <v>938</v>
      </c>
      <c r="E208" s="142" t="s">
        <v>1059</v>
      </c>
      <c r="F208" s="143" t="s">
        <v>1060</v>
      </c>
      <c r="G208" s="144" t="s">
        <v>326</v>
      </c>
      <c r="H208" s="145">
        <v>1</v>
      </c>
      <c r="I208" s="200"/>
      <c r="J208" s="146">
        <f>ROUND(I208*H208,2)</f>
        <v>0</v>
      </c>
      <c r="K208" s="143" t="s">
        <v>941</v>
      </c>
      <c r="L208" s="30"/>
      <c r="M208" s="147" t="s">
        <v>1</v>
      </c>
      <c r="N208" s="148" t="s">
        <v>37</v>
      </c>
      <c r="O208" s="149">
        <v>613.44</v>
      </c>
      <c r="P208" s="149">
        <f>O208*H208</f>
        <v>613.44</v>
      </c>
      <c r="Q208" s="149">
        <v>0</v>
      </c>
      <c r="R208" s="149">
        <f>Q208*H208</f>
        <v>0</v>
      </c>
      <c r="S208" s="149">
        <v>0</v>
      </c>
      <c r="T208" s="150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1" t="s">
        <v>240</v>
      </c>
      <c r="AT208" s="151" t="s">
        <v>122</v>
      </c>
      <c r="AU208" s="151" t="s">
        <v>82</v>
      </c>
      <c r="AY208" s="17" t="s">
        <v>119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80</v>
      </c>
      <c r="BK208" s="152">
        <f>ROUND(I208*H208,2)</f>
        <v>0</v>
      </c>
      <c r="BL208" s="17" t="s">
        <v>240</v>
      </c>
      <c r="BM208" s="151" t="s">
        <v>1061</v>
      </c>
    </row>
    <row r="209" spans="1:65" s="1" customFormat="1" ht="16.5" customHeight="1">
      <c r="A209" s="29"/>
      <c r="B209" s="140"/>
      <c r="C209" s="141" t="s">
        <v>410</v>
      </c>
      <c r="D209" s="141" t="s">
        <v>938</v>
      </c>
      <c r="E209" s="142" t="s">
        <v>1062</v>
      </c>
      <c r="F209" s="143" t="s">
        <v>1063</v>
      </c>
      <c r="G209" s="144" t="s">
        <v>326</v>
      </c>
      <c r="H209" s="145">
        <v>1</v>
      </c>
      <c r="I209" s="200"/>
      <c r="J209" s="146">
        <f>ROUND(I209*H209,2)</f>
        <v>0</v>
      </c>
      <c r="K209" s="143" t="s">
        <v>941</v>
      </c>
      <c r="L209" s="30"/>
      <c r="M209" s="147" t="s">
        <v>1</v>
      </c>
      <c r="N209" s="148" t="s">
        <v>37</v>
      </c>
      <c r="O209" s="149">
        <v>2354.49</v>
      </c>
      <c r="P209" s="149">
        <f>O209*H209</f>
        <v>2354.49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1" t="s">
        <v>240</v>
      </c>
      <c r="AT209" s="151" t="s">
        <v>122</v>
      </c>
      <c r="AU209" s="151" t="s">
        <v>82</v>
      </c>
      <c r="AY209" s="17" t="s">
        <v>119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7" t="s">
        <v>80</v>
      </c>
      <c r="BK209" s="152">
        <f>ROUND(I209*H209,2)</f>
        <v>0</v>
      </c>
      <c r="BL209" s="17" t="s">
        <v>240</v>
      </c>
      <c r="BM209" s="151" t="s">
        <v>1064</v>
      </c>
    </row>
    <row r="210" spans="1:65" s="1" customFormat="1" ht="16.5" customHeight="1">
      <c r="A210" s="29"/>
      <c r="B210" s="140"/>
      <c r="C210" s="141" t="s">
        <v>424</v>
      </c>
      <c r="D210" s="141" t="s">
        <v>938</v>
      </c>
      <c r="E210" s="142" t="s">
        <v>1065</v>
      </c>
      <c r="F210" s="143" t="s">
        <v>1066</v>
      </c>
      <c r="G210" s="144" t="s">
        <v>234</v>
      </c>
      <c r="H210" s="145">
        <v>1</v>
      </c>
      <c r="I210" s="200"/>
      <c r="J210" s="146">
        <f>ROUND(I210*H210,2)</f>
        <v>0</v>
      </c>
      <c r="K210" s="143" t="s">
        <v>941</v>
      </c>
      <c r="L210" s="30"/>
      <c r="M210" s="147" t="s">
        <v>1</v>
      </c>
      <c r="N210" s="148" t="s">
        <v>37</v>
      </c>
      <c r="O210" s="149">
        <v>6175.2</v>
      </c>
      <c r="P210" s="149">
        <f>O210*H210</f>
        <v>6175.2</v>
      </c>
      <c r="Q210" s="149">
        <v>0</v>
      </c>
      <c r="R210" s="149">
        <f>Q210*H210</f>
        <v>0</v>
      </c>
      <c r="S210" s="149">
        <v>0</v>
      </c>
      <c r="T210" s="150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1" t="s">
        <v>240</v>
      </c>
      <c r="AT210" s="151" t="s">
        <v>122</v>
      </c>
      <c r="AU210" s="151" t="s">
        <v>82</v>
      </c>
      <c r="AY210" s="17" t="s">
        <v>119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7" t="s">
        <v>80</v>
      </c>
      <c r="BK210" s="152">
        <f>ROUND(I210*H210,2)</f>
        <v>0</v>
      </c>
      <c r="BL210" s="17" t="s">
        <v>240</v>
      </c>
      <c r="BM210" s="151" t="s">
        <v>1067</v>
      </c>
    </row>
    <row r="211" spans="2:63" s="11" customFormat="1" ht="25.5" customHeight="1">
      <c r="B211" s="128"/>
      <c r="D211" s="129" t="s">
        <v>71</v>
      </c>
      <c r="E211" s="130" t="s">
        <v>1068</v>
      </c>
      <c r="F211" s="130" t="s">
        <v>1069</v>
      </c>
      <c r="J211" s="131">
        <f>BK211</f>
        <v>0</v>
      </c>
      <c r="L211" s="128"/>
      <c r="M211" s="132"/>
      <c r="N211" s="133"/>
      <c r="O211" s="133"/>
      <c r="P211" s="134">
        <f>SUM(P212:P215)</f>
        <v>60</v>
      </c>
      <c r="Q211" s="133"/>
      <c r="R211" s="134">
        <f>SUM(R212:R215)</f>
        <v>0</v>
      </c>
      <c r="S211" s="133"/>
      <c r="T211" s="135">
        <f>SUM(T212:T215)</f>
        <v>0</v>
      </c>
      <c r="AR211" s="129" t="s">
        <v>127</v>
      </c>
      <c r="AT211" s="136" t="s">
        <v>71</v>
      </c>
      <c r="AU211" s="136" t="s">
        <v>72</v>
      </c>
      <c r="AY211" s="129" t="s">
        <v>119</v>
      </c>
      <c r="BK211" s="137">
        <f>SUM(BK212:BK215)</f>
        <v>0</v>
      </c>
    </row>
    <row r="212" spans="1:65" s="1" customFormat="1" ht="16.5" customHeight="1">
      <c r="A212" s="29"/>
      <c r="B212" s="140"/>
      <c r="C212" s="141" t="s">
        <v>428</v>
      </c>
      <c r="D212" s="141" t="s">
        <v>122</v>
      </c>
      <c r="E212" s="142" t="s">
        <v>1070</v>
      </c>
      <c r="F212" s="143" t="s">
        <v>1071</v>
      </c>
      <c r="G212" s="144" t="s">
        <v>1072</v>
      </c>
      <c r="H212" s="145">
        <v>40</v>
      </c>
      <c r="I212" s="200"/>
      <c r="J212" s="146">
        <f>ROUND(I212*H212,2)</f>
        <v>0</v>
      </c>
      <c r="K212" s="143" t="s">
        <v>126</v>
      </c>
      <c r="L212" s="30"/>
      <c r="M212" s="147" t="s">
        <v>1</v>
      </c>
      <c r="N212" s="148" t="s">
        <v>37</v>
      </c>
      <c r="O212" s="149">
        <v>1</v>
      </c>
      <c r="P212" s="149">
        <f>O212*H212</f>
        <v>40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1" t="s">
        <v>891</v>
      </c>
      <c r="AT212" s="151" t="s">
        <v>122</v>
      </c>
      <c r="AU212" s="151" t="s">
        <v>80</v>
      </c>
      <c r="AY212" s="17" t="s">
        <v>119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7" t="s">
        <v>80</v>
      </c>
      <c r="BK212" s="152">
        <f>ROUND(I212*H212,2)</f>
        <v>0</v>
      </c>
      <c r="BL212" s="17" t="s">
        <v>891</v>
      </c>
      <c r="BM212" s="151" t="s">
        <v>1073</v>
      </c>
    </row>
    <row r="213" spans="2:51" s="13" customFormat="1" ht="11.25">
      <c r="B213" s="160"/>
      <c r="D213" s="154" t="s">
        <v>129</v>
      </c>
      <c r="E213" s="161" t="s">
        <v>1</v>
      </c>
      <c r="F213" s="162" t="s">
        <v>1074</v>
      </c>
      <c r="H213" s="163">
        <v>40</v>
      </c>
      <c r="L213" s="160"/>
      <c r="M213" s="164"/>
      <c r="N213" s="165"/>
      <c r="O213" s="165"/>
      <c r="P213" s="165"/>
      <c r="Q213" s="165"/>
      <c r="R213" s="165"/>
      <c r="S213" s="165"/>
      <c r="T213" s="166"/>
      <c r="AT213" s="161" t="s">
        <v>129</v>
      </c>
      <c r="AU213" s="161" t="s">
        <v>80</v>
      </c>
      <c r="AV213" s="13" t="s">
        <v>82</v>
      </c>
      <c r="AW213" s="13" t="s">
        <v>29</v>
      </c>
      <c r="AX213" s="13" t="s">
        <v>80</v>
      </c>
      <c r="AY213" s="161" t="s">
        <v>119</v>
      </c>
    </row>
    <row r="214" spans="1:65" s="1" customFormat="1" ht="16.5" customHeight="1">
      <c r="A214" s="29"/>
      <c r="B214" s="140"/>
      <c r="C214" s="141" t="s">
        <v>435</v>
      </c>
      <c r="D214" s="141" t="s">
        <v>122</v>
      </c>
      <c r="E214" s="142" t="s">
        <v>1075</v>
      </c>
      <c r="F214" s="143" t="s">
        <v>1076</v>
      </c>
      <c r="G214" s="144" t="s">
        <v>1072</v>
      </c>
      <c r="H214" s="145">
        <v>20</v>
      </c>
      <c r="I214" s="200"/>
      <c r="J214" s="146">
        <f>ROUND(I214*H214,2)</f>
        <v>0</v>
      </c>
      <c r="K214" s="143" t="s">
        <v>126</v>
      </c>
      <c r="L214" s="30"/>
      <c r="M214" s="147" t="s">
        <v>1</v>
      </c>
      <c r="N214" s="148" t="s">
        <v>37</v>
      </c>
      <c r="O214" s="149">
        <v>1</v>
      </c>
      <c r="P214" s="149">
        <f>O214*H214</f>
        <v>20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1" t="s">
        <v>891</v>
      </c>
      <c r="AT214" s="151" t="s">
        <v>122</v>
      </c>
      <c r="AU214" s="151" t="s">
        <v>80</v>
      </c>
      <c r="AY214" s="17" t="s">
        <v>119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7" t="s">
        <v>80</v>
      </c>
      <c r="BK214" s="152">
        <f>ROUND(I214*H214,2)</f>
        <v>0</v>
      </c>
      <c r="BL214" s="17" t="s">
        <v>891</v>
      </c>
      <c r="BM214" s="151" t="s">
        <v>1077</v>
      </c>
    </row>
    <row r="215" spans="2:51" s="13" customFormat="1" ht="11.25">
      <c r="B215" s="160"/>
      <c r="D215" s="154" t="s">
        <v>129</v>
      </c>
      <c r="E215" s="161" t="s">
        <v>1</v>
      </c>
      <c r="F215" s="162" t="s">
        <v>1078</v>
      </c>
      <c r="H215" s="163">
        <v>20</v>
      </c>
      <c r="L215" s="160"/>
      <c r="M215" s="197"/>
      <c r="N215" s="198"/>
      <c r="O215" s="198"/>
      <c r="P215" s="198"/>
      <c r="Q215" s="198"/>
      <c r="R215" s="198"/>
      <c r="S215" s="198"/>
      <c r="T215" s="199"/>
      <c r="AT215" s="161" t="s">
        <v>129</v>
      </c>
      <c r="AU215" s="161" t="s">
        <v>80</v>
      </c>
      <c r="AV215" s="13" t="s">
        <v>82</v>
      </c>
      <c r="AW215" s="13" t="s">
        <v>29</v>
      </c>
      <c r="AX215" s="13" t="s">
        <v>80</v>
      </c>
      <c r="AY215" s="161" t="s">
        <v>119</v>
      </c>
    </row>
    <row r="216" spans="1:31" s="1" customFormat="1" ht="6.75" customHeight="1">
      <c r="A216" s="29"/>
      <c r="B216" s="44"/>
      <c r="C216" s="45"/>
      <c r="D216" s="45"/>
      <c r="E216" s="45"/>
      <c r="F216" s="45"/>
      <c r="G216" s="45"/>
      <c r="H216" s="45"/>
      <c r="I216" s="45"/>
      <c r="J216" s="45"/>
      <c r="K216" s="45"/>
      <c r="L216" s="30"/>
      <c r="M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</row>
  </sheetData>
  <sheetProtection/>
  <autoFilter ref="C127:K215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4"/>
  <sheetViews>
    <sheetView showGridLines="0" zoomScalePageLayoutView="0" workbookViewId="0" topLeftCell="A1">
      <selection activeCell="J12" sqref="J1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90"/>
    </row>
    <row r="2" spans="12:46" ht="36.75" customHeight="1">
      <c r="L2" s="223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92</v>
      </c>
    </row>
    <row r="3" spans="2:46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75" customHeight="1">
      <c r="B4" s="20"/>
      <c r="D4" s="21" t="s">
        <v>93</v>
      </c>
      <c r="L4" s="20"/>
      <c r="M4" s="91" t="s">
        <v>10</v>
      </c>
      <c r="AT4" s="17" t="s">
        <v>3</v>
      </c>
    </row>
    <row r="5" spans="2:12" ht="6.7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9" t="str">
        <f>'Rekapitulace stavby'!K6</f>
        <v>Skleník Strnady</v>
      </c>
      <c r="F7" s="240"/>
      <c r="G7" s="240"/>
      <c r="H7" s="240"/>
      <c r="L7" s="20"/>
    </row>
    <row r="8" spans="1:31" s="1" customFormat="1" ht="12" customHeight="1">
      <c r="A8" s="29"/>
      <c r="B8" s="30"/>
      <c r="C8" s="29"/>
      <c r="D8" s="26" t="s">
        <v>94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1" customFormat="1" ht="16.5" customHeight="1">
      <c r="A9" s="29"/>
      <c r="B9" s="30"/>
      <c r="C9" s="29"/>
      <c r="D9" s="29"/>
      <c r="E9" s="211" t="s">
        <v>1079</v>
      </c>
      <c r="F9" s="238"/>
      <c r="G9" s="238"/>
      <c r="H9" s="23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1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" customFormat="1" ht="10.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" customFormat="1" ht="18" customHeight="1">
      <c r="A15" s="29"/>
      <c r="B15" s="30"/>
      <c r="C15" s="29"/>
      <c r="D15" s="29"/>
      <c r="E15" s="24" t="s">
        <v>23</v>
      </c>
      <c r="F15" s="29"/>
      <c r="G15" s="29"/>
      <c r="H15" s="29"/>
      <c r="I15" s="26" t="s">
        <v>24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1" customFormat="1" ht="6.7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1" customFormat="1" ht="12" customHeight="1">
      <c r="A17" s="29"/>
      <c r="B17" s="30"/>
      <c r="C17" s="29"/>
      <c r="D17" s="26" t="s">
        <v>25</v>
      </c>
      <c r="E17" s="29"/>
      <c r="F17" s="29"/>
      <c r="G17" s="29"/>
      <c r="H17" s="29"/>
      <c r="I17" s="26" t="s">
        <v>22</v>
      </c>
      <c r="J17" s="24">
        <f>'Rekapitulace stavby'!AN13</f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1" customFormat="1" ht="18" customHeight="1">
      <c r="A18" s="29"/>
      <c r="B18" s="30"/>
      <c r="C18" s="29"/>
      <c r="D18" s="29"/>
      <c r="E18" s="220" t="str">
        <f>'Rekapitulace stavby'!E14</f>
        <v> </v>
      </c>
      <c r="F18" s="220"/>
      <c r="G18" s="220"/>
      <c r="H18" s="220"/>
      <c r="I18" s="26" t="s">
        <v>24</v>
      </c>
      <c r="J18" s="24">
        <f>'Rekapitulace stavby'!AN14</f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1" customFormat="1" ht="6.7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1" customFormat="1" ht="12" customHeight="1">
      <c r="A20" s="29"/>
      <c r="B20" s="30"/>
      <c r="C20" s="29"/>
      <c r="D20" s="26" t="s">
        <v>27</v>
      </c>
      <c r="E20" s="29"/>
      <c r="F20" s="29"/>
      <c r="G20" s="29"/>
      <c r="H20" s="29"/>
      <c r="I20" s="26" t="s">
        <v>22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1" customFormat="1" ht="18" customHeight="1">
      <c r="A21" s="29"/>
      <c r="B21" s="30"/>
      <c r="C21" s="29"/>
      <c r="D21" s="29"/>
      <c r="E21" s="24" t="s">
        <v>28</v>
      </c>
      <c r="F21" s="29"/>
      <c r="G21" s="29"/>
      <c r="H21" s="29"/>
      <c r="I21" s="26" t="s">
        <v>24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1" customFormat="1" ht="6.7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1" customFormat="1" ht="12" customHeight="1">
      <c r="A23" s="29"/>
      <c r="B23" s="30"/>
      <c r="C23" s="29"/>
      <c r="D23" s="26" t="s">
        <v>30</v>
      </c>
      <c r="E23" s="29"/>
      <c r="F23" s="29"/>
      <c r="G23" s="29"/>
      <c r="H23" s="29"/>
      <c r="I23" s="26" t="s">
        <v>22</v>
      </c>
      <c r="J23" s="24">
        <f>IF('Rekapitulace stavby'!AN19="","",'Rekapitulace stavby'!AN19)</f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1" customFormat="1" ht="18" customHeight="1">
      <c r="A24" s="29"/>
      <c r="B24" s="30"/>
      <c r="C24" s="29"/>
      <c r="D24" s="29"/>
      <c r="E24" s="24" t="str">
        <f>IF('Rekapitulace stavby'!E20="","",'Rekapitulace stavby'!E20)</f>
        <v> </v>
      </c>
      <c r="F24" s="29"/>
      <c r="G24" s="29"/>
      <c r="H24" s="29"/>
      <c r="I24" s="26" t="s">
        <v>24</v>
      </c>
      <c r="J24" s="24">
        <f>IF('Rekapitulace stavby'!AN20="","",'Rekapitulace stavby'!AN20)</f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1" customFormat="1" ht="6.7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1" customFormat="1" ht="12" customHeight="1">
      <c r="A26" s="29"/>
      <c r="B26" s="30"/>
      <c r="C26" s="29"/>
      <c r="D26" s="26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7" customFormat="1" ht="16.5" customHeight="1">
      <c r="A27" s="92"/>
      <c r="B27" s="93"/>
      <c r="C27" s="92"/>
      <c r="D27" s="92"/>
      <c r="E27" s="224" t="s">
        <v>1</v>
      </c>
      <c r="F27" s="224"/>
      <c r="G27" s="224"/>
      <c r="H27" s="22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1" customFormat="1" ht="6.7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1" customFormat="1" ht="6.7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1" customFormat="1" ht="24.75" customHeight="1">
      <c r="A30" s="29"/>
      <c r="B30" s="30"/>
      <c r="C30" s="29"/>
      <c r="D30" s="95" t="s">
        <v>32</v>
      </c>
      <c r="E30" s="29"/>
      <c r="F30" s="29"/>
      <c r="G30" s="29"/>
      <c r="H30" s="29"/>
      <c r="I30" s="29"/>
      <c r="J30" s="68">
        <f>ROUND(J122,2)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1" customFormat="1" ht="6.7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1" customFormat="1" ht="14.25" customHeight="1">
      <c r="A32" s="29"/>
      <c r="B32" s="30"/>
      <c r="C32" s="29"/>
      <c r="D32" s="29"/>
      <c r="E32" s="29"/>
      <c r="F32" s="33" t="s">
        <v>34</v>
      </c>
      <c r="G32" s="29"/>
      <c r="H32" s="29"/>
      <c r="I32" s="33" t="s">
        <v>33</v>
      </c>
      <c r="J32" s="33" t="s">
        <v>35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1" customFormat="1" ht="14.25" customHeight="1">
      <c r="A33" s="29"/>
      <c r="B33" s="30"/>
      <c r="C33" s="29"/>
      <c r="D33" s="96" t="s">
        <v>36</v>
      </c>
      <c r="E33" s="26" t="s">
        <v>37</v>
      </c>
      <c r="F33" s="97">
        <f>ROUND((SUM(BE122:BE133)),2)</f>
        <v>0</v>
      </c>
      <c r="G33" s="29"/>
      <c r="H33" s="29"/>
      <c r="I33" s="98">
        <v>0.21</v>
      </c>
      <c r="J33" s="97">
        <f>ROUND(((SUM(BE122:BE133))*I33),2)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1" customFormat="1" ht="14.25" customHeight="1">
      <c r="A34" s="29"/>
      <c r="B34" s="30"/>
      <c r="C34" s="29"/>
      <c r="D34" s="29"/>
      <c r="E34" s="26" t="s">
        <v>38</v>
      </c>
      <c r="F34" s="97">
        <f>ROUND((SUM(BF122:BF133)),2)</f>
        <v>0</v>
      </c>
      <c r="G34" s="29"/>
      <c r="H34" s="29"/>
      <c r="I34" s="98">
        <v>0.15</v>
      </c>
      <c r="J34" s="97">
        <f>ROUND(((SUM(BF122:BF133))*I34),2)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1" customFormat="1" ht="14.25" customHeight="1" hidden="1">
      <c r="A35" s="29"/>
      <c r="B35" s="30"/>
      <c r="C35" s="29"/>
      <c r="D35" s="29"/>
      <c r="E35" s="26" t="s">
        <v>39</v>
      </c>
      <c r="F35" s="97">
        <f>ROUND((SUM(BG122:BG133)),2)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1" customFormat="1" ht="14.25" customHeight="1" hidden="1">
      <c r="A36" s="29"/>
      <c r="B36" s="30"/>
      <c r="C36" s="29"/>
      <c r="D36" s="29"/>
      <c r="E36" s="26" t="s">
        <v>40</v>
      </c>
      <c r="F36" s="97">
        <f>ROUND((SUM(BH122:BH133)),2)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1" customFormat="1" ht="14.25" customHeight="1" hidden="1">
      <c r="A37" s="29"/>
      <c r="B37" s="30"/>
      <c r="C37" s="29"/>
      <c r="D37" s="29"/>
      <c r="E37" s="26" t="s">
        <v>41</v>
      </c>
      <c r="F37" s="97">
        <f>ROUND((SUM(BI122:BI133)),2)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1" customFormat="1" ht="6.7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24.75" customHeight="1">
      <c r="A39" s="29"/>
      <c r="B39" s="30"/>
      <c r="C39" s="99"/>
      <c r="D39" s="100" t="s">
        <v>42</v>
      </c>
      <c r="E39" s="57"/>
      <c r="F39" s="57"/>
      <c r="G39" s="101" t="s">
        <v>43</v>
      </c>
      <c r="H39" s="102" t="s">
        <v>44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1" customFormat="1" ht="14.2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1" customFormat="1" ht="12.75">
      <c r="A61" s="29"/>
      <c r="B61" s="30"/>
      <c r="C61" s="29"/>
      <c r="D61" s="42" t="s">
        <v>47</v>
      </c>
      <c r="E61" s="32"/>
      <c r="F61" s="105" t="s">
        <v>48</v>
      </c>
      <c r="G61" s="42" t="s">
        <v>47</v>
      </c>
      <c r="H61" s="32"/>
      <c r="I61" s="32"/>
      <c r="J61" s="106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1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1" customFormat="1" ht="12.75">
      <c r="A76" s="29"/>
      <c r="B76" s="30"/>
      <c r="C76" s="29"/>
      <c r="D76" s="42" t="s">
        <v>47</v>
      </c>
      <c r="E76" s="32"/>
      <c r="F76" s="105" t="s">
        <v>48</v>
      </c>
      <c r="G76" s="42" t="s">
        <v>47</v>
      </c>
      <c r="H76" s="32"/>
      <c r="I76" s="32"/>
      <c r="J76" s="106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1" customFormat="1" ht="14.2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1" customFormat="1" ht="6.7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1" customFormat="1" ht="24.75" customHeight="1">
      <c r="A82" s="29"/>
      <c r="B82" s="30"/>
      <c r="C82" s="21" t="s">
        <v>96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1" customFormat="1" ht="6.7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1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1" customFormat="1" ht="16.5" customHeight="1">
      <c r="A85" s="29"/>
      <c r="B85" s="30"/>
      <c r="C85" s="29"/>
      <c r="D85" s="29"/>
      <c r="E85" s="239" t="str">
        <f>E7</f>
        <v>Skleník Strnady</v>
      </c>
      <c r="F85" s="240"/>
      <c r="G85" s="240"/>
      <c r="H85" s="240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A86" s="29"/>
      <c r="B86" s="30"/>
      <c r="C86" s="26" t="s">
        <v>94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1" customFormat="1" ht="16.5" customHeight="1">
      <c r="A87" s="29"/>
      <c r="B87" s="30"/>
      <c r="C87" s="29"/>
      <c r="D87" s="29"/>
      <c r="E87" s="211" t="str">
        <f>E9</f>
        <v>04 - VRN</v>
      </c>
      <c r="F87" s="238"/>
      <c r="G87" s="238"/>
      <c r="H87" s="23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1" customFormat="1" ht="6.7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1" customFormat="1" ht="12" customHeight="1">
      <c r="A89" s="29"/>
      <c r="B89" s="30"/>
      <c r="C89" s="26" t="s">
        <v>18</v>
      </c>
      <c r="D89" s="29"/>
      <c r="E89" s="29"/>
      <c r="F89" s="24" t="str">
        <f>F12</f>
        <v>p. č. st. 304</v>
      </c>
      <c r="G89" s="29"/>
      <c r="H89" s="29"/>
      <c r="I89" s="26" t="s">
        <v>20</v>
      </c>
      <c r="J89" s="52">
        <f>IF(J12="","",J12)</f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1" customFormat="1" ht="6.7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1" customFormat="1" ht="15" customHeight="1">
      <c r="A91" s="29"/>
      <c r="B91" s="30"/>
      <c r="C91" s="26" t="s">
        <v>21</v>
      </c>
      <c r="D91" s="29"/>
      <c r="E91" s="29"/>
      <c r="F91" s="24" t="str">
        <f>E15</f>
        <v>Výzkumný ústav lesního hospodářství a myslivosti</v>
      </c>
      <c r="G91" s="29"/>
      <c r="H91" s="29"/>
      <c r="I91" s="26" t="s">
        <v>27</v>
      </c>
      <c r="J91" s="27" t="str">
        <f>E21</f>
        <v>Fapal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1" customFormat="1" ht="15" customHeight="1">
      <c r="A92" s="29"/>
      <c r="B92" s="30"/>
      <c r="C92" s="26" t="s">
        <v>25</v>
      </c>
      <c r="D92" s="29"/>
      <c r="E92" s="29"/>
      <c r="F92" s="24" t="str">
        <f>IF(E18="","",E18)</f>
        <v> </v>
      </c>
      <c r="G92" s="29"/>
      <c r="H92" s="29"/>
      <c r="I92" s="26" t="s">
        <v>30</v>
      </c>
      <c r="J92" s="27" t="str">
        <f>E24</f>
        <v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1" customFormat="1" ht="9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1" customFormat="1" ht="29.25" customHeight="1">
      <c r="A94" s="29"/>
      <c r="B94" s="30"/>
      <c r="C94" s="107" t="s">
        <v>97</v>
      </c>
      <c r="D94" s="99"/>
      <c r="E94" s="99"/>
      <c r="F94" s="99"/>
      <c r="G94" s="99"/>
      <c r="H94" s="99"/>
      <c r="I94" s="99"/>
      <c r="J94" s="108" t="s">
        <v>98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1" customFormat="1" ht="9.7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1" customFormat="1" ht="22.5" customHeight="1">
      <c r="A96" s="29"/>
      <c r="B96" s="30"/>
      <c r="C96" s="109" t="s">
        <v>99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100</v>
      </c>
    </row>
    <row r="97" spans="2:12" s="8" customFormat="1" ht="24.75" customHeight="1">
      <c r="B97" s="110"/>
      <c r="D97" s="111" t="s">
        <v>1080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9" customFormat="1" ht="19.5" customHeight="1">
      <c r="B98" s="114"/>
      <c r="D98" s="115" t="s">
        <v>1081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9" customFormat="1" ht="19.5" customHeight="1">
      <c r="B99" s="114"/>
      <c r="D99" s="115" t="s">
        <v>1082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2:12" s="9" customFormat="1" ht="19.5" customHeight="1">
      <c r="B100" s="114"/>
      <c r="D100" s="115" t="s">
        <v>1083</v>
      </c>
      <c r="E100" s="116"/>
      <c r="F100" s="116"/>
      <c r="G100" s="116"/>
      <c r="H100" s="116"/>
      <c r="I100" s="116"/>
      <c r="J100" s="117">
        <f>J128</f>
        <v>0</v>
      </c>
      <c r="L100" s="114"/>
    </row>
    <row r="101" spans="2:12" s="9" customFormat="1" ht="19.5" customHeight="1">
      <c r="B101" s="114"/>
      <c r="D101" s="115" t="s">
        <v>1084</v>
      </c>
      <c r="E101" s="116"/>
      <c r="F101" s="116"/>
      <c r="G101" s="116"/>
      <c r="H101" s="116"/>
      <c r="I101" s="116"/>
      <c r="J101" s="117">
        <f>J130</f>
        <v>0</v>
      </c>
      <c r="L101" s="114"/>
    </row>
    <row r="102" spans="2:12" s="9" customFormat="1" ht="19.5" customHeight="1">
      <c r="B102" s="114"/>
      <c r="D102" s="115" t="s">
        <v>1085</v>
      </c>
      <c r="E102" s="116"/>
      <c r="F102" s="116"/>
      <c r="G102" s="116"/>
      <c r="H102" s="116"/>
      <c r="I102" s="116"/>
      <c r="J102" s="117">
        <f>J132</f>
        <v>0</v>
      </c>
      <c r="L102" s="114"/>
    </row>
    <row r="103" spans="1:31" s="1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1" customFormat="1" ht="6.75" customHeight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1" customFormat="1" ht="6.7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1" customFormat="1" ht="24.75" customHeight="1">
      <c r="A109" s="29"/>
      <c r="B109" s="30"/>
      <c r="C109" s="21" t="s">
        <v>104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1" customFormat="1" ht="6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1" customFormat="1" ht="12" customHeight="1">
      <c r="A111" s="29"/>
      <c r="B111" s="30"/>
      <c r="C111" s="26" t="s">
        <v>14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1" customFormat="1" ht="16.5" customHeight="1">
      <c r="A112" s="29"/>
      <c r="B112" s="30"/>
      <c r="C112" s="29"/>
      <c r="D112" s="29"/>
      <c r="E112" s="239" t="str">
        <f>E7</f>
        <v>Skleník Strnady</v>
      </c>
      <c r="F112" s="240"/>
      <c r="G112" s="240"/>
      <c r="H112" s="240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1" customFormat="1" ht="12" customHeight="1">
      <c r="A113" s="29"/>
      <c r="B113" s="30"/>
      <c r="C113" s="26" t="s">
        <v>94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1" customFormat="1" ht="16.5" customHeight="1">
      <c r="A114" s="29"/>
      <c r="B114" s="30"/>
      <c r="C114" s="29"/>
      <c r="D114" s="29"/>
      <c r="E114" s="211" t="str">
        <f>E9</f>
        <v>04 - VRN</v>
      </c>
      <c r="F114" s="238"/>
      <c r="G114" s="238"/>
      <c r="H114" s="238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" customFormat="1" ht="6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1" customFormat="1" ht="12" customHeight="1">
      <c r="A116" s="29"/>
      <c r="B116" s="30"/>
      <c r="C116" s="26" t="s">
        <v>18</v>
      </c>
      <c r="D116" s="29"/>
      <c r="E116" s="29"/>
      <c r="F116" s="24" t="str">
        <f>F12</f>
        <v>p. č. st. 304</v>
      </c>
      <c r="G116" s="29"/>
      <c r="H116" s="29"/>
      <c r="I116" s="26" t="s">
        <v>20</v>
      </c>
      <c r="J116" s="52">
        <f>IF(J12="","",J12)</f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" customFormat="1" ht="6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1" customFormat="1" ht="15" customHeight="1">
      <c r="A118" s="29"/>
      <c r="B118" s="30"/>
      <c r="C118" s="26" t="s">
        <v>21</v>
      </c>
      <c r="D118" s="29"/>
      <c r="E118" s="29"/>
      <c r="F118" s="24" t="str">
        <f>E15</f>
        <v>Výzkumný ústav lesního hospodářství a myslivosti</v>
      </c>
      <c r="G118" s="29"/>
      <c r="H118" s="29"/>
      <c r="I118" s="26" t="s">
        <v>27</v>
      </c>
      <c r="J118" s="27" t="str">
        <f>E21</f>
        <v>Fapal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5" customHeight="1">
      <c r="A119" s="29"/>
      <c r="B119" s="30"/>
      <c r="C119" s="26" t="s">
        <v>25</v>
      </c>
      <c r="D119" s="29"/>
      <c r="E119" s="29"/>
      <c r="F119" s="24" t="str">
        <f>IF(E18="","",E18)</f>
        <v> </v>
      </c>
      <c r="G119" s="29"/>
      <c r="H119" s="29"/>
      <c r="I119" s="26" t="s">
        <v>30</v>
      </c>
      <c r="J119" s="27" t="str">
        <f>E24</f>
        <v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9.7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0" customFormat="1" ht="29.25" customHeight="1">
      <c r="A121" s="118"/>
      <c r="B121" s="119"/>
      <c r="C121" s="120" t="s">
        <v>105</v>
      </c>
      <c r="D121" s="121" t="s">
        <v>57</v>
      </c>
      <c r="E121" s="121" t="s">
        <v>53</v>
      </c>
      <c r="F121" s="121" t="s">
        <v>54</v>
      </c>
      <c r="G121" s="121" t="s">
        <v>106</v>
      </c>
      <c r="H121" s="121" t="s">
        <v>107</v>
      </c>
      <c r="I121" s="121" t="s">
        <v>108</v>
      </c>
      <c r="J121" s="121" t="s">
        <v>98</v>
      </c>
      <c r="K121" s="122" t="s">
        <v>109</v>
      </c>
      <c r="L121" s="123"/>
      <c r="M121" s="59" t="s">
        <v>1</v>
      </c>
      <c r="N121" s="60" t="s">
        <v>36</v>
      </c>
      <c r="O121" s="60" t="s">
        <v>110</v>
      </c>
      <c r="P121" s="60" t="s">
        <v>111</v>
      </c>
      <c r="Q121" s="60" t="s">
        <v>112</v>
      </c>
      <c r="R121" s="60" t="s">
        <v>113</v>
      </c>
      <c r="S121" s="60" t="s">
        <v>114</v>
      </c>
      <c r="T121" s="61" t="s">
        <v>115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1" customFormat="1" ht="22.5" customHeight="1">
      <c r="A122" s="29"/>
      <c r="B122" s="30"/>
      <c r="C122" s="66" t="s">
        <v>116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</f>
        <v>0</v>
      </c>
      <c r="Q122" s="63"/>
      <c r="R122" s="125">
        <f>R123</f>
        <v>0</v>
      </c>
      <c r="S122" s="63"/>
      <c r="T122" s="126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71</v>
      </c>
      <c r="AU122" s="17" t="s">
        <v>100</v>
      </c>
      <c r="BK122" s="127">
        <f>BK123</f>
        <v>0</v>
      </c>
    </row>
    <row r="123" spans="2:63" s="11" customFormat="1" ht="25.5" customHeight="1">
      <c r="B123" s="128"/>
      <c r="D123" s="129" t="s">
        <v>71</v>
      </c>
      <c r="E123" s="130" t="s">
        <v>90</v>
      </c>
      <c r="F123" s="130" t="s">
        <v>1086</v>
      </c>
      <c r="J123" s="131">
        <f>BK123</f>
        <v>0</v>
      </c>
      <c r="L123" s="128"/>
      <c r="M123" s="132"/>
      <c r="N123" s="133"/>
      <c r="O123" s="133"/>
      <c r="P123" s="134">
        <f>P124+P126+P128+P130+P132</f>
        <v>0</v>
      </c>
      <c r="Q123" s="133"/>
      <c r="R123" s="134">
        <f>R124+R126+R128+R130+R132</f>
        <v>0</v>
      </c>
      <c r="S123" s="133"/>
      <c r="T123" s="135">
        <f>T124+T126+T128+T130+T132</f>
        <v>0</v>
      </c>
      <c r="AR123" s="129" t="s">
        <v>146</v>
      </c>
      <c r="AT123" s="136" t="s">
        <v>71</v>
      </c>
      <c r="AU123" s="136" t="s">
        <v>72</v>
      </c>
      <c r="AY123" s="129" t="s">
        <v>119</v>
      </c>
      <c r="BK123" s="137">
        <f>BK124+BK126+BK128+BK130+BK132</f>
        <v>0</v>
      </c>
    </row>
    <row r="124" spans="2:63" s="11" customFormat="1" ht="22.5" customHeight="1">
      <c r="B124" s="128"/>
      <c r="D124" s="129" t="s">
        <v>71</v>
      </c>
      <c r="E124" s="138" t="s">
        <v>1087</v>
      </c>
      <c r="F124" s="138" t="s">
        <v>1088</v>
      </c>
      <c r="J124" s="139">
        <f>BK124</f>
        <v>0</v>
      </c>
      <c r="L124" s="128"/>
      <c r="M124" s="132"/>
      <c r="N124" s="133"/>
      <c r="O124" s="133"/>
      <c r="P124" s="134">
        <f>P125</f>
        <v>0</v>
      </c>
      <c r="Q124" s="133"/>
      <c r="R124" s="134">
        <f>R125</f>
        <v>0</v>
      </c>
      <c r="S124" s="133"/>
      <c r="T124" s="135">
        <f>T125</f>
        <v>0</v>
      </c>
      <c r="AR124" s="129" t="s">
        <v>146</v>
      </c>
      <c r="AT124" s="136" t="s">
        <v>71</v>
      </c>
      <c r="AU124" s="136" t="s">
        <v>80</v>
      </c>
      <c r="AY124" s="129" t="s">
        <v>119</v>
      </c>
      <c r="BK124" s="137">
        <f>BK125</f>
        <v>0</v>
      </c>
    </row>
    <row r="125" spans="1:65" s="1" customFormat="1" ht="16.5" customHeight="1">
      <c r="A125" s="29"/>
      <c r="B125" s="140"/>
      <c r="C125" s="141" t="s">
        <v>80</v>
      </c>
      <c r="D125" s="141" t="s">
        <v>122</v>
      </c>
      <c r="E125" s="142" t="s">
        <v>1089</v>
      </c>
      <c r="F125" s="143" t="s">
        <v>1090</v>
      </c>
      <c r="G125" s="144" t="s">
        <v>234</v>
      </c>
      <c r="H125" s="145">
        <v>1</v>
      </c>
      <c r="I125" s="200"/>
      <c r="J125" s="146">
        <f>ROUND(I125*H125,2)</f>
        <v>0</v>
      </c>
      <c r="K125" s="143" t="s">
        <v>126</v>
      </c>
      <c r="L125" s="30"/>
      <c r="M125" s="147" t="s">
        <v>1</v>
      </c>
      <c r="N125" s="148" t="s">
        <v>37</v>
      </c>
      <c r="O125" s="149">
        <v>0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1" t="s">
        <v>1091</v>
      </c>
      <c r="AT125" s="151" t="s">
        <v>122</v>
      </c>
      <c r="AU125" s="151" t="s">
        <v>82</v>
      </c>
      <c r="AY125" s="17" t="s">
        <v>119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80</v>
      </c>
      <c r="BK125" s="152">
        <f>ROUND(I125*H125,2)</f>
        <v>0</v>
      </c>
      <c r="BL125" s="17" t="s">
        <v>1091</v>
      </c>
      <c r="BM125" s="151" t="s">
        <v>1092</v>
      </c>
    </row>
    <row r="126" spans="2:63" s="11" customFormat="1" ht="22.5" customHeight="1">
      <c r="B126" s="128"/>
      <c r="D126" s="129" t="s">
        <v>71</v>
      </c>
      <c r="E126" s="138" t="s">
        <v>1093</v>
      </c>
      <c r="F126" s="138" t="s">
        <v>1094</v>
      </c>
      <c r="J126" s="139">
        <f>BK126</f>
        <v>0</v>
      </c>
      <c r="L126" s="128"/>
      <c r="M126" s="132"/>
      <c r="N126" s="133"/>
      <c r="O126" s="133"/>
      <c r="P126" s="134">
        <f>P127</f>
        <v>0</v>
      </c>
      <c r="Q126" s="133"/>
      <c r="R126" s="134">
        <f>R127</f>
        <v>0</v>
      </c>
      <c r="S126" s="133"/>
      <c r="T126" s="135">
        <f>T127</f>
        <v>0</v>
      </c>
      <c r="AR126" s="129" t="s">
        <v>146</v>
      </c>
      <c r="AT126" s="136" t="s">
        <v>71</v>
      </c>
      <c r="AU126" s="136" t="s">
        <v>80</v>
      </c>
      <c r="AY126" s="129" t="s">
        <v>119</v>
      </c>
      <c r="BK126" s="137">
        <f>BK127</f>
        <v>0</v>
      </c>
    </row>
    <row r="127" spans="1:65" s="1" customFormat="1" ht="16.5" customHeight="1">
      <c r="A127" s="29"/>
      <c r="B127" s="140"/>
      <c r="C127" s="141" t="s">
        <v>82</v>
      </c>
      <c r="D127" s="141" t="s">
        <v>122</v>
      </c>
      <c r="E127" s="142" t="s">
        <v>1095</v>
      </c>
      <c r="F127" s="143" t="s">
        <v>1094</v>
      </c>
      <c r="G127" s="144" t="s">
        <v>234</v>
      </c>
      <c r="H127" s="145">
        <v>1</v>
      </c>
      <c r="I127" s="200"/>
      <c r="J127" s="146">
        <f>ROUND(I127*H127,2)</f>
        <v>0</v>
      </c>
      <c r="K127" s="143" t="s">
        <v>126</v>
      </c>
      <c r="L127" s="30"/>
      <c r="M127" s="147" t="s">
        <v>1</v>
      </c>
      <c r="N127" s="148" t="s">
        <v>37</v>
      </c>
      <c r="O127" s="149">
        <v>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1" t="s">
        <v>1091</v>
      </c>
      <c r="AT127" s="151" t="s">
        <v>122</v>
      </c>
      <c r="AU127" s="151" t="s">
        <v>82</v>
      </c>
      <c r="AY127" s="17" t="s">
        <v>119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80</v>
      </c>
      <c r="BK127" s="152">
        <f>ROUND(I127*H127,2)</f>
        <v>0</v>
      </c>
      <c r="BL127" s="17" t="s">
        <v>1091</v>
      </c>
      <c r="BM127" s="151" t="s">
        <v>1096</v>
      </c>
    </row>
    <row r="128" spans="2:63" s="11" customFormat="1" ht="22.5" customHeight="1">
      <c r="B128" s="128"/>
      <c r="D128" s="129" t="s">
        <v>71</v>
      </c>
      <c r="E128" s="138" t="s">
        <v>1097</v>
      </c>
      <c r="F128" s="138" t="s">
        <v>1098</v>
      </c>
      <c r="J128" s="139">
        <f>BK128</f>
        <v>0</v>
      </c>
      <c r="L128" s="128"/>
      <c r="M128" s="132"/>
      <c r="N128" s="133"/>
      <c r="O128" s="133"/>
      <c r="P128" s="134">
        <f>P129</f>
        <v>0</v>
      </c>
      <c r="Q128" s="133"/>
      <c r="R128" s="134">
        <f>R129</f>
        <v>0</v>
      </c>
      <c r="S128" s="133"/>
      <c r="T128" s="135">
        <f>T129</f>
        <v>0</v>
      </c>
      <c r="AR128" s="129" t="s">
        <v>146</v>
      </c>
      <c r="AT128" s="136" t="s">
        <v>71</v>
      </c>
      <c r="AU128" s="136" t="s">
        <v>80</v>
      </c>
      <c r="AY128" s="129" t="s">
        <v>119</v>
      </c>
      <c r="BK128" s="137">
        <f>BK129</f>
        <v>0</v>
      </c>
    </row>
    <row r="129" spans="1:65" s="1" customFormat="1" ht="16.5" customHeight="1">
      <c r="A129" s="29"/>
      <c r="B129" s="140"/>
      <c r="C129" s="141" t="s">
        <v>138</v>
      </c>
      <c r="D129" s="141" t="s">
        <v>122</v>
      </c>
      <c r="E129" s="142" t="s">
        <v>1099</v>
      </c>
      <c r="F129" s="143" t="s">
        <v>1098</v>
      </c>
      <c r="G129" s="144" t="s">
        <v>234</v>
      </c>
      <c r="H129" s="145">
        <v>1</v>
      </c>
      <c r="I129" s="200"/>
      <c r="J129" s="146">
        <f>ROUND(I129*H129,2)</f>
        <v>0</v>
      </c>
      <c r="K129" s="143" t="s">
        <v>126</v>
      </c>
      <c r="L129" s="30"/>
      <c r="M129" s="147" t="s">
        <v>1</v>
      </c>
      <c r="N129" s="148" t="s">
        <v>37</v>
      </c>
      <c r="O129" s="149">
        <v>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1" t="s">
        <v>1091</v>
      </c>
      <c r="AT129" s="151" t="s">
        <v>122</v>
      </c>
      <c r="AU129" s="151" t="s">
        <v>82</v>
      </c>
      <c r="AY129" s="17" t="s">
        <v>119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7" t="s">
        <v>80</v>
      </c>
      <c r="BK129" s="152">
        <f>ROUND(I129*H129,2)</f>
        <v>0</v>
      </c>
      <c r="BL129" s="17" t="s">
        <v>1091</v>
      </c>
      <c r="BM129" s="151" t="s">
        <v>1100</v>
      </c>
    </row>
    <row r="130" spans="2:63" s="11" customFormat="1" ht="22.5" customHeight="1">
      <c r="B130" s="128"/>
      <c r="D130" s="129" t="s">
        <v>71</v>
      </c>
      <c r="E130" s="138" t="s">
        <v>1101</v>
      </c>
      <c r="F130" s="138" t="s">
        <v>1102</v>
      </c>
      <c r="J130" s="139">
        <f>BK130</f>
        <v>0</v>
      </c>
      <c r="L130" s="128"/>
      <c r="M130" s="132"/>
      <c r="N130" s="133"/>
      <c r="O130" s="133"/>
      <c r="P130" s="134">
        <f>P131</f>
        <v>0</v>
      </c>
      <c r="Q130" s="133"/>
      <c r="R130" s="134">
        <f>R131</f>
        <v>0</v>
      </c>
      <c r="S130" s="133"/>
      <c r="T130" s="135">
        <f>T131</f>
        <v>0</v>
      </c>
      <c r="AR130" s="129" t="s">
        <v>146</v>
      </c>
      <c r="AT130" s="136" t="s">
        <v>71</v>
      </c>
      <c r="AU130" s="136" t="s">
        <v>80</v>
      </c>
      <c r="AY130" s="129" t="s">
        <v>119</v>
      </c>
      <c r="BK130" s="137">
        <f>BK131</f>
        <v>0</v>
      </c>
    </row>
    <row r="131" spans="1:65" s="1" customFormat="1" ht="16.5" customHeight="1">
      <c r="A131" s="29"/>
      <c r="B131" s="140"/>
      <c r="C131" s="141" t="s">
        <v>127</v>
      </c>
      <c r="D131" s="141" t="s">
        <v>122</v>
      </c>
      <c r="E131" s="142" t="s">
        <v>1103</v>
      </c>
      <c r="F131" s="143" t="s">
        <v>1104</v>
      </c>
      <c r="G131" s="144" t="s">
        <v>234</v>
      </c>
      <c r="H131" s="145">
        <v>1</v>
      </c>
      <c r="I131" s="200"/>
      <c r="J131" s="146">
        <f>ROUND(I131*H131,2)</f>
        <v>0</v>
      </c>
      <c r="K131" s="143" t="s">
        <v>126</v>
      </c>
      <c r="L131" s="30"/>
      <c r="M131" s="147" t="s">
        <v>1</v>
      </c>
      <c r="N131" s="148" t="s">
        <v>37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1" t="s">
        <v>1091</v>
      </c>
      <c r="AT131" s="151" t="s">
        <v>122</v>
      </c>
      <c r="AU131" s="151" t="s">
        <v>82</v>
      </c>
      <c r="AY131" s="17" t="s">
        <v>119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80</v>
      </c>
      <c r="BK131" s="152">
        <f>ROUND(I131*H131,2)</f>
        <v>0</v>
      </c>
      <c r="BL131" s="17" t="s">
        <v>1091</v>
      </c>
      <c r="BM131" s="151" t="s">
        <v>1105</v>
      </c>
    </row>
    <row r="132" spans="2:63" s="11" customFormat="1" ht="22.5" customHeight="1">
      <c r="B132" s="128"/>
      <c r="D132" s="129" t="s">
        <v>71</v>
      </c>
      <c r="E132" s="138" t="s">
        <v>1106</v>
      </c>
      <c r="F132" s="138" t="s">
        <v>1107</v>
      </c>
      <c r="J132" s="139">
        <f>BK132</f>
        <v>0</v>
      </c>
      <c r="L132" s="128"/>
      <c r="M132" s="132"/>
      <c r="N132" s="133"/>
      <c r="O132" s="133"/>
      <c r="P132" s="134">
        <f>P133</f>
        <v>0</v>
      </c>
      <c r="Q132" s="133"/>
      <c r="R132" s="134">
        <f>R133</f>
        <v>0</v>
      </c>
      <c r="S132" s="133"/>
      <c r="T132" s="135">
        <f>T133</f>
        <v>0</v>
      </c>
      <c r="AR132" s="129" t="s">
        <v>146</v>
      </c>
      <c r="AT132" s="136" t="s">
        <v>71</v>
      </c>
      <c r="AU132" s="136" t="s">
        <v>80</v>
      </c>
      <c r="AY132" s="129" t="s">
        <v>119</v>
      </c>
      <c r="BK132" s="137">
        <f>BK133</f>
        <v>0</v>
      </c>
    </row>
    <row r="133" spans="1:65" s="1" customFormat="1" ht="16.5" customHeight="1">
      <c r="A133" s="29"/>
      <c r="B133" s="140"/>
      <c r="C133" s="141" t="s">
        <v>146</v>
      </c>
      <c r="D133" s="141" t="s">
        <v>122</v>
      </c>
      <c r="E133" s="142" t="s">
        <v>1108</v>
      </c>
      <c r="F133" s="143" t="s">
        <v>1109</v>
      </c>
      <c r="G133" s="144" t="s">
        <v>234</v>
      </c>
      <c r="H133" s="145">
        <v>1</v>
      </c>
      <c r="I133" s="200"/>
      <c r="J133" s="146">
        <f>ROUND(I133*H133,2)</f>
        <v>0</v>
      </c>
      <c r="K133" s="143" t="s">
        <v>126</v>
      </c>
      <c r="L133" s="30"/>
      <c r="M133" s="167" t="s">
        <v>1</v>
      </c>
      <c r="N133" s="168" t="s">
        <v>37</v>
      </c>
      <c r="O133" s="169">
        <v>0</v>
      </c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1" t="s">
        <v>1091</v>
      </c>
      <c r="AT133" s="151" t="s">
        <v>122</v>
      </c>
      <c r="AU133" s="151" t="s">
        <v>82</v>
      </c>
      <c r="AY133" s="17" t="s">
        <v>119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80</v>
      </c>
      <c r="BK133" s="152">
        <f>ROUND(I133*H133,2)</f>
        <v>0</v>
      </c>
      <c r="BL133" s="17" t="s">
        <v>1091</v>
      </c>
      <c r="BM133" s="151" t="s">
        <v>1110</v>
      </c>
    </row>
    <row r="134" spans="1:31" s="1" customFormat="1" ht="6.75" customHeight="1">
      <c r="A134" s="29"/>
      <c r="B134" s="44"/>
      <c r="C134" s="45"/>
      <c r="D134" s="45"/>
      <c r="E134" s="45"/>
      <c r="F134" s="45"/>
      <c r="G134" s="45"/>
      <c r="H134" s="45"/>
      <c r="I134" s="45"/>
      <c r="J134" s="45"/>
      <c r="K134" s="45"/>
      <c r="L134" s="30"/>
      <c r="M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</sheetData>
  <sheetProtection/>
  <autoFilter ref="C121:K13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KREJCINTB\HP</dc:creator>
  <cp:keywords/>
  <dc:description/>
  <cp:lastModifiedBy>Hewlett-Packard Company</cp:lastModifiedBy>
  <dcterms:created xsi:type="dcterms:W3CDTF">2020-01-09T06:22:55Z</dcterms:created>
  <dcterms:modified xsi:type="dcterms:W3CDTF">2021-04-01T11:17:10Z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