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zuz-my.sharepoint.com/personal/60218_ukzuz_cz/Documents/Documents/Veřejné zakázky/Střecha Oblekovice/"/>
    </mc:Choice>
  </mc:AlternateContent>
  <xr:revisionPtr revIDLastSave="0" documentId="8_{25701F00-C864-4083-8910-F8B6ECDA0E84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Stavba!$H$40</definedName>
    <definedName name="CenaCelkem">Stavba!$G$27</definedName>
    <definedName name="CenaCelkemBezDPH">Stavba!$G$26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Stavba!#REF!</definedName>
    <definedName name="DPHZakl">Stavba!$G$24</definedName>
    <definedName name="dpsc" localSheetId="1">Stavba!$D$13</definedName>
    <definedName name="IČO" localSheetId="1">Stavba!$I$11</definedName>
    <definedName name="Mena">Stavba!$J$27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Stavba!$B$36</definedName>
    <definedName name="_xlnm.Print_Area" localSheetId="3">'01 01 Pol'!$A$1:$X$29</definedName>
    <definedName name="_xlnm.Print_Area" localSheetId="1">Stavba!$A$1:$J$52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Stavba!#REF!</definedName>
    <definedName name="SazbaDPH1">'[1]Krycí list'!$C$30</definedName>
    <definedName name="SazbaDPH2" localSheetId="1">Stavba!$E$23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Stavba!$B$1:$J$34</definedName>
    <definedName name="ZakladDPHSni">Stavba!#REF!</definedName>
    <definedName name="ZakladDPHSniVypocet" localSheetId="1">Stavba!$F$40</definedName>
    <definedName name="ZakladDPHZakl">Stavba!$G$23</definedName>
    <definedName name="ZakladDPHZaklVypocet" localSheetId="1">Stavba!$G$40</definedName>
    <definedName name="ZaObjednatele">Stavba!$G$32</definedName>
    <definedName name="Zaokrouhleni">Stavba!$G$25</definedName>
    <definedName name="ZaZhotovitele">Stavba!$D$32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2" l="1"/>
  <c r="G10" i="12"/>
  <c r="M9" i="12" l="1"/>
  <c r="I9" i="12"/>
  <c r="K9" i="12"/>
  <c r="O9" i="12"/>
  <c r="Q9" i="12"/>
  <c r="V9" i="12"/>
  <c r="I10" i="12"/>
  <c r="K10" i="12"/>
  <c r="M10" i="12"/>
  <c r="O10" i="12"/>
  <c r="Q10" i="12"/>
  <c r="V10" i="12"/>
  <c r="G11" i="12"/>
  <c r="M11" i="12" s="1"/>
  <c r="I11" i="12"/>
  <c r="K11" i="12"/>
  <c r="O11" i="12"/>
  <c r="Q11" i="12"/>
  <c r="V11" i="12"/>
  <c r="G12" i="12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20" i="12"/>
  <c r="G19" i="12" s="1"/>
  <c r="I48" i="1" s="1"/>
  <c r="I20" i="12"/>
  <c r="I19" i="12" s="1"/>
  <c r="K20" i="12"/>
  <c r="O20" i="12"/>
  <c r="O19" i="12" s="1"/>
  <c r="Q20" i="12"/>
  <c r="Q19" i="12" s="1"/>
  <c r="V20" i="12"/>
  <c r="G21" i="12"/>
  <c r="M21" i="12" s="1"/>
  <c r="I21" i="12"/>
  <c r="K21" i="12"/>
  <c r="O21" i="12"/>
  <c r="Q21" i="12"/>
  <c r="V21" i="12"/>
  <c r="G23" i="12"/>
  <c r="G22" i="12" s="1"/>
  <c r="I49" i="1" s="1"/>
  <c r="I23" i="12"/>
  <c r="I22" i="12" s="1"/>
  <c r="K23" i="12"/>
  <c r="K22" i="12" s="1"/>
  <c r="O23" i="12"/>
  <c r="O22" i="12" s="1"/>
  <c r="Q23" i="12"/>
  <c r="Q22" i="12" s="1"/>
  <c r="V23" i="12"/>
  <c r="V22" i="12" s="1"/>
  <c r="G25" i="12"/>
  <c r="G24" i="12" s="1"/>
  <c r="I25" i="12"/>
  <c r="I24" i="12" s="1"/>
  <c r="K25" i="12"/>
  <c r="K24" i="12" s="1"/>
  <c r="O25" i="12"/>
  <c r="O24" i="12" s="1"/>
  <c r="Q25" i="12"/>
  <c r="Q24" i="12" s="1"/>
  <c r="V25" i="12"/>
  <c r="V24" i="12" s="1"/>
  <c r="K26" i="12"/>
  <c r="G27" i="12"/>
  <c r="M27" i="12" s="1"/>
  <c r="M26" i="12" s="1"/>
  <c r="I27" i="12"/>
  <c r="I26" i="12" s="1"/>
  <c r="K27" i="12"/>
  <c r="O27" i="12"/>
  <c r="O26" i="12" s="1"/>
  <c r="Q27" i="12"/>
  <c r="Q26" i="12" s="1"/>
  <c r="V27" i="12"/>
  <c r="V26" i="12" s="1"/>
  <c r="F40" i="1"/>
  <c r="G40" i="1"/>
  <c r="H40" i="1"/>
  <c r="I40" i="1"/>
  <c r="J37" i="1" s="1"/>
  <c r="J40" i="1" s="1"/>
  <c r="I18" i="1" l="1"/>
  <c r="I50" i="1"/>
  <c r="G26" i="12"/>
  <c r="M25" i="12"/>
  <c r="M24" i="12" s="1"/>
  <c r="O8" i="12"/>
  <c r="M23" i="12"/>
  <c r="M22" i="12" s="1"/>
  <c r="K19" i="12"/>
  <c r="K8" i="12"/>
  <c r="V19" i="12"/>
  <c r="V8" i="12"/>
  <c r="I8" i="12"/>
  <c r="G8" i="12"/>
  <c r="Q8" i="12"/>
  <c r="M20" i="12"/>
  <c r="M19" i="12" s="1"/>
  <c r="M12" i="12"/>
  <c r="M8" i="12" s="1"/>
  <c r="J38" i="1"/>
  <c r="J39" i="1"/>
  <c r="J26" i="1"/>
  <c r="J24" i="1"/>
  <c r="G36" i="1"/>
  <c r="F36" i="1"/>
  <c r="J23" i="1"/>
  <c r="J25" i="1"/>
  <c r="E24" i="1"/>
  <c r="I19" i="1" l="1"/>
  <c r="I51" i="1"/>
  <c r="I47" i="1"/>
  <c r="I52" i="1" s="1"/>
  <c r="I17" i="1"/>
  <c r="I21" i="1" s="1"/>
  <c r="G23" i="1" s="1"/>
  <c r="G24" i="1" s="1"/>
  <c r="G27" i="1" s="1"/>
  <c r="J51" i="1" l="1"/>
  <c r="J50" i="1"/>
  <c r="J47" i="1"/>
  <c r="J49" i="1"/>
  <c r="J48" i="1"/>
  <c r="J5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Marián Teleki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<sst xmlns="http://schemas.openxmlformats.org/spreadsheetml/2006/main" count="261" uniqueCount="146">
  <si>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</si>
  <si>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</si>
  <si>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</si>
  <si>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</si>
  <si>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</si>
  <si>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</si>
  <si>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</si>
  <si>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</si>
  <si>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</si>
  <si>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</si>
  <si>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</si>
  <si>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</si>
  <si>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</si>
  <si>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</si>
  <si>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</si>
  <si>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</si>
  <si>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</si>
  <si>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</si>
  <si>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</si>
  <si>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</si>
  <si>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</si>
  <si>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</si>
  <si>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</si>
  <si>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</si>
  <si>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</si>
  <si>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</si>
  <si>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</si>
  <si>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</si>
  <si>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</si>
  <si>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</si>
  <si>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</si>
  <si>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</si>
  <si>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</si>
  <si>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</si>
  <si>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</si>
  <si>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</si>
  <si>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</si>
  <si>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</si>
  <si>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</si>
  <si>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</si>
  <si>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</si>
  <si>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Oblekovice 16</t>
  </si>
  <si>
    <t>Objekt:</t>
  </si>
  <si>
    <t>Rozpočet:</t>
  </si>
  <si>
    <t>ÚKZÚZ-střecha-dílna</t>
  </si>
  <si>
    <t>Oprava střechy na dílnách</t>
  </si>
  <si>
    <t>Ústřední kontrolní a zkušební ústav zemědělský</t>
  </si>
  <si>
    <t>Hroznová 63/2</t>
  </si>
  <si>
    <t>Brno-Pisárky</t>
  </si>
  <si>
    <t>60300</t>
  </si>
  <si>
    <t>00020338</t>
  </si>
  <si>
    <t>CZ00020338</t>
  </si>
  <si>
    <t>Stavba</t>
  </si>
  <si>
    <t>Celkem za stavbu</t>
  </si>
  <si>
    <t>CZK</t>
  </si>
  <si>
    <t>Rekapitulace dílů</t>
  </si>
  <si>
    <t>Typ dílu</t>
  </si>
  <si>
    <t>712</t>
  </si>
  <si>
    <t>Povlakové krytiny</t>
  </si>
  <si>
    <t>762</t>
  </si>
  <si>
    <t>Konstrukce tesařské</t>
  </si>
  <si>
    <t>764</t>
  </si>
  <si>
    <t>Konstrukce klempířské</t>
  </si>
  <si>
    <t>M21</t>
  </si>
  <si>
    <t>Elektromontáže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</si>
  <si>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</si>
  <si>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</si>
  <si>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</si>
  <si>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</si>
  <si>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</si>
  <si>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</si>
  <si>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</si>
  <si>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</si>
  <si>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</si>
  <si>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</si>
  <si>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</si>
  <si>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</si>
  <si>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</si>
  <si>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</si>
  <si>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</si>
  <si>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</si>
  <si>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</si>
  <si>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</si>
  <si>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</si>
  <si>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</si>
  <si>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</si>
  <si>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</si>
  <si>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</si>
  <si>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</si>
  <si>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</si>
  <si>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</si>
  <si>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</si>
  <si>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</si>
  <si>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</si>
  <si>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712372111</t>
  </si>
  <si>
    <t>Krytina střech do 10° fólie, 4 kotvy/m2, na beton</t>
  </si>
  <si>
    <t>m2</t>
  </si>
  <si>
    <t>RTS 21/ I</t>
  </si>
  <si>
    <t>RTS 20/ I</t>
  </si>
  <si>
    <t>Práce</t>
  </si>
  <si>
    <t>POL1_</t>
  </si>
  <si>
    <t>712378003</t>
  </si>
  <si>
    <t>m</t>
  </si>
  <si>
    <t>Indiv</t>
  </si>
  <si>
    <t>712378006</t>
  </si>
  <si>
    <t>712378007</t>
  </si>
  <si>
    <t>712378101</t>
  </si>
  <si>
    <t>Komínek odvětrání kanalizace s manžetou z PVC pro DN 110 mm</t>
  </si>
  <si>
    <t>kus</t>
  </si>
  <si>
    <t>RTS 20/ II</t>
  </si>
  <si>
    <t>712378102</t>
  </si>
  <si>
    <t>Komínek odvětrání střechy s manžetou z PVC DN 50 mm</t>
  </si>
  <si>
    <t>712391171</t>
  </si>
  <si>
    <t>7123780</t>
  </si>
  <si>
    <t>Vlastní</t>
  </si>
  <si>
    <t>28322103.A</t>
  </si>
  <si>
    <t>SPCM</t>
  </si>
  <si>
    <t>Specifikace</t>
  </si>
  <si>
    <t>POL3_</t>
  </si>
  <si>
    <t>998712201</t>
  </si>
  <si>
    <t>Přesun hmot pro povlakové krytiny, výšky do 6 m</t>
  </si>
  <si>
    <t>Přesun hmot</t>
  </si>
  <si>
    <t>POL7_</t>
  </si>
  <si>
    <t>762441111</t>
  </si>
  <si>
    <t>Montáž obložení atiky,OSB desky,1vrst.,přibíjením včetně dodávky desky OSB ECO 3 N tl. 22 mm</t>
  </si>
  <si>
    <t>998762202</t>
  </si>
  <si>
    <t>Přesun hmot pro tesařské konstrukce, výšky do 12 m</t>
  </si>
  <si>
    <t>764430850</t>
  </si>
  <si>
    <t>Demontáž oplechování zdí,rš 600 mm</t>
  </si>
  <si>
    <t>M21-01</t>
  </si>
  <si>
    <t>Nové rozvody hromosvodu na střeše dle stávající revize</t>
  </si>
  <si>
    <t>kompl.</t>
  </si>
  <si>
    <t>005121 R</t>
  </si>
  <si>
    <t xml:space="preserve">Koordinační činnost, doprava </t>
  </si>
  <si>
    <t>Soubor</t>
  </si>
  <si>
    <t>VRN</t>
  </si>
  <si>
    <t>POL99_2</t>
  </si>
  <si>
    <t>END</t>
  </si>
  <si>
    <t>ve</t>
  </si>
  <si>
    <r>
      <t xml:space="preserve">Atiková okapnice z žárově pozinkovaného plechu, povrchově chráněného vrstvou měkčeného PVC </t>
    </r>
    <r>
      <rPr>
        <b/>
        <sz val="8"/>
        <rFont val="Arial CE"/>
        <charset val="238"/>
      </rPr>
      <t>(dále jen "PVC plech")</t>
    </r>
    <r>
      <rPr>
        <sz val="8"/>
        <rFont val="Arial CE"/>
        <family val="2"/>
        <charset val="238"/>
      </rPr>
      <t xml:space="preserve"> RŠ 250 mm</t>
    </r>
  </si>
  <si>
    <t>Rohová lišta vnější PVC plech RŠ 100 mm</t>
  </si>
  <si>
    <t>Rohová lišta vnitřní PVC plech RŠ 100 mm</t>
  </si>
  <si>
    <t>Okapnice do žlabu PVC plech RŠ 250 mm</t>
  </si>
  <si>
    <t>Povlaková krytina střech do 10°, podklad. textilie 1 vrstva - včetně dodávky netkané textilie z polypropylenu nebo polyesteru</t>
  </si>
  <si>
    <t>Fólie z PVC-P vyztužená polyesterovou mřížkou, tl. 1,5 mm, š. 1300 mm, střešní šedá (např. FATRAFOL 810)</t>
  </si>
  <si>
    <t>Evropská 16/25, 671 81 Znojmo - Oblekovice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</si>
</sst>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4" fontId="3" fillId="3" borderId="37" xfId="0" applyNumberFormat="1" applyFont="1" applyFill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16" fillId="0" borderId="0" xfId="0" applyNumberFormat="1" applyFont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4" fontId="8" fillId="0" borderId="6" xfId="0" applyNumberFormat="1" applyFont="1" applyBorder="1" applyAlignment="1">
      <alignment vertical="top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37</v>
      </c>
    </row>
    <row r="2" spans="1:7" ht="57.75" customHeight="1" x14ac:dyDescent="0.2">
      <c r="A2" s="177" t="s">
        <v>38</v>
      </c>
      <c r="B2" s="177"/>
      <c r="C2" s="177"/>
      <c r="D2" s="177"/>
      <c r="E2" s="177"/>
      <c r="F2" s="177"/>
      <c r="G2" s="17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5"/>
  <sheetViews>
    <sheetView showGridLines="0" tabSelected="1" topLeftCell="B1" zoomScaleNormal="100" zoomScaleSheetLayoutView="75" workbookViewId="0">
      <selection activeCell="D5" sqref="D5:G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35</v>
      </c>
      <c r="B1" s="211" t="s">
        <v>4</v>
      </c>
      <c r="C1" s="212"/>
      <c r="D1" s="212"/>
      <c r="E1" s="212"/>
      <c r="F1" s="212"/>
      <c r="G1" s="212"/>
      <c r="H1" s="212"/>
      <c r="I1" s="212"/>
      <c r="J1" s="213"/>
    </row>
    <row r="2" spans="1:15" ht="36" customHeight="1" x14ac:dyDescent="0.2">
      <c r="A2" s="2"/>
      <c r="B2" s="78" t="s">
        <v>21</v>
      </c>
      <c r="C2" s="79"/>
      <c r="D2" s="80" t="s">
        <v>44</v>
      </c>
      <c r="E2" s="217" t="s">
        <v>45</v>
      </c>
      <c r="F2" s="218"/>
      <c r="G2" s="218"/>
      <c r="H2" s="218"/>
      <c r="I2" s="218"/>
      <c r="J2" s="219"/>
      <c r="O2" s="1"/>
    </row>
    <row r="3" spans="1:15" ht="27" customHeight="1" x14ac:dyDescent="0.2">
      <c r="A3" s="2"/>
      <c r="B3" s="81" t="s">
        <v>42</v>
      </c>
      <c r="C3" s="79"/>
      <c r="D3" s="82" t="s">
        <v>40</v>
      </c>
      <c r="E3" s="220" t="s">
        <v>145</v>
      </c>
      <c r="F3" s="221"/>
      <c r="G3" s="221"/>
      <c r="H3" s="221"/>
      <c r="I3" s="221"/>
      <c r="J3" s="222"/>
    </row>
    <row r="4" spans="1:15" ht="23.25" customHeight="1" x14ac:dyDescent="0.2">
      <c r="A4" s="76">
        <v>5902</v>
      </c>
      <c r="B4" s="83" t="s">
        <v>43</v>
      </c>
      <c r="C4" s="84"/>
      <c r="D4" s="85" t="s">
        <v>40</v>
      </c>
      <c r="E4" s="200" t="s">
        <v>145</v>
      </c>
      <c r="F4" s="201"/>
      <c r="G4" s="201"/>
      <c r="H4" s="201"/>
      <c r="I4" s="201"/>
      <c r="J4" s="202"/>
    </row>
    <row r="5" spans="1:15" ht="24" customHeight="1" x14ac:dyDescent="0.2">
      <c r="A5" s="2"/>
      <c r="B5" s="31" t="s">
        <v>20</v>
      </c>
      <c r="D5" s="205" t="s">
        <v>46</v>
      </c>
      <c r="E5" s="206"/>
      <c r="F5" s="206"/>
      <c r="G5" s="206"/>
      <c r="H5" s="18" t="s">
        <v>39</v>
      </c>
      <c r="I5" s="86" t="s">
        <v>50</v>
      </c>
      <c r="J5" s="8"/>
    </row>
    <row r="6" spans="1:15" ht="15.75" customHeight="1" x14ac:dyDescent="0.2">
      <c r="A6" s="2"/>
      <c r="B6" s="28"/>
      <c r="C6" s="55"/>
      <c r="D6" s="207" t="s">
        <v>47</v>
      </c>
      <c r="E6" s="208"/>
      <c r="F6" s="208"/>
      <c r="G6" s="208"/>
      <c r="H6" s="18" t="s">
        <v>33</v>
      </c>
      <c r="I6" s="86" t="s">
        <v>51</v>
      </c>
      <c r="J6" s="8"/>
    </row>
    <row r="7" spans="1:15" ht="15.75" customHeight="1" x14ac:dyDescent="0.2">
      <c r="A7" s="2"/>
      <c r="B7" s="29"/>
      <c r="C7" s="56"/>
      <c r="D7" s="77" t="s">
        <v>49</v>
      </c>
      <c r="E7" s="209" t="s">
        <v>48</v>
      </c>
      <c r="F7" s="210"/>
      <c r="G7" s="210"/>
      <c r="H7" s="24"/>
      <c r="I7" s="23"/>
      <c r="J7" s="34"/>
    </row>
    <row r="8" spans="1:15" ht="24" hidden="1" customHeight="1" x14ac:dyDescent="0.2">
      <c r="A8" s="2"/>
      <c r="B8" s="31" t="s">
        <v>18</v>
      </c>
      <c r="D8" s="51"/>
      <c r="H8" s="18" t="s">
        <v>39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33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17</v>
      </c>
      <c r="D11" s="224"/>
      <c r="E11" s="224"/>
      <c r="F11" s="224"/>
      <c r="G11" s="224"/>
      <c r="H11" s="18" t="s">
        <v>39</v>
      </c>
      <c r="I11" s="86"/>
      <c r="J11" s="8"/>
    </row>
    <row r="12" spans="1:15" ht="15.75" customHeight="1" x14ac:dyDescent="0.2">
      <c r="A12" s="2"/>
      <c r="B12" s="28"/>
      <c r="C12" s="55"/>
      <c r="D12" s="199"/>
      <c r="E12" s="199"/>
      <c r="F12" s="199"/>
      <c r="G12" s="199"/>
      <c r="H12" s="18" t="s">
        <v>33</v>
      </c>
      <c r="I12" s="22"/>
      <c r="J12" s="8"/>
    </row>
    <row r="13" spans="1:15" ht="15.75" customHeight="1" x14ac:dyDescent="0.2">
      <c r="A13" s="2"/>
      <c r="B13" s="29"/>
      <c r="C13" s="56"/>
      <c r="D13" s="77"/>
      <c r="E13" s="203"/>
      <c r="F13" s="204"/>
      <c r="G13" s="204"/>
      <c r="H13" s="19"/>
      <c r="I13" s="23"/>
      <c r="J13" s="34"/>
    </row>
    <row r="14" spans="1:15" ht="24" customHeight="1" x14ac:dyDescent="0.2">
      <c r="A14" s="2"/>
      <c r="B14" s="43" t="s">
        <v>19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31</v>
      </c>
      <c r="C15" s="61"/>
      <c r="D15" s="54"/>
      <c r="E15" s="223"/>
      <c r="F15" s="223"/>
      <c r="G15" s="225"/>
      <c r="H15" s="225"/>
      <c r="I15" s="225" t="s">
        <v>28</v>
      </c>
      <c r="J15" s="226"/>
    </row>
    <row r="16" spans="1:15" ht="23.25" customHeight="1" x14ac:dyDescent="0.2">
      <c r="A16" s="139" t="s">
        <v>23</v>
      </c>
      <c r="B16" s="38" t="s">
        <v>23</v>
      </c>
      <c r="C16" s="62"/>
      <c r="D16" s="63"/>
      <c r="E16" s="186"/>
      <c r="F16" s="187"/>
      <c r="G16" s="186"/>
      <c r="H16" s="187"/>
      <c r="I16" s="186">
        <v>0</v>
      </c>
      <c r="J16" s="188"/>
    </row>
    <row r="17" spans="1:10" ht="23.25" customHeight="1" x14ac:dyDescent="0.2">
      <c r="A17" s="139" t="s">
        <v>24</v>
      </c>
      <c r="B17" s="38" t="s">
        <v>24</v>
      </c>
      <c r="C17" s="62"/>
      <c r="D17" s="63"/>
      <c r="E17" s="186"/>
      <c r="F17" s="187"/>
      <c r="G17" s="186"/>
      <c r="H17" s="187"/>
      <c r="I17" s="186">
        <f>'01 01 Pol'!G8+'01 01 Pol'!G19+'01 01 Pol'!G22</f>
        <v>0</v>
      </c>
      <c r="J17" s="188"/>
    </row>
    <row r="18" spans="1:10" ht="23.25" customHeight="1" x14ac:dyDescent="0.2">
      <c r="A18" s="139" t="s">
        <v>25</v>
      </c>
      <c r="B18" s="38" t="s">
        <v>25</v>
      </c>
      <c r="C18" s="62"/>
      <c r="D18" s="63"/>
      <c r="E18" s="186"/>
      <c r="F18" s="187"/>
      <c r="G18" s="186"/>
      <c r="H18" s="187"/>
      <c r="I18" s="186">
        <f>'01 01 Pol'!G24</f>
        <v>0</v>
      </c>
      <c r="J18" s="188"/>
    </row>
    <row r="19" spans="1:10" ht="23.25" customHeight="1" x14ac:dyDescent="0.2">
      <c r="A19" s="139" t="s">
        <v>65</v>
      </c>
      <c r="B19" s="38" t="s">
        <v>26</v>
      </c>
      <c r="C19" s="62"/>
      <c r="D19" s="63"/>
      <c r="E19" s="186"/>
      <c r="F19" s="187"/>
      <c r="G19" s="186"/>
      <c r="H19" s="187"/>
      <c r="I19" s="186">
        <f>'01 01 Pol'!G26</f>
        <v>0</v>
      </c>
      <c r="J19" s="188"/>
    </row>
    <row r="20" spans="1:10" ht="23.25" customHeight="1" x14ac:dyDescent="0.2">
      <c r="A20" s="139" t="s">
        <v>66</v>
      </c>
      <c r="B20" s="38" t="s">
        <v>27</v>
      </c>
      <c r="C20" s="62"/>
      <c r="D20" s="63"/>
      <c r="E20" s="186"/>
      <c r="F20" s="187"/>
      <c r="G20" s="186"/>
      <c r="H20" s="187"/>
      <c r="I20" s="186">
        <v>0</v>
      </c>
      <c r="J20" s="188"/>
    </row>
    <row r="21" spans="1:10" ht="23.25" customHeight="1" x14ac:dyDescent="0.2">
      <c r="A21" s="2"/>
      <c r="B21" s="48" t="s">
        <v>28</v>
      </c>
      <c r="C21" s="64"/>
      <c r="D21" s="65"/>
      <c r="E21" s="189"/>
      <c r="F21" s="227"/>
      <c r="G21" s="189"/>
      <c r="H21" s="227"/>
      <c r="I21" s="189">
        <f>SUM(I16:J20)</f>
        <v>0</v>
      </c>
      <c r="J21" s="190"/>
    </row>
    <row r="22" spans="1:10" ht="33" customHeight="1" x14ac:dyDescent="0.2">
      <c r="A22" s="2"/>
      <c r="B22" s="42" t="s">
        <v>32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21</v>
      </c>
      <c r="F23" s="39" t="s">
        <v>0</v>
      </c>
      <c r="G23" s="192">
        <f>I21</f>
        <v>0</v>
      </c>
      <c r="H23" s="193"/>
      <c r="I23" s="193"/>
      <c r="J23" s="40" t="str">
        <f t="shared" ref="J23:J26" si="0">Mena</f>
        <v>CZK</v>
      </c>
    </row>
    <row r="24" spans="1:10" ht="23.25" customHeight="1" x14ac:dyDescent="0.2">
      <c r="A24" s="2"/>
      <c r="B24" s="32" t="s">
        <v>13</v>
      </c>
      <c r="C24" s="68"/>
      <c r="D24" s="54"/>
      <c r="E24" s="69">
        <f>SazbaDPH2</f>
        <v>21</v>
      </c>
      <c r="F24" s="30" t="s">
        <v>0</v>
      </c>
      <c r="G24" s="214">
        <f>ZakladDPHZakl*1.21</f>
        <v>0</v>
      </c>
      <c r="H24" s="215"/>
      <c r="I24" s="215"/>
      <c r="J24" s="37" t="str">
        <f t="shared" si="0"/>
        <v>CZK</v>
      </c>
    </row>
    <row r="25" spans="1:10" ht="23.25" customHeight="1" thickBot="1" x14ac:dyDescent="0.25">
      <c r="A25" s="2"/>
      <c r="B25" s="31" t="s">
        <v>5</v>
      </c>
      <c r="C25" s="70"/>
      <c r="D25" s="71"/>
      <c r="E25" s="70"/>
      <c r="F25" s="16"/>
      <c r="G25" s="216"/>
      <c r="H25" s="216"/>
      <c r="I25" s="216"/>
      <c r="J25" s="41" t="str">
        <f t="shared" si="0"/>
        <v>CZK</v>
      </c>
    </row>
    <row r="26" spans="1:10" ht="27.75" hidden="1" customHeight="1" thickBot="1" x14ac:dyDescent="0.25">
      <c r="A26" s="2"/>
      <c r="B26" s="113" t="s">
        <v>22</v>
      </c>
      <c r="C26" s="114"/>
      <c r="D26" s="114"/>
      <c r="E26" s="115"/>
      <c r="F26" s="116"/>
      <c r="G26" s="191">
        <v>373917.58</v>
      </c>
      <c r="H26" s="194"/>
      <c r="I26" s="194"/>
      <c r="J26" s="117" t="str">
        <f t="shared" si="0"/>
        <v>CZK</v>
      </c>
    </row>
    <row r="27" spans="1:10" ht="27.75" customHeight="1" thickBot="1" x14ac:dyDescent="0.25">
      <c r="A27" s="2"/>
      <c r="B27" s="113" t="s">
        <v>34</v>
      </c>
      <c r="C27" s="118"/>
      <c r="D27" s="118"/>
      <c r="E27" s="118"/>
      <c r="F27" s="119"/>
      <c r="G27" s="191">
        <f>DPHZakl</f>
        <v>0</v>
      </c>
      <c r="H27" s="191"/>
      <c r="I27" s="191"/>
      <c r="J27" s="120" t="s">
        <v>54</v>
      </c>
    </row>
    <row r="28" spans="1:10" ht="12.75" customHeight="1" x14ac:dyDescent="0.2">
      <c r="A28" s="2"/>
      <c r="B28" s="2"/>
      <c r="J28" s="9"/>
    </row>
    <row r="29" spans="1:10" ht="30" customHeight="1" x14ac:dyDescent="0.2">
      <c r="A29" s="2"/>
      <c r="B29" s="2"/>
      <c r="J29" s="9"/>
    </row>
    <row r="30" spans="1:10" ht="18.75" customHeight="1" x14ac:dyDescent="0.2">
      <c r="A30" s="2"/>
      <c r="B30" s="17"/>
      <c r="C30" s="72" t="s">
        <v>138</v>
      </c>
      <c r="D30" s="73"/>
      <c r="E30" s="73"/>
      <c r="F30" s="15" t="s">
        <v>11</v>
      </c>
      <c r="G30" s="176"/>
      <c r="H30" s="27"/>
      <c r="I30" s="26"/>
      <c r="J30" s="9"/>
    </row>
    <row r="31" spans="1:10" ht="47.25" customHeight="1" x14ac:dyDescent="0.2">
      <c r="A31" s="2"/>
      <c r="B31" s="2"/>
      <c r="J31" s="9"/>
    </row>
    <row r="32" spans="1:10" s="21" customFormat="1" ht="18.75" customHeight="1" x14ac:dyDescent="0.2">
      <c r="A32" s="20"/>
      <c r="B32" s="20"/>
      <c r="C32" s="74"/>
      <c r="D32" s="195"/>
      <c r="E32" s="196"/>
      <c r="G32" s="197"/>
      <c r="H32" s="198"/>
      <c r="I32" s="198"/>
      <c r="J32" s="25"/>
    </row>
    <row r="33" spans="1:10" ht="12.75" customHeight="1" x14ac:dyDescent="0.2">
      <c r="A33" s="2"/>
      <c r="B33" s="2"/>
      <c r="D33" s="185" t="s">
        <v>2</v>
      </c>
      <c r="E33" s="185"/>
      <c r="H33" s="10" t="s">
        <v>3</v>
      </c>
      <c r="J33" s="9"/>
    </row>
    <row r="34" spans="1:10" ht="13.5" customHeight="1" thickBot="1" x14ac:dyDescent="0.25">
      <c r="A34" s="11"/>
      <c r="B34" s="11"/>
      <c r="C34" s="75"/>
      <c r="D34" s="75"/>
      <c r="E34" s="75"/>
      <c r="F34" s="12"/>
      <c r="G34" s="12"/>
      <c r="H34" s="12"/>
      <c r="I34" s="12"/>
      <c r="J34" s="13"/>
    </row>
    <row r="35" spans="1:10" ht="27" hidden="1" customHeight="1" x14ac:dyDescent="0.2">
      <c r="B35" s="90" t="s">
        <v>14</v>
      </c>
      <c r="C35" s="91"/>
      <c r="D35" s="91"/>
      <c r="E35" s="91"/>
      <c r="F35" s="92"/>
      <c r="G35" s="92"/>
      <c r="H35" s="92"/>
      <c r="I35" s="92"/>
      <c r="J35" s="93"/>
    </row>
    <row r="36" spans="1:10" ht="25.5" hidden="1" customHeight="1" x14ac:dyDescent="0.2">
      <c r="A36" s="89" t="s">
        <v>36</v>
      </c>
      <c r="B36" s="94" t="s">
        <v>15</v>
      </c>
      <c r="C36" s="95" t="s">
        <v>6</v>
      </c>
      <c r="D36" s="95"/>
      <c r="E36" s="95"/>
      <c r="F36" s="96" t="e">
        <f>#REF!</f>
        <v>#REF!</v>
      </c>
      <c r="G36" s="96" t="str">
        <f>B23</f>
        <v>Základ pro základní DPH</v>
      </c>
      <c r="H36" s="97" t="s">
        <v>16</v>
      </c>
      <c r="I36" s="97" t="s">
        <v>1</v>
      </c>
      <c r="J36" s="98" t="s">
        <v>0</v>
      </c>
    </row>
    <row r="37" spans="1:10" ht="25.5" hidden="1" customHeight="1" x14ac:dyDescent="0.2">
      <c r="A37" s="89">
        <v>1</v>
      </c>
      <c r="B37" s="99" t="s">
        <v>52</v>
      </c>
      <c r="C37" s="180"/>
      <c r="D37" s="180"/>
      <c r="E37" s="180"/>
      <c r="F37" s="100">
        <v>0</v>
      </c>
      <c r="G37" s="101">
        <v>373917.58</v>
      </c>
      <c r="H37" s="102">
        <v>78522.69</v>
      </c>
      <c r="I37" s="102">
        <v>452440.27</v>
      </c>
      <c r="J37" s="103">
        <f>IF(CenaCelkemVypocet=0,"",I37/CenaCelkemVypocet*100)</f>
        <v>100</v>
      </c>
    </row>
    <row r="38" spans="1:10" ht="25.5" hidden="1" customHeight="1" x14ac:dyDescent="0.2">
      <c r="A38" s="89">
        <v>2</v>
      </c>
      <c r="B38" s="104" t="s">
        <v>40</v>
      </c>
      <c r="C38" s="181" t="s">
        <v>41</v>
      </c>
      <c r="D38" s="181"/>
      <c r="E38" s="181"/>
      <c r="F38" s="105">
        <v>0</v>
      </c>
      <c r="G38" s="106">
        <v>373917.58</v>
      </c>
      <c r="H38" s="106">
        <v>78522.69</v>
      </c>
      <c r="I38" s="106">
        <v>452440.27</v>
      </c>
      <c r="J38" s="107">
        <f>IF(CenaCelkemVypocet=0,"",I38/CenaCelkemVypocet*100)</f>
        <v>100</v>
      </c>
    </row>
    <row r="39" spans="1:10" ht="25.5" hidden="1" customHeight="1" x14ac:dyDescent="0.2">
      <c r="A39" s="89">
        <v>3</v>
      </c>
      <c r="B39" s="108" t="s">
        <v>40</v>
      </c>
      <c r="C39" s="180" t="s">
        <v>41</v>
      </c>
      <c r="D39" s="180"/>
      <c r="E39" s="180"/>
      <c r="F39" s="109">
        <v>0</v>
      </c>
      <c r="G39" s="102">
        <v>373917.58</v>
      </c>
      <c r="H39" s="102">
        <v>78522.69</v>
      </c>
      <c r="I39" s="102">
        <v>452440.27</v>
      </c>
      <c r="J39" s="103">
        <f>IF(CenaCelkemVypocet=0,"",I39/CenaCelkemVypocet*100)</f>
        <v>100</v>
      </c>
    </row>
    <row r="40" spans="1:10" ht="25.5" hidden="1" customHeight="1" x14ac:dyDescent="0.2">
      <c r="A40" s="89"/>
      <c r="B40" s="182" t="s">
        <v>53</v>
      </c>
      <c r="C40" s="183"/>
      <c r="D40" s="183"/>
      <c r="E40" s="184"/>
      <c r="F40" s="110">
        <f>SUMIF(A37:A39,"=1",F37:F39)</f>
        <v>0</v>
      </c>
      <c r="G40" s="111">
        <f>SUMIF(A37:A39,"=1",G37:G39)</f>
        <v>373917.58</v>
      </c>
      <c r="H40" s="111">
        <f>SUMIF(A37:A39,"=1",H37:H39)</f>
        <v>78522.69</v>
      </c>
      <c r="I40" s="111">
        <f>SUMIF(A37:A39,"=1",I37:I39)</f>
        <v>452440.27</v>
      </c>
      <c r="J40" s="112">
        <f>SUMIF(A37:A39,"=1",J37:J39)</f>
        <v>100</v>
      </c>
    </row>
    <row r="44" spans="1:10" ht="15.75" x14ac:dyDescent="0.25">
      <c r="B44" s="121" t="s">
        <v>55</v>
      </c>
    </row>
    <row r="46" spans="1:10" ht="25.5" customHeight="1" x14ac:dyDescent="0.2">
      <c r="A46" s="123"/>
      <c r="B46" s="126" t="s">
        <v>15</v>
      </c>
      <c r="C46" s="126" t="s">
        <v>6</v>
      </c>
      <c r="D46" s="127"/>
      <c r="E46" s="127"/>
      <c r="F46" s="128" t="s">
        <v>56</v>
      </c>
      <c r="G46" s="128"/>
      <c r="H46" s="128"/>
      <c r="I46" s="128" t="s">
        <v>28</v>
      </c>
      <c r="J46" s="128" t="s">
        <v>0</v>
      </c>
    </row>
    <row r="47" spans="1:10" ht="36.75" customHeight="1" x14ac:dyDescent="0.2">
      <c r="A47" s="124"/>
      <c r="B47" s="129" t="s">
        <v>57</v>
      </c>
      <c r="C47" s="178" t="s">
        <v>58</v>
      </c>
      <c r="D47" s="179"/>
      <c r="E47" s="179"/>
      <c r="F47" s="137" t="s">
        <v>24</v>
      </c>
      <c r="G47" s="130"/>
      <c r="H47" s="130"/>
      <c r="I47" s="130">
        <f>'01 01 Pol'!G8</f>
        <v>0</v>
      </c>
      <c r="J47" s="135" t="str">
        <f>IF(I52=0,"",I47/I52*100)</f>
        <v/>
      </c>
    </row>
    <row r="48" spans="1:10" ht="36.75" customHeight="1" x14ac:dyDescent="0.2">
      <c r="A48" s="124"/>
      <c r="B48" s="129" t="s">
        <v>59</v>
      </c>
      <c r="C48" s="178" t="s">
        <v>60</v>
      </c>
      <c r="D48" s="179"/>
      <c r="E48" s="179"/>
      <c r="F48" s="137" t="s">
        <v>24</v>
      </c>
      <c r="G48" s="130"/>
      <c r="H48" s="130"/>
      <c r="I48" s="130">
        <f>'01 01 Pol'!G19</f>
        <v>0</v>
      </c>
      <c r="J48" s="135" t="str">
        <f>IF(I52=0,"",I48/I52*100)</f>
        <v/>
      </c>
    </row>
    <row r="49" spans="1:10" ht="36.75" customHeight="1" x14ac:dyDescent="0.2">
      <c r="A49" s="124"/>
      <c r="B49" s="129" t="s">
        <v>61</v>
      </c>
      <c r="C49" s="178" t="s">
        <v>62</v>
      </c>
      <c r="D49" s="179"/>
      <c r="E49" s="179"/>
      <c r="F49" s="137" t="s">
        <v>24</v>
      </c>
      <c r="G49" s="130"/>
      <c r="H49" s="130"/>
      <c r="I49" s="130">
        <f>'01 01 Pol'!G22</f>
        <v>0</v>
      </c>
      <c r="J49" s="135" t="str">
        <f>IF(I52=0,"",I49/I52*100)</f>
        <v/>
      </c>
    </row>
    <row r="50" spans="1:10" ht="36.75" customHeight="1" x14ac:dyDescent="0.2">
      <c r="A50" s="124"/>
      <c r="B50" s="129" t="s">
        <v>63</v>
      </c>
      <c r="C50" s="178" t="s">
        <v>64</v>
      </c>
      <c r="D50" s="179"/>
      <c r="E50" s="179"/>
      <c r="F50" s="137" t="s">
        <v>25</v>
      </c>
      <c r="G50" s="130"/>
      <c r="H50" s="130"/>
      <c r="I50" s="130">
        <f>'01 01 Pol'!G24</f>
        <v>0</v>
      </c>
      <c r="J50" s="135" t="str">
        <f>IF(I52=0,"",I50/I52*100)</f>
        <v/>
      </c>
    </row>
    <row r="51" spans="1:10" ht="36.75" customHeight="1" x14ac:dyDescent="0.2">
      <c r="A51" s="124"/>
      <c r="B51" s="129" t="s">
        <v>65</v>
      </c>
      <c r="C51" s="178" t="s">
        <v>26</v>
      </c>
      <c r="D51" s="179"/>
      <c r="E51" s="179"/>
      <c r="F51" s="137" t="s">
        <v>65</v>
      </c>
      <c r="G51" s="130"/>
      <c r="H51" s="130"/>
      <c r="I51" s="130">
        <f>'01 01 Pol'!G26</f>
        <v>0</v>
      </c>
      <c r="J51" s="135" t="str">
        <f>IF(I52=0,"",I51/I52*100)</f>
        <v/>
      </c>
    </row>
    <row r="52" spans="1:10" ht="25.5" customHeight="1" x14ac:dyDescent="0.2">
      <c r="A52" s="125"/>
      <c r="B52" s="131" t="s">
        <v>1</v>
      </c>
      <c r="C52" s="132"/>
      <c r="D52" s="133"/>
      <c r="E52" s="133"/>
      <c r="F52" s="138"/>
      <c r="G52" s="134"/>
      <c r="H52" s="134"/>
      <c r="I52" s="134">
        <f>SUM(I47:I51)</f>
        <v>0</v>
      </c>
      <c r="J52" s="136">
        <f>SUM(J47:J51)</f>
        <v>0</v>
      </c>
    </row>
    <row r="53" spans="1:10" x14ac:dyDescent="0.2">
      <c r="F53" s="87"/>
      <c r="G53" s="87"/>
      <c r="H53" s="87"/>
      <c r="I53" s="87"/>
      <c r="J53" s="88"/>
    </row>
    <row r="54" spans="1:10" x14ac:dyDescent="0.2">
      <c r="F54" s="87"/>
      <c r="G54" s="87"/>
      <c r="H54" s="87"/>
      <c r="I54" s="87"/>
      <c r="J54" s="88"/>
    </row>
    <row r="55" spans="1:10" x14ac:dyDescent="0.2">
      <c r="F55" s="87"/>
      <c r="G55" s="87"/>
      <c r="H55" s="87"/>
      <c r="I55" s="87"/>
      <c r="J55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8">
    <mergeCell ref="B1:J1"/>
    <mergeCell ref="G24:I24"/>
    <mergeCell ref="G25:I25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3:E33"/>
    <mergeCell ref="E19:F19"/>
    <mergeCell ref="E20:F20"/>
    <mergeCell ref="I20:J20"/>
    <mergeCell ref="I21:J21"/>
    <mergeCell ref="G19:H19"/>
    <mergeCell ref="G20:H20"/>
    <mergeCell ref="G27:I27"/>
    <mergeCell ref="G23:I23"/>
    <mergeCell ref="I19:J19"/>
    <mergeCell ref="G26:I26"/>
    <mergeCell ref="D32:E32"/>
    <mergeCell ref="G32:I32"/>
    <mergeCell ref="C48:E48"/>
    <mergeCell ref="C49:E49"/>
    <mergeCell ref="C50:E50"/>
    <mergeCell ref="C51:E51"/>
    <mergeCell ref="C37:E37"/>
    <mergeCell ref="C38:E38"/>
    <mergeCell ref="C39:E39"/>
    <mergeCell ref="B40:E40"/>
    <mergeCell ref="C47:E4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8" t="s">
        <v>7</v>
      </c>
      <c r="B1" s="228"/>
      <c r="C1" s="229"/>
      <c r="D1" s="228"/>
      <c r="E1" s="228"/>
      <c r="F1" s="228"/>
      <c r="G1" s="228"/>
    </row>
    <row r="2" spans="1:7" ht="24.95" customHeight="1" x14ac:dyDescent="0.2">
      <c r="A2" s="50" t="s">
        <v>8</v>
      </c>
      <c r="B2" s="49"/>
      <c r="C2" s="230"/>
      <c r="D2" s="230"/>
      <c r="E2" s="230"/>
      <c r="F2" s="230"/>
      <c r="G2" s="231"/>
    </row>
    <row r="3" spans="1:7" ht="24.95" customHeight="1" x14ac:dyDescent="0.2">
      <c r="A3" s="50" t="s">
        <v>9</v>
      </c>
      <c r="B3" s="49"/>
      <c r="C3" s="230"/>
      <c r="D3" s="230"/>
      <c r="E3" s="230"/>
      <c r="F3" s="230"/>
      <c r="G3" s="231"/>
    </row>
    <row r="4" spans="1:7" ht="24.95" customHeight="1" x14ac:dyDescent="0.2">
      <c r="A4" s="50" t="s">
        <v>10</v>
      </c>
      <c r="B4" s="49"/>
      <c r="C4" s="230"/>
      <c r="D4" s="230"/>
      <c r="E4" s="230"/>
      <c r="F4" s="230"/>
      <c r="G4" s="231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D6" sqref="D6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2" t="s">
        <v>7</v>
      </c>
      <c r="B1" s="232"/>
      <c r="C1" s="232"/>
      <c r="D1" s="232"/>
      <c r="E1" s="232"/>
      <c r="F1" s="232"/>
      <c r="G1" s="232"/>
      <c r="AG1" t="s">
        <v>67</v>
      </c>
    </row>
    <row r="2" spans="1:60" ht="24.95" customHeight="1" x14ac:dyDescent="0.2">
      <c r="A2" s="140" t="s">
        <v>8</v>
      </c>
      <c r="B2" s="49" t="s">
        <v>44</v>
      </c>
      <c r="C2" s="233" t="s">
        <v>45</v>
      </c>
      <c r="D2" s="234"/>
      <c r="E2" s="234"/>
      <c r="F2" s="234"/>
      <c r="G2" s="235"/>
      <c r="AG2" t="s">
        <v>68</v>
      </c>
    </row>
    <row r="3" spans="1:60" ht="24.95" customHeight="1" x14ac:dyDescent="0.2">
      <c r="A3" s="140" t="s">
        <v>9</v>
      </c>
      <c r="B3" s="49" t="s">
        <v>40</v>
      </c>
      <c r="C3" s="233" t="s">
        <v>145</v>
      </c>
      <c r="D3" s="234"/>
      <c r="E3" s="234"/>
      <c r="F3" s="234"/>
      <c r="G3" s="235"/>
      <c r="AC3" s="122" t="s">
        <v>68</v>
      </c>
      <c r="AG3" t="s">
        <v>69</v>
      </c>
    </row>
    <row r="4" spans="1:60" ht="24.95" customHeight="1" x14ac:dyDescent="0.2">
      <c r="A4" s="141" t="s">
        <v>10</v>
      </c>
      <c r="B4" s="142" t="s">
        <v>40</v>
      </c>
      <c r="C4" s="233" t="s">
        <v>145</v>
      </c>
      <c r="D4" s="234"/>
      <c r="E4" s="234"/>
      <c r="F4" s="234"/>
      <c r="G4" s="235"/>
      <c r="AG4" t="s">
        <v>70</v>
      </c>
    </row>
    <row r="5" spans="1:60" x14ac:dyDescent="0.2">
      <c r="D5" s="10"/>
    </row>
    <row r="6" spans="1:60" ht="38.25" x14ac:dyDescent="0.2">
      <c r="A6" s="144" t="s">
        <v>71</v>
      </c>
      <c r="B6" s="146" t="s">
        <v>72</v>
      </c>
      <c r="C6" s="146" t="s">
        <v>73</v>
      </c>
      <c r="D6" s="145" t="s">
        <v>74</v>
      </c>
      <c r="E6" s="144" t="s">
        <v>75</v>
      </c>
      <c r="F6" s="143" t="s">
        <v>76</v>
      </c>
      <c r="G6" s="144" t="s">
        <v>28</v>
      </c>
      <c r="H6" s="147" t="s">
        <v>29</v>
      </c>
      <c r="I6" s="147" t="s">
        <v>77</v>
      </c>
      <c r="J6" s="147" t="s">
        <v>30</v>
      </c>
      <c r="K6" s="147" t="s">
        <v>78</v>
      </c>
      <c r="L6" s="147" t="s">
        <v>79</v>
      </c>
      <c r="M6" s="147" t="s">
        <v>80</v>
      </c>
      <c r="N6" s="147" t="s">
        <v>81</v>
      </c>
      <c r="O6" s="147" t="s">
        <v>82</v>
      </c>
      <c r="P6" s="147" t="s">
        <v>83</v>
      </c>
      <c r="Q6" s="147" t="s">
        <v>84</v>
      </c>
      <c r="R6" s="147" t="s">
        <v>85</v>
      </c>
      <c r="S6" s="147" t="s">
        <v>86</v>
      </c>
      <c r="T6" s="147" t="s">
        <v>87</v>
      </c>
      <c r="U6" s="147" t="s">
        <v>88</v>
      </c>
      <c r="V6" s="147" t="s">
        <v>89</v>
      </c>
      <c r="W6" s="147" t="s">
        <v>90</v>
      </c>
      <c r="X6" s="147" t="s">
        <v>91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3" t="s">
        <v>92</v>
      </c>
      <c r="B8" s="154" t="s">
        <v>57</v>
      </c>
      <c r="C8" s="171" t="s">
        <v>58</v>
      </c>
      <c r="D8" s="155"/>
      <c r="E8" s="156"/>
      <c r="F8" s="157"/>
      <c r="G8" s="158">
        <f>SUMIF(AG9:AG18,"&lt;&gt;NOR",G9:G18)</f>
        <v>0</v>
      </c>
      <c r="H8" s="152"/>
      <c r="I8" s="152">
        <f>SUM(I9:I18)</f>
        <v>139227.5</v>
      </c>
      <c r="J8" s="152"/>
      <c r="K8" s="152">
        <f>SUM(K9:K18)</f>
        <v>185533.19</v>
      </c>
      <c r="L8" s="152"/>
      <c r="M8" s="152">
        <f>SUM(M9:M18)</f>
        <v>0</v>
      </c>
      <c r="N8" s="152"/>
      <c r="O8" s="152">
        <f>SUM(O9:O18)</f>
        <v>1.19</v>
      </c>
      <c r="P8" s="152"/>
      <c r="Q8" s="152">
        <f>SUM(Q9:Q18)</f>
        <v>0</v>
      </c>
      <c r="R8" s="152"/>
      <c r="S8" s="152"/>
      <c r="T8" s="152"/>
      <c r="U8" s="152"/>
      <c r="V8" s="152">
        <f>SUM(V9:V18)</f>
        <v>341.51000000000005</v>
      </c>
      <c r="W8" s="152"/>
      <c r="X8" s="152"/>
      <c r="AG8" t="s">
        <v>93</v>
      </c>
    </row>
    <row r="9" spans="1:60" outlineLevel="1" x14ac:dyDescent="0.2">
      <c r="A9" s="165">
        <v>1</v>
      </c>
      <c r="B9" s="166" t="s">
        <v>94</v>
      </c>
      <c r="C9" s="172" t="s">
        <v>95</v>
      </c>
      <c r="D9" s="167" t="s">
        <v>96</v>
      </c>
      <c r="E9" s="168">
        <v>302.94</v>
      </c>
      <c r="F9" s="169"/>
      <c r="G9" s="170">
        <f t="shared" ref="G9:G18" si="0">ROUND(E9*F9,2)</f>
        <v>0</v>
      </c>
      <c r="H9" s="151">
        <v>64.319999999999993</v>
      </c>
      <c r="I9" s="151">
        <f t="shared" ref="I9:I18" si="1">ROUND(E9*H9,2)</f>
        <v>19485.099999999999</v>
      </c>
      <c r="J9" s="151">
        <v>421.18</v>
      </c>
      <c r="K9" s="151">
        <f t="shared" ref="K9:K18" si="2">ROUND(E9*J9,2)</f>
        <v>127592.27</v>
      </c>
      <c r="L9" s="151">
        <v>21</v>
      </c>
      <c r="M9" s="151">
        <f t="shared" ref="M9:M18" si="3">G9*(1+L9/100)</f>
        <v>0</v>
      </c>
      <c r="N9" s="151">
        <v>0</v>
      </c>
      <c r="O9" s="151">
        <f t="shared" ref="O9:O18" si="4">ROUND(E9*N9,2)</f>
        <v>0</v>
      </c>
      <c r="P9" s="151">
        <v>0</v>
      </c>
      <c r="Q9" s="151">
        <f t="shared" ref="Q9:Q18" si="5">ROUND(E9*P9,2)</f>
        <v>0</v>
      </c>
      <c r="R9" s="151"/>
      <c r="S9" s="151" t="s">
        <v>97</v>
      </c>
      <c r="T9" s="151" t="s">
        <v>98</v>
      </c>
      <c r="U9" s="151">
        <v>0.84799999999999998</v>
      </c>
      <c r="V9" s="151">
        <f t="shared" ref="V9:V18" si="6">ROUND(E9*U9,2)</f>
        <v>256.89</v>
      </c>
      <c r="W9" s="151"/>
      <c r="X9" s="151" t="s">
        <v>99</v>
      </c>
      <c r="Y9" s="148"/>
      <c r="Z9" s="148"/>
      <c r="AA9" s="148"/>
      <c r="AB9" s="148"/>
      <c r="AC9" s="148"/>
      <c r="AD9" s="148"/>
      <c r="AE9" s="148"/>
      <c r="AF9" s="148"/>
      <c r="AG9" s="148" t="s">
        <v>100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33.75" outlineLevel="1" x14ac:dyDescent="0.2">
      <c r="A10" s="165">
        <v>2</v>
      </c>
      <c r="B10" s="166" t="s">
        <v>101</v>
      </c>
      <c r="C10" s="172" t="s">
        <v>139</v>
      </c>
      <c r="D10" s="167" t="s">
        <v>102</v>
      </c>
      <c r="E10" s="168">
        <v>56.4</v>
      </c>
      <c r="F10" s="169"/>
      <c r="G10" s="170">
        <f t="shared" si="0"/>
        <v>0</v>
      </c>
      <c r="H10" s="151">
        <v>138.49</v>
      </c>
      <c r="I10" s="151">
        <f t="shared" si="1"/>
        <v>7810.84</v>
      </c>
      <c r="J10" s="151">
        <v>147.51</v>
      </c>
      <c r="K10" s="151">
        <f t="shared" si="2"/>
        <v>8319.56</v>
      </c>
      <c r="L10" s="151">
        <v>21</v>
      </c>
      <c r="M10" s="151">
        <f t="shared" si="3"/>
        <v>0</v>
      </c>
      <c r="N10" s="151">
        <v>1.8400000000000001E-3</v>
      </c>
      <c r="O10" s="151">
        <f t="shared" si="4"/>
        <v>0.1</v>
      </c>
      <c r="P10" s="151">
        <v>0</v>
      </c>
      <c r="Q10" s="151">
        <f t="shared" si="5"/>
        <v>0</v>
      </c>
      <c r="R10" s="151"/>
      <c r="S10" s="151" t="s">
        <v>97</v>
      </c>
      <c r="T10" s="151" t="s">
        <v>103</v>
      </c>
      <c r="U10" s="151">
        <v>0.252</v>
      </c>
      <c r="V10" s="151">
        <f t="shared" si="6"/>
        <v>14.21</v>
      </c>
      <c r="W10" s="151"/>
      <c r="X10" s="151" t="s">
        <v>99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100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65">
        <v>3</v>
      </c>
      <c r="B11" s="166" t="s">
        <v>104</v>
      </c>
      <c r="C11" s="172" t="s">
        <v>140</v>
      </c>
      <c r="D11" s="167" t="s">
        <v>102</v>
      </c>
      <c r="E11" s="168">
        <v>56.4</v>
      </c>
      <c r="F11" s="169"/>
      <c r="G11" s="170">
        <f t="shared" si="0"/>
        <v>0</v>
      </c>
      <c r="H11" s="151">
        <v>62.58</v>
      </c>
      <c r="I11" s="151">
        <f t="shared" si="1"/>
        <v>3529.51</v>
      </c>
      <c r="J11" s="151">
        <v>122.42</v>
      </c>
      <c r="K11" s="151">
        <f t="shared" si="2"/>
        <v>6904.49</v>
      </c>
      <c r="L11" s="151">
        <v>21</v>
      </c>
      <c r="M11" s="151">
        <f t="shared" si="3"/>
        <v>0</v>
      </c>
      <c r="N11" s="151">
        <v>7.6000000000000004E-4</v>
      </c>
      <c r="O11" s="151">
        <f t="shared" si="4"/>
        <v>0.04</v>
      </c>
      <c r="P11" s="151">
        <v>0</v>
      </c>
      <c r="Q11" s="151">
        <f t="shared" si="5"/>
        <v>0</v>
      </c>
      <c r="R11" s="151"/>
      <c r="S11" s="151" t="s">
        <v>97</v>
      </c>
      <c r="T11" s="151" t="s">
        <v>103</v>
      </c>
      <c r="U11" s="151">
        <v>0.189</v>
      </c>
      <c r="V11" s="151">
        <f t="shared" si="6"/>
        <v>10.66</v>
      </c>
      <c r="W11" s="151"/>
      <c r="X11" s="151" t="s">
        <v>99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100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65">
        <v>4</v>
      </c>
      <c r="B12" s="166" t="s">
        <v>105</v>
      </c>
      <c r="C12" s="172" t="s">
        <v>141</v>
      </c>
      <c r="D12" s="167" t="s">
        <v>102</v>
      </c>
      <c r="E12" s="168">
        <v>56.4</v>
      </c>
      <c r="F12" s="169"/>
      <c r="G12" s="170">
        <f t="shared" si="0"/>
        <v>0</v>
      </c>
      <c r="H12" s="151">
        <v>62.58</v>
      </c>
      <c r="I12" s="151">
        <f t="shared" si="1"/>
        <v>3529.51</v>
      </c>
      <c r="J12" s="151">
        <v>122.42</v>
      </c>
      <c r="K12" s="151">
        <f t="shared" si="2"/>
        <v>6904.49</v>
      </c>
      <c r="L12" s="151">
        <v>21</v>
      </c>
      <c r="M12" s="151">
        <f t="shared" si="3"/>
        <v>0</v>
      </c>
      <c r="N12" s="151">
        <v>7.6000000000000004E-4</v>
      </c>
      <c r="O12" s="151">
        <f t="shared" si="4"/>
        <v>0.04</v>
      </c>
      <c r="P12" s="151">
        <v>0</v>
      </c>
      <c r="Q12" s="151">
        <f t="shared" si="5"/>
        <v>0</v>
      </c>
      <c r="R12" s="151"/>
      <c r="S12" s="151" t="s">
        <v>97</v>
      </c>
      <c r="T12" s="151" t="s">
        <v>103</v>
      </c>
      <c r="U12" s="151">
        <v>0.189</v>
      </c>
      <c r="V12" s="151">
        <f t="shared" si="6"/>
        <v>10.66</v>
      </c>
      <c r="W12" s="151"/>
      <c r="X12" s="151" t="s">
        <v>99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100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 x14ac:dyDescent="0.2">
      <c r="A13" s="165">
        <v>5</v>
      </c>
      <c r="B13" s="166" t="s">
        <v>106</v>
      </c>
      <c r="C13" s="172" t="s">
        <v>107</v>
      </c>
      <c r="D13" s="167" t="s">
        <v>108</v>
      </c>
      <c r="E13" s="168">
        <v>1</v>
      </c>
      <c r="F13" s="169"/>
      <c r="G13" s="170">
        <f t="shared" si="0"/>
        <v>0</v>
      </c>
      <c r="H13" s="151">
        <v>1241.54</v>
      </c>
      <c r="I13" s="151">
        <f t="shared" si="1"/>
        <v>1241.54</v>
      </c>
      <c r="J13" s="151">
        <v>303.45999999999998</v>
      </c>
      <c r="K13" s="151">
        <f t="shared" si="2"/>
        <v>303.45999999999998</v>
      </c>
      <c r="L13" s="151">
        <v>21</v>
      </c>
      <c r="M13" s="151">
        <f t="shared" si="3"/>
        <v>0</v>
      </c>
      <c r="N13" s="151">
        <v>1.1999999999999999E-3</v>
      </c>
      <c r="O13" s="151">
        <f t="shared" si="4"/>
        <v>0</v>
      </c>
      <c r="P13" s="151">
        <v>0</v>
      </c>
      <c r="Q13" s="151">
        <f t="shared" si="5"/>
        <v>0</v>
      </c>
      <c r="R13" s="151"/>
      <c r="S13" s="151" t="s">
        <v>97</v>
      </c>
      <c r="T13" s="151" t="s">
        <v>109</v>
      </c>
      <c r="U13" s="151">
        <v>0.6</v>
      </c>
      <c r="V13" s="151">
        <f t="shared" si="6"/>
        <v>0.6</v>
      </c>
      <c r="W13" s="151"/>
      <c r="X13" s="151" t="s">
        <v>99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100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65">
        <v>6</v>
      </c>
      <c r="B14" s="166" t="s">
        <v>110</v>
      </c>
      <c r="C14" s="172" t="s">
        <v>111</v>
      </c>
      <c r="D14" s="167" t="s">
        <v>108</v>
      </c>
      <c r="E14" s="168">
        <v>20</v>
      </c>
      <c r="F14" s="169"/>
      <c r="G14" s="170">
        <f t="shared" si="0"/>
        <v>0</v>
      </c>
      <c r="H14" s="151">
        <v>846.54</v>
      </c>
      <c r="I14" s="151">
        <f t="shared" si="1"/>
        <v>16930.8</v>
      </c>
      <c r="J14" s="151">
        <v>303.45999999999998</v>
      </c>
      <c r="K14" s="151">
        <f t="shared" si="2"/>
        <v>6069.2</v>
      </c>
      <c r="L14" s="151">
        <v>21</v>
      </c>
      <c r="M14" s="151">
        <f t="shared" si="3"/>
        <v>0</v>
      </c>
      <c r="N14" s="151">
        <v>1E-3</v>
      </c>
      <c r="O14" s="151">
        <f t="shared" si="4"/>
        <v>0.02</v>
      </c>
      <c r="P14" s="151">
        <v>0</v>
      </c>
      <c r="Q14" s="151">
        <f t="shared" si="5"/>
        <v>0</v>
      </c>
      <c r="R14" s="151"/>
      <c r="S14" s="151" t="s">
        <v>97</v>
      </c>
      <c r="T14" s="151" t="s">
        <v>109</v>
      </c>
      <c r="U14" s="151">
        <v>0.6</v>
      </c>
      <c r="V14" s="151">
        <f t="shared" si="6"/>
        <v>12</v>
      </c>
      <c r="W14" s="151"/>
      <c r="X14" s="151" t="s">
        <v>99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100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33.75" outlineLevel="1" x14ac:dyDescent="0.2">
      <c r="A15" s="165">
        <v>7</v>
      </c>
      <c r="B15" s="166" t="s">
        <v>112</v>
      </c>
      <c r="C15" s="172" t="s">
        <v>143</v>
      </c>
      <c r="D15" s="167" t="s">
        <v>96</v>
      </c>
      <c r="E15" s="168">
        <v>302.94</v>
      </c>
      <c r="F15" s="169"/>
      <c r="G15" s="170">
        <f t="shared" si="0"/>
        <v>0</v>
      </c>
      <c r="H15" s="151">
        <v>27.15</v>
      </c>
      <c r="I15" s="151">
        <f t="shared" si="1"/>
        <v>8224.82</v>
      </c>
      <c r="J15" s="151">
        <v>49.45</v>
      </c>
      <c r="K15" s="151">
        <f t="shared" si="2"/>
        <v>14980.38</v>
      </c>
      <c r="L15" s="151">
        <v>21</v>
      </c>
      <c r="M15" s="151">
        <f t="shared" si="3"/>
        <v>0</v>
      </c>
      <c r="N15" s="151">
        <v>3.2000000000000003E-4</v>
      </c>
      <c r="O15" s="151">
        <f t="shared" si="4"/>
        <v>0.1</v>
      </c>
      <c r="P15" s="151">
        <v>0</v>
      </c>
      <c r="Q15" s="151">
        <f t="shared" si="5"/>
        <v>0</v>
      </c>
      <c r="R15" s="151"/>
      <c r="S15" s="151" t="s">
        <v>97</v>
      </c>
      <c r="T15" s="151" t="s">
        <v>98</v>
      </c>
      <c r="U15" s="151">
        <v>0.1</v>
      </c>
      <c r="V15" s="151">
        <f t="shared" si="6"/>
        <v>30.29</v>
      </c>
      <c r="W15" s="151"/>
      <c r="X15" s="151" t="s">
        <v>99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100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65">
        <v>8</v>
      </c>
      <c r="B16" s="166" t="s">
        <v>113</v>
      </c>
      <c r="C16" s="172" t="s">
        <v>142</v>
      </c>
      <c r="D16" s="167" t="s">
        <v>102</v>
      </c>
      <c r="E16" s="168">
        <v>24.6</v>
      </c>
      <c r="F16" s="169"/>
      <c r="G16" s="170">
        <f t="shared" si="0"/>
        <v>0</v>
      </c>
      <c r="H16" s="151">
        <v>138.49</v>
      </c>
      <c r="I16" s="151">
        <f t="shared" si="1"/>
        <v>3406.85</v>
      </c>
      <c r="J16" s="151">
        <v>147.51</v>
      </c>
      <c r="K16" s="151">
        <f t="shared" si="2"/>
        <v>3628.75</v>
      </c>
      <c r="L16" s="151">
        <v>21</v>
      </c>
      <c r="M16" s="151">
        <f t="shared" si="3"/>
        <v>0</v>
      </c>
      <c r="N16" s="151">
        <v>1.8400000000000001E-3</v>
      </c>
      <c r="O16" s="151">
        <f t="shared" si="4"/>
        <v>0.05</v>
      </c>
      <c r="P16" s="151">
        <v>0</v>
      </c>
      <c r="Q16" s="151">
        <f t="shared" si="5"/>
        <v>0</v>
      </c>
      <c r="R16" s="151"/>
      <c r="S16" s="151" t="s">
        <v>114</v>
      </c>
      <c r="T16" s="151" t="s">
        <v>103</v>
      </c>
      <c r="U16" s="151">
        <v>0.252</v>
      </c>
      <c r="V16" s="151">
        <f t="shared" si="6"/>
        <v>6.2</v>
      </c>
      <c r="W16" s="151"/>
      <c r="X16" s="151" t="s">
        <v>99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100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33.75" outlineLevel="1" x14ac:dyDescent="0.2">
      <c r="A17" s="165">
        <v>9</v>
      </c>
      <c r="B17" s="166" t="s">
        <v>115</v>
      </c>
      <c r="C17" s="172" t="s">
        <v>144</v>
      </c>
      <c r="D17" s="167" t="s">
        <v>96</v>
      </c>
      <c r="E17" s="168">
        <v>363.52800000000002</v>
      </c>
      <c r="F17" s="169"/>
      <c r="G17" s="170">
        <f t="shared" si="0"/>
        <v>0</v>
      </c>
      <c r="H17" s="151">
        <v>206.5</v>
      </c>
      <c r="I17" s="151">
        <f t="shared" si="1"/>
        <v>75068.53</v>
      </c>
      <c r="J17" s="151">
        <v>0</v>
      </c>
      <c r="K17" s="151">
        <f t="shared" si="2"/>
        <v>0</v>
      </c>
      <c r="L17" s="151">
        <v>21</v>
      </c>
      <c r="M17" s="151">
        <f t="shared" si="3"/>
        <v>0</v>
      </c>
      <c r="N17" s="151">
        <v>2.3E-3</v>
      </c>
      <c r="O17" s="151">
        <f t="shared" si="4"/>
        <v>0.84</v>
      </c>
      <c r="P17" s="151">
        <v>0</v>
      </c>
      <c r="Q17" s="151">
        <f t="shared" si="5"/>
        <v>0</v>
      </c>
      <c r="R17" s="151" t="s">
        <v>116</v>
      </c>
      <c r="S17" s="151" t="s">
        <v>97</v>
      </c>
      <c r="T17" s="151" t="s">
        <v>98</v>
      </c>
      <c r="U17" s="151">
        <v>0</v>
      </c>
      <c r="V17" s="151">
        <f t="shared" si="6"/>
        <v>0</v>
      </c>
      <c r="W17" s="151"/>
      <c r="X17" s="151" t="s">
        <v>117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118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65">
        <v>10</v>
      </c>
      <c r="B18" s="166" t="s">
        <v>119</v>
      </c>
      <c r="C18" s="172" t="s">
        <v>120</v>
      </c>
      <c r="D18" s="167" t="s">
        <v>0</v>
      </c>
      <c r="E18" s="168">
        <v>3139.3009999999999</v>
      </c>
      <c r="F18" s="169"/>
      <c r="G18" s="170">
        <f t="shared" si="0"/>
        <v>0</v>
      </c>
      <c r="H18" s="151">
        <v>0</v>
      </c>
      <c r="I18" s="151">
        <f t="shared" si="1"/>
        <v>0</v>
      </c>
      <c r="J18" s="151">
        <v>3.45</v>
      </c>
      <c r="K18" s="151">
        <f t="shared" si="2"/>
        <v>10830.59</v>
      </c>
      <c r="L18" s="151">
        <v>21</v>
      </c>
      <c r="M18" s="151">
        <f t="shared" si="3"/>
        <v>0</v>
      </c>
      <c r="N18" s="151">
        <v>0</v>
      </c>
      <c r="O18" s="151">
        <f t="shared" si="4"/>
        <v>0</v>
      </c>
      <c r="P18" s="151">
        <v>0</v>
      </c>
      <c r="Q18" s="151">
        <f t="shared" si="5"/>
        <v>0</v>
      </c>
      <c r="R18" s="151"/>
      <c r="S18" s="151" t="s">
        <v>97</v>
      </c>
      <c r="T18" s="151" t="s">
        <v>98</v>
      </c>
      <c r="U18" s="151">
        <v>0</v>
      </c>
      <c r="V18" s="151">
        <f t="shared" si="6"/>
        <v>0</v>
      </c>
      <c r="W18" s="151"/>
      <c r="X18" s="151" t="s">
        <v>121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122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x14ac:dyDescent="0.2">
      <c r="A19" s="153" t="s">
        <v>92</v>
      </c>
      <c r="B19" s="154" t="s">
        <v>59</v>
      </c>
      <c r="C19" s="171" t="s">
        <v>60</v>
      </c>
      <c r="D19" s="155"/>
      <c r="E19" s="156"/>
      <c r="F19" s="157"/>
      <c r="G19" s="158">
        <f>SUMIF(AG20:AG21,"&lt;&gt;NOR",G20:G21)</f>
        <v>0</v>
      </c>
      <c r="H19" s="152"/>
      <c r="I19" s="152">
        <f>SUM(I20:I21)</f>
        <v>6544.66</v>
      </c>
      <c r="J19" s="152"/>
      <c r="K19" s="152">
        <f>SUM(K20:K21)</f>
        <v>3258.4700000000003</v>
      </c>
      <c r="L19" s="152"/>
      <c r="M19" s="152">
        <f>SUM(M20:M21)</f>
        <v>0</v>
      </c>
      <c r="N19" s="152"/>
      <c r="O19" s="152">
        <f>SUM(O20:O21)</f>
        <v>0.24</v>
      </c>
      <c r="P19" s="152"/>
      <c r="Q19" s="152">
        <f>SUM(Q20:Q21)</f>
        <v>0</v>
      </c>
      <c r="R19" s="152"/>
      <c r="S19" s="152"/>
      <c r="T19" s="152"/>
      <c r="U19" s="152"/>
      <c r="V19" s="152">
        <f>SUM(V20:V21)</f>
        <v>4.99</v>
      </c>
      <c r="W19" s="152"/>
      <c r="X19" s="152"/>
      <c r="AG19" t="s">
        <v>93</v>
      </c>
    </row>
    <row r="20" spans="1:60" ht="22.5" outlineLevel="1" x14ac:dyDescent="0.2">
      <c r="A20" s="165">
        <v>11</v>
      </c>
      <c r="B20" s="166" t="s">
        <v>123</v>
      </c>
      <c r="C20" s="172" t="s">
        <v>124</v>
      </c>
      <c r="D20" s="167" t="s">
        <v>96</v>
      </c>
      <c r="E20" s="168">
        <v>16.920000000000002</v>
      </c>
      <c r="F20" s="169"/>
      <c r="G20" s="170">
        <f>ROUND(E20*F20,2)</f>
        <v>0</v>
      </c>
      <c r="H20" s="151">
        <v>386.8</v>
      </c>
      <c r="I20" s="151">
        <f>ROUND(E20*H20,2)</f>
        <v>6544.66</v>
      </c>
      <c r="J20" s="151">
        <v>156.19999999999999</v>
      </c>
      <c r="K20" s="151">
        <f>ROUND(E20*J20,2)</f>
        <v>2642.9</v>
      </c>
      <c r="L20" s="151">
        <v>21</v>
      </c>
      <c r="M20" s="151">
        <f>G20*(1+L20/100)</f>
        <v>0</v>
      </c>
      <c r="N20" s="151">
        <v>1.4019999999999999E-2</v>
      </c>
      <c r="O20" s="151">
        <f>ROUND(E20*N20,2)</f>
        <v>0.24</v>
      </c>
      <c r="P20" s="151">
        <v>0</v>
      </c>
      <c r="Q20" s="151">
        <f>ROUND(E20*P20,2)</f>
        <v>0</v>
      </c>
      <c r="R20" s="151"/>
      <c r="S20" s="151" t="s">
        <v>97</v>
      </c>
      <c r="T20" s="151" t="s">
        <v>98</v>
      </c>
      <c r="U20" s="151">
        <v>0.29499999999999998</v>
      </c>
      <c r="V20" s="151">
        <f>ROUND(E20*U20,2)</f>
        <v>4.99</v>
      </c>
      <c r="W20" s="151"/>
      <c r="X20" s="151" t="s">
        <v>99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100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 x14ac:dyDescent="0.2">
      <c r="A21" s="165">
        <v>12</v>
      </c>
      <c r="B21" s="166" t="s">
        <v>125</v>
      </c>
      <c r="C21" s="172" t="s">
        <v>126</v>
      </c>
      <c r="D21" s="167" t="s">
        <v>0</v>
      </c>
      <c r="E21" s="168">
        <v>91.875600000000006</v>
      </c>
      <c r="F21" s="169"/>
      <c r="G21" s="170">
        <f>ROUND(E21*F21,2)</f>
        <v>0</v>
      </c>
      <c r="H21" s="151">
        <v>0</v>
      </c>
      <c r="I21" s="151">
        <f>ROUND(E21*H21,2)</f>
        <v>0</v>
      </c>
      <c r="J21" s="151">
        <v>6.7</v>
      </c>
      <c r="K21" s="151">
        <f>ROUND(E21*J21,2)</f>
        <v>615.57000000000005</v>
      </c>
      <c r="L21" s="151">
        <v>21</v>
      </c>
      <c r="M21" s="151">
        <f>G21*(1+L21/100)</f>
        <v>0</v>
      </c>
      <c r="N21" s="151">
        <v>0</v>
      </c>
      <c r="O21" s="151">
        <f>ROUND(E21*N21,2)</f>
        <v>0</v>
      </c>
      <c r="P21" s="151">
        <v>0</v>
      </c>
      <c r="Q21" s="151">
        <f>ROUND(E21*P21,2)</f>
        <v>0</v>
      </c>
      <c r="R21" s="151"/>
      <c r="S21" s="151" t="s">
        <v>97</v>
      </c>
      <c r="T21" s="151" t="s">
        <v>98</v>
      </c>
      <c r="U21" s="151">
        <v>0</v>
      </c>
      <c r="V21" s="151">
        <f>ROUND(E21*U21,2)</f>
        <v>0</v>
      </c>
      <c r="W21" s="151"/>
      <c r="X21" s="151" t="s">
        <v>121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122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x14ac:dyDescent="0.2">
      <c r="A22" s="153" t="s">
        <v>92</v>
      </c>
      <c r="B22" s="154" t="s">
        <v>61</v>
      </c>
      <c r="C22" s="171" t="s">
        <v>62</v>
      </c>
      <c r="D22" s="155"/>
      <c r="E22" s="156"/>
      <c r="F22" s="157"/>
      <c r="G22" s="158">
        <f>SUMIF(AG23:AG23,"&lt;&gt;NOR",G23:G23)</f>
        <v>0</v>
      </c>
      <c r="H22" s="152"/>
      <c r="I22" s="152">
        <f>SUM(I23:I23)</f>
        <v>0</v>
      </c>
      <c r="J22" s="152"/>
      <c r="K22" s="152">
        <f>SUM(K23:K23)</f>
        <v>3462.96</v>
      </c>
      <c r="L22" s="152"/>
      <c r="M22" s="152">
        <f>SUM(M23:M23)</f>
        <v>0</v>
      </c>
      <c r="N22" s="152"/>
      <c r="O22" s="152">
        <f>SUM(O23:O23)</f>
        <v>0</v>
      </c>
      <c r="P22" s="152"/>
      <c r="Q22" s="152">
        <f>SUM(Q23:Q23)</f>
        <v>0.19</v>
      </c>
      <c r="R22" s="152"/>
      <c r="S22" s="152"/>
      <c r="T22" s="152"/>
      <c r="U22" s="152"/>
      <c r="V22" s="152">
        <f>SUM(V23:V23)</f>
        <v>6.49</v>
      </c>
      <c r="W22" s="152"/>
      <c r="X22" s="152"/>
      <c r="AG22" t="s">
        <v>93</v>
      </c>
    </row>
    <row r="23" spans="1:60" outlineLevel="1" x14ac:dyDescent="0.2">
      <c r="A23" s="165">
        <v>13</v>
      </c>
      <c r="B23" s="166" t="s">
        <v>127</v>
      </c>
      <c r="C23" s="172" t="s">
        <v>128</v>
      </c>
      <c r="D23" s="167" t="s">
        <v>102</v>
      </c>
      <c r="E23" s="168">
        <v>56.4</v>
      </c>
      <c r="F23" s="169"/>
      <c r="G23" s="170">
        <f>ROUND(E23*F23,2)</f>
        <v>0</v>
      </c>
      <c r="H23" s="151">
        <v>0</v>
      </c>
      <c r="I23" s="151">
        <f>ROUND(E23*H23,2)</f>
        <v>0</v>
      </c>
      <c r="J23" s="151">
        <v>61.4</v>
      </c>
      <c r="K23" s="151">
        <f>ROUND(E23*J23,2)</f>
        <v>3462.96</v>
      </c>
      <c r="L23" s="151">
        <v>21</v>
      </c>
      <c r="M23" s="151">
        <f>G23*(1+L23/100)</f>
        <v>0</v>
      </c>
      <c r="N23" s="151">
        <v>0</v>
      </c>
      <c r="O23" s="151">
        <f>ROUND(E23*N23,2)</f>
        <v>0</v>
      </c>
      <c r="P23" s="151">
        <v>3.3700000000000002E-3</v>
      </c>
      <c r="Q23" s="151">
        <f>ROUND(E23*P23,2)</f>
        <v>0.19</v>
      </c>
      <c r="R23" s="151"/>
      <c r="S23" s="151" t="s">
        <v>97</v>
      </c>
      <c r="T23" s="151" t="s">
        <v>98</v>
      </c>
      <c r="U23" s="151">
        <v>0.115</v>
      </c>
      <c r="V23" s="151">
        <f>ROUND(E23*U23,2)</f>
        <v>6.49</v>
      </c>
      <c r="W23" s="151"/>
      <c r="X23" s="151" t="s">
        <v>99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100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x14ac:dyDescent="0.2">
      <c r="A24" s="153" t="s">
        <v>92</v>
      </c>
      <c r="B24" s="154" t="s">
        <v>63</v>
      </c>
      <c r="C24" s="171" t="s">
        <v>64</v>
      </c>
      <c r="D24" s="155"/>
      <c r="E24" s="156"/>
      <c r="F24" s="157"/>
      <c r="G24" s="158">
        <f>SUMIF(AG25:AG25,"&lt;&gt;NOR",G25:G25)</f>
        <v>0</v>
      </c>
      <c r="H24" s="152"/>
      <c r="I24" s="152">
        <f>SUM(I25:I25)</f>
        <v>0</v>
      </c>
      <c r="J24" s="152"/>
      <c r="K24" s="152">
        <f>SUM(K25:K25)</f>
        <v>25000</v>
      </c>
      <c r="L24" s="152"/>
      <c r="M24" s="152">
        <f>SUM(M25:M25)</f>
        <v>0</v>
      </c>
      <c r="N24" s="152"/>
      <c r="O24" s="152">
        <f>SUM(O25:O25)</f>
        <v>0</v>
      </c>
      <c r="P24" s="152"/>
      <c r="Q24" s="152">
        <f>SUM(Q25:Q25)</f>
        <v>0</v>
      </c>
      <c r="R24" s="152"/>
      <c r="S24" s="152"/>
      <c r="T24" s="152"/>
      <c r="U24" s="152"/>
      <c r="V24" s="152">
        <f>SUM(V25:V25)</f>
        <v>0</v>
      </c>
      <c r="W24" s="152"/>
      <c r="X24" s="152"/>
      <c r="AG24" t="s">
        <v>93</v>
      </c>
    </row>
    <row r="25" spans="1:60" ht="22.5" outlineLevel="1" x14ac:dyDescent="0.2">
      <c r="A25" s="165">
        <v>14</v>
      </c>
      <c r="B25" s="166" t="s">
        <v>129</v>
      </c>
      <c r="C25" s="172" t="s">
        <v>130</v>
      </c>
      <c r="D25" s="167" t="s">
        <v>131</v>
      </c>
      <c r="E25" s="168">
        <v>1</v>
      </c>
      <c r="F25" s="169"/>
      <c r="G25" s="170">
        <f>ROUND(E25*F25,2)</f>
        <v>0</v>
      </c>
      <c r="H25" s="151">
        <v>0</v>
      </c>
      <c r="I25" s="151">
        <f>ROUND(E25*H25,2)</f>
        <v>0</v>
      </c>
      <c r="J25" s="151">
        <v>25000</v>
      </c>
      <c r="K25" s="151">
        <f>ROUND(E25*J25,2)</f>
        <v>25000</v>
      </c>
      <c r="L25" s="151">
        <v>21</v>
      </c>
      <c r="M25" s="151">
        <f>G25*(1+L25/100)</f>
        <v>0</v>
      </c>
      <c r="N25" s="151">
        <v>0</v>
      </c>
      <c r="O25" s="151">
        <f>ROUND(E25*N25,2)</f>
        <v>0</v>
      </c>
      <c r="P25" s="151">
        <v>0</v>
      </c>
      <c r="Q25" s="151">
        <f>ROUND(E25*P25,2)</f>
        <v>0</v>
      </c>
      <c r="R25" s="151"/>
      <c r="S25" s="151" t="s">
        <v>114</v>
      </c>
      <c r="T25" s="151" t="s">
        <v>103</v>
      </c>
      <c r="U25" s="151">
        <v>0</v>
      </c>
      <c r="V25" s="151">
        <f>ROUND(E25*U25,2)</f>
        <v>0</v>
      </c>
      <c r="W25" s="151"/>
      <c r="X25" s="151" t="s">
        <v>99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100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x14ac:dyDescent="0.2">
      <c r="A26" s="153" t="s">
        <v>92</v>
      </c>
      <c r="B26" s="154" t="s">
        <v>65</v>
      </c>
      <c r="C26" s="171" t="s">
        <v>26</v>
      </c>
      <c r="D26" s="155"/>
      <c r="E26" s="156"/>
      <c r="F26" s="157"/>
      <c r="G26" s="158">
        <f>SUMIF(AG27:AG27,"&lt;&gt;NOR",G27:G27)</f>
        <v>0</v>
      </c>
      <c r="H26" s="152"/>
      <c r="I26" s="152">
        <f>SUM(I27:I27)</f>
        <v>0</v>
      </c>
      <c r="J26" s="152"/>
      <c r="K26" s="152">
        <f>SUM(K27:K27)</f>
        <v>10890.8</v>
      </c>
      <c r="L26" s="152"/>
      <c r="M26" s="152">
        <f>SUM(M27:M27)</f>
        <v>0</v>
      </c>
      <c r="N26" s="152"/>
      <c r="O26" s="152">
        <f>SUM(O27:O27)</f>
        <v>0</v>
      </c>
      <c r="P26" s="152"/>
      <c r="Q26" s="152">
        <f>SUM(Q27:Q27)</f>
        <v>0</v>
      </c>
      <c r="R26" s="152"/>
      <c r="S26" s="152"/>
      <c r="T26" s="152"/>
      <c r="U26" s="152"/>
      <c r="V26" s="152">
        <f>SUM(V27:V27)</f>
        <v>0</v>
      </c>
      <c r="W26" s="152"/>
      <c r="X26" s="152"/>
      <c r="AG26" t="s">
        <v>93</v>
      </c>
    </row>
    <row r="27" spans="1:60" outlineLevel="1" x14ac:dyDescent="0.2">
      <c r="A27" s="159">
        <v>15</v>
      </c>
      <c r="B27" s="160" t="s">
        <v>132</v>
      </c>
      <c r="C27" s="173" t="s">
        <v>133</v>
      </c>
      <c r="D27" s="161" t="s">
        <v>134</v>
      </c>
      <c r="E27" s="162">
        <v>1</v>
      </c>
      <c r="F27" s="163"/>
      <c r="G27" s="164">
        <f>ROUND(E27*F27,2)</f>
        <v>0</v>
      </c>
      <c r="H27" s="151">
        <v>0</v>
      </c>
      <c r="I27" s="151">
        <f>ROUND(E27*H27,2)</f>
        <v>0</v>
      </c>
      <c r="J27" s="151">
        <v>10890.8</v>
      </c>
      <c r="K27" s="151">
        <f>ROUND(E27*J27,2)</f>
        <v>10890.8</v>
      </c>
      <c r="L27" s="151">
        <v>21</v>
      </c>
      <c r="M27" s="151">
        <f>G27*(1+L27/100)</f>
        <v>0</v>
      </c>
      <c r="N27" s="151">
        <v>0</v>
      </c>
      <c r="O27" s="151">
        <f>ROUND(E27*N27,2)</f>
        <v>0</v>
      </c>
      <c r="P27" s="151">
        <v>0</v>
      </c>
      <c r="Q27" s="151">
        <f>ROUND(E27*P27,2)</f>
        <v>0</v>
      </c>
      <c r="R27" s="151"/>
      <c r="S27" s="151" t="s">
        <v>97</v>
      </c>
      <c r="T27" s="151" t="s">
        <v>103</v>
      </c>
      <c r="U27" s="151">
        <v>0</v>
      </c>
      <c r="V27" s="151">
        <f>ROUND(E27*U27,2)</f>
        <v>0</v>
      </c>
      <c r="W27" s="151"/>
      <c r="X27" s="151" t="s">
        <v>135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136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x14ac:dyDescent="0.2">
      <c r="A28" s="3"/>
      <c r="B28" s="4"/>
      <c r="C28" s="174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v>15</v>
      </c>
      <c r="AF28">
        <v>21</v>
      </c>
      <c r="AG28" t="s">
        <v>79</v>
      </c>
    </row>
    <row r="29" spans="1:60" x14ac:dyDescent="0.2">
      <c r="C29" s="175"/>
      <c r="D29" s="10"/>
      <c r="AG29" t="s">
        <v>137</v>
      </c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honeticPr fontId="17" type="noConversion"/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Stavba!SazbaDPH2</vt:lpstr>
      <vt:lpstr>Vypracoval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Marián Teleki</dc:creator>
  <cp:lastModifiedBy>Czerný Krzysztof</cp:lastModifiedBy>
  <cp:lastPrinted>2019-03-19T12:27:02Z</cp:lastPrinted>
  <dcterms:created xsi:type="dcterms:W3CDTF">2009-04-08T07:15:50Z</dcterms:created>
  <dcterms:modified xsi:type="dcterms:W3CDTF">2021-04-13T09:37:36Z</dcterms:modified>
</cp:coreProperties>
</file>