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zzpls-my.sharepoint.com/personal/jerabek_statnizkusebna_cz/Documents/Investice/2021/VODA 2021/Přílohy pro zadání VZMR/"/>
    </mc:Choice>
  </mc:AlternateContent>
  <xr:revisionPtr revIDLastSave="0" documentId="8_{865B378E-9ADE-49A1-992B-4BFE21A3FB32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  <sheet name="výkaz výměr" sheetId="13" r:id="rId5"/>
  </sheets>
  <externalReferences>
    <externalReference r:id="rId6"/>
    <externalReference r:id="rId7"/>
  </externalReferences>
  <definedNames>
    <definedName name="CelkemDPHVypocet" localSheetId="1">Stavba!$H$39</definedName>
    <definedName name="CenaCelkem">Stavba!$G$28</definedName>
    <definedName name="CenaCelkemBezDPH">Stavba!$G$27</definedName>
    <definedName name="CenaCelkemVypocet" localSheetId="1">Stavba!$I$39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 localSheetId="4">[2]Stavba!$G$24</definedName>
    <definedName name="DPHSni">Stavba!$G$23</definedName>
    <definedName name="DPHZakl" localSheetId="4">[2]Stavba!$G$26</definedName>
    <definedName name="DPHZakl">Stavba!$G$25</definedName>
    <definedName name="dpsc" localSheetId="1">Stavba!$C$13</definedName>
    <definedName name="IČO" localSheetId="1">Stavba!$I$11</definedName>
    <definedName name="Mena" localSheetId="4">[2]Stavba!$J$29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3">'Rozpočet Pol'!$A$1:$U$84</definedName>
    <definedName name="_xlnm.Print_Area" localSheetId="1">Stavba!$A$1:$J$52</definedName>
    <definedName name="_xlnm.Print_Area" localSheetId="4">'výkaz výměr'!$A$1:$U$110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4">#REF!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Stavba!$E$22</definedName>
    <definedName name="SazbaDPH1">'[1]Krycí list'!$C$30</definedName>
    <definedName name="SazbaDPH2" localSheetId="1">Stavba!$E$24</definedName>
    <definedName name="SazbaDPH2">'[1]Krycí list'!$C$32</definedName>
    <definedName name="SloupecCC" localSheetId="4">#REF!</definedName>
    <definedName name="SloupecCC">#REF!</definedName>
    <definedName name="SloupecCisloPol" localSheetId="4">#REF!</definedName>
    <definedName name="SloupecCisloPol">#REF!</definedName>
    <definedName name="SloupecJC" localSheetId="4">#REF!</definedName>
    <definedName name="SloupecJC">#REF!</definedName>
    <definedName name="SloupecMJ" localSheetId="4">#REF!</definedName>
    <definedName name="SloupecMJ">#REF!</definedName>
    <definedName name="SloupecMnozstvi" localSheetId="4">#REF!</definedName>
    <definedName name="SloupecMnozstvi">#REF!</definedName>
    <definedName name="SloupecNazPol" localSheetId="4">#REF!</definedName>
    <definedName name="SloupecNazPol">#REF!</definedName>
    <definedName name="SloupecPC" localSheetId="4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 localSheetId="4">[2]Stavba!$G$23</definedName>
    <definedName name="ZakladDPHSni">Stavba!$G$22</definedName>
    <definedName name="ZakladDPHSniVypocet" localSheetId="1">Stavba!$F$39</definedName>
    <definedName name="ZakladDPHZakl" localSheetId="4">[2]Stavba!$G$25</definedName>
    <definedName name="ZakladDPHZakl">Stavba!$G$24</definedName>
    <definedName name="ZakladDPHZaklVypocet" localSheetId="1">Stavba!$G$39</definedName>
    <definedName name="Zaokrouhleni" localSheetId="4">[2]Stavba!$G$27</definedName>
    <definedName name="Zaokrouhleni">Stavba!$G$26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3" l="1"/>
  <c r="I9" i="13"/>
  <c r="K9" i="13"/>
  <c r="O9" i="13"/>
  <c r="Q9" i="13"/>
  <c r="U9" i="13"/>
  <c r="G10" i="13"/>
  <c r="M10" i="13" s="1"/>
  <c r="I10" i="13"/>
  <c r="K10" i="13"/>
  <c r="O10" i="13"/>
  <c r="Q10" i="13"/>
  <c r="U10" i="13"/>
  <c r="G11" i="13"/>
  <c r="M11" i="13" s="1"/>
  <c r="I11" i="13"/>
  <c r="K11" i="13"/>
  <c r="O11" i="13"/>
  <c r="Q11" i="13"/>
  <c r="U11" i="13"/>
  <c r="G13" i="13"/>
  <c r="M13" i="13" s="1"/>
  <c r="I13" i="13"/>
  <c r="K13" i="13"/>
  <c r="O13" i="13"/>
  <c r="Q13" i="13"/>
  <c r="U13" i="13"/>
  <c r="G14" i="13"/>
  <c r="M14" i="13" s="1"/>
  <c r="I14" i="13"/>
  <c r="K14" i="13"/>
  <c r="O14" i="13"/>
  <c r="Q14" i="13"/>
  <c r="U14" i="13"/>
  <c r="G16" i="13"/>
  <c r="M16" i="13" s="1"/>
  <c r="I16" i="13"/>
  <c r="K16" i="13"/>
  <c r="O16" i="13"/>
  <c r="Q16" i="13"/>
  <c r="U16" i="13"/>
  <c r="G21" i="13"/>
  <c r="M21" i="13" s="1"/>
  <c r="I21" i="13"/>
  <c r="K21" i="13"/>
  <c r="O21" i="13"/>
  <c r="Q21" i="13"/>
  <c r="U21" i="13"/>
  <c r="G23" i="13"/>
  <c r="M23" i="13" s="1"/>
  <c r="I23" i="13"/>
  <c r="K23" i="13"/>
  <c r="O23" i="13"/>
  <c r="Q23" i="13"/>
  <c r="U23" i="13"/>
  <c r="G24" i="13"/>
  <c r="M24" i="13" s="1"/>
  <c r="I24" i="13"/>
  <c r="K24" i="13"/>
  <c r="O24" i="13"/>
  <c r="Q24" i="13"/>
  <c r="U24" i="13"/>
  <c r="G25" i="13"/>
  <c r="M25" i="13" s="1"/>
  <c r="I25" i="13"/>
  <c r="K25" i="13"/>
  <c r="O25" i="13"/>
  <c r="Q25" i="13"/>
  <c r="U25" i="13"/>
  <c r="G27" i="13"/>
  <c r="M27" i="13" s="1"/>
  <c r="I27" i="13"/>
  <c r="K27" i="13"/>
  <c r="O27" i="13"/>
  <c r="Q27" i="13"/>
  <c r="U27" i="13"/>
  <c r="G28" i="13"/>
  <c r="M28" i="13" s="1"/>
  <c r="I28" i="13"/>
  <c r="K28" i="13"/>
  <c r="O28" i="13"/>
  <c r="Q28" i="13"/>
  <c r="U28" i="13"/>
  <c r="G30" i="13"/>
  <c r="G29" i="13" s="1"/>
  <c r="I30" i="13"/>
  <c r="I29" i="13" s="1"/>
  <c r="K30" i="13"/>
  <c r="K29" i="13" s="1"/>
  <c r="O30" i="13"/>
  <c r="O29" i="13" s="1"/>
  <c r="Q30" i="13"/>
  <c r="Q29" i="13" s="1"/>
  <c r="U30" i="13"/>
  <c r="U29" i="13" s="1"/>
  <c r="G32" i="13"/>
  <c r="I32" i="13"/>
  <c r="K32" i="13"/>
  <c r="M32" i="13"/>
  <c r="O32" i="13"/>
  <c r="Q32" i="13"/>
  <c r="U32" i="13"/>
  <c r="G34" i="13"/>
  <c r="M34" i="13" s="1"/>
  <c r="I34" i="13"/>
  <c r="K34" i="13"/>
  <c r="O34" i="13"/>
  <c r="Q34" i="13"/>
  <c r="U34" i="13"/>
  <c r="G35" i="13"/>
  <c r="M35" i="13" s="1"/>
  <c r="I35" i="13"/>
  <c r="K35" i="13"/>
  <c r="O35" i="13"/>
  <c r="Q35" i="13"/>
  <c r="U35" i="13"/>
  <c r="G37" i="13"/>
  <c r="M37" i="13" s="1"/>
  <c r="I37" i="13"/>
  <c r="K37" i="13"/>
  <c r="O37" i="13"/>
  <c r="Q37" i="13"/>
  <c r="U37" i="13"/>
  <c r="G38" i="13"/>
  <c r="I38" i="13"/>
  <c r="K38" i="13"/>
  <c r="O38" i="13"/>
  <c r="Q38" i="13"/>
  <c r="U38" i="13"/>
  <c r="G40" i="13"/>
  <c r="M40" i="13" s="1"/>
  <c r="I40" i="13"/>
  <c r="K40" i="13"/>
  <c r="O40" i="13"/>
  <c r="Q40" i="13"/>
  <c r="U40" i="13"/>
  <c r="G41" i="13"/>
  <c r="M41" i="13" s="1"/>
  <c r="I41" i="13"/>
  <c r="K41" i="13"/>
  <c r="O41" i="13"/>
  <c r="Q41" i="13"/>
  <c r="U41" i="13"/>
  <c r="G43" i="13"/>
  <c r="M43" i="13" s="1"/>
  <c r="I43" i="13"/>
  <c r="K43" i="13"/>
  <c r="O43" i="13"/>
  <c r="Q43" i="13"/>
  <c r="U43" i="13"/>
  <c r="G44" i="13"/>
  <c r="M44" i="13" s="1"/>
  <c r="I44" i="13"/>
  <c r="K44" i="13"/>
  <c r="O44" i="13"/>
  <c r="Q44" i="13"/>
  <c r="U44" i="13"/>
  <c r="G46" i="13"/>
  <c r="M46" i="13" s="1"/>
  <c r="I46" i="13"/>
  <c r="K46" i="13"/>
  <c r="O46" i="13"/>
  <c r="Q46" i="13"/>
  <c r="U46" i="13"/>
  <c r="G47" i="13"/>
  <c r="M47" i="13" s="1"/>
  <c r="I47" i="13"/>
  <c r="K47" i="13"/>
  <c r="O47" i="13"/>
  <c r="Q47" i="13"/>
  <c r="U47" i="13"/>
  <c r="G48" i="13"/>
  <c r="I48" i="13"/>
  <c r="K48" i="13"/>
  <c r="M48" i="13"/>
  <c r="O48" i="13"/>
  <c r="Q48" i="13"/>
  <c r="U48" i="13"/>
  <c r="G50" i="13"/>
  <c r="M50" i="13" s="1"/>
  <c r="I50" i="13"/>
  <c r="K50" i="13"/>
  <c r="O50" i="13"/>
  <c r="Q50" i="13"/>
  <c r="U50" i="13"/>
  <c r="G51" i="13"/>
  <c r="M51" i="13" s="1"/>
  <c r="I51" i="13"/>
  <c r="K51" i="13"/>
  <c r="O51" i="13"/>
  <c r="Q51" i="13"/>
  <c r="U51" i="13"/>
  <c r="G52" i="13"/>
  <c r="M52" i="13" s="1"/>
  <c r="I52" i="13"/>
  <c r="K52" i="13"/>
  <c r="O52" i="13"/>
  <c r="Q52" i="13"/>
  <c r="U52" i="13"/>
  <c r="G53" i="13"/>
  <c r="M53" i="13" s="1"/>
  <c r="I53" i="13"/>
  <c r="K53" i="13"/>
  <c r="O53" i="13"/>
  <c r="Q53" i="13"/>
  <c r="U53" i="13"/>
  <c r="G54" i="13"/>
  <c r="M54" i="13" s="1"/>
  <c r="I54" i="13"/>
  <c r="K54" i="13"/>
  <c r="O54" i="13"/>
  <c r="Q54" i="13"/>
  <c r="U54" i="13"/>
  <c r="G55" i="13"/>
  <c r="M55" i="13" s="1"/>
  <c r="I55" i="13"/>
  <c r="K55" i="13"/>
  <c r="O55" i="13"/>
  <c r="Q55" i="13"/>
  <c r="U55" i="13"/>
  <c r="G56" i="13"/>
  <c r="M56" i="13" s="1"/>
  <c r="I56" i="13"/>
  <c r="K56" i="13"/>
  <c r="O56" i="13"/>
  <c r="Q56" i="13"/>
  <c r="U56" i="13"/>
  <c r="G57" i="13"/>
  <c r="M57" i="13" s="1"/>
  <c r="I57" i="13"/>
  <c r="K57" i="13"/>
  <c r="O57" i="13"/>
  <c r="Q57" i="13"/>
  <c r="U57" i="13"/>
  <c r="G58" i="13"/>
  <c r="M58" i="13" s="1"/>
  <c r="I58" i="13"/>
  <c r="K58" i="13"/>
  <c r="O58" i="13"/>
  <c r="Q58" i="13"/>
  <c r="U58" i="13"/>
  <c r="G59" i="13"/>
  <c r="M59" i="13" s="1"/>
  <c r="I59" i="13"/>
  <c r="K59" i="13"/>
  <c r="O59" i="13"/>
  <c r="Q59" i="13"/>
  <c r="U59" i="13"/>
  <c r="G61" i="13"/>
  <c r="M61" i="13" s="1"/>
  <c r="I61" i="13"/>
  <c r="K61" i="13"/>
  <c r="O61" i="13"/>
  <c r="Q61" i="13"/>
  <c r="U61" i="13"/>
  <c r="G62" i="13"/>
  <c r="M62" i="13" s="1"/>
  <c r="I62" i="13"/>
  <c r="K62" i="13"/>
  <c r="O62" i="13"/>
  <c r="Q62" i="13"/>
  <c r="U62" i="13"/>
  <c r="G64" i="13"/>
  <c r="M64" i="13" s="1"/>
  <c r="I64" i="13"/>
  <c r="K64" i="13"/>
  <c r="O64" i="13"/>
  <c r="Q64" i="13"/>
  <c r="U64" i="13"/>
  <c r="G65" i="13"/>
  <c r="M65" i="13" s="1"/>
  <c r="I65" i="13"/>
  <c r="K65" i="13"/>
  <c r="O65" i="13"/>
  <c r="Q65" i="13"/>
  <c r="U65" i="13"/>
  <c r="G66" i="13"/>
  <c r="M66" i="13" s="1"/>
  <c r="I66" i="13"/>
  <c r="K66" i="13"/>
  <c r="O66" i="13"/>
  <c r="Q66" i="13"/>
  <c r="U66" i="13"/>
  <c r="G67" i="13"/>
  <c r="M67" i="13" s="1"/>
  <c r="I67" i="13"/>
  <c r="K67" i="13"/>
  <c r="O67" i="13"/>
  <c r="Q67" i="13"/>
  <c r="U67" i="13"/>
  <c r="G68" i="13"/>
  <c r="M68" i="13" s="1"/>
  <c r="I68" i="13"/>
  <c r="K68" i="13"/>
  <c r="O68" i="13"/>
  <c r="Q68" i="13"/>
  <c r="U68" i="13"/>
  <c r="G69" i="13"/>
  <c r="M69" i="13" s="1"/>
  <c r="I69" i="13"/>
  <c r="K69" i="13"/>
  <c r="O69" i="13"/>
  <c r="Q69" i="13"/>
  <c r="U69" i="13"/>
  <c r="G70" i="13"/>
  <c r="M70" i="13" s="1"/>
  <c r="I70" i="13"/>
  <c r="K70" i="13"/>
  <c r="O70" i="13"/>
  <c r="Q70" i="13"/>
  <c r="U70" i="13"/>
  <c r="G71" i="13"/>
  <c r="I71" i="13"/>
  <c r="K71" i="13"/>
  <c r="M71" i="13"/>
  <c r="O71" i="13"/>
  <c r="Q71" i="13"/>
  <c r="U71" i="13"/>
  <c r="G73" i="13"/>
  <c r="I73" i="13"/>
  <c r="K73" i="13"/>
  <c r="O73" i="13"/>
  <c r="Q73" i="13"/>
  <c r="U73" i="13"/>
  <c r="G78" i="13"/>
  <c r="M78" i="13" s="1"/>
  <c r="I78" i="13"/>
  <c r="K78" i="13"/>
  <c r="O78" i="13"/>
  <c r="Q78" i="13"/>
  <c r="U78" i="13"/>
  <c r="G79" i="13"/>
  <c r="M79" i="13" s="1"/>
  <c r="I79" i="13"/>
  <c r="K79" i="13"/>
  <c r="O79" i="13"/>
  <c r="Q79" i="13"/>
  <c r="U79" i="13"/>
  <c r="G80" i="13"/>
  <c r="M80" i="13" s="1"/>
  <c r="I80" i="13"/>
  <c r="K80" i="13"/>
  <c r="O80" i="13"/>
  <c r="Q80" i="13"/>
  <c r="U80" i="13"/>
  <c r="G81" i="13"/>
  <c r="M81" i="13" s="1"/>
  <c r="I81" i="13"/>
  <c r="K81" i="13"/>
  <c r="O81" i="13"/>
  <c r="Q81" i="13"/>
  <c r="U81" i="13"/>
  <c r="G82" i="13"/>
  <c r="M82" i="13" s="1"/>
  <c r="I82" i="13"/>
  <c r="K82" i="13"/>
  <c r="O82" i="13"/>
  <c r="Q82" i="13"/>
  <c r="U82" i="13"/>
  <c r="G84" i="13"/>
  <c r="M84" i="13" s="1"/>
  <c r="I84" i="13"/>
  <c r="K84" i="13"/>
  <c r="O84" i="13"/>
  <c r="Q84" i="13"/>
  <c r="U84" i="13"/>
  <c r="G85" i="13"/>
  <c r="I85" i="13"/>
  <c r="K85" i="13"/>
  <c r="O85" i="13"/>
  <c r="Q85" i="13"/>
  <c r="U85" i="13"/>
  <c r="G86" i="13"/>
  <c r="M86" i="13" s="1"/>
  <c r="I86" i="13"/>
  <c r="K86" i="13"/>
  <c r="O86" i="13"/>
  <c r="Q86" i="13"/>
  <c r="U86" i="13"/>
  <c r="G89" i="13"/>
  <c r="M89" i="13" s="1"/>
  <c r="I89" i="13"/>
  <c r="K89" i="13"/>
  <c r="O89" i="13"/>
  <c r="Q89" i="13"/>
  <c r="U89" i="13"/>
  <c r="G90" i="13"/>
  <c r="M90" i="13" s="1"/>
  <c r="I90" i="13"/>
  <c r="K90" i="13"/>
  <c r="O90" i="13"/>
  <c r="Q90" i="13"/>
  <c r="U90" i="13"/>
  <c r="G91" i="13"/>
  <c r="M91" i="13" s="1"/>
  <c r="I91" i="13"/>
  <c r="K91" i="13"/>
  <c r="O91" i="13"/>
  <c r="Q91" i="13"/>
  <c r="U91" i="13"/>
  <c r="G92" i="13"/>
  <c r="M92" i="13" s="1"/>
  <c r="I92" i="13"/>
  <c r="K92" i="13"/>
  <c r="O92" i="13"/>
  <c r="Q92" i="13"/>
  <c r="U92" i="13"/>
  <c r="G93" i="13"/>
  <c r="M93" i="13" s="1"/>
  <c r="I93" i="13"/>
  <c r="K93" i="13"/>
  <c r="O93" i="13"/>
  <c r="Q93" i="13"/>
  <c r="U93" i="13"/>
  <c r="G94" i="13"/>
  <c r="M94" i="13" s="1"/>
  <c r="I94" i="13"/>
  <c r="K94" i="13"/>
  <c r="O94" i="13"/>
  <c r="Q94" i="13"/>
  <c r="U94" i="13"/>
  <c r="G96" i="13"/>
  <c r="M96" i="13" s="1"/>
  <c r="I96" i="13"/>
  <c r="K96" i="13"/>
  <c r="O96" i="13"/>
  <c r="Q96" i="13"/>
  <c r="U96" i="13"/>
  <c r="G97" i="13"/>
  <c r="M97" i="13" s="1"/>
  <c r="I97" i="13"/>
  <c r="K97" i="13"/>
  <c r="O97" i="13"/>
  <c r="Q97" i="13"/>
  <c r="U97" i="13"/>
  <c r="G99" i="13"/>
  <c r="M99" i="13" s="1"/>
  <c r="I99" i="13"/>
  <c r="K99" i="13"/>
  <c r="O99" i="13"/>
  <c r="Q99" i="13"/>
  <c r="U99" i="13"/>
  <c r="G100" i="13"/>
  <c r="I100" i="13"/>
  <c r="K100" i="13"/>
  <c r="M100" i="13"/>
  <c r="O100" i="13"/>
  <c r="Q100" i="13"/>
  <c r="U100" i="13"/>
  <c r="G102" i="13"/>
  <c r="G103" i="13"/>
  <c r="I103" i="13"/>
  <c r="I102" i="13" s="1"/>
  <c r="K103" i="13"/>
  <c r="K102" i="13" s="1"/>
  <c r="M103" i="13"/>
  <c r="M102" i="13" s="1"/>
  <c r="O103" i="13"/>
  <c r="O102" i="13" s="1"/>
  <c r="Q103" i="13"/>
  <c r="Q102" i="13" s="1"/>
  <c r="U103" i="13"/>
  <c r="U102" i="13" s="1"/>
  <c r="AC106" i="13"/>
  <c r="AC80" i="12"/>
  <c r="F38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U22" i="12"/>
  <c r="U21" i="12" s="1"/>
  <c r="G24" i="12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4" i="12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8" i="12"/>
  <c r="G77" i="12" s="1"/>
  <c r="I51" i="1" s="1"/>
  <c r="I78" i="12"/>
  <c r="I77" i="12" s="1"/>
  <c r="K78" i="12"/>
  <c r="K77" i="12" s="1"/>
  <c r="O78" i="12"/>
  <c r="O77" i="12" s="1"/>
  <c r="Q78" i="12"/>
  <c r="Q77" i="12" s="1"/>
  <c r="U78" i="12"/>
  <c r="U77" i="12" s="1"/>
  <c r="I19" i="1"/>
  <c r="I18" i="1"/>
  <c r="I17" i="1"/>
  <c r="G26" i="1"/>
  <c r="J27" i="1"/>
  <c r="J25" i="1"/>
  <c r="G37" i="1"/>
  <c r="F37" i="1"/>
  <c r="H31" i="1"/>
  <c r="J22" i="1"/>
  <c r="J23" i="1"/>
  <c r="J24" i="1"/>
  <c r="J26" i="1"/>
  <c r="E23" i="1"/>
  <c r="E25" i="1"/>
  <c r="Q31" i="13" l="1"/>
  <c r="U31" i="13"/>
  <c r="K31" i="13"/>
  <c r="AD106" i="13"/>
  <c r="I83" i="13"/>
  <c r="K83" i="13"/>
  <c r="O83" i="13"/>
  <c r="K36" i="13"/>
  <c r="O36" i="13"/>
  <c r="M30" i="13"/>
  <c r="M29" i="13" s="1"/>
  <c r="K8" i="13"/>
  <c r="O31" i="13"/>
  <c r="G8" i="13"/>
  <c r="G36" i="13"/>
  <c r="G83" i="13"/>
  <c r="Q83" i="13"/>
  <c r="Q36" i="13"/>
  <c r="I31" i="13"/>
  <c r="G31" i="13"/>
  <c r="I8" i="13"/>
  <c r="U83" i="13"/>
  <c r="U36" i="13"/>
  <c r="I36" i="13"/>
  <c r="U8" i="13"/>
  <c r="Q8" i="13"/>
  <c r="O8" i="13"/>
  <c r="I23" i="12"/>
  <c r="AD80" i="12"/>
  <c r="G38" i="1" s="1"/>
  <c r="G39" i="1" s="1"/>
  <c r="G24" i="1" s="1"/>
  <c r="G25" i="1" s="1"/>
  <c r="M78" i="12"/>
  <c r="M77" i="12" s="1"/>
  <c r="M31" i="13"/>
  <c r="M85" i="13"/>
  <c r="M83" i="13" s="1"/>
  <c r="M73" i="13"/>
  <c r="M38" i="13"/>
  <c r="M9" i="13"/>
  <c r="M8" i="13" s="1"/>
  <c r="F39" i="1"/>
  <c r="G22" i="1" s="1"/>
  <c r="G23" i="1" s="1"/>
  <c r="I63" i="12"/>
  <c r="Q27" i="12"/>
  <c r="G27" i="12"/>
  <c r="I49" i="1" s="1"/>
  <c r="K23" i="12"/>
  <c r="Q23" i="12"/>
  <c r="G21" i="12"/>
  <c r="I47" i="1" s="1"/>
  <c r="M15" i="12"/>
  <c r="I27" i="12"/>
  <c r="O23" i="12"/>
  <c r="O8" i="12"/>
  <c r="K63" i="12"/>
  <c r="Q63" i="12"/>
  <c r="G63" i="12"/>
  <c r="I50" i="1" s="1"/>
  <c r="O27" i="12"/>
  <c r="U23" i="12"/>
  <c r="K8" i="12"/>
  <c r="Q8" i="12"/>
  <c r="I8" i="12"/>
  <c r="U63" i="12"/>
  <c r="O63" i="12"/>
  <c r="U27" i="12"/>
  <c r="K27" i="12"/>
  <c r="G23" i="12"/>
  <c r="I48" i="1" s="1"/>
  <c r="G8" i="12"/>
  <c r="U8" i="12"/>
  <c r="M64" i="12"/>
  <c r="M63" i="12" s="1"/>
  <c r="M28" i="12"/>
  <c r="M27" i="12" s="1"/>
  <c r="M24" i="12"/>
  <c r="M23" i="12" s="1"/>
  <c r="M12" i="12"/>
  <c r="G80" i="12" l="1"/>
  <c r="G106" i="13"/>
  <c r="G28" i="1"/>
  <c r="M36" i="13"/>
  <c r="H38" i="1"/>
  <c r="M8" i="12"/>
  <c r="G27" i="1"/>
  <c r="I46" i="1"/>
  <c r="I16" i="1" l="1"/>
  <c r="I20" i="1" s="1"/>
  <c r="I52" i="1"/>
  <c r="I38" i="1"/>
  <c r="I39" i="1" s="1"/>
  <c r="J38" i="1" s="1"/>
  <c r="J39" i="1" s="1"/>
  <c r="H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<sst xmlns="http://schemas.openxmlformats.org/spreadsheetml/2006/main" count="796" uniqueCount="266">
  <si>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</si>
  <si>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</si>
  <si>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</si>
  <si>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</si>
  <si>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</si>
  <si>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</si>
  <si>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</si>
  <si>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</si>
  <si>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</si>
  <si>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</si>
  <si>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</si>
  <si>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</si>
  <si>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</si>
  <si>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</si>
  <si>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</si>
  <si>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</si>
  <si>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</si>
  <si>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</si>
  <si>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</si>
  <si>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</si>
  <si>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</si>
  <si>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</si>
  <si>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</si>
  <si>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</si>
  <si>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</si>
  <si>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</si>
  <si>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</si>
  <si>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</si>
  <si>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</si>
  <si>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</si>
  <si>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</si>
  <si>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</si>
  <si>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</si>
  <si>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</si>
  <si>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</si>
  <si>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</si>
  <si>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</si>
  <si>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</si>
  <si>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</si>
  <si>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</si>
  <si>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</si>
  <si>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</si>
  <si>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Praha 6, Bílá hora</t>
  </si>
  <si>
    <t>Rozpočet:</t>
  </si>
  <si>
    <t>Misto</t>
  </si>
  <si>
    <t>Rekonstrukce vodovodního řadu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</si>
  <si>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</si>
  <si>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</si>
  <si>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</si>
  <si>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</si>
  <si>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</si>
  <si>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</si>
  <si>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</si>
  <si>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</si>
  <si>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</si>
  <si>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</si>
  <si>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</si>
  <si>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</si>
  <si>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</si>
  <si>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96</t>
  </si>
  <si>
    <t>Bourání konstrukcí</t>
  </si>
  <si>
    <t>99</t>
  </si>
  <si>
    <t>Staveništní přesun hmot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</si>
  <si>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</si>
  <si>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</si>
  <si>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</si>
  <si>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</si>
  <si>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</si>
  <si>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</si>
  <si>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</si>
  <si>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</si>
  <si>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</si>
  <si>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</si>
  <si>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</si>
  <si>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</si>
  <si>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</si>
  <si>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</si>
  <si>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</si>
  <si>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</si>
  <si>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</si>
  <si>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</si>
  <si>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</si>
  <si>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</si>
  <si>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</si>
  <si>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</si>
  <si>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</si>
  <si>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</si>
  <si>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</si>
  <si>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</si>
  <si>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</si>
  <si>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</si>
  <si>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132201219R00</t>
  </si>
  <si>
    <t>Přípl.za lepivost,hloubení rýh 200cm,hor.3,STROJNĚ</t>
  </si>
  <si>
    <t>m3</t>
  </si>
  <si>
    <t>POL1_0</t>
  </si>
  <si>
    <t>139601102R00</t>
  </si>
  <si>
    <t>Ruční výkop jam, rýh a šachet v hornině tř. 3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</si>
  <si>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</si>
  <si>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</si>
  <si>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</si>
  <si>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</si>
  <si>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</si>
  <si>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161101101R00</t>
  </si>
  <si>
    <t>Svislé přemístění výkopku z hor.1-4 do 2,5 m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</si>
  <si>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</si>
  <si>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</si>
  <si>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</si>
  <si>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</si>
  <si>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</si>
  <si>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</si>
  <si>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</si>
  <si>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</si>
  <si>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174101101R00</t>
  </si>
  <si>
    <t>Zásyp jam, rýh, šachet se zhutněním</t>
  </si>
  <si>
    <t>122201402R00</t>
  </si>
  <si>
    <t>Vykopávky v zemníku v hor. 3 do 1000 m3</t>
  </si>
  <si>
    <t>175101101RT2</t>
  </si>
  <si>
    <t>Obsyp a podsyp potrubí , s dodáním štěrkopísku frakce 0 - 22 mm</t>
  </si>
  <si>
    <t>452313141R00</t>
  </si>
  <si>
    <t>Bloky pro potrubí z betonu C 16/20</t>
  </si>
  <si>
    <t>kpl</t>
  </si>
  <si>
    <t>566901111R00</t>
  </si>
  <si>
    <t>Vyspravení podkladu po překopech štěrkopískem</t>
  </si>
  <si>
    <t>572952112R00</t>
  </si>
  <si>
    <t>Vyspravení krytu po překopu asf.betonem tl.do 7 cm</t>
  </si>
  <si>
    <t>919722212R00</t>
  </si>
  <si>
    <t>Zalití  dilatačních spár</t>
  </si>
  <si>
    <t>m</t>
  </si>
  <si>
    <t>871151121R00</t>
  </si>
  <si>
    <t>Montáž trubek polyetylenových ve výkopu d 25 mm</t>
  </si>
  <si>
    <t>286136741R</t>
  </si>
  <si>
    <t>Trubka voda SDR11  25x2,3 mm, PE100 RC třívrstvé potrubí, barva modrá</t>
  </si>
  <si>
    <t>POL3_0</t>
  </si>
  <si>
    <t>871211121R00</t>
  </si>
  <si>
    <t>Montáž trubek polyetylenových ve výkopu d 63 mm</t>
  </si>
  <si>
    <t>286136750R</t>
  </si>
  <si>
    <t>Trubka voda SDR11  63x5,8 mm, PE100 RC třívrstvé potrubí, barva modrá</t>
  </si>
  <si>
    <t>871251121R00</t>
  </si>
  <si>
    <t>Montáž trubek polyetylenových ve výkopu d 110 mm</t>
  </si>
  <si>
    <t>286136760R</t>
  </si>
  <si>
    <t>Trubka  voda SDR11  110x10,0 mm, PE100 RC třívrstvé potrubí, barva modrá</t>
  </si>
  <si>
    <t>899731113R00</t>
  </si>
  <si>
    <t>Vodič signalizační CYY 4 mm2</t>
  </si>
  <si>
    <t>899739001</t>
  </si>
  <si>
    <t>Výstražná folie</t>
  </si>
  <si>
    <t>892241111R00</t>
  </si>
  <si>
    <t>Tlaková zkouška vodovodního potrubí DN 80</t>
  </si>
  <si>
    <t>892271111R00</t>
  </si>
  <si>
    <t>Tlaková zkouška vodovodního potrubí DN 125</t>
  </si>
  <si>
    <t>892233111R00</t>
  </si>
  <si>
    <t>Desinfekce vodovodního potrubí DN 70</t>
  </si>
  <si>
    <t>892273111R00</t>
  </si>
  <si>
    <t>Desinfekce vodovodního potrubí DN 125</t>
  </si>
  <si>
    <t>899799001</t>
  </si>
  <si>
    <t>Odstavení a vypuštění stáv. vodovodu</t>
  </si>
  <si>
    <t>899799002</t>
  </si>
  <si>
    <t>Napojení na stáv. vodovod vč. opravy</t>
  </si>
  <si>
    <t>899799003</t>
  </si>
  <si>
    <t xml:space="preserve">Revize šachty </t>
  </si>
  <si>
    <t>899799004</t>
  </si>
  <si>
    <t>Těsnění prostupu stěnou šachty pro PE d 110</t>
  </si>
  <si>
    <t>899799005</t>
  </si>
  <si>
    <t>Těsnění prostupu stěnou šachty pro PE d 63</t>
  </si>
  <si>
    <t>899799006</t>
  </si>
  <si>
    <t>Těsnění prostupu stěnou šachty pro PE d 25</t>
  </si>
  <si>
    <t>857262121R00</t>
  </si>
  <si>
    <t>Montáž tvarovek litin. jednoos. přír. výkop DN 100</t>
  </si>
  <si>
    <t>kus</t>
  </si>
  <si>
    <t>31947218R</t>
  </si>
  <si>
    <t>Příruba přivařovací točivá PN 16  DN 100</t>
  </si>
  <si>
    <t>857264121R00</t>
  </si>
  <si>
    <t>Montáž tvarovek litin. odboč. přír. výkop DN 100</t>
  </si>
  <si>
    <t>55272901</t>
  </si>
  <si>
    <t>T- kus LTL DN 100/80</t>
  </si>
  <si>
    <t>ks</t>
  </si>
  <si>
    <t>55272902</t>
  </si>
  <si>
    <t>T- kus LTL DN 100/100</t>
  </si>
  <si>
    <t>877159001</t>
  </si>
  <si>
    <t>Spojka PE d 110-PE d110 elektrosvařovací, vč. dodávky</t>
  </si>
  <si>
    <t>877159002</t>
  </si>
  <si>
    <t>Lemový nákružek PE d 110, M+D</t>
  </si>
  <si>
    <t>877159003</t>
  </si>
  <si>
    <t>Spojka jištěná proti posunu DN 50</t>
  </si>
  <si>
    <t>899909001</t>
  </si>
  <si>
    <t>Přepojení šoupěte a hydrantu</t>
  </si>
  <si>
    <t>877159004</t>
  </si>
  <si>
    <t>Zaslepovací tvarovka pro PE d 110</t>
  </si>
  <si>
    <t>891269111R00</t>
  </si>
  <si>
    <t>Montáž navrtávacích pasů DN 100</t>
  </si>
  <si>
    <t>42273533R</t>
  </si>
  <si>
    <t>Pas navrtávací  na PE  pr.110</t>
  </si>
  <si>
    <t>891211111R00</t>
  </si>
  <si>
    <t>Montáž vodovodních šoupátek ve výkopu DN 50</t>
  </si>
  <si>
    <t>42228300R</t>
  </si>
  <si>
    <t>Šoupátko  přípojkové DN 50  voda</t>
  </si>
  <si>
    <t>891181111R00</t>
  </si>
  <si>
    <t>Montáž vodovod.šoupátek ve výkopu do DN 40</t>
  </si>
  <si>
    <t>42228100R</t>
  </si>
  <si>
    <t>Šoupátko přípojkové DN 20 - voda</t>
  </si>
  <si>
    <t>42293116R</t>
  </si>
  <si>
    <t xml:space="preserve">Souprava zemní -voda, </t>
  </si>
  <si>
    <t>113108410R00</t>
  </si>
  <si>
    <t>Odstranění asfaltové vrstvy pl.nad 50 m2, tl.10 cm</t>
  </si>
  <si>
    <t>113107430R00</t>
  </si>
  <si>
    <t>Odstranění podkladu nad 50 m2,kam.těžené tl.30 cm</t>
  </si>
  <si>
    <t>919735112R00</t>
  </si>
  <si>
    <t>Řezání stávajícího živičného krytu tl. 5 - 10 cm</t>
  </si>
  <si>
    <t>722130803R00</t>
  </si>
  <si>
    <t>Demontáž potrubí ocelových závitových DN 50</t>
  </si>
  <si>
    <t>722130806R00</t>
  </si>
  <si>
    <t>Demontáž potrubí ocelových závitových DN 100</t>
  </si>
  <si>
    <t>722139001</t>
  </si>
  <si>
    <t>Odpojení stáv. přípojky ocel. DB 50</t>
  </si>
  <si>
    <t>722229001</t>
  </si>
  <si>
    <t>Odstranění tvarovek a armatur</t>
  </si>
  <si>
    <t>979990112R00</t>
  </si>
  <si>
    <t xml:space="preserve">Poplatek za skládku suti-obal.kam.-asfalt </t>
  </si>
  <si>
    <t>t</t>
  </si>
  <si>
    <t>979990101R00</t>
  </si>
  <si>
    <t>Poplatek za sklád.suti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</si>
  <si>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</si>
  <si>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</si>
  <si>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</si>
  <si>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</si>
  <si>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</si>
  <si>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</si>
  <si>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</si>
  <si>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</si>
  <si>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998276101R00</t>
  </si>
  <si>
    <t>Přesun hmot, trubní vedení plastová, otevř. výkop</t>
  </si>
  <si>
    <t/>
  </si>
  <si>
    <t>SUM</t>
  </si>
  <si>
    <t>END</t>
  </si>
  <si>
    <t>VV</t>
  </si>
  <si>
    <t>143,345+2,5+85,257+1,054</t>
  </si>
  <si>
    <t>107,843*11</t>
  </si>
  <si>
    <t>107,843*29</t>
  </si>
  <si>
    <t>107,843-26,4</t>
  </si>
  <si>
    <t>120,0/1,0*2</t>
  </si>
  <si>
    <t>šířka rýhy = 1,0m:</t>
  </si>
  <si>
    <t>pas 110/25:</t>
  </si>
  <si>
    <t>2</t>
  </si>
  <si>
    <t>pas 110/63:</t>
  </si>
  <si>
    <t>2+1</t>
  </si>
  <si>
    <t>1+1</t>
  </si>
  <si>
    <t>3</t>
  </si>
  <si>
    <t>4+12</t>
  </si>
  <si>
    <t>152*1,015</t>
  </si>
  <si>
    <t>12,0*1,015</t>
  </si>
  <si>
    <t>4,0*1,015</t>
  </si>
  <si>
    <t>120,0*0,33</t>
  </si>
  <si>
    <t>275,20-84</t>
  </si>
  <si>
    <t>466,4*20</t>
  </si>
  <si>
    <t>zpět pro zásyp:</t>
  </si>
  <si>
    <t>243,2+32,0</t>
  </si>
  <si>
    <t>odvoz na skládku:</t>
  </si>
  <si>
    <t>243,2+32</t>
  </si>
  <si>
    <t>162,0*1,7*2</t>
  </si>
  <si>
    <t>26</t>
  </si>
  <si>
    <t>Šetelík Oliva s.r.o.</t>
  </si>
  <si>
    <t>Heleny Malířové 11, Praha 6, 169 00</t>
  </si>
  <si>
    <t>28429036</t>
  </si>
  <si>
    <t>CZ28429036</t>
  </si>
  <si>
    <t>STÁTNÍ ZKUŠEBNA STROJŮ, a.s.</t>
  </si>
  <si>
    <t>Třanovského 622/11, 163 04  Praha 6</t>
  </si>
  <si>
    <t>REKONSTRUKCE PÁTEŘNÍHO VODOVODU K BUDOVÁM E a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</si>
</sst>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8" fillId="3" borderId="53" xfId="0" applyNumberFormat="1" applyFont="1" applyFill="1" applyBorder="1" applyAlignment="1">
      <alignment vertical="top"/>
    </xf>
    <xf numFmtId="0" fontId="8" fillId="3" borderId="42" xfId="0" applyFont="1" applyFill="1" applyBorder="1" applyAlignment="1">
      <alignment vertical="top"/>
    </xf>
    <xf numFmtId="49" fontId="8" fillId="3" borderId="42" xfId="0" applyNumberFormat="1" applyFont="1" applyFill="1" applyBorder="1" applyAlignment="1">
      <alignment horizontal="left" vertical="top" wrapText="1"/>
    </xf>
    <xf numFmtId="49" fontId="8" fillId="3" borderId="42" xfId="0" applyNumberFormat="1" applyFont="1" applyFill="1" applyBorder="1" applyAlignment="1">
      <alignment vertical="top"/>
    </xf>
    <xf numFmtId="0" fontId="8" fillId="3" borderId="52" xfId="0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164" fontId="17" fillId="0" borderId="33" xfId="0" applyNumberFormat="1" applyFont="1" applyBorder="1" applyAlignment="1">
      <alignment vertical="top" wrapText="1" shrinkToFit="1"/>
    </xf>
    <xf numFmtId="0" fontId="17" fillId="0" borderId="34" xfId="0" applyFont="1" applyBorder="1" applyAlignment="1">
      <alignment vertical="top" wrapText="1" shrinkToFit="1"/>
    </xf>
    <xf numFmtId="0" fontId="17" fillId="0" borderId="33" xfId="0" quotePrefix="1" applyFont="1" applyBorder="1" applyAlignment="1">
      <alignment horizontal="left" vertical="top" wrapText="1"/>
    </xf>
    <xf numFmtId="0" fontId="0" fillId="3" borderId="54" xfId="0" applyFill="1" applyBorder="1" applyAlignment="1">
      <alignment vertical="top"/>
    </xf>
    <xf numFmtId="0" fontId="0" fillId="3" borderId="55" xfId="0" applyFill="1" applyBorder="1" applyAlignment="1">
      <alignment vertical="top"/>
    </xf>
    <xf numFmtId="4" fontId="0" fillId="3" borderId="54" xfId="0" applyNumberFormat="1" applyFill="1" applyBorder="1" applyAlignment="1">
      <alignment vertical="top"/>
    </xf>
    <xf numFmtId="164" fontId="0" fillId="3" borderId="54" xfId="0" applyNumberFormat="1" applyFill="1" applyBorder="1" applyAlignment="1">
      <alignment vertical="top"/>
    </xf>
    <xf numFmtId="0" fontId="0" fillId="3" borderId="56" xfId="0" applyFill="1" applyBorder="1" applyAlignment="1">
      <alignment vertical="top"/>
    </xf>
    <xf numFmtId="49" fontId="0" fillId="3" borderId="54" xfId="0" applyNumberFormat="1" applyFill="1" applyBorder="1" applyAlignment="1">
      <alignment vertical="top"/>
    </xf>
    <xf numFmtId="49" fontId="0" fillId="3" borderId="55" xfId="0" applyNumberFormat="1" applyFill="1" applyBorder="1" applyAlignment="1">
      <alignment vertical="top"/>
    </xf>
    <xf numFmtId="0" fontId="0" fillId="3" borderId="57" xfId="0" applyFill="1" applyBorder="1" applyAlignment="1">
      <alignment wrapText="1"/>
    </xf>
    <xf numFmtId="0" fontId="0" fillId="3" borderId="58" xfId="0" applyFill="1" applyBorder="1" applyAlignment="1">
      <alignment wrapText="1"/>
    </xf>
    <xf numFmtId="0" fontId="0" fillId="3" borderId="59" xfId="0" applyFill="1" applyBorder="1"/>
    <xf numFmtId="0" fontId="0" fillId="3" borderId="51" xfId="0" applyFill="1" applyBorder="1"/>
    <xf numFmtId="49" fontId="0" fillId="3" borderId="51" xfId="0" applyNumberFormat="1" applyFill="1" applyBorder="1"/>
    <xf numFmtId="0" fontId="0" fillId="3" borderId="60" xfId="0" applyFill="1" applyBorder="1"/>
    <xf numFmtId="0" fontId="0" fillId="3" borderId="61" xfId="0" applyFill="1" applyBorder="1"/>
    <xf numFmtId="49" fontId="0" fillId="3" borderId="61" xfId="0" applyNumberFormat="1" applyFill="1" applyBorder="1"/>
    <xf numFmtId="0" fontId="0" fillId="3" borderId="62" xfId="0" applyFill="1" applyBorder="1"/>
    <xf numFmtId="49" fontId="0" fillId="0" borderId="64" xfId="0" applyNumberFormat="1" applyBorder="1" applyAlignment="1">
      <alignment vertical="center"/>
    </xf>
    <xf numFmtId="0" fontId="0" fillId="0" borderId="65" xfId="0" applyBorder="1" applyAlignment="1">
      <alignment vertical="center"/>
    </xf>
    <xf numFmtId="49" fontId="0" fillId="0" borderId="67" xfId="0" applyNumberFormat="1" applyBorder="1" applyAlignment="1">
      <alignment vertical="center"/>
    </xf>
    <xf numFmtId="0" fontId="0" fillId="0" borderId="68" xfId="0" applyBorder="1" applyAlignment="1">
      <alignment vertical="center"/>
    </xf>
    <xf numFmtId="0" fontId="18" fillId="0" borderId="0" xfId="0" applyFont="1"/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0" fillId="0" borderId="67" xfId="0" applyNumberFormat="1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66" xfId="0" applyBorder="1" applyAlignment="1">
      <alignment vertical="center"/>
    </xf>
    <xf numFmtId="49" fontId="0" fillId="0" borderId="64" xfId="0" applyNumberFormat="1" applyBorder="1" applyAlignment="1">
      <alignment vertical="center"/>
    </xf>
    <xf numFmtId="0" fontId="0" fillId="0" borderId="64" xfId="0" applyBorder="1" applyAlignment="1">
      <alignment vertical="center"/>
    </xf>
    <xf numFmtId="0" fontId="0" fillId="0" borderId="63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ablonaStavb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:G2"/>
    </sheetView>
  </sheetViews>
  <sheetFormatPr defaultRowHeight="12.5" x14ac:dyDescent="0.25"/>
  <sheetData>
    <row r="1" spans="1:7" ht="13" x14ac:dyDescent="0.3">
      <c r="A1" s="37" t="s">
        <v>37</v>
      </c>
    </row>
    <row r="2" spans="1:7" ht="57.75" customHeight="1" x14ac:dyDescent="0.25">
      <c r="A2" s="219" t="s">
        <v>38</v>
      </c>
      <c r="B2" s="219"/>
      <c r="C2" s="219"/>
      <c r="D2" s="219"/>
      <c r="E2" s="219"/>
      <c r="F2" s="219"/>
      <c r="G2" s="2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opLeftCell="B1" zoomScaleNormal="100" zoomScaleSheetLayoutView="75" workbookViewId="0">
      <selection activeCell="J13" sqref="J13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</cols>
  <sheetData>
    <row r="1" spans="1:15" ht="33.75" customHeight="1" x14ac:dyDescent="0.25">
      <c r="A1" s="73" t="s">
        <v>35</v>
      </c>
      <c r="B1" s="248" t="s">
        <v>41</v>
      </c>
      <c r="C1" s="249"/>
      <c r="D1" s="249"/>
      <c r="E1" s="249"/>
      <c r="F1" s="249"/>
      <c r="G1" s="249"/>
      <c r="H1" s="249"/>
      <c r="I1" s="249"/>
      <c r="J1" s="250"/>
    </row>
    <row r="2" spans="1:15" ht="23.25" customHeight="1" x14ac:dyDescent="0.25">
      <c r="A2" s="4"/>
      <c r="B2" s="81" t="s">
        <v>39</v>
      </c>
      <c r="C2" s="82"/>
      <c r="D2" s="233" t="s">
        <v>265</v>
      </c>
      <c r="E2" s="234"/>
      <c r="F2" s="234"/>
      <c r="G2" s="234"/>
      <c r="H2" s="234"/>
      <c r="I2" s="234"/>
      <c r="J2" s="235"/>
      <c r="O2" s="2"/>
    </row>
    <row r="3" spans="1:15" ht="23.25" customHeight="1" x14ac:dyDescent="0.25">
      <c r="A3" s="4"/>
      <c r="B3" s="83" t="s">
        <v>44</v>
      </c>
      <c r="C3" s="84"/>
      <c r="D3" s="261" t="s">
        <v>42</v>
      </c>
      <c r="E3" s="262"/>
      <c r="F3" s="262"/>
      <c r="G3" s="262"/>
      <c r="H3" s="262"/>
      <c r="I3" s="262"/>
      <c r="J3" s="263"/>
    </row>
    <row r="4" spans="1:15" ht="23.25" hidden="1" customHeight="1" x14ac:dyDescent="0.3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3">
      <c r="A5" s="4"/>
      <c r="B5" s="47" t="s">
        <v>21</v>
      </c>
      <c r="C5" s="5"/>
      <c r="D5" s="218" t="s">
        <v>263</v>
      </c>
      <c r="E5" s="26"/>
      <c r="F5" s="26"/>
      <c r="G5" s="26"/>
      <c r="H5" s="28" t="s">
        <v>32</v>
      </c>
      <c r="I5" s="91"/>
      <c r="J5" s="11"/>
    </row>
    <row r="6" spans="1:15" ht="15.75" customHeight="1" x14ac:dyDescent="0.25">
      <c r="A6" s="4"/>
      <c r="B6" s="41"/>
      <c r="C6" s="26"/>
      <c r="D6" s="91" t="s">
        <v>264</v>
      </c>
      <c r="E6" s="26"/>
      <c r="F6" s="26"/>
      <c r="G6" s="26"/>
      <c r="H6" s="28" t="s">
        <v>33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32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33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40" t="s">
        <v>259</v>
      </c>
      <c r="E11" s="240"/>
      <c r="F11" s="240"/>
      <c r="G11" s="240"/>
      <c r="H11" s="28" t="s">
        <v>32</v>
      </c>
      <c r="I11" s="94" t="s">
        <v>261</v>
      </c>
      <c r="J11" s="11"/>
    </row>
    <row r="12" spans="1:15" ht="15.75" customHeight="1" x14ac:dyDescent="0.25">
      <c r="A12" s="4"/>
      <c r="B12" s="41"/>
      <c r="C12" s="26"/>
      <c r="D12" s="259" t="s">
        <v>260</v>
      </c>
      <c r="E12" s="259"/>
      <c r="F12" s="259"/>
      <c r="G12" s="259"/>
      <c r="H12" s="28" t="s">
        <v>33</v>
      </c>
      <c r="I12" s="94" t="s">
        <v>262</v>
      </c>
      <c r="J12" s="11"/>
    </row>
    <row r="13" spans="1:15" ht="15.75" customHeight="1" x14ac:dyDescent="0.25">
      <c r="A13" s="4"/>
      <c r="B13" s="42"/>
      <c r="C13" s="93"/>
      <c r="D13" s="260"/>
      <c r="E13" s="260"/>
      <c r="F13" s="260"/>
      <c r="G13" s="260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30</v>
      </c>
      <c r="C15" s="72"/>
      <c r="D15" s="53"/>
      <c r="E15" s="239"/>
      <c r="F15" s="239"/>
      <c r="G15" s="257"/>
      <c r="H15" s="257"/>
      <c r="I15" s="257" t="s">
        <v>27</v>
      </c>
      <c r="J15" s="258"/>
    </row>
    <row r="16" spans="1:15" ht="23.25" customHeight="1" x14ac:dyDescent="0.25">
      <c r="A16" s="138" t="s">
        <v>23</v>
      </c>
      <c r="B16" s="139" t="s">
        <v>23</v>
      </c>
      <c r="C16" s="58"/>
      <c r="D16" s="59"/>
      <c r="E16" s="236"/>
      <c r="F16" s="237"/>
      <c r="G16" s="236"/>
      <c r="H16" s="237"/>
      <c r="I16" s="236">
        <f>SUMIF(F46:F51,A16,I46:I51)+SUMIF(F46:F51,"PSU",I46:I51)</f>
        <v>0</v>
      </c>
      <c r="J16" s="238"/>
    </row>
    <row r="17" spans="1:10" ht="23.25" customHeight="1" x14ac:dyDescent="0.25">
      <c r="A17" s="138" t="s">
        <v>24</v>
      </c>
      <c r="B17" s="139" t="s">
        <v>24</v>
      </c>
      <c r="C17" s="58"/>
      <c r="D17" s="59"/>
      <c r="E17" s="236"/>
      <c r="F17" s="237"/>
      <c r="G17" s="236"/>
      <c r="H17" s="237"/>
      <c r="I17" s="236">
        <f>SUMIF(F46:F51,A17,I46:I51)</f>
        <v>0</v>
      </c>
      <c r="J17" s="238"/>
    </row>
    <row r="18" spans="1:10" ht="23.25" customHeight="1" x14ac:dyDescent="0.25">
      <c r="A18" s="138" t="s">
        <v>25</v>
      </c>
      <c r="B18" s="139" t="s">
        <v>25</v>
      </c>
      <c r="C18" s="58"/>
      <c r="D18" s="59"/>
      <c r="E18" s="236"/>
      <c r="F18" s="237"/>
      <c r="G18" s="236"/>
      <c r="H18" s="237"/>
      <c r="I18" s="236">
        <f>SUMIF(F46:F51,A18,I46:I51)</f>
        <v>0</v>
      </c>
      <c r="J18" s="238"/>
    </row>
    <row r="19" spans="1:10" ht="23.25" customHeight="1" x14ac:dyDescent="0.25">
      <c r="A19" s="138" t="s">
        <v>63</v>
      </c>
      <c r="B19" s="139" t="s">
        <v>26</v>
      </c>
      <c r="C19" s="58"/>
      <c r="D19" s="59"/>
      <c r="E19" s="236"/>
      <c r="F19" s="237"/>
      <c r="G19" s="236"/>
      <c r="H19" s="237"/>
      <c r="I19" s="236">
        <f>SUMIF(F46:F51,A19,I46:I51)</f>
        <v>0</v>
      </c>
      <c r="J19" s="238"/>
    </row>
    <row r="20" spans="1:10" ht="23.25" customHeight="1" x14ac:dyDescent="0.3">
      <c r="A20" s="4"/>
      <c r="B20" s="74" t="s">
        <v>27</v>
      </c>
      <c r="C20" s="75"/>
      <c r="D20" s="76"/>
      <c r="E20" s="246"/>
      <c r="F20" s="255"/>
      <c r="G20" s="246"/>
      <c r="H20" s="255"/>
      <c r="I20" s="246">
        <f>SUM(I16:J19)</f>
        <v>0</v>
      </c>
      <c r="J20" s="247"/>
    </row>
    <row r="21" spans="1:10" ht="33" customHeight="1" x14ac:dyDescent="0.25">
      <c r="A21" s="4"/>
      <c r="B21" s="65" t="s">
        <v>31</v>
      </c>
      <c r="C21" s="58"/>
      <c r="D21" s="59"/>
      <c r="E21" s="64"/>
      <c r="F21" s="61"/>
      <c r="G21" s="50"/>
      <c r="H21" s="50"/>
      <c r="I21" s="50"/>
      <c r="J21" s="62"/>
    </row>
    <row r="22" spans="1:10" ht="23.25" customHeight="1" x14ac:dyDescent="0.25">
      <c r="A22" s="4"/>
      <c r="B22" s="57" t="s">
        <v>11</v>
      </c>
      <c r="C22" s="58"/>
      <c r="D22" s="59"/>
      <c r="E22" s="60">
        <v>15</v>
      </c>
      <c r="F22" s="61" t="s">
        <v>0</v>
      </c>
      <c r="G22" s="244">
        <f>ZakladDPHSniVypocet</f>
        <v>0</v>
      </c>
      <c r="H22" s="245"/>
      <c r="I22" s="245"/>
      <c r="J22" s="62" t="str">
        <f t="shared" ref="J22:J27" si="0">Mena</f>
        <v>CZK</v>
      </c>
    </row>
    <row r="23" spans="1:10" ht="23.25" customHeight="1" x14ac:dyDescent="0.25">
      <c r="A23" s="4"/>
      <c r="B23" s="57" t="s">
        <v>12</v>
      </c>
      <c r="C23" s="58"/>
      <c r="D23" s="59"/>
      <c r="E23" s="60">
        <f>SazbaDPH1</f>
        <v>15</v>
      </c>
      <c r="F23" s="61" t="s">
        <v>0</v>
      </c>
      <c r="G23" s="242">
        <f>ZakladDPHSni*SazbaDPH1/100</f>
        <v>0</v>
      </c>
      <c r="H23" s="243"/>
      <c r="I23" s="243"/>
      <c r="J23" s="62" t="str">
        <f t="shared" si="0"/>
        <v>CZK</v>
      </c>
    </row>
    <row r="24" spans="1:10" ht="23.25" customHeight="1" x14ac:dyDescent="0.25">
      <c r="A24" s="4"/>
      <c r="B24" s="57" t="s">
        <v>13</v>
      </c>
      <c r="C24" s="58"/>
      <c r="D24" s="59"/>
      <c r="E24" s="60">
        <v>21</v>
      </c>
      <c r="F24" s="61" t="s">
        <v>0</v>
      </c>
      <c r="G24" s="244">
        <f>ZakladDPHZaklVypocet</f>
        <v>0</v>
      </c>
      <c r="H24" s="245"/>
      <c r="I24" s="245"/>
      <c r="J24" s="62" t="str">
        <f t="shared" si="0"/>
        <v>CZK</v>
      </c>
    </row>
    <row r="25" spans="1:10" ht="23.25" customHeight="1" x14ac:dyDescent="0.25">
      <c r="A25" s="4"/>
      <c r="B25" s="49" t="s">
        <v>14</v>
      </c>
      <c r="C25" s="22"/>
      <c r="D25" s="18"/>
      <c r="E25" s="43">
        <f>SazbaDPH2</f>
        <v>21</v>
      </c>
      <c r="F25" s="44" t="s">
        <v>0</v>
      </c>
      <c r="G25" s="251">
        <f>ZakladDPHZakl*SazbaDPH2/100</f>
        <v>0</v>
      </c>
      <c r="H25" s="252"/>
      <c r="I25" s="252"/>
      <c r="J25" s="56" t="str">
        <f t="shared" si="0"/>
        <v>CZK</v>
      </c>
    </row>
    <row r="26" spans="1:10" ht="23.25" customHeight="1" thickBot="1" x14ac:dyDescent="0.3">
      <c r="A26" s="4"/>
      <c r="B26" s="48" t="s">
        <v>4</v>
      </c>
      <c r="C26" s="20"/>
      <c r="D26" s="23"/>
      <c r="E26" s="20"/>
      <c r="F26" s="21"/>
      <c r="G26" s="253">
        <f>0</f>
        <v>0</v>
      </c>
      <c r="H26" s="253"/>
      <c r="I26" s="253"/>
      <c r="J26" s="63" t="str">
        <f t="shared" si="0"/>
        <v>CZK</v>
      </c>
    </row>
    <row r="27" spans="1:10" ht="27.75" hidden="1" customHeight="1" thickBot="1" x14ac:dyDescent="0.3">
      <c r="A27" s="4"/>
      <c r="B27" s="113" t="s">
        <v>22</v>
      </c>
      <c r="C27" s="114"/>
      <c r="D27" s="114"/>
      <c r="E27" s="115"/>
      <c r="F27" s="116"/>
      <c r="G27" s="256">
        <f>ZakladDPHSniVypocet+ZakladDPHZaklVypocet</f>
        <v>0</v>
      </c>
      <c r="H27" s="256"/>
      <c r="I27" s="256"/>
      <c r="J27" s="117" t="str">
        <f t="shared" si="0"/>
        <v>CZK</v>
      </c>
    </row>
    <row r="28" spans="1:10" ht="27.75" customHeight="1" thickBot="1" x14ac:dyDescent="0.3">
      <c r="A28" s="4"/>
      <c r="B28" s="113" t="s">
        <v>34</v>
      </c>
      <c r="C28" s="118"/>
      <c r="D28" s="118"/>
      <c r="E28" s="118"/>
      <c r="F28" s="118"/>
      <c r="G28" s="254">
        <f>ZakladDPHSni+DPHSni+ZakladDPHZakl+DPHZakl+Zaokrouhleni</f>
        <v>0</v>
      </c>
      <c r="H28" s="254"/>
      <c r="I28" s="254"/>
      <c r="J28" s="119" t="s">
        <v>48</v>
      </c>
    </row>
    <row r="29" spans="1:10" ht="12.75" customHeight="1" x14ac:dyDescent="0.25">
      <c r="A29" s="4"/>
      <c r="B29" s="4"/>
      <c r="C29" s="5"/>
      <c r="D29" s="5"/>
      <c r="E29" s="5"/>
      <c r="F29" s="5"/>
      <c r="G29" s="45"/>
      <c r="H29" s="5"/>
      <c r="I29" s="45"/>
      <c r="J29" s="12"/>
    </row>
    <row r="30" spans="1:10" ht="30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18.75" customHeight="1" x14ac:dyDescent="0.25">
      <c r="A31" s="4"/>
      <c r="B31" s="24"/>
      <c r="C31" s="19" t="s">
        <v>10</v>
      </c>
      <c r="D31" s="39"/>
      <c r="E31" s="39"/>
      <c r="F31" s="19" t="s">
        <v>9</v>
      </c>
      <c r="G31" s="39"/>
      <c r="H31" s="40">
        <f ca="1">TODAY()</f>
        <v>44306</v>
      </c>
      <c r="I31" s="39"/>
      <c r="J31" s="12"/>
    </row>
    <row r="32" spans="1:10" ht="47.25" customHeight="1" x14ac:dyDescent="0.25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s="37" customFormat="1" ht="18.75" customHeight="1" x14ac:dyDescent="0.3">
      <c r="A33" s="30"/>
      <c r="B33" s="30"/>
      <c r="C33" s="31"/>
      <c r="D33" s="25"/>
      <c r="E33" s="25"/>
      <c r="F33" s="31"/>
      <c r="G33" s="32"/>
      <c r="H33" s="25"/>
      <c r="I33" s="32"/>
      <c r="J33" s="38"/>
    </row>
    <row r="34" spans="1:10" ht="12.75" customHeight="1" x14ac:dyDescent="0.25">
      <c r="A34" s="4"/>
      <c r="B34" s="4"/>
      <c r="C34" s="5"/>
      <c r="D34" s="241" t="s">
        <v>2</v>
      </c>
      <c r="E34" s="241"/>
      <c r="F34" s="5"/>
      <c r="G34" s="45"/>
      <c r="H34" s="13" t="s">
        <v>3</v>
      </c>
      <c r="I34" s="45"/>
      <c r="J34" s="12"/>
    </row>
    <row r="35" spans="1:10" ht="13.5" customHeight="1" thickBot="1" x14ac:dyDescent="0.3">
      <c r="A35" s="14"/>
      <c r="B35" s="14"/>
      <c r="C35" s="15"/>
      <c r="D35" s="15"/>
      <c r="E35" s="15"/>
      <c r="F35" s="15"/>
      <c r="G35" s="16"/>
      <c r="H35" s="15"/>
      <c r="I35" s="16"/>
      <c r="J35" s="17"/>
    </row>
    <row r="36" spans="1:10" ht="27" hidden="1" customHeight="1" x14ac:dyDescent="0.4">
      <c r="B36" s="77" t="s">
        <v>15</v>
      </c>
      <c r="C36" s="3"/>
      <c r="D36" s="3"/>
      <c r="E36" s="3"/>
      <c r="F36" s="105"/>
      <c r="G36" s="105"/>
      <c r="H36" s="105"/>
      <c r="I36" s="105"/>
      <c r="J36" s="3"/>
    </row>
    <row r="37" spans="1:10" ht="25.5" hidden="1" customHeight="1" x14ac:dyDescent="0.25">
      <c r="A37" s="97" t="s">
        <v>36</v>
      </c>
      <c r="B37" s="99" t="s">
        <v>16</v>
      </c>
      <c r="C37" s="100" t="s">
        <v>5</v>
      </c>
      <c r="D37" s="101"/>
      <c r="E37" s="101"/>
      <c r="F37" s="106" t="str">
        <f>B22</f>
        <v>Základ pro sníženou DPH</v>
      </c>
      <c r="G37" s="106" t="str">
        <f>B24</f>
        <v>Základ pro základní DPH</v>
      </c>
      <c r="H37" s="107" t="s">
        <v>17</v>
      </c>
      <c r="I37" s="107" t="s">
        <v>1</v>
      </c>
      <c r="J37" s="102" t="s">
        <v>0</v>
      </c>
    </row>
    <row r="38" spans="1:10" ht="25.5" hidden="1" customHeight="1" x14ac:dyDescent="0.25">
      <c r="A38" s="97">
        <v>1</v>
      </c>
      <c r="B38" s="103" t="s">
        <v>46</v>
      </c>
      <c r="C38" s="224" t="s">
        <v>45</v>
      </c>
      <c r="D38" s="225"/>
      <c r="E38" s="225"/>
      <c r="F38" s="108">
        <f>'Rozpočet Pol'!AC80</f>
        <v>0</v>
      </c>
      <c r="G38" s="109">
        <f>'Rozpočet Pol'!AD80</f>
        <v>0</v>
      </c>
      <c r="H38" s="110">
        <f>(F38*SazbaDPH1/100)+(G38*SazbaDPH2/100)</f>
        <v>0</v>
      </c>
      <c r="I38" s="110">
        <f>F38+G38+H38</f>
        <v>0</v>
      </c>
      <c r="J38" s="104" t="str">
        <f>IF(_xlfn.SINGLE(CenaCelkemVypocet)=0,"",I38/_xlfn.SINGLE(CenaCelkemVypocet)*100)</f>
        <v/>
      </c>
    </row>
    <row r="39" spans="1:10" ht="25.5" hidden="1" customHeight="1" x14ac:dyDescent="0.25">
      <c r="A39" s="97"/>
      <c r="B39" s="226" t="s">
        <v>47</v>
      </c>
      <c r="C39" s="227"/>
      <c r="D39" s="227"/>
      <c r="E39" s="228"/>
      <c r="F39" s="111">
        <f>SUMIF(A38:A38,"=1",F38:F38)</f>
        <v>0</v>
      </c>
      <c r="G39" s="112">
        <f>SUMIF(A38:A38,"=1",G38:G38)</f>
        <v>0</v>
      </c>
      <c r="H39" s="112">
        <f>SUMIF(A38:A38,"=1",H38:H38)</f>
        <v>0</v>
      </c>
      <c r="I39" s="112">
        <f>SUMIF(A38:A38,"=1",I38:I38)</f>
        <v>0</v>
      </c>
      <c r="J39" s="98">
        <f>SUMIF(A38:A38,"=1",J38:J38)</f>
        <v>0</v>
      </c>
    </row>
    <row r="43" spans="1:10" ht="15.5" x14ac:dyDescent="0.35">
      <c r="B43" s="120" t="s">
        <v>49</v>
      </c>
    </row>
    <row r="45" spans="1:10" ht="25.5" customHeight="1" x14ac:dyDescent="0.25">
      <c r="A45" s="121"/>
      <c r="B45" s="125" t="s">
        <v>16</v>
      </c>
      <c r="C45" s="125" t="s">
        <v>5</v>
      </c>
      <c r="D45" s="126"/>
      <c r="E45" s="126"/>
      <c r="F45" s="129" t="s">
        <v>50</v>
      </c>
      <c r="G45" s="129"/>
      <c r="H45" s="129"/>
      <c r="I45" s="229" t="s">
        <v>27</v>
      </c>
      <c r="J45" s="229"/>
    </row>
    <row r="46" spans="1:10" ht="25.5" customHeight="1" x14ac:dyDescent="0.25">
      <c r="A46" s="122"/>
      <c r="B46" s="130" t="s">
        <v>51</v>
      </c>
      <c r="C46" s="231" t="s">
        <v>52</v>
      </c>
      <c r="D46" s="232"/>
      <c r="E46" s="232"/>
      <c r="F46" s="131" t="s">
        <v>23</v>
      </c>
      <c r="G46" s="132"/>
      <c r="H46" s="132"/>
      <c r="I46" s="230">
        <f>'Rozpočet Pol'!G8</f>
        <v>0</v>
      </c>
      <c r="J46" s="230"/>
    </row>
    <row r="47" spans="1:10" ht="25.5" customHeight="1" x14ac:dyDescent="0.25">
      <c r="A47" s="122"/>
      <c r="B47" s="124" t="s">
        <v>53</v>
      </c>
      <c r="C47" s="221" t="s">
        <v>54</v>
      </c>
      <c r="D47" s="222"/>
      <c r="E47" s="222"/>
      <c r="F47" s="133" t="s">
        <v>23</v>
      </c>
      <c r="G47" s="134"/>
      <c r="H47" s="134"/>
      <c r="I47" s="220">
        <f>'Rozpočet Pol'!G21</f>
        <v>0</v>
      </c>
      <c r="J47" s="220"/>
    </row>
    <row r="48" spans="1:10" ht="25.5" customHeight="1" x14ac:dyDescent="0.25">
      <c r="A48" s="122"/>
      <c r="B48" s="124" t="s">
        <v>55</v>
      </c>
      <c r="C48" s="221" t="s">
        <v>56</v>
      </c>
      <c r="D48" s="222"/>
      <c r="E48" s="222"/>
      <c r="F48" s="133" t="s">
        <v>23</v>
      </c>
      <c r="G48" s="134"/>
      <c r="H48" s="134"/>
      <c r="I48" s="220">
        <f>'Rozpočet Pol'!G23</f>
        <v>0</v>
      </c>
      <c r="J48" s="220"/>
    </row>
    <row r="49" spans="1:10" ht="25.5" customHeight="1" x14ac:dyDescent="0.25">
      <c r="A49" s="122"/>
      <c r="B49" s="124" t="s">
        <v>57</v>
      </c>
      <c r="C49" s="221" t="s">
        <v>58</v>
      </c>
      <c r="D49" s="222"/>
      <c r="E49" s="222"/>
      <c r="F49" s="133" t="s">
        <v>23</v>
      </c>
      <c r="G49" s="134"/>
      <c r="H49" s="134"/>
      <c r="I49" s="220">
        <f>'Rozpočet Pol'!G27</f>
        <v>0</v>
      </c>
      <c r="J49" s="220"/>
    </row>
    <row r="50" spans="1:10" ht="25.5" customHeight="1" x14ac:dyDescent="0.25">
      <c r="A50" s="122"/>
      <c r="B50" s="124" t="s">
        <v>59</v>
      </c>
      <c r="C50" s="221" t="s">
        <v>60</v>
      </c>
      <c r="D50" s="222"/>
      <c r="E50" s="222"/>
      <c r="F50" s="133" t="s">
        <v>23</v>
      </c>
      <c r="G50" s="134"/>
      <c r="H50" s="134"/>
      <c r="I50" s="220">
        <f>'Rozpočet Pol'!G63</f>
        <v>0</v>
      </c>
      <c r="J50" s="220"/>
    </row>
    <row r="51" spans="1:10" ht="25.5" customHeight="1" x14ac:dyDescent="0.25">
      <c r="A51" s="122"/>
      <c r="B51" s="124" t="s">
        <v>61</v>
      </c>
      <c r="C51" s="221" t="s">
        <v>62</v>
      </c>
      <c r="D51" s="222"/>
      <c r="E51" s="222"/>
      <c r="F51" s="133" t="s">
        <v>23</v>
      </c>
      <c r="G51" s="134"/>
      <c r="H51" s="134"/>
      <c r="I51" s="220">
        <f>'Rozpočet Pol'!G77</f>
        <v>0</v>
      </c>
      <c r="J51" s="220"/>
    </row>
    <row r="52" spans="1:10" ht="25.5" customHeight="1" x14ac:dyDescent="0.25">
      <c r="A52" s="123"/>
      <c r="B52" s="127" t="s">
        <v>1</v>
      </c>
      <c r="C52" s="127"/>
      <c r="D52" s="128"/>
      <c r="E52" s="128"/>
      <c r="F52" s="135"/>
      <c r="G52" s="136"/>
      <c r="H52" s="136"/>
      <c r="I52" s="223">
        <f>SUM(I46:I51)</f>
        <v>0</v>
      </c>
      <c r="J52" s="223"/>
    </row>
    <row r="53" spans="1:10" x14ac:dyDescent="0.25">
      <c r="F53" s="137"/>
      <c r="G53" s="96"/>
      <c r="H53" s="137"/>
      <c r="I53" s="96"/>
      <c r="J53" s="96"/>
    </row>
    <row r="54" spans="1:10" x14ac:dyDescent="0.25">
      <c r="F54" s="137"/>
      <c r="G54" s="96"/>
      <c r="H54" s="137"/>
      <c r="I54" s="96"/>
      <c r="J54" s="96"/>
    </row>
    <row r="55" spans="1:10" x14ac:dyDescent="0.25">
      <c r="F55" s="137"/>
      <c r="G55" s="96"/>
      <c r="H55" s="137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G26:I26"/>
    <mergeCell ref="G28:I28"/>
    <mergeCell ref="G24:I24"/>
    <mergeCell ref="I16:J16"/>
    <mergeCell ref="E20:F20"/>
    <mergeCell ref="G20:H20"/>
    <mergeCell ref="G27:I27"/>
    <mergeCell ref="E16:F16"/>
    <mergeCell ref="I19:J19"/>
    <mergeCell ref="I20:J20"/>
    <mergeCell ref="G19:H19"/>
    <mergeCell ref="B1:J1"/>
    <mergeCell ref="G25:I25"/>
    <mergeCell ref="G15:H15"/>
    <mergeCell ref="I15:J15"/>
    <mergeCell ref="D12:G12"/>
    <mergeCell ref="D13:G13"/>
    <mergeCell ref="D3:J3"/>
    <mergeCell ref="I47:J47"/>
    <mergeCell ref="C47:E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4:E34"/>
    <mergeCell ref="G23:I23"/>
    <mergeCell ref="G22:I22"/>
    <mergeCell ref="E19:F19"/>
    <mergeCell ref="C38:E38"/>
    <mergeCell ref="B39:E39"/>
    <mergeCell ref="I45:J45"/>
    <mergeCell ref="I46:J46"/>
    <mergeCell ref="C46:E46"/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5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6" customWidth="1"/>
    <col min="2" max="2" width="14.453125" style="6" customWidth="1"/>
    <col min="3" max="3" width="38.26953125" style="10" customWidth="1"/>
    <col min="4" max="4" width="4.54296875" style="6" customWidth="1"/>
    <col min="5" max="5" width="10.54296875" style="6" customWidth="1"/>
    <col min="6" max="6" width="9.81640625" style="6" customWidth="1"/>
    <col min="7" max="7" width="12.7265625" style="6" customWidth="1"/>
    <col min="8" max="16384" width="9.1796875" style="6"/>
  </cols>
  <sheetData>
    <row r="1" spans="1:7" ht="15.5" x14ac:dyDescent="0.25">
      <c r="A1" s="264" t="s">
        <v>6</v>
      </c>
      <c r="B1" s="264"/>
      <c r="C1" s="265"/>
      <c r="D1" s="264"/>
      <c r="E1" s="264"/>
      <c r="F1" s="264"/>
      <c r="G1" s="264"/>
    </row>
    <row r="2" spans="1:7" ht="25" customHeight="1" x14ac:dyDescent="0.25">
      <c r="A2" s="79" t="s">
        <v>40</v>
      </c>
      <c r="B2" s="78"/>
      <c r="C2" s="266"/>
      <c r="D2" s="266"/>
      <c r="E2" s="266"/>
      <c r="F2" s="266"/>
      <c r="G2" s="267"/>
    </row>
    <row r="3" spans="1:7" ht="25" hidden="1" customHeight="1" x14ac:dyDescent="0.25">
      <c r="A3" s="79" t="s">
        <v>7</v>
      </c>
      <c r="B3" s="78"/>
      <c r="C3" s="266"/>
      <c r="D3" s="266"/>
      <c r="E3" s="266"/>
      <c r="F3" s="266"/>
      <c r="G3" s="267"/>
    </row>
    <row r="4" spans="1:7" ht="25" hidden="1" customHeight="1" x14ac:dyDescent="0.25">
      <c r="A4" s="79" t="s">
        <v>8</v>
      </c>
      <c r="B4" s="78"/>
      <c r="C4" s="266"/>
      <c r="D4" s="266"/>
      <c r="E4" s="266"/>
      <c r="F4" s="266"/>
      <c r="G4" s="267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4"/>
  <sheetViews>
    <sheetView view="pageBreakPreview" topLeftCell="A75" zoomScaleNormal="100" zoomScaleSheetLayoutView="100" workbookViewId="0">
      <selection activeCell="C99" sqref="C99"/>
    </sheetView>
  </sheetViews>
  <sheetFormatPr defaultRowHeight="12.5" outlineLevelRow="1" x14ac:dyDescent="0.25"/>
  <cols>
    <col min="1" max="1" width="4.26953125" customWidth="1"/>
    <col min="2" max="2" width="14.453125" style="95" customWidth="1"/>
    <col min="3" max="3" width="38.26953125" style="95" customWidth="1"/>
    <col min="4" max="4" width="4.7265625" customWidth="1"/>
    <col min="5" max="5" width="10.7265625" customWidth="1"/>
    <col min="6" max="6" width="9.81640625" customWidth="1"/>
    <col min="7" max="7" width="12.7265625" customWidth="1"/>
    <col min="8" max="21" width="0" hidden="1" customWidth="1"/>
    <col min="29" max="39" width="0" hidden="1" customWidth="1"/>
  </cols>
  <sheetData>
    <row r="1" spans="1:60" ht="15.75" customHeight="1" x14ac:dyDescent="0.35">
      <c r="A1" s="268" t="s">
        <v>6</v>
      </c>
      <c r="B1" s="268"/>
      <c r="C1" s="268"/>
      <c r="D1" s="268"/>
      <c r="E1" s="268"/>
      <c r="F1" s="268"/>
      <c r="G1" s="268"/>
      <c r="AE1" t="s">
        <v>65</v>
      </c>
    </row>
    <row r="2" spans="1:60" ht="25.15" customHeight="1" x14ac:dyDescent="0.25">
      <c r="A2" s="142" t="s">
        <v>64</v>
      </c>
      <c r="B2" s="140"/>
      <c r="C2" s="269" t="s">
        <v>265</v>
      </c>
      <c r="D2" s="270"/>
      <c r="E2" s="270"/>
      <c r="F2" s="270"/>
      <c r="G2" s="271"/>
      <c r="AE2" t="s">
        <v>66</v>
      </c>
    </row>
    <row r="3" spans="1:60" ht="25.15" customHeight="1" x14ac:dyDescent="0.25">
      <c r="A3" s="143" t="s">
        <v>7</v>
      </c>
      <c r="B3" s="141"/>
      <c r="C3" s="272" t="s">
        <v>42</v>
      </c>
      <c r="D3" s="273"/>
      <c r="E3" s="273"/>
      <c r="F3" s="273"/>
      <c r="G3" s="274"/>
      <c r="AE3" t="s">
        <v>67</v>
      </c>
    </row>
    <row r="4" spans="1:60" ht="25.15" hidden="1" customHeight="1" x14ac:dyDescent="0.25">
      <c r="A4" s="143" t="s">
        <v>8</v>
      </c>
      <c r="B4" s="141"/>
      <c r="C4" s="272"/>
      <c r="D4" s="273"/>
      <c r="E4" s="273"/>
      <c r="F4" s="273"/>
      <c r="G4" s="274"/>
      <c r="AE4" t="s">
        <v>68</v>
      </c>
    </row>
    <row r="5" spans="1:60" hidden="1" x14ac:dyDescent="0.25">
      <c r="A5" s="144" t="s">
        <v>69</v>
      </c>
      <c r="B5" s="145"/>
      <c r="C5" s="146"/>
      <c r="D5" s="147"/>
      <c r="E5" s="147"/>
      <c r="F5" s="147"/>
      <c r="G5" s="148"/>
      <c r="AE5" t="s">
        <v>70</v>
      </c>
    </row>
    <row r="7" spans="1:60" ht="37.5" x14ac:dyDescent="0.25">
      <c r="A7" s="153" t="s">
        <v>71</v>
      </c>
      <c r="B7" s="154" t="s">
        <v>72</v>
      </c>
      <c r="C7" s="154" t="s">
        <v>73</v>
      </c>
      <c r="D7" s="153" t="s">
        <v>74</v>
      </c>
      <c r="E7" s="153" t="s">
        <v>75</v>
      </c>
      <c r="F7" s="149" t="s">
        <v>76</v>
      </c>
      <c r="G7" s="170" t="s">
        <v>27</v>
      </c>
      <c r="H7" s="171" t="s">
        <v>28</v>
      </c>
      <c r="I7" s="171" t="s">
        <v>77</v>
      </c>
      <c r="J7" s="171" t="s">
        <v>29</v>
      </c>
      <c r="K7" s="171" t="s">
        <v>78</v>
      </c>
      <c r="L7" s="171" t="s">
        <v>79</v>
      </c>
      <c r="M7" s="171" t="s">
        <v>80</v>
      </c>
      <c r="N7" s="171" t="s">
        <v>81</v>
      </c>
      <c r="O7" s="171" t="s">
        <v>82</v>
      </c>
      <c r="P7" s="171" t="s">
        <v>83</v>
      </c>
      <c r="Q7" s="171" t="s">
        <v>84</v>
      </c>
      <c r="R7" s="171" t="s">
        <v>85</v>
      </c>
      <c r="S7" s="171" t="s">
        <v>86</v>
      </c>
      <c r="T7" s="171" t="s">
        <v>87</v>
      </c>
      <c r="U7" s="156" t="s">
        <v>88</v>
      </c>
    </row>
    <row r="8" spans="1:60" x14ac:dyDescent="0.25">
      <c r="A8" s="172" t="s">
        <v>89</v>
      </c>
      <c r="B8" s="173" t="s">
        <v>51</v>
      </c>
      <c r="C8" s="174" t="s">
        <v>52</v>
      </c>
      <c r="D8" s="175"/>
      <c r="E8" s="176"/>
      <c r="F8" s="177"/>
      <c r="G8" s="177">
        <f>SUMIF(AE9:AE20,"&lt;&gt;NOR",G9:G20)</f>
        <v>0</v>
      </c>
      <c r="H8" s="177"/>
      <c r="I8" s="177">
        <f>SUM(I9:I20)</f>
        <v>0</v>
      </c>
      <c r="J8" s="177"/>
      <c r="K8" s="177">
        <f>SUM(K9:K20)</f>
        <v>0</v>
      </c>
      <c r="L8" s="177"/>
      <c r="M8" s="177">
        <f>SUM(M9:M20)</f>
        <v>0</v>
      </c>
      <c r="N8" s="155"/>
      <c r="O8" s="155">
        <f>SUM(O9:O20)</f>
        <v>143.34529000000001</v>
      </c>
      <c r="P8" s="155"/>
      <c r="Q8" s="155">
        <f>SUM(Q9:Q20)</f>
        <v>0</v>
      </c>
      <c r="R8" s="155"/>
      <c r="S8" s="155"/>
      <c r="T8" s="172"/>
      <c r="U8" s="155">
        <f>SUM(U9:U20)</f>
        <v>592.20000000000005</v>
      </c>
      <c r="AE8" t="s">
        <v>90</v>
      </c>
    </row>
    <row r="9" spans="1:60" outlineLevel="1" x14ac:dyDescent="0.25">
      <c r="A9" s="151">
        <v>1</v>
      </c>
      <c r="B9" s="157" t="s">
        <v>91</v>
      </c>
      <c r="C9" s="183" t="s">
        <v>92</v>
      </c>
      <c r="D9" s="159" t="s">
        <v>93</v>
      </c>
      <c r="E9" s="165">
        <v>243.2</v>
      </c>
      <c r="F9" s="167"/>
      <c r="G9" s="168">
        <f t="shared" ref="G9:G20" si="0">ROUND(E9*F9,2)</f>
        <v>0</v>
      </c>
      <c r="H9" s="167"/>
      <c r="I9" s="168">
        <f t="shared" ref="I9:I20" si="1">ROUND(E9*H9,2)</f>
        <v>0</v>
      </c>
      <c r="J9" s="167"/>
      <c r="K9" s="168">
        <f t="shared" ref="K9:K20" si="2">ROUND(E9*J9,2)</f>
        <v>0</v>
      </c>
      <c r="L9" s="168">
        <v>21</v>
      </c>
      <c r="M9" s="168">
        <f t="shared" ref="M9:M20" si="3">G9*(1+L9/100)</f>
        <v>0</v>
      </c>
      <c r="N9" s="160">
        <v>0</v>
      </c>
      <c r="O9" s="160">
        <f t="shared" ref="O9:O20" si="4">ROUND(E9*N9,5)</f>
        <v>0</v>
      </c>
      <c r="P9" s="160">
        <v>0</v>
      </c>
      <c r="Q9" s="160">
        <f t="shared" ref="Q9:Q20" si="5">ROUND(E9*P9,5)</f>
        <v>0</v>
      </c>
      <c r="R9" s="160"/>
      <c r="S9" s="160"/>
      <c r="T9" s="161">
        <v>8.4000000000000005E-2</v>
      </c>
      <c r="U9" s="160">
        <f t="shared" ref="U9:U20" si="6">ROUND(E9*T9,2)</f>
        <v>20.43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94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1">
        <v>2</v>
      </c>
      <c r="B10" s="157" t="s">
        <v>95</v>
      </c>
      <c r="C10" s="183" t="s">
        <v>96</v>
      </c>
      <c r="D10" s="159" t="s">
        <v>93</v>
      </c>
      <c r="E10" s="165">
        <v>32</v>
      </c>
      <c r="F10" s="167"/>
      <c r="G10" s="168">
        <f t="shared" si="0"/>
        <v>0</v>
      </c>
      <c r="H10" s="167"/>
      <c r="I10" s="168">
        <f t="shared" si="1"/>
        <v>0</v>
      </c>
      <c r="J10" s="167"/>
      <c r="K10" s="168">
        <f t="shared" si="2"/>
        <v>0</v>
      </c>
      <c r="L10" s="168">
        <v>21</v>
      </c>
      <c r="M10" s="168">
        <f t="shared" si="3"/>
        <v>0</v>
      </c>
      <c r="N10" s="160">
        <v>0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/>
      <c r="T10" s="161">
        <v>3.5329999999999999</v>
      </c>
      <c r="U10" s="160">
        <f t="shared" si="6"/>
        <v>113.06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94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1">
        <v>3</v>
      </c>
      <c r="B11" s="157" t="s">
        <v>97</v>
      </c>
      <c r="C11" s="183" t="s">
        <v>98</v>
      </c>
      <c r="D11" s="159" t="s">
        <v>99</v>
      </c>
      <c r="E11" s="165">
        <v>550.79999999999995</v>
      </c>
      <c r="F11" s="167"/>
      <c r="G11" s="168">
        <f t="shared" si="0"/>
        <v>0</v>
      </c>
      <c r="H11" s="167"/>
      <c r="I11" s="168">
        <f t="shared" si="1"/>
        <v>0</v>
      </c>
      <c r="J11" s="167"/>
      <c r="K11" s="168">
        <f t="shared" si="2"/>
        <v>0</v>
      </c>
      <c r="L11" s="168">
        <v>21</v>
      </c>
      <c r="M11" s="168">
        <f t="shared" si="3"/>
        <v>0</v>
      </c>
      <c r="N11" s="160">
        <v>9.8999999999999999E-4</v>
      </c>
      <c r="O11" s="160">
        <f t="shared" si="4"/>
        <v>0.54529000000000005</v>
      </c>
      <c r="P11" s="160">
        <v>0</v>
      </c>
      <c r="Q11" s="160">
        <f t="shared" si="5"/>
        <v>0</v>
      </c>
      <c r="R11" s="160"/>
      <c r="S11" s="160"/>
      <c r="T11" s="161">
        <v>0.23599999999999999</v>
      </c>
      <c r="U11" s="160">
        <f t="shared" si="6"/>
        <v>129.99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94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51">
        <v>4</v>
      </c>
      <c r="B12" s="157" t="s">
        <v>100</v>
      </c>
      <c r="C12" s="183" t="s">
        <v>101</v>
      </c>
      <c r="D12" s="159" t="s">
        <v>99</v>
      </c>
      <c r="E12" s="165">
        <v>550.79999999999995</v>
      </c>
      <c r="F12" s="167"/>
      <c r="G12" s="168">
        <f t="shared" si="0"/>
        <v>0</v>
      </c>
      <c r="H12" s="167"/>
      <c r="I12" s="168">
        <f t="shared" si="1"/>
        <v>0</v>
      </c>
      <c r="J12" s="167"/>
      <c r="K12" s="168">
        <f t="shared" si="2"/>
        <v>0</v>
      </c>
      <c r="L12" s="168">
        <v>21</v>
      </c>
      <c r="M12" s="168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/>
      <c r="T12" s="161">
        <v>7.0000000000000007E-2</v>
      </c>
      <c r="U12" s="160">
        <f t="shared" si="6"/>
        <v>38.56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94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1">
        <v>5</v>
      </c>
      <c r="B13" s="157" t="s">
        <v>102</v>
      </c>
      <c r="C13" s="183" t="s">
        <v>103</v>
      </c>
      <c r="D13" s="159" t="s">
        <v>93</v>
      </c>
      <c r="E13" s="165">
        <v>275.2</v>
      </c>
      <c r="F13" s="167"/>
      <c r="G13" s="168">
        <f t="shared" si="0"/>
        <v>0</v>
      </c>
      <c r="H13" s="167"/>
      <c r="I13" s="168">
        <f t="shared" si="1"/>
        <v>0</v>
      </c>
      <c r="J13" s="167"/>
      <c r="K13" s="168">
        <f t="shared" si="2"/>
        <v>0</v>
      </c>
      <c r="L13" s="168">
        <v>21</v>
      </c>
      <c r="M13" s="168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/>
      <c r="T13" s="161">
        <v>0.34499999999999997</v>
      </c>
      <c r="U13" s="160">
        <f t="shared" si="6"/>
        <v>94.94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94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51">
        <v>6</v>
      </c>
      <c r="B14" s="157" t="s">
        <v>104</v>
      </c>
      <c r="C14" s="183" t="s">
        <v>105</v>
      </c>
      <c r="D14" s="159" t="s">
        <v>93</v>
      </c>
      <c r="E14" s="165">
        <v>466.4</v>
      </c>
      <c r="F14" s="167"/>
      <c r="G14" s="168">
        <f t="shared" si="0"/>
        <v>0</v>
      </c>
      <c r="H14" s="167"/>
      <c r="I14" s="168">
        <f t="shared" si="1"/>
        <v>0</v>
      </c>
      <c r="J14" s="167"/>
      <c r="K14" s="168">
        <f t="shared" si="2"/>
        <v>0</v>
      </c>
      <c r="L14" s="168">
        <v>21</v>
      </c>
      <c r="M14" s="168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/>
      <c r="T14" s="161">
        <v>1.0999999999999999E-2</v>
      </c>
      <c r="U14" s="160">
        <f t="shared" si="6"/>
        <v>5.13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94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1">
        <v>7</v>
      </c>
      <c r="B15" s="157" t="s">
        <v>106</v>
      </c>
      <c r="C15" s="183" t="s">
        <v>107</v>
      </c>
      <c r="D15" s="159" t="s">
        <v>93</v>
      </c>
      <c r="E15" s="165">
        <v>9328</v>
      </c>
      <c r="F15" s="167"/>
      <c r="G15" s="168">
        <f t="shared" si="0"/>
        <v>0</v>
      </c>
      <c r="H15" s="167"/>
      <c r="I15" s="168">
        <f t="shared" si="1"/>
        <v>0</v>
      </c>
      <c r="J15" s="167"/>
      <c r="K15" s="168">
        <f t="shared" si="2"/>
        <v>0</v>
      </c>
      <c r="L15" s="168">
        <v>21</v>
      </c>
      <c r="M15" s="168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/>
      <c r="T15" s="161">
        <v>0</v>
      </c>
      <c r="U15" s="160">
        <f t="shared" si="6"/>
        <v>0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94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1">
        <v>8</v>
      </c>
      <c r="B16" s="157" t="s">
        <v>108</v>
      </c>
      <c r="C16" s="183" t="s">
        <v>109</v>
      </c>
      <c r="D16" s="159" t="s">
        <v>93</v>
      </c>
      <c r="E16" s="165">
        <v>275.2</v>
      </c>
      <c r="F16" s="167"/>
      <c r="G16" s="168">
        <f t="shared" si="0"/>
        <v>0</v>
      </c>
      <c r="H16" s="167"/>
      <c r="I16" s="168">
        <f t="shared" si="1"/>
        <v>0</v>
      </c>
      <c r="J16" s="167"/>
      <c r="K16" s="168">
        <f t="shared" si="2"/>
        <v>0</v>
      </c>
      <c r="L16" s="168">
        <v>21</v>
      </c>
      <c r="M16" s="168">
        <f t="shared" si="3"/>
        <v>0</v>
      </c>
      <c r="N16" s="160">
        <v>0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/>
      <c r="T16" s="161">
        <v>8.9999999999999993E-3</v>
      </c>
      <c r="U16" s="160">
        <f t="shared" si="6"/>
        <v>2.48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94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1">
        <v>9</v>
      </c>
      <c r="B17" s="157" t="s">
        <v>110</v>
      </c>
      <c r="C17" s="183" t="s">
        <v>111</v>
      </c>
      <c r="D17" s="159" t="s">
        <v>93</v>
      </c>
      <c r="E17" s="165">
        <v>275.2</v>
      </c>
      <c r="F17" s="167"/>
      <c r="G17" s="168">
        <f t="shared" si="0"/>
        <v>0</v>
      </c>
      <c r="H17" s="167"/>
      <c r="I17" s="168">
        <f t="shared" si="1"/>
        <v>0</v>
      </c>
      <c r="J17" s="167"/>
      <c r="K17" s="168">
        <f t="shared" si="2"/>
        <v>0</v>
      </c>
      <c r="L17" s="168">
        <v>21</v>
      </c>
      <c r="M17" s="168">
        <f t="shared" si="3"/>
        <v>0</v>
      </c>
      <c r="N17" s="160">
        <v>0</v>
      </c>
      <c r="O17" s="160">
        <f t="shared" si="4"/>
        <v>0</v>
      </c>
      <c r="P17" s="160">
        <v>0</v>
      </c>
      <c r="Q17" s="160">
        <f t="shared" si="5"/>
        <v>0</v>
      </c>
      <c r="R17" s="160"/>
      <c r="S17" s="160"/>
      <c r="T17" s="161">
        <v>0</v>
      </c>
      <c r="U17" s="160">
        <f t="shared" si="6"/>
        <v>0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94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51">
        <v>10</v>
      </c>
      <c r="B18" s="157" t="s">
        <v>112</v>
      </c>
      <c r="C18" s="183" t="s">
        <v>113</v>
      </c>
      <c r="D18" s="159" t="s">
        <v>93</v>
      </c>
      <c r="E18" s="165">
        <v>191.2</v>
      </c>
      <c r="F18" s="167"/>
      <c r="G18" s="168">
        <f t="shared" si="0"/>
        <v>0</v>
      </c>
      <c r="H18" s="167"/>
      <c r="I18" s="168">
        <f t="shared" si="1"/>
        <v>0</v>
      </c>
      <c r="J18" s="167"/>
      <c r="K18" s="168">
        <f t="shared" si="2"/>
        <v>0</v>
      </c>
      <c r="L18" s="168">
        <v>21</v>
      </c>
      <c r="M18" s="168">
        <f t="shared" si="3"/>
        <v>0</v>
      </c>
      <c r="N18" s="160">
        <v>0</v>
      </c>
      <c r="O18" s="160">
        <f t="shared" si="4"/>
        <v>0</v>
      </c>
      <c r="P18" s="160">
        <v>0</v>
      </c>
      <c r="Q18" s="160">
        <f t="shared" si="5"/>
        <v>0</v>
      </c>
      <c r="R18" s="160"/>
      <c r="S18" s="160"/>
      <c r="T18" s="161">
        <v>0.20200000000000001</v>
      </c>
      <c r="U18" s="160">
        <f t="shared" si="6"/>
        <v>38.619999999999997</v>
      </c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94</v>
      </c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51">
        <v>11</v>
      </c>
      <c r="B19" s="157" t="s">
        <v>114</v>
      </c>
      <c r="C19" s="183" t="s">
        <v>115</v>
      </c>
      <c r="D19" s="159" t="s">
        <v>93</v>
      </c>
      <c r="E19" s="165">
        <v>191.2</v>
      </c>
      <c r="F19" s="167"/>
      <c r="G19" s="168">
        <f t="shared" si="0"/>
        <v>0</v>
      </c>
      <c r="H19" s="167"/>
      <c r="I19" s="168">
        <f t="shared" si="1"/>
        <v>0</v>
      </c>
      <c r="J19" s="167"/>
      <c r="K19" s="168">
        <f t="shared" si="2"/>
        <v>0</v>
      </c>
      <c r="L19" s="168">
        <v>21</v>
      </c>
      <c r="M19" s="168">
        <f t="shared" si="3"/>
        <v>0</v>
      </c>
      <c r="N19" s="160">
        <v>0</v>
      </c>
      <c r="O19" s="160">
        <f t="shared" si="4"/>
        <v>0</v>
      </c>
      <c r="P19" s="160">
        <v>0</v>
      </c>
      <c r="Q19" s="160">
        <f t="shared" si="5"/>
        <v>0</v>
      </c>
      <c r="R19" s="160"/>
      <c r="S19" s="160"/>
      <c r="T19" s="161">
        <v>8.2000000000000003E-2</v>
      </c>
      <c r="U19" s="160">
        <f t="shared" si="6"/>
        <v>15.68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94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0" outlineLevel="1" x14ac:dyDescent="0.25">
      <c r="A20" s="151">
        <v>12</v>
      </c>
      <c r="B20" s="157" t="s">
        <v>116</v>
      </c>
      <c r="C20" s="183" t="s">
        <v>117</v>
      </c>
      <c r="D20" s="159" t="s">
        <v>93</v>
      </c>
      <c r="E20" s="165">
        <v>84</v>
      </c>
      <c r="F20" s="167"/>
      <c r="G20" s="168">
        <f t="shared" si="0"/>
        <v>0</v>
      </c>
      <c r="H20" s="167"/>
      <c r="I20" s="168">
        <f t="shared" si="1"/>
        <v>0</v>
      </c>
      <c r="J20" s="167"/>
      <c r="K20" s="168">
        <f t="shared" si="2"/>
        <v>0</v>
      </c>
      <c r="L20" s="168">
        <v>21</v>
      </c>
      <c r="M20" s="168">
        <f t="shared" si="3"/>
        <v>0</v>
      </c>
      <c r="N20" s="160">
        <v>1.7</v>
      </c>
      <c r="O20" s="160">
        <f t="shared" si="4"/>
        <v>142.80000000000001</v>
      </c>
      <c r="P20" s="160">
        <v>0</v>
      </c>
      <c r="Q20" s="160">
        <f t="shared" si="5"/>
        <v>0</v>
      </c>
      <c r="R20" s="160"/>
      <c r="S20" s="160"/>
      <c r="T20" s="161">
        <v>1.587</v>
      </c>
      <c r="U20" s="160">
        <f t="shared" si="6"/>
        <v>133.31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94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5">
      <c r="A21" s="152" t="s">
        <v>89</v>
      </c>
      <c r="B21" s="158" t="s">
        <v>53</v>
      </c>
      <c r="C21" s="184" t="s">
        <v>54</v>
      </c>
      <c r="D21" s="162"/>
      <c r="E21" s="166"/>
      <c r="F21" s="169"/>
      <c r="G21" s="169">
        <f>SUMIF(AE22:AE22,"&lt;&gt;NOR",G22:G22)</f>
        <v>0</v>
      </c>
      <c r="H21" s="169"/>
      <c r="I21" s="169">
        <f>SUM(I22:I22)</f>
        <v>0</v>
      </c>
      <c r="J21" s="169"/>
      <c r="K21" s="169">
        <f>SUM(K22:K22)</f>
        <v>0</v>
      </c>
      <c r="L21" s="169"/>
      <c r="M21" s="169">
        <f>SUM(M22:M22)</f>
        <v>0</v>
      </c>
      <c r="N21" s="163"/>
      <c r="O21" s="163">
        <f>SUM(O22:O22)</f>
        <v>2.5</v>
      </c>
      <c r="P21" s="163"/>
      <c r="Q21" s="163">
        <f>SUM(Q22:Q22)</f>
        <v>0</v>
      </c>
      <c r="R21" s="163"/>
      <c r="S21" s="163"/>
      <c r="T21" s="164"/>
      <c r="U21" s="163">
        <f>SUM(U22:U22)</f>
        <v>2.38</v>
      </c>
      <c r="AE21" t="s">
        <v>90</v>
      </c>
    </row>
    <row r="22" spans="1:60" outlineLevel="1" x14ac:dyDescent="0.25">
      <c r="A22" s="151">
        <v>13</v>
      </c>
      <c r="B22" s="157" t="s">
        <v>118</v>
      </c>
      <c r="C22" s="183" t="s">
        <v>119</v>
      </c>
      <c r="D22" s="159" t="s">
        <v>120</v>
      </c>
      <c r="E22" s="165">
        <v>2</v>
      </c>
      <c r="F22" s="167"/>
      <c r="G22" s="168">
        <f>ROUND(E22*F22,2)</f>
        <v>0</v>
      </c>
      <c r="H22" s="167"/>
      <c r="I22" s="168">
        <f>ROUND(E22*H22,2)</f>
        <v>0</v>
      </c>
      <c r="J22" s="167"/>
      <c r="K22" s="168">
        <f>ROUND(E22*J22,2)</f>
        <v>0</v>
      </c>
      <c r="L22" s="168">
        <v>21</v>
      </c>
      <c r="M22" s="168">
        <f>G22*(1+L22/100)</f>
        <v>0</v>
      </c>
      <c r="N22" s="160">
        <v>1.25</v>
      </c>
      <c r="O22" s="160">
        <f>ROUND(E22*N22,5)</f>
        <v>2.5</v>
      </c>
      <c r="P22" s="160">
        <v>0</v>
      </c>
      <c r="Q22" s="160">
        <f>ROUND(E22*P22,5)</f>
        <v>0</v>
      </c>
      <c r="R22" s="160"/>
      <c r="S22" s="160"/>
      <c r="T22" s="161">
        <v>1.1919999999999999</v>
      </c>
      <c r="U22" s="160">
        <f>ROUND(E22*T22,2)</f>
        <v>2.38</v>
      </c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94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5">
      <c r="A23" s="152" t="s">
        <v>89</v>
      </c>
      <c r="B23" s="158" t="s">
        <v>55</v>
      </c>
      <c r="C23" s="184" t="s">
        <v>56</v>
      </c>
      <c r="D23" s="162"/>
      <c r="E23" s="166"/>
      <c r="F23" s="169"/>
      <c r="G23" s="169">
        <f>SUMIF(AE24:AE26,"&lt;&gt;NOR",G24:G26)</f>
        <v>0</v>
      </c>
      <c r="H23" s="169"/>
      <c r="I23" s="169">
        <f>SUM(I24:I26)</f>
        <v>0</v>
      </c>
      <c r="J23" s="169"/>
      <c r="K23" s="169">
        <f>SUM(K24:K26)</f>
        <v>0</v>
      </c>
      <c r="L23" s="169"/>
      <c r="M23" s="169">
        <f>SUM(M24:M26)</f>
        <v>0</v>
      </c>
      <c r="N23" s="163"/>
      <c r="O23" s="163">
        <f>SUM(O24:O26)</f>
        <v>85.257279999999994</v>
      </c>
      <c r="P23" s="163"/>
      <c r="Q23" s="163">
        <f>SUM(Q24:Q26)</f>
        <v>0</v>
      </c>
      <c r="R23" s="163"/>
      <c r="S23" s="163"/>
      <c r="T23" s="164"/>
      <c r="U23" s="163">
        <f>SUM(U24:U26)</f>
        <v>29.799999999999997</v>
      </c>
      <c r="AE23" t="s">
        <v>90</v>
      </c>
    </row>
    <row r="24" spans="1:60" outlineLevel="1" x14ac:dyDescent="0.25">
      <c r="A24" s="151">
        <v>14</v>
      </c>
      <c r="B24" s="157" t="s">
        <v>121</v>
      </c>
      <c r="C24" s="183" t="s">
        <v>122</v>
      </c>
      <c r="D24" s="159" t="s">
        <v>93</v>
      </c>
      <c r="E24" s="165">
        <v>39.6</v>
      </c>
      <c r="F24" s="167"/>
      <c r="G24" s="168">
        <f>ROUND(E24*F24,2)</f>
        <v>0</v>
      </c>
      <c r="H24" s="167"/>
      <c r="I24" s="168">
        <f>ROUND(E24*H24,2)</f>
        <v>0</v>
      </c>
      <c r="J24" s="167"/>
      <c r="K24" s="168">
        <f>ROUND(E24*J24,2)</f>
        <v>0</v>
      </c>
      <c r="L24" s="168">
        <v>21</v>
      </c>
      <c r="M24" s="168">
        <f>G24*(1+L24/100)</f>
        <v>0</v>
      </c>
      <c r="N24" s="160">
        <v>1.6867000000000001</v>
      </c>
      <c r="O24" s="160">
        <f>ROUND(E24*N24,5)</f>
        <v>66.793319999999994</v>
      </c>
      <c r="P24" s="160">
        <v>0</v>
      </c>
      <c r="Q24" s="160">
        <f>ROUND(E24*P24,5)</f>
        <v>0</v>
      </c>
      <c r="R24" s="160"/>
      <c r="S24" s="160"/>
      <c r="T24" s="161">
        <v>0.16200000000000001</v>
      </c>
      <c r="U24" s="160">
        <f>ROUND(E24*T24,2)</f>
        <v>6.42</v>
      </c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94</v>
      </c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51">
        <v>15</v>
      </c>
      <c r="B25" s="157" t="s">
        <v>123</v>
      </c>
      <c r="C25" s="183" t="s">
        <v>124</v>
      </c>
      <c r="D25" s="159" t="s">
        <v>99</v>
      </c>
      <c r="E25" s="165">
        <v>120</v>
      </c>
      <c r="F25" s="167"/>
      <c r="G25" s="168">
        <f>ROUND(E25*F25,2)</f>
        <v>0</v>
      </c>
      <c r="H25" s="167"/>
      <c r="I25" s="168">
        <f>ROUND(E25*H25,2)</f>
        <v>0</v>
      </c>
      <c r="J25" s="167"/>
      <c r="K25" s="168">
        <f>ROUND(E25*J25,2)</f>
        <v>0</v>
      </c>
      <c r="L25" s="168">
        <v>21</v>
      </c>
      <c r="M25" s="168">
        <f>G25*(1+L25/100)</f>
        <v>0</v>
      </c>
      <c r="N25" s="160">
        <v>0.15382000000000001</v>
      </c>
      <c r="O25" s="160">
        <f>ROUND(E25*N25,5)</f>
        <v>18.458400000000001</v>
      </c>
      <c r="P25" s="160">
        <v>0</v>
      </c>
      <c r="Q25" s="160">
        <f>ROUND(E25*P25,5)</f>
        <v>0</v>
      </c>
      <c r="R25" s="160"/>
      <c r="S25" s="160"/>
      <c r="T25" s="161">
        <v>0.123</v>
      </c>
      <c r="U25" s="160">
        <f>ROUND(E25*T25,2)</f>
        <v>14.76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94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51">
        <v>16</v>
      </c>
      <c r="B26" s="157" t="s">
        <v>125</v>
      </c>
      <c r="C26" s="183" t="s">
        <v>126</v>
      </c>
      <c r="D26" s="159" t="s">
        <v>127</v>
      </c>
      <c r="E26" s="165">
        <v>277.98</v>
      </c>
      <c r="F26" s="167"/>
      <c r="G26" s="168">
        <f>ROUND(E26*F26,2)</f>
        <v>0</v>
      </c>
      <c r="H26" s="167"/>
      <c r="I26" s="168">
        <f>ROUND(E26*H26,2)</f>
        <v>0</v>
      </c>
      <c r="J26" s="167"/>
      <c r="K26" s="168">
        <f>ROUND(E26*J26,2)</f>
        <v>0</v>
      </c>
      <c r="L26" s="168">
        <v>21</v>
      </c>
      <c r="M26" s="168">
        <f>G26*(1+L26/100)</f>
        <v>0</v>
      </c>
      <c r="N26" s="160">
        <v>2.0000000000000002E-5</v>
      </c>
      <c r="O26" s="160">
        <f>ROUND(E26*N26,5)</f>
        <v>5.5599999999999998E-3</v>
      </c>
      <c r="P26" s="160">
        <v>0</v>
      </c>
      <c r="Q26" s="160">
        <f>ROUND(E26*P26,5)</f>
        <v>0</v>
      </c>
      <c r="R26" s="160"/>
      <c r="S26" s="160"/>
      <c r="T26" s="161">
        <v>3.1E-2</v>
      </c>
      <c r="U26" s="160">
        <f>ROUND(E26*T26,2)</f>
        <v>8.6199999999999992</v>
      </c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94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5">
      <c r="A27" s="152" t="s">
        <v>89</v>
      </c>
      <c r="B27" s="158" t="s">
        <v>57</v>
      </c>
      <c r="C27" s="184" t="s">
        <v>58</v>
      </c>
      <c r="D27" s="162"/>
      <c r="E27" s="166"/>
      <c r="F27" s="169"/>
      <c r="G27" s="169">
        <f>SUMIF(AE28:AE62,"&lt;&gt;NOR",G28:G62)</f>
        <v>0</v>
      </c>
      <c r="H27" s="169"/>
      <c r="I27" s="169">
        <f>SUM(I28:I62)</f>
        <v>0</v>
      </c>
      <c r="J27" s="169"/>
      <c r="K27" s="169">
        <f>SUM(K28:K62)</f>
        <v>0</v>
      </c>
      <c r="L27" s="169"/>
      <c r="M27" s="169">
        <f>SUM(M28:M62)</f>
        <v>0</v>
      </c>
      <c r="N27" s="163"/>
      <c r="O27" s="163">
        <f>SUM(O28:O62)</f>
        <v>1.05399</v>
      </c>
      <c r="P27" s="163"/>
      <c r="Q27" s="163">
        <f>SUM(Q28:Q62)</f>
        <v>0</v>
      </c>
      <c r="R27" s="163"/>
      <c r="S27" s="163"/>
      <c r="T27" s="164"/>
      <c r="U27" s="163">
        <f>SUM(U28:U62)</f>
        <v>93.660000000000011</v>
      </c>
      <c r="AE27" t="s">
        <v>90</v>
      </c>
    </row>
    <row r="28" spans="1:60" outlineLevel="1" x14ac:dyDescent="0.25">
      <c r="A28" s="151">
        <v>17</v>
      </c>
      <c r="B28" s="157" t="s">
        <v>128</v>
      </c>
      <c r="C28" s="183" t="s">
        <v>129</v>
      </c>
      <c r="D28" s="159" t="s">
        <v>127</v>
      </c>
      <c r="E28" s="165">
        <v>4</v>
      </c>
      <c r="F28" s="167"/>
      <c r="G28" s="168">
        <f t="shared" ref="G28:G62" si="7">ROUND(E28*F28,2)</f>
        <v>0</v>
      </c>
      <c r="H28" s="167"/>
      <c r="I28" s="168">
        <f t="shared" ref="I28:I62" si="8">ROUND(E28*H28,2)</f>
        <v>0</v>
      </c>
      <c r="J28" s="167"/>
      <c r="K28" s="168">
        <f t="shared" ref="K28:K62" si="9">ROUND(E28*J28,2)</f>
        <v>0</v>
      </c>
      <c r="L28" s="168">
        <v>21</v>
      </c>
      <c r="M28" s="168">
        <f t="shared" ref="M28:M62" si="10">G28*(1+L28/100)</f>
        <v>0</v>
      </c>
      <c r="N28" s="160">
        <v>0</v>
      </c>
      <c r="O28" s="160">
        <f t="shared" ref="O28:O62" si="11">ROUND(E28*N28,5)</f>
        <v>0</v>
      </c>
      <c r="P28" s="160">
        <v>0</v>
      </c>
      <c r="Q28" s="160">
        <f t="shared" ref="Q28:Q62" si="12">ROUND(E28*P28,5)</f>
        <v>0</v>
      </c>
      <c r="R28" s="160"/>
      <c r="S28" s="160"/>
      <c r="T28" s="161">
        <v>3.2000000000000001E-2</v>
      </c>
      <c r="U28" s="160">
        <f t="shared" ref="U28:U62" si="13">ROUND(E28*T28,2)</f>
        <v>0.13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94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0" outlineLevel="1" x14ac:dyDescent="0.25">
      <c r="A29" s="151">
        <v>18</v>
      </c>
      <c r="B29" s="157" t="s">
        <v>130</v>
      </c>
      <c r="C29" s="183" t="s">
        <v>131</v>
      </c>
      <c r="D29" s="159" t="s">
        <v>127</v>
      </c>
      <c r="E29" s="165">
        <v>4.0599999999999996</v>
      </c>
      <c r="F29" s="167"/>
      <c r="G29" s="168">
        <f t="shared" si="7"/>
        <v>0</v>
      </c>
      <c r="H29" s="167"/>
      <c r="I29" s="168">
        <f t="shared" si="8"/>
        <v>0</v>
      </c>
      <c r="J29" s="167"/>
      <c r="K29" s="168">
        <f t="shared" si="9"/>
        <v>0</v>
      </c>
      <c r="L29" s="168">
        <v>21</v>
      </c>
      <c r="M29" s="168">
        <f t="shared" si="10"/>
        <v>0</v>
      </c>
      <c r="N29" s="160">
        <v>2.7999999999999998E-4</v>
      </c>
      <c r="O29" s="160">
        <f t="shared" si="11"/>
        <v>1.14E-3</v>
      </c>
      <c r="P29" s="160">
        <v>0</v>
      </c>
      <c r="Q29" s="160">
        <f t="shared" si="12"/>
        <v>0</v>
      </c>
      <c r="R29" s="160"/>
      <c r="S29" s="160"/>
      <c r="T29" s="161">
        <v>0</v>
      </c>
      <c r="U29" s="160">
        <f t="shared" si="13"/>
        <v>0</v>
      </c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132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51">
        <v>19</v>
      </c>
      <c r="B30" s="157" t="s">
        <v>133</v>
      </c>
      <c r="C30" s="183" t="s">
        <v>134</v>
      </c>
      <c r="D30" s="159" t="s">
        <v>127</v>
      </c>
      <c r="E30" s="165">
        <v>12</v>
      </c>
      <c r="F30" s="167"/>
      <c r="G30" s="168">
        <f t="shared" si="7"/>
        <v>0</v>
      </c>
      <c r="H30" s="167"/>
      <c r="I30" s="168">
        <f t="shared" si="8"/>
        <v>0</v>
      </c>
      <c r="J30" s="167"/>
      <c r="K30" s="168">
        <f t="shared" si="9"/>
        <v>0</v>
      </c>
      <c r="L30" s="168">
        <v>21</v>
      </c>
      <c r="M30" s="168">
        <f t="shared" si="10"/>
        <v>0</v>
      </c>
      <c r="N30" s="160">
        <v>0</v>
      </c>
      <c r="O30" s="160">
        <f t="shared" si="11"/>
        <v>0</v>
      </c>
      <c r="P30" s="160">
        <v>0</v>
      </c>
      <c r="Q30" s="160">
        <f t="shared" si="12"/>
        <v>0</v>
      </c>
      <c r="R30" s="160"/>
      <c r="S30" s="160"/>
      <c r="T30" s="161">
        <v>5.3999999999999999E-2</v>
      </c>
      <c r="U30" s="160">
        <f t="shared" si="13"/>
        <v>0.65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94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0" outlineLevel="1" x14ac:dyDescent="0.25">
      <c r="A31" s="151">
        <v>20</v>
      </c>
      <c r="B31" s="157" t="s">
        <v>135</v>
      </c>
      <c r="C31" s="183" t="s">
        <v>136</v>
      </c>
      <c r="D31" s="159" t="s">
        <v>127</v>
      </c>
      <c r="E31" s="165">
        <v>12.18</v>
      </c>
      <c r="F31" s="167"/>
      <c r="G31" s="168">
        <f t="shared" si="7"/>
        <v>0</v>
      </c>
      <c r="H31" s="167"/>
      <c r="I31" s="168">
        <f t="shared" si="8"/>
        <v>0</v>
      </c>
      <c r="J31" s="167"/>
      <c r="K31" s="168">
        <f t="shared" si="9"/>
        <v>0</v>
      </c>
      <c r="L31" s="168">
        <v>21</v>
      </c>
      <c r="M31" s="168">
        <f t="shared" si="10"/>
        <v>0</v>
      </c>
      <c r="N31" s="160">
        <v>1.06E-3</v>
      </c>
      <c r="O31" s="160">
        <f t="shared" si="11"/>
        <v>1.291E-2</v>
      </c>
      <c r="P31" s="160">
        <v>0</v>
      </c>
      <c r="Q31" s="160">
        <f t="shared" si="12"/>
        <v>0</v>
      </c>
      <c r="R31" s="160"/>
      <c r="S31" s="160"/>
      <c r="T31" s="161">
        <v>0</v>
      </c>
      <c r="U31" s="160">
        <f t="shared" si="13"/>
        <v>0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132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51">
        <v>21</v>
      </c>
      <c r="B32" s="157" t="s">
        <v>137</v>
      </c>
      <c r="C32" s="183" t="s">
        <v>138</v>
      </c>
      <c r="D32" s="159" t="s">
        <v>127</v>
      </c>
      <c r="E32" s="165">
        <v>152</v>
      </c>
      <c r="F32" s="167"/>
      <c r="G32" s="168">
        <f t="shared" si="7"/>
        <v>0</v>
      </c>
      <c r="H32" s="167"/>
      <c r="I32" s="168">
        <f t="shared" si="8"/>
        <v>0</v>
      </c>
      <c r="J32" s="167"/>
      <c r="K32" s="168">
        <f t="shared" si="9"/>
        <v>0</v>
      </c>
      <c r="L32" s="168">
        <v>21</v>
      </c>
      <c r="M32" s="168">
        <f t="shared" si="10"/>
        <v>0</v>
      </c>
      <c r="N32" s="160">
        <v>0</v>
      </c>
      <c r="O32" s="160">
        <f t="shared" si="11"/>
        <v>0</v>
      </c>
      <c r="P32" s="160">
        <v>0</v>
      </c>
      <c r="Q32" s="160">
        <f t="shared" si="12"/>
        <v>0</v>
      </c>
      <c r="R32" s="160"/>
      <c r="S32" s="160"/>
      <c r="T32" s="161">
        <v>0.17199999999999999</v>
      </c>
      <c r="U32" s="160">
        <f t="shared" si="13"/>
        <v>26.14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94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0" outlineLevel="1" x14ac:dyDescent="0.25">
      <c r="A33" s="151">
        <v>22</v>
      </c>
      <c r="B33" s="157" t="s">
        <v>139</v>
      </c>
      <c r="C33" s="183" t="s">
        <v>140</v>
      </c>
      <c r="D33" s="159" t="s">
        <v>127</v>
      </c>
      <c r="E33" s="165">
        <v>154.28</v>
      </c>
      <c r="F33" s="167"/>
      <c r="G33" s="168">
        <f t="shared" si="7"/>
        <v>0</v>
      </c>
      <c r="H33" s="167"/>
      <c r="I33" s="168">
        <f t="shared" si="8"/>
        <v>0</v>
      </c>
      <c r="J33" s="167"/>
      <c r="K33" s="168">
        <f t="shared" si="9"/>
        <v>0</v>
      </c>
      <c r="L33" s="168">
        <v>21</v>
      </c>
      <c r="M33" s="168">
        <f t="shared" si="10"/>
        <v>0</v>
      </c>
      <c r="N33" s="160">
        <v>3.1800000000000001E-3</v>
      </c>
      <c r="O33" s="160">
        <f t="shared" si="11"/>
        <v>0.49060999999999999</v>
      </c>
      <c r="P33" s="160">
        <v>0</v>
      </c>
      <c r="Q33" s="160">
        <f t="shared" si="12"/>
        <v>0</v>
      </c>
      <c r="R33" s="160"/>
      <c r="S33" s="160"/>
      <c r="T33" s="161">
        <v>0</v>
      </c>
      <c r="U33" s="160">
        <f t="shared" si="13"/>
        <v>0</v>
      </c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132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51">
        <v>23</v>
      </c>
      <c r="B34" s="157" t="s">
        <v>141</v>
      </c>
      <c r="C34" s="183" t="s">
        <v>142</v>
      </c>
      <c r="D34" s="159" t="s">
        <v>127</v>
      </c>
      <c r="E34" s="165">
        <v>168</v>
      </c>
      <c r="F34" s="167"/>
      <c r="G34" s="168">
        <f t="shared" si="7"/>
        <v>0</v>
      </c>
      <c r="H34" s="167"/>
      <c r="I34" s="168">
        <f t="shared" si="8"/>
        <v>0</v>
      </c>
      <c r="J34" s="167"/>
      <c r="K34" s="168">
        <f t="shared" si="9"/>
        <v>0</v>
      </c>
      <c r="L34" s="168">
        <v>21</v>
      </c>
      <c r="M34" s="168">
        <f t="shared" si="10"/>
        <v>0</v>
      </c>
      <c r="N34" s="160">
        <v>5.0000000000000002E-5</v>
      </c>
      <c r="O34" s="160">
        <f t="shared" si="11"/>
        <v>8.3999999999999995E-3</v>
      </c>
      <c r="P34" s="160">
        <v>0</v>
      </c>
      <c r="Q34" s="160">
        <f t="shared" si="12"/>
        <v>0</v>
      </c>
      <c r="R34" s="160"/>
      <c r="S34" s="160"/>
      <c r="T34" s="161">
        <v>3.4000000000000002E-2</v>
      </c>
      <c r="U34" s="160">
        <f t="shared" si="13"/>
        <v>5.71</v>
      </c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94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1">
        <v>24</v>
      </c>
      <c r="B35" s="157" t="s">
        <v>143</v>
      </c>
      <c r="C35" s="183" t="s">
        <v>144</v>
      </c>
      <c r="D35" s="159" t="s">
        <v>127</v>
      </c>
      <c r="E35" s="165">
        <v>168</v>
      </c>
      <c r="F35" s="167"/>
      <c r="G35" s="168">
        <f t="shared" si="7"/>
        <v>0</v>
      </c>
      <c r="H35" s="167"/>
      <c r="I35" s="168">
        <f t="shared" si="8"/>
        <v>0</v>
      </c>
      <c r="J35" s="167"/>
      <c r="K35" s="168">
        <f t="shared" si="9"/>
        <v>0</v>
      </c>
      <c r="L35" s="168">
        <v>21</v>
      </c>
      <c r="M35" s="168">
        <f t="shared" si="10"/>
        <v>0</v>
      </c>
      <c r="N35" s="160">
        <v>0</v>
      </c>
      <c r="O35" s="160">
        <f t="shared" si="11"/>
        <v>0</v>
      </c>
      <c r="P35" s="160">
        <v>0</v>
      </c>
      <c r="Q35" s="160">
        <f t="shared" si="12"/>
        <v>0</v>
      </c>
      <c r="R35" s="160"/>
      <c r="S35" s="160"/>
      <c r="T35" s="161">
        <v>0</v>
      </c>
      <c r="U35" s="160">
        <f t="shared" si="13"/>
        <v>0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94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51">
        <v>25</v>
      </c>
      <c r="B36" s="157" t="s">
        <v>145</v>
      </c>
      <c r="C36" s="183" t="s">
        <v>146</v>
      </c>
      <c r="D36" s="159" t="s">
        <v>127</v>
      </c>
      <c r="E36" s="165">
        <v>16</v>
      </c>
      <c r="F36" s="167"/>
      <c r="G36" s="168">
        <f t="shared" si="7"/>
        <v>0</v>
      </c>
      <c r="H36" s="167"/>
      <c r="I36" s="168">
        <f t="shared" si="8"/>
        <v>0</v>
      </c>
      <c r="J36" s="167"/>
      <c r="K36" s="168">
        <f t="shared" si="9"/>
        <v>0</v>
      </c>
      <c r="L36" s="168">
        <v>21</v>
      </c>
      <c r="M36" s="168">
        <f t="shared" si="10"/>
        <v>0</v>
      </c>
      <c r="N36" s="160">
        <v>0</v>
      </c>
      <c r="O36" s="160">
        <f t="shared" si="11"/>
        <v>0</v>
      </c>
      <c r="P36" s="160">
        <v>0</v>
      </c>
      <c r="Q36" s="160">
        <f t="shared" si="12"/>
        <v>0</v>
      </c>
      <c r="R36" s="160"/>
      <c r="S36" s="160"/>
      <c r="T36" s="161">
        <v>4.3999999999999997E-2</v>
      </c>
      <c r="U36" s="160">
        <f t="shared" si="13"/>
        <v>0.7</v>
      </c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94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1">
        <v>26</v>
      </c>
      <c r="B37" s="157" t="s">
        <v>147</v>
      </c>
      <c r="C37" s="183" t="s">
        <v>148</v>
      </c>
      <c r="D37" s="159" t="s">
        <v>127</v>
      </c>
      <c r="E37" s="165">
        <v>152</v>
      </c>
      <c r="F37" s="167"/>
      <c r="G37" s="168">
        <f t="shared" si="7"/>
        <v>0</v>
      </c>
      <c r="H37" s="167"/>
      <c r="I37" s="168">
        <f t="shared" si="8"/>
        <v>0</v>
      </c>
      <c r="J37" s="167"/>
      <c r="K37" s="168">
        <f t="shared" si="9"/>
        <v>0</v>
      </c>
      <c r="L37" s="168">
        <v>21</v>
      </c>
      <c r="M37" s="168">
        <f t="shared" si="10"/>
        <v>0</v>
      </c>
      <c r="N37" s="160">
        <v>0</v>
      </c>
      <c r="O37" s="160">
        <f t="shared" si="11"/>
        <v>0</v>
      </c>
      <c r="P37" s="160">
        <v>0</v>
      </c>
      <c r="Q37" s="160">
        <f t="shared" si="12"/>
        <v>0</v>
      </c>
      <c r="R37" s="160"/>
      <c r="S37" s="160"/>
      <c r="T37" s="161">
        <v>4.3999999999999997E-2</v>
      </c>
      <c r="U37" s="160">
        <f t="shared" si="13"/>
        <v>6.69</v>
      </c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94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1">
        <v>27</v>
      </c>
      <c r="B38" s="157" t="s">
        <v>149</v>
      </c>
      <c r="C38" s="183" t="s">
        <v>150</v>
      </c>
      <c r="D38" s="159" t="s">
        <v>127</v>
      </c>
      <c r="E38" s="165">
        <v>16</v>
      </c>
      <c r="F38" s="167"/>
      <c r="G38" s="168">
        <f t="shared" si="7"/>
        <v>0</v>
      </c>
      <c r="H38" s="167"/>
      <c r="I38" s="168">
        <f t="shared" si="8"/>
        <v>0</v>
      </c>
      <c r="J38" s="167"/>
      <c r="K38" s="168">
        <f t="shared" si="9"/>
        <v>0</v>
      </c>
      <c r="L38" s="168">
        <v>21</v>
      </c>
      <c r="M38" s="168">
        <f t="shared" si="10"/>
        <v>0</v>
      </c>
      <c r="N38" s="160">
        <v>0</v>
      </c>
      <c r="O38" s="160">
        <f t="shared" si="11"/>
        <v>0</v>
      </c>
      <c r="P38" s="160">
        <v>0</v>
      </c>
      <c r="Q38" s="160">
        <f t="shared" si="12"/>
        <v>0</v>
      </c>
      <c r="R38" s="160"/>
      <c r="S38" s="160"/>
      <c r="T38" s="161">
        <v>0.15</v>
      </c>
      <c r="U38" s="160">
        <f t="shared" si="13"/>
        <v>2.4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94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51">
        <v>28</v>
      </c>
      <c r="B39" s="157" t="s">
        <v>151</v>
      </c>
      <c r="C39" s="183" t="s">
        <v>152</v>
      </c>
      <c r="D39" s="159" t="s">
        <v>127</v>
      </c>
      <c r="E39" s="165">
        <v>152</v>
      </c>
      <c r="F39" s="167"/>
      <c r="G39" s="168">
        <f t="shared" si="7"/>
        <v>0</v>
      </c>
      <c r="H39" s="167"/>
      <c r="I39" s="168">
        <f t="shared" si="8"/>
        <v>0</v>
      </c>
      <c r="J39" s="167"/>
      <c r="K39" s="168">
        <f t="shared" si="9"/>
        <v>0</v>
      </c>
      <c r="L39" s="168">
        <v>21</v>
      </c>
      <c r="M39" s="168">
        <f t="shared" si="10"/>
        <v>0</v>
      </c>
      <c r="N39" s="160">
        <v>0</v>
      </c>
      <c r="O39" s="160">
        <f t="shared" si="11"/>
        <v>0</v>
      </c>
      <c r="P39" s="160">
        <v>0</v>
      </c>
      <c r="Q39" s="160">
        <f t="shared" si="12"/>
        <v>0</v>
      </c>
      <c r="R39" s="160"/>
      <c r="S39" s="160"/>
      <c r="T39" s="161">
        <v>0.21</v>
      </c>
      <c r="U39" s="160">
        <f t="shared" si="13"/>
        <v>31.92</v>
      </c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94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51">
        <v>29</v>
      </c>
      <c r="B40" s="157" t="s">
        <v>153</v>
      </c>
      <c r="C40" s="183" t="s">
        <v>154</v>
      </c>
      <c r="D40" s="159" t="s">
        <v>120</v>
      </c>
      <c r="E40" s="165">
        <v>1</v>
      </c>
      <c r="F40" s="167"/>
      <c r="G40" s="168">
        <f t="shared" si="7"/>
        <v>0</v>
      </c>
      <c r="H40" s="167"/>
      <c r="I40" s="168">
        <f t="shared" si="8"/>
        <v>0</v>
      </c>
      <c r="J40" s="167"/>
      <c r="K40" s="168">
        <f t="shared" si="9"/>
        <v>0</v>
      </c>
      <c r="L40" s="168">
        <v>21</v>
      </c>
      <c r="M40" s="168">
        <f t="shared" si="10"/>
        <v>0</v>
      </c>
      <c r="N40" s="160">
        <v>0</v>
      </c>
      <c r="O40" s="160">
        <f t="shared" si="11"/>
        <v>0</v>
      </c>
      <c r="P40" s="160">
        <v>0</v>
      </c>
      <c r="Q40" s="160">
        <f t="shared" si="12"/>
        <v>0</v>
      </c>
      <c r="R40" s="160"/>
      <c r="S40" s="160"/>
      <c r="T40" s="161">
        <v>0</v>
      </c>
      <c r="U40" s="160">
        <f t="shared" si="13"/>
        <v>0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94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51">
        <v>30</v>
      </c>
      <c r="B41" s="157" t="s">
        <v>155</v>
      </c>
      <c r="C41" s="183" t="s">
        <v>156</v>
      </c>
      <c r="D41" s="159" t="s">
        <v>120</v>
      </c>
      <c r="E41" s="165">
        <v>1</v>
      </c>
      <c r="F41" s="167"/>
      <c r="G41" s="168">
        <f t="shared" si="7"/>
        <v>0</v>
      </c>
      <c r="H41" s="167"/>
      <c r="I41" s="168">
        <f t="shared" si="8"/>
        <v>0</v>
      </c>
      <c r="J41" s="167"/>
      <c r="K41" s="168">
        <f t="shared" si="9"/>
        <v>0</v>
      </c>
      <c r="L41" s="168">
        <v>21</v>
      </c>
      <c r="M41" s="168">
        <f t="shared" si="10"/>
        <v>0</v>
      </c>
      <c r="N41" s="160">
        <v>0.1</v>
      </c>
      <c r="O41" s="160">
        <f t="shared" si="11"/>
        <v>0.1</v>
      </c>
      <c r="P41" s="160">
        <v>0</v>
      </c>
      <c r="Q41" s="160">
        <f t="shared" si="12"/>
        <v>0</v>
      </c>
      <c r="R41" s="160"/>
      <c r="S41" s="160"/>
      <c r="T41" s="161">
        <v>0</v>
      </c>
      <c r="U41" s="160">
        <f t="shared" si="13"/>
        <v>0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94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51">
        <v>31</v>
      </c>
      <c r="B42" s="157" t="s">
        <v>157</v>
      </c>
      <c r="C42" s="183" t="s">
        <v>158</v>
      </c>
      <c r="D42" s="159" t="s">
        <v>120</v>
      </c>
      <c r="E42" s="165">
        <v>4</v>
      </c>
      <c r="F42" s="167"/>
      <c r="G42" s="168">
        <f t="shared" si="7"/>
        <v>0</v>
      </c>
      <c r="H42" s="167"/>
      <c r="I42" s="168">
        <f t="shared" si="8"/>
        <v>0</v>
      </c>
      <c r="J42" s="167"/>
      <c r="K42" s="168">
        <f t="shared" si="9"/>
        <v>0</v>
      </c>
      <c r="L42" s="168">
        <v>21</v>
      </c>
      <c r="M42" s="168">
        <f t="shared" si="10"/>
        <v>0</v>
      </c>
      <c r="N42" s="160">
        <v>0</v>
      </c>
      <c r="O42" s="160">
        <f t="shared" si="11"/>
        <v>0</v>
      </c>
      <c r="P42" s="160">
        <v>0</v>
      </c>
      <c r="Q42" s="160">
        <f t="shared" si="12"/>
        <v>0</v>
      </c>
      <c r="R42" s="160"/>
      <c r="S42" s="160"/>
      <c r="T42" s="161">
        <v>0</v>
      </c>
      <c r="U42" s="160">
        <f t="shared" si="13"/>
        <v>0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94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51">
        <v>32</v>
      </c>
      <c r="B43" s="157" t="s">
        <v>159</v>
      </c>
      <c r="C43" s="183" t="s">
        <v>160</v>
      </c>
      <c r="D43" s="159" t="s">
        <v>120</v>
      </c>
      <c r="E43" s="165">
        <v>3</v>
      </c>
      <c r="F43" s="167"/>
      <c r="G43" s="168">
        <f t="shared" si="7"/>
        <v>0</v>
      </c>
      <c r="H43" s="167"/>
      <c r="I43" s="168">
        <f t="shared" si="8"/>
        <v>0</v>
      </c>
      <c r="J43" s="167"/>
      <c r="K43" s="168">
        <f t="shared" si="9"/>
        <v>0</v>
      </c>
      <c r="L43" s="168">
        <v>21</v>
      </c>
      <c r="M43" s="168">
        <f t="shared" si="10"/>
        <v>0</v>
      </c>
      <c r="N43" s="160">
        <v>0.08</v>
      </c>
      <c r="O43" s="160">
        <f t="shared" si="11"/>
        <v>0.24</v>
      </c>
      <c r="P43" s="160">
        <v>0</v>
      </c>
      <c r="Q43" s="160">
        <f t="shared" si="12"/>
        <v>0</v>
      </c>
      <c r="R43" s="160"/>
      <c r="S43" s="160"/>
      <c r="T43" s="161">
        <v>0</v>
      </c>
      <c r="U43" s="160">
        <f t="shared" si="13"/>
        <v>0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94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51">
        <v>33</v>
      </c>
      <c r="B44" s="157" t="s">
        <v>161</v>
      </c>
      <c r="C44" s="183" t="s">
        <v>162</v>
      </c>
      <c r="D44" s="159" t="s">
        <v>120</v>
      </c>
      <c r="E44" s="165">
        <v>2</v>
      </c>
      <c r="F44" s="167"/>
      <c r="G44" s="168">
        <f t="shared" si="7"/>
        <v>0</v>
      </c>
      <c r="H44" s="167"/>
      <c r="I44" s="168">
        <f t="shared" si="8"/>
        <v>0</v>
      </c>
      <c r="J44" s="167"/>
      <c r="K44" s="168">
        <f t="shared" si="9"/>
        <v>0</v>
      </c>
      <c r="L44" s="168">
        <v>21</v>
      </c>
      <c r="M44" s="168">
        <f t="shared" si="10"/>
        <v>0</v>
      </c>
      <c r="N44" s="160">
        <v>2.5000000000000001E-2</v>
      </c>
      <c r="O44" s="160">
        <f t="shared" si="11"/>
        <v>0.05</v>
      </c>
      <c r="P44" s="160">
        <v>0</v>
      </c>
      <c r="Q44" s="160">
        <f t="shared" si="12"/>
        <v>0</v>
      </c>
      <c r="R44" s="160"/>
      <c r="S44" s="160"/>
      <c r="T44" s="161">
        <v>0</v>
      </c>
      <c r="U44" s="160">
        <f t="shared" si="13"/>
        <v>0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94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51">
        <v>34</v>
      </c>
      <c r="B45" s="157" t="s">
        <v>163</v>
      </c>
      <c r="C45" s="183" t="s">
        <v>164</v>
      </c>
      <c r="D45" s="159" t="s">
        <v>120</v>
      </c>
      <c r="E45" s="165">
        <v>1</v>
      </c>
      <c r="F45" s="167"/>
      <c r="G45" s="168">
        <f t="shared" si="7"/>
        <v>0</v>
      </c>
      <c r="H45" s="167"/>
      <c r="I45" s="168">
        <f t="shared" si="8"/>
        <v>0</v>
      </c>
      <c r="J45" s="167"/>
      <c r="K45" s="168">
        <f t="shared" si="9"/>
        <v>0</v>
      </c>
      <c r="L45" s="168">
        <v>21</v>
      </c>
      <c r="M45" s="168">
        <f t="shared" si="10"/>
        <v>0</v>
      </c>
      <c r="N45" s="160">
        <v>5.0000000000000001E-3</v>
      </c>
      <c r="O45" s="160">
        <f t="shared" si="11"/>
        <v>5.0000000000000001E-3</v>
      </c>
      <c r="P45" s="160">
        <v>0</v>
      </c>
      <c r="Q45" s="160">
        <f t="shared" si="12"/>
        <v>0</v>
      </c>
      <c r="R45" s="160"/>
      <c r="S45" s="160"/>
      <c r="T45" s="161">
        <v>0</v>
      </c>
      <c r="U45" s="160">
        <f t="shared" si="13"/>
        <v>0</v>
      </c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94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51">
        <v>35</v>
      </c>
      <c r="B46" s="157" t="s">
        <v>165</v>
      </c>
      <c r="C46" s="183" t="s">
        <v>166</v>
      </c>
      <c r="D46" s="159" t="s">
        <v>167</v>
      </c>
      <c r="E46" s="165">
        <v>3</v>
      </c>
      <c r="F46" s="167"/>
      <c r="G46" s="168">
        <f t="shared" si="7"/>
        <v>0</v>
      </c>
      <c r="H46" s="167"/>
      <c r="I46" s="168">
        <f t="shared" si="8"/>
        <v>0</v>
      </c>
      <c r="J46" s="167"/>
      <c r="K46" s="168">
        <f t="shared" si="9"/>
        <v>0</v>
      </c>
      <c r="L46" s="168">
        <v>21</v>
      </c>
      <c r="M46" s="168">
        <f t="shared" si="10"/>
        <v>0</v>
      </c>
      <c r="N46" s="160">
        <v>4.0999999999999999E-4</v>
      </c>
      <c r="O46" s="160">
        <f t="shared" si="11"/>
        <v>1.23E-3</v>
      </c>
      <c r="P46" s="160">
        <v>0</v>
      </c>
      <c r="Q46" s="160">
        <f t="shared" si="12"/>
        <v>0</v>
      </c>
      <c r="R46" s="160"/>
      <c r="S46" s="160"/>
      <c r="T46" s="161">
        <v>0.85599999999999998</v>
      </c>
      <c r="U46" s="160">
        <f t="shared" si="13"/>
        <v>2.57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94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51">
        <v>36</v>
      </c>
      <c r="B47" s="157" t="s">
        <v>168</v>
      </c>
      <c r="C47" s="183" t="s">
        <v>169</v>
      </c>
      <c r="D47" s="159" t="s">
        <v>167</v>
      </c>
      <c r="E47" s="165">
        <v>3</v>
      </c>
      <c r="F47" s="167"/>
      <c r="G47" s="168">
        <f t="shared" si="7"/>
        <v>0</v>
      </c>
      <c r="H47" s="167"/>
      <c r="I47" s="168">
        <f t="shared" si="8"/>
        <v>0</v>
      </c>
      <c r="J47" s="167"/>
      <c r="K47" s="168">
        <f t="shared" si="9"/>
        <v>0</v>
      </c>
      <c r="L47" s="168">
        <v>21</v>
      </c>
      <c r="M47" s="168">
        <f t="shared" si="10"/>
        <v>0</v>
      </c>
      <c r="N47" s="160">
        <v>3.6700000000000001E-3</v>
      </c>
      <c r="O47" s="160">
        <f t="shared" si="11"/>
        <v>1.1010000000000001E-2</v>
      </c>
      <c r="P47" s="160">
        <v>0</v>
      </c>
      <c r="Q47" s="160">
        <f t="shared" si="12"/>
        <v>0</v>
      </c>
      <c r="R47" s="160"/>
      <c r="S47" s="160"/>
      <c r="T47" s="161">
        <v>0</v>
      </c>
      <c r="U47" s="160">
        <f t="shared" si="13"/>
        <v>0</v>
      </c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132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51">
        <v>37</v>
      </c>
      <c r="B48" s="157" t="s">
        <v>170</v>
      </c>
      <c r="C48" s="183" t="s">
        <v>171</v>
      </c>
      <c r="D48" s="159" t="s">
        <v>167</v>
      </c>
      <c r="E48" s="165">
        <v>2</v>
      </c>
      <c r="F48" s="167"/>
      <c r="G48" s="168">
        <f t="shared" si="7"/>
        <v>0</v>
      </c>
      <c r="H48" s="167"/>
      <c r="I48" s="168">
        <f t="shared" si="8"/>
        <v>0</v>
      </c>
      <c r="J48" s="167"/>
      <c r="K48" s="168">
        <f t="shared" si="9"/>
        <v>0</v>
      </c>
      <c r="L48" s="168">
        <v>21</v>
      </c>
      <c r="M48" s="168">
        <f t="shared" si="10"/>
        <v>0</v>
      </c>
      <c r="N48" s="160">
        <v>6.2E-4</v>
      </c>
      <c r="O48" s="160">
        <f t="shared" si="11"/>
        <v>1.24E-3</v>
      </c>
      <c r="P48" s="160">
        <v>0</v>
      </c>
      <c r="Q48" s="160">
        <f t="shared" si="12"/>
        <v>0</v>
      </c>
      <c r="R48" s="160"/>
      <c r="S48" s="160"/>
      <c r="T48" s="161">
        <v>1.24</v>
      </c>
      <c r="U48" s="160">
        <f t="shared" si="13"/>
        <v>2.48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94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51">
        <v>38</v>
      </c>
      <c r="B49" s="157" t="s">
        <v>172</v>
      </c>
      <c r="C49" s="183" t="s">
        <v>173</v>
      </c>
      <c r="D49" s="159" t="s">
        <v>174</v>
      </c>
      <c r="E49" s="165">
        <v>1</v>
      </c>
      <c r="F49" s="167"/>
      <c r="G49" s="168">
        <f t="shared" si="7"/>
        <v>0</v>
      </c>
      <c r="H49" s="167"/>
      <c r="I49" s="168">
        <f t="shared" si="8"/>
        <v>0</v>
      </c>
      <c r="J49" s="167"/>
      <c r="K49" s="168">
        <f t="shared" si="9"/>
        <v>0</v>
      </c>
      <c r="L49" s="168">
        <v>21</v>
      </c>
      <c r="M49" s="168">
        <f t="shared" si="10"/>
        <v>0</v>
      </c>
      <c r="N49" s="160">
        <v>1.7500000000000002E-2</v>
      </c>
      <c r="O49" s="160">
        <f t="shared" si="11"/>
        <v>1.7500000000000002E-2</v>
      </c>
      <c r="P49" s="160">
        <v>0</v>
      </c>
      <c r="Q49" s="160">
        <f t="shared" si="12"/>
        <v>0</v>
      </c>
      <c r="R49" s="160"/>
      <c r="S49" s="160"/>
      <c r="T49" s="161">
        <v>0</v>
      </c>
      <c r="U49" s="160">
        <f t="shared" si="13"/>
        <v>0</v>
      </c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94</v>
      </c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51">
        <v>39</v>
      </c>
      <c r="B50" s="157" t="s">
        <v>175</v>
      </c>
      <c r="C50" s="183" t="s">
        <v>176</v>
      </c>
      <c r="D50" s="159" t="s">
        <v>174</v>
      </c>
      <c r="E50" s="165">
        <v>1</v>
      </c>
      <c r="F50" s="167"/>
      <c r="G50" s="168">
        <f t="shared" si="7"/>
        <v>0</v>
      </c>
      <c r="H50" s="167"/>
      <c r="I50" s="168">
        <f t="shared" si="8"/>
        <v>0</v>
      </c>
      <c r="J50" s="167"/>
      <c r="K50" s="168">
        <f t="shared" si="9"/>
        <v>0</v>
      </c>
      <c r="L50" s="168">
        <v>21</v>
      </c>
      <c r="M50" s="168">
        <f t="shared" si="10"/>
        <v>0</v>
      </c>
      <c r="N50" s="160">
        <v>1.9699999999999999E-2</v>
      </c>
      <c r="O50" s="160">
        <f t="shared" si="11"/>
        <v>1.9699999999999999E-2</v>
      </c>
      <c r="P50" s="160">
        <v>0</v>
      </c>
      <c r="Q50" s="160">
        <f t="shared" si="12"/>
        <v>0</v>
      </c>
      <c r="R50" s="160"/>
      <c r="S50" s="160"/>
      <c r="T50" s="161">
        <v>0</v>
      </c>
      <c r="U50" s="160">
        <f t="shared" si="13"/>
        <v>0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94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51">
        <v>40</v>
      </c>
      <c r="B51" s="157" t="s">
        <v>177</v>
      </c>
      <c r="C51" s="183" t="s">
        <v>178</v>
      </c>
      <c r="D51" s="159" t="s">
        <v>120</v>
      </c>
      <c r="E51" s="165">
        <v>1</v>
      </c>
      <c r="F51" s="167"/>
      <c r="G51" s="168">
        <f t="shared" si="7"/>
        <v>0</v>
      </c>
      <c r="H51" s="167"/>
      <c r="I51" s="168">
        <f t="shared" si="8"/>
        <v>0</v>
      </c>
      <c r="J51" s="167"/>
      <c r="K51" s="168">
        <f t="shared" si="9"/>
        <v>0</v>
      </c>
      <c r="L51" s="168">
        <v>21</v>
      </c>
      <c r="M51" s="168">
        <f t="shared" si="10"/>
        <v>0</v>
      </c>
      <c r="N51" s="160">
        <v>5.0000000000000001E-3</v>
      </c>
      <c r="O51" s="160">
        <f t="shared" si="11"/>
        <v>5.0000000000000001E-3</v>
      </c>
      <c r="P51" s="160">
        <v>0</v>
      </c>
      <c r="Q51" s="160">
        <f t="shared" si="12"/>
        <v>0</v>
      </c>
      <c r="R51" s="160"/>
      <c r="S51" s="160"/>
      <c r="T51" s="161">
        <v>0</v>
      </c>
      <c r="U51" s="160">
        <f t="shared" si="13"/>
        <v>0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94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51">
        <v>41</v>
      </c>
      <c r="B52" s="157" t="s">
        <v>179</v>
      </c>
      <c r="C52" s="183" t="s">
        <v>180</v>
      </c>
      <c r="D52" s="159" t="s">
        <v>174</v>
      </c>
      <c r="E52" s="165">
        <v>3</v>
      </c>
      <c r="F52" s="167"/>
      <c r="G52" s="168">
        <f t="shared" si="7"/>
        <v>0</v>
      </c>
      <c r="H52" s="167"/>
      <c r="I52" s="168">
        <f t="shared" si="8"/>
        <v>0</v>
      </c>
      <c r="J52" s="167"/>
      <c r="K52" s="168">
        <f t="shared" si="9"/>
        <v>0</v>
      </c>
      <c r="L52" s="168">
        <v>21</v>
      </c>
      <c r="M52" s="168">
        <f t="shared" si="10"/>
        <v>0</v>
      </c>
      <c r="N52" s="160">
        <v>5.0000000000000001E-3</v>
      </c>
      <c r="O52" s="160">
        <f t="shared" si="11"/>
        <v>1.4999999999999999E-2</v>
      </c>
      <c r="P52" s="160">
        <v>0</v>
      </c>
      <c r="Q52" s="160">
        <f t="shared" si="12"/>
        <v>0</v>
      </c>
      <c r="R52" s="160"/>
      <c r="S52" s="160"/>
      <c r="T52" s="161">
        <v>0</v>
      </c>
      <c r="U52" s="160">
        <f t="shared" si="13"/>
        <v>0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94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51">
        <v>42</v>
      </c>
      <c r="B53" s="157" t="s">
        <v>181</v>
      </c>
      <c r="C53" s="183" t="s">
        <v>182</v>
      </c>
      <c r="D53" s="159" t="s">
        <v>120</v>
      </c>
      <c r="E53" s="165">
        <v>2</v>
      </c>
      <c r="F53" s="167"/>
      <c r="G53" s="168">
        <f t="shared" si="7"/>
        <v>0</v>
      </c>
      <c r="H53" s="167"/>
      <c r="I53" s="168">
        <f t="shared" si="8"/>
        <v>0</v>
      </c>
      <c r="J53" s="167"/>
      <c r="K53" s="168">
        <f t="shared" si="9"/>
        <v>0</v>
      </c>
      <c r="L53" s="168">
        <v>21</v>
      </c>
      <c r="M53" s="168">
        <f t="shared" si="10"/>
        <v>0</v>
      </c>
      <c r="N53" s="160">
        <v>0.01</v>
      </c>
      <c r="O53" s="160">
        <f t="shared" si="11"/>
        <v>0.02</v>
      </c>
      <c r="P53" s="160">
        <v>0</v>
      </c>
      <c r="Q53" s="160">
        <f t="shared" si="12"/>
        <v>0</v>
      </c>
      <c r="R53" s="160"/>
      <c r="S53" s="160"/>
      <c r="T53" s="161">
        <v>0</v>
      </c>
      <c r="U53" s="160">
        <f t="shared" si="13"/>
        <v>0</v>
      </c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94</v>
      </c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51">
        <v>43</v>
      </c>
      <c r="B54" s="157" t="s">
        <v>183</v>
      </c>
      <c r="C54" s="183" t="s">
        <v>184</v>
      </c>
      <c r="D54" s="159" t="s">
        <v>120</v>
      </c>
      <c r="E54" s="165">
        <v>1</v>
      </c>
      <c r="F54" s="167"/>
      <c r="G54" s="168">
        <f t="shared" si="7"/>
        <v>0</v>
      </c>
      <c r="H54" s="167"/>
      <c r="I54" s="168">
        <f t="shared" si="8"/>
        <v>0</v>
      </c>
      <c r="J54" s="167"/>
      <c r="K54" s="168">
        <f t="shared" si="9"/>
        <v>0</v>
      </c>
      <c r="L54" s="168">
        <v>21</v>
      </c>
      <c r="M54" s="168">
        <f t="shared" si="10"/>
        <v>0</v>
      </c>
      <c r="N54" s="160">
        <v>0</v>
      </c>
      <c r="O54" s="160">
        <f t="shared" si="11"/>
        <v>0</v>
      </c>
      <c r="P54" s="160">
        <v>0</v>
      </c>
      <c r="Q54" s="160">
        <f t="shared" si="12"/>
        <v>0</v>
      </c>
      <c r="R54" s="160"/>
      <c r="S54" s="160"/>
      <c r="T54" s="161">
        <v>0</v>
      </c>
      <c r="U54" s="160">
        <f t="shared" si="13"/>
        <v>0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94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1">
        <v>44</v>
      </c>
      <c r="B55" s="157" t="s">
        <v>185</v>
      </c>
      <c r="C55" s="183" t="s">
        <v>186</v>
      </c>
      <c r="D55" s="159" t="s">
        <v>174</v>
      </c>
      <c r="E55" s="165">
        <v>1</v>
      </c>
      <c r="F55" s="167"/>
      <c r="G55" s="168">
        <f t="shared" si="7"/>
        <v>0</v>
      </c>
      <c r="H55" s="167"/>
      <c r="I55" s="168">
        <f t="shared" si="8"/>
        <v>0</v>
      </c>
      <c r="J55" s="167"/>
      <c r="K55" s="168">
        <f t="shared" si="9"/>
        <v>0</v>
      </c>
      <c r="L55" s="168">
        <v>21</v>
      </c>
      <c r="M55" s="168">
        <f t="shared" si="10"/>
        <v>0</v>
      </c>
      <c r="N55" s="160">
        <v>0.01</v>
      </c>
      <c r="O55" s="160">
        <f t="shared" si="11"/>
        <v>0.01</v>
      </c>
      <c r="P55" s="160">
        <v>0</v>
      </c>
      <c r="Q55" s="160">
        <f t="shared" si="12"/>
        <v>0</v>
      </c>
      <c r="R55" s="160"/>
      <c r="S55" s="160"/>
      <c r="T55" s="161">
        <v>0</v>
      </c>
      <c r="U55" s="160">
        <f t="shared" si="13"/>
        <v>0</v>
      </c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94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51">
        <v>45</v>
      </c>
      <c r="B56" s="157" t="s">
        <v>187</v>
      </c>
      <c r="C56" s="183" t="s">
        <v>188</v>
      </c>
      <c r="D56" s="159" t="s">
        <v>167</v>
      </c>
      <c r="E56" s="165">
        <v>3</v>
      </c>
      <c r="F56" s="167"/>
      <c r="G56" s="168">
        <f t="shared" si="7"/>
        <v>0</v>
      </c>
      <c r="H56" s="167"/>
      <c r="I56" s="168">
        <f t="shared" si="8"/>
        <v>0</v>
      </c>
      <c r="J56" s="167"/>
      <c r="K56" s="168">
        <f t="shared" si="9"/>
        <v>0</v>
      </c>
      <c r="L56" s="168">
        <v>21</v>
      </c>
      <c r="M56" s="168">
        <f t="shared" si="10"/>
        <v>0</v>
      </c>
      <c r="N56" s="160">
        <v>0</v>
      </c>
      <c r="O56" s="160">
        <f t="shared" si="11"/>
        <v>0</v>
      </c>
      <c r="P56" s="160">
        <v>0</v>
      </c>
      <c r="Q56" s="160">
        <f t="shared" si="12"/>
        <v>0</v>
      </c>
      <c r="R56" s="160"/>
      <c r="S56" s="160"/>
      <c r="T56" s="161">
        <v>3.51</v>
      </c>
      <c r="U56" s="160">
        <f t="shared" si="13"/>
        <v>10.53</v>
      </c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94</v>
      </c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51">
        <v>46</v>
      </c>
      <c r="B57" s="157" t="s">
        <v>189</v>
      </c>
      <c r="C57" s="183" t="s">
        <v>190</v>
      </c>
      <c r="D57" s="159" t="s">
        <v>167</v>
      </c>
      <c r="E57" s="165">
        <v>3</v>
      </c>
      <c r="F57" s="167"/>
      <c r="G57" s="168">
        <f t="shared" si="7"/>
        <v>0</v>
      </c>
      <c r="H57" s="167"/>
      <c r="I57" s="168">
        <f t="shared" si="8"/>
        <v>0</v>
      </c>
      <c r="J57" s="167"/>
      <c r="K57" s="168">
        <f t="shared" si="9"/>
        <v>0</v>
      </c>
      <c r="L57" s="168">
        <v>21</v>
      </c>
      <c r="M57" s="168">
        <f t="shared" si="10"/>
        <v>0</v>
      </c>
      <c r="N57" s="160">
        <v>3.3999999999999998E-3</v>
      </c>
      <c r="O57" s="160">
        <f t="shared" si="11"/>
        <v>1.0200000000000001E-2</v>
      </c>
      <c r="P57" s="160">
        <v>0</v>
      </c>
      <c r="Q57" s="160">
        <f t="shared" si="12"/>
        <v>0</v>
      </c>
      <c r="R57" s="160"/>
      <c r="S57" s="160"/>
      <c r="T57" s="161">
        <v>0</v>
      </c>
      <c r="U57" s="160">
        <f t="shared" si="13"/>
        <v>0</v>
      </c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132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51">
        <v>47</v>
      </c>
      <c r="B58" s="157" t="s">
        <v>191</v>
      </c>
      <c r="C58" s="183" t="s">
        <v>192</v>
      </c>
      <c r="D58" s="159" t="s">
        <v>167</v>
      </c>
      <c r="E58" s="165">
        <v>2</v>
      </c>
      <c r="F58" s="167"/>
      <c r="G58" s="168">
        <f t="shared" si="7"/>
        <v>0</v>
      </c>
      <c r="H58" s="167"/>
      <c r="I58" s="168">
        <f t="shared" si="8"/>
        <v>0</v>
      </c>
      <c r="J58" s="167"/>
      <c r="K58" s="168">
        <f t="shared" si="9"/>
        <v>0</v>
      </c>
      <c r="L58" s="168">
        <v>21</v>
      </c>
      <c r="M58" s="168">
        <f t="shared" si="10"/>
        <v>0</v>
      </c>
      <c r="N58" s="160">
        <v>2.1000000000000001E-4</v>
      </c>
      <c r="O58" s="160">
        <f t="shared" si="11"/>
        <v>4.2000000000000002E-4</v>
      </c>
      <c r="P58" s="160">
        <v>0</v>
      </c>
      <c r="Q58" s="160">
        <f t="shared" si="12"/>
        <v>0</v>
      </c>
      <c r="R58" s="160"/>
      <c r="S58" s="160"/>
      <c r="T58" s="161">
        <v>1.278</v>
      </c>
      <c r="U58" s="160">
        <f t="shared" si="13"/>
        <v>2.56</v>
      </c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94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1">
        <v>48</v>
      </c>
      <c r="B59" s="157" t="s">
        <v>193</v>
      </c>
      <c r="C59" s="183" t="s">
        <v>194</v>
      </c>
      <c r="D59" s="159" t="s">
        <v>167</v>
      </c>
      <c r="E59" s="165">
        <v>2</v>
      </c>
      <c r="F59" s="167"/>
      <c r="G59" s="168">
        <f t="shared" si="7"/>
        <v>0</v>
      </c>
      <c r="H59" s="167"/>
      <c r="I59" s="168">
        <f t="shared" si="8"/>
        <v>0</v>
      </c>
      <c r="J59" s="167"/>
      <c r="K59" s="168">
        <f t="shared" si="9"/>
        <v>0</v>
      </c>
      <c r="L59" s="168">
        <v>21</v>
      </c>
      <c r="M59" s="168">
        <f t="shared" si="10"/>
        <v>0</v>
      </c>
      <c r="N59" s="160">
        <v>1.0999999999999999E-2</v>
      </c>
      <c r="O59" s="160">
        <f t="shared" si="11"/>
        <v>2.1999999999999999E-2</v>
      </c>
      <c r="P59" s="160">
        <v>0</v>
      </c>
      <c r="Q59" s="160">
        <f t="shared" si="12"/>
        <v>0</v>
      </c>
      <c r="R59" s="160"/>
      <c r="S59" s="160"/>
      <c r="T59" s="161">
        <v>0</v>
      </c>
      <c r="U59" s="160">
        <f t="shared" si="13"/>
        <v>0</v>
      </c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132</v>
      </c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51">
        <v>49</v>
      </c>
      <c r="B60" s="157" t="s">
        <v>195</v>
      </c>
      <c r="C60" s="183" t="s">
        <v>196</v>
      </c>
      <c r="D60" s="159" t="s">
        <v>167</v>
      </c>
      <c r="E60" s="165">
        <v>1</v>
      </c>
      <c r="F60" s="167"/>
      <c r="G60" s="168">
        <f t="shared" si="7"/>
        <v>0</v>
      </c>
      <c r="H60" s="167"/>
      <c r="I60" s="168">
        <f t="shared" si="8"/>
        <v>0</v>
      </c>
      <c r="J60" s="167"/>
      <c r="K60" s="168">
        <f t="shared" si="9"/>
        <v>0</v>
      </c>
      <c r="L60" s="168">
        <v>21</v>
      </c>
      <c r="M60" s="168">
        <f t="shared" si="10"/>
        <v>0</v>
      </c>
      <c r="N60" s="160">
        <v>2.3000000000000001E-4</v>
      </c>
      <c r="O60" s="160">
        <f t="shared" si="11"/>
        <v>2.3000000000000001E-4</v>
      </c>
      <c r="P60" s="160">
        <v>0</v>
      </c>
      <c r="Q60" s="160">
        <f t="shared" si="12"/>
        <v>0</v>
      </c>
      <c r="R60" s="160"/>
      <c r="S60" s="160"/>
      <c r="T60" s="161">
        <v>1.1819999999999999</v>
      </c>
      <c r="U60" s="160">
        <f t="shared" si="13"/>
        <v>1.18</v>
      </c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94</v>
      </c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1">
        <v>50</v>
      </c>
      <c r="B61" s="157" t="s">
        <v>197</v>
      </c>
      <c r="C61" s="183" t="s">
        <v>198</v>
      </c>
      <c r="D61" s="159" t="s">
        <v>167</v>
      </c>
      <c r="E61" s="165">
        <v>1</v>
      </c>
      <c r="F61" s="167"/>
      <c r="G61" s="168">
        <f t="shared" si="7"/>
        <v>0</v>
      </c>
      <c r="H61" s="167"/>
      <c r="I61" s="168">
        <f t="shared" si="8"/>
        <v>0</v>
      </c>
      <c r="J61" s="167"/>
      <c r="K61" s="168">
        <f t="shared" si="9"/>
        <v>0</v>
      </c>
      <c r="L61" s="168">
        <v>21</v>
      </c>
      <c r="M61" s="168">
        <f t="shared" si="10"/>
        <v>0</v>
      </c>
      <c r="N61" s="160">
        <v>2.5000000000000001E-3</v>
      </c>
      <c r="O61" s="160">
        <f t="shared" si="11"/>
        <v>2.5000000000000001E-3</v>
      </c>
      <c r="P61" s="160">
        <v>0</v>
      </c>
      <c r="Q61" s="160">
        <f t="shared" si="12"/>
        <v>0</v>
      </c>
      <c r="R61" s="160"/>
      <c r="S61" s="160"/>
      <c r="T61" s="161">
        <v>0</v>
      </c>
      <c r="U61" s="160">
        <f t="shared" si="13"/>
        <v>0</v>
      </c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132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1">
        <v>51</v>
      </c>
      <c r="B62" s="157" t="s">
        <v>199</v>
      </c>
      <c r="C62" s="183" t="s">
        <v>200</v>
      </c>
      <c r="D62" s="159" t="s">
        <v>167</v>
      </c>
      <c r="E62" s="165">
        <v>3</v>
      </c>
      <c r="F62" s="167"/>
      <c r="G62" s="168">
        <f t="shared" si="7"/>
        <v>0</v>
      </c>
      <c r="H62" s="167"/>
      <c r="I62" s="168">
        <f t="shared" si="8"/>
        <v>0</v>
      </c>
      <c r="J62" s="167"/>
      <c r="K62" s="168">
        <f t="shared" si="9"/>
        <v>0</v>
      </c>
      <c r="L62" s="168">
        <v>21</v>
      </c>
      <c r="M62" s="168">
        <f t="shared" si="10"/>
        <v>0</v>
      </c>
      <c r="N62" s="160">
        <v>3.3E-3</v>
      </c>
      <c r="O62" s="160">
        <f t="shared" si="11"/>
        <v>9.9000000000000008E-3</v>
      </c>
      <c r="P62" s="160">
        <v>0</v>
      </c>
      <c r="Q62" s="160">
        <f t="shared" si="12"/>
        <v>0</v>
      </c>
      <c r="R62" s="160"/>
      <c r="S62" s="160"/>
      <c r="T62" s="161">
        <v>0</v>
      </c>
      <c r="U62" s="160">
        <f t="shared" si="13"/>
        <v>0</v>
      </c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132</v>
      </c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5">
      <c r="A63" s="152" t="s">
        <v>89</v>
      </c>
      <c r="B63" s="158" t="s">
        <v>59</v>
      </c>
      <c r="C63" s="184" t="s">
        <v>60</v>
      </c>
      <c r="D63" s="162"/>
      <c r="E63" s="166"/>
      <c r="F63" s="169"/>
      <c r="G63" s="169">
        <f>SUMIF(AE64:AE76,"&lt;&gt;NOR",G64:G76)</f>
        <v>0</v>
      </c>
      <c r="H63" s="169"/>
      <c r="I63" s="169">
        <f>SUM(I64:I76)</f>
        <v>0</v>
      </c>
      <c r="J63" s="169"/>
      <c r="K63" s="169">
        <f>SUM(K64:K76)</f>
        <v>0</v>
      </c>
      <c r="L63" s="169"/>
      <c r="M63" s="169">
        <f>SUM(M64:M76)</f>
        <v>0</v>
      </c>
      <c r="N63" s="163"/>
      <c r="O63" s="163">
        <f>SUM(O64:O76)</f>
        <v>0</v>
      </c>
      <c r="P63" s="163"/>
      <c r="Q63" s="163">
        <f>SUM(Q64:Q76)</f>
        <v>107.84339999999999</v>
      </c>
      <c r="R63" s="163"/>
      <c r="S63" s="163"/>
      <c r="T63" s="164"/>
      <c r="U63" s="163">
        <f>SUM(U64:U76)</f>
        <v>358.45000000000005</v>
      </c>
      <c r="AE63" t="s">
        <v>90</v>
      </c>
    </row>
    <row r="64" spans="1:60" outlineLevel="1" x14ac:dyDescent="0.25">
      <c r="A64" s="151">
        <v>52</v>
      </c>
      <c r="B64" s="157" t="s">
        <v>201</v>
      </c>
      <c r="C64" s="183" t="s">
        <v>202</v>
      </c>
      <c r="D64" s="159" t="s">
        <v>99</v>
      </c>
      <c r="E64" s="165">
        <v>120</v>
      </c>
      <c r="F64" s="167"/>
      <c r="G64" s="168">
        <f t="shared" ref="G64:G76" si="14">ROUND(E64*F64,2)</f>
        <v>0</v>
      </c>
      <c r="H64" s="167"/>
      <c r="I64" s="168">
        <f t="shared" ref="I64:I76" si="15">ROUND(E64*H64,2)</f>
        <v>0</v>
      </c>
      <c r="J64" s="167"/>
      <c r="K64" s="168">
        <f t="shared" ref="K64:K76" si="16">ROUND(E64*J64,2)</f>
        <v>0</v>
      </c>
      <c r="L64" s="168">
        <v>21</v>
      </c>
      <c r="M64" s="168">
        <f t="shared" ref="M64:M76" si="17">G64*(1+L64/100)</f>
        <v>0</v>
      </c>
      <c r="N64" s="160">
        <v>0</v>
      </c>
      <c r="O64" s="160">
        <f t="shared" ref="O64:O76" si="18">ROUND(E64*N64,5)</f>
        <v>0</v>
      </c>
      <c r="P64" s="160">
        <v>0.22</v>
      </c>
      <c r="Q64" s="160">
        <f t="shared" ref="Q64:Q76" si="19">ROUND(E64*P64,5)</f>
        <v>26.4</v>
      </c>
      <c r="R64" s="160"/>
      <c r="S64" s="160"/>
      <c r="T64" s="161">
        <v>7.0000000000000007E-2</v>
      </c>
      <c r="U64" s="160">
        <f t="shared" ref="U64:U76" si="20">ROUND(E64*T64,2)</f>
        <v>8.4</v>
      </c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94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51">
        <v>53</v>
      </c>
      <c r="B65" s="157" t="s">
        <v>203</v>
      </c>
      <c r="C65" s="183" t="s">
        <v>204</v>
      </c>
      <c r="D65" s="159" t="s">
        <v>99</v>
      </c>
      <c r="E65" s="165">
        <v>120</v>
      </c>
      <c r="F65" s="167"/>
      <c r="G65" s="168">
        <f t="shared" si="14"/>
        <v>0</v>
      </c>
      <c r="H65" s="167"/>
      <c r="I65" s="168">
        <f t="shared" si="15"/>
        <v>0</v>
      </c>
      <c r="J65" s="167"/>
      <c r="K65" s="168">
        <f t="shared" si="16"/>
        <v>0</v>
      </c>
      <c r="L65" s="168">
        <v>21</v>
      </c>
      <c r="M65" s="168">
        <f t="shared" si="17"/>
        <v>0</v>
      </c>
      <c r="N65" s="160">
        <v>0</v>
      </c>
      <c r="O65" s="160">
        <f t="shared" si="18"/>
        <v>0</v>
      </c>
      <c r="P65" s="160">
        <v>0.66</v>
      </c>
      <c r="Q65" s="160">
        <f t="shared" si="19"/>
        <v>79.2</v>
      </c>
      <c r="R65" s="160"/>
      <c r="S65" s="160"/>
      <c r="T65" s="161">
        <v>7.8E-2</v>
      </c>
      <c r="U65" s="160">
        <f t="shared" si="20"/>
        <v>9.36</v>
      </c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94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51">
        <v>54</v>
      </c>
      <c r="B66" s="157" t="s">
        <v>205</v>
      </c>
      <c r="C66" s="183" t="s">
        <v>206</v>
      </c>
      <c r="D66" s="159" t="s">
        <v>127</v>
      </c>
      <c r="E66" s="165">
        <v>240</v>
      </c>
      <c r="F66" s="167"/>
      <c r="G66" s="168">
        <f t="shared" si="14"/>
        <v>0</v>
      </c>
      <c r="H66" s="167"/>
      <c r="I66" s="168">
        <f t="shared" si="15"/>
        <v>0</v>
      </c>
      <c r="J66" s="167"/>
      <c r="K66" s="168">
        <f t="shared" si="16"/>
        <v>0</v>
      </c>
      <c r="L66" s="168">
        <v>21</v>
      </c>
      <c r="M66" s="168">
        <f t="shared" si="17"/>
        <v>0</v>
      </c>
      <c r="N66" s="160">
        <v>0</v>
      </c>
      <c r="O66" s="160">
        <f t="shared" si="18"/>
        <v>0</v>
      </c>
      <c r="P66" s="160">
        <v>0</v>
      </c>
      <c r="Q66" s="160">
        <f t="shared" si="19"/>
        <v>0</v>
      </c>
      <c r="R66" s="160"/>
      <c r="S66" s="160"/>
      <c r="T66" s="161">
        <v>3.6999999999999998E-2</v>
      </c>
      <c r="U66" s="160">
        <f t="shared" si="20"/>
        <v>8.8800000000000008</v>
      </c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94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51">
        <v>55</v>
      </c>
      <c r="B67" s="157" t="s">
        <v>207</v>
      </c>
      <c r="C67" s="183" t="s">
        <v>208</v>
      </c>
      <c r="D67" s="159" t="s">
        <v>127</v>
      </c>
      <c r="E67" s="165">
        <v>12</v>
      </c>
      <c r="F67" s="167"/>
      <c r="G67" s="168">
        <f t="shared" si="14"/>
        <v>0</v>
      </c>
      <c r="H67" s="167"/>
      <c r="I67" s="168">
        <f t="shared" si="15"/>
        <v>0</v>
      </c>
      <c r="J67" s="167"/>
      <c r="K67" s="168">
        <f t="shared" si="16"/>
        <v>0</v>
      </c>
      <c r="L67" s="168">
        <v>21</v>
      </c>
      <c r="M67" s="168">
        <f t="shared" si="17"/>
        <v>0</v>
      </c>
      <c r="N67" s="160">
        <v>0</v>
      </c>
      <c r="O67" s="160">
        <f t="shared" si="18"/>
        <v>0</v>
      </c>
      <c r="P67" s="160">
        <v>6.7000000000000002E-3</v>
      </c>
      <c r="Q67" s="160">
        <f t="shared" si="19"/>
        <v>8.0399999999999999E-2</v>
      </c>
      <c r="R67" s="160"/>
      <c r="S67" s="160"/>
      <c r="T67" s="161">
        <v>0.23899999999999999</v>
      </c>
      <c r="U67" s="160">
        <f t="shared" si="20"/>
        <v>2.87</v>
      </c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94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51">
        <v>56</v>
      </c>
      <c r="B68" s="157" t="s">
        <v>209</v>
      </c>
      <c r="C68" s="183" t="s">
        <v>210</v>
      </c>
      <c r="D68" s="159" t="s">
        <v>127</v>
      </c>
      <c r="E68" s="165">
        <v>150</v>
      </c>
      <c r="F68" s="167"/>
      <c r="G68" s="168">
        <f t="shared" si="14"/>
        <v>0</v>
      </c>
      <c r="H68" s="167"/>
      <c r="I68" s="168">
        <f t="shared" si="15"/>
        <v>0</v>
      </c>
      <c r="J68" s="167"/>
      <c r="K68" s="168">
        <f t="shared" si="16"/>
        <v>0</v>
      </c>
      <c r="L68" s="168">
        <v>21</v>
      </c>
      <c r="M68" s="168">
        <f t="shared" si="17"/>
        <v>0</v>
      </c>
      <c r="N68" s="160">
        <v>0</v>
      </c>
      <c r="O68" s="160">
        <f t="shared" si="18"/>
        <v>0</v>
      </c>
      <c r="P68" s="160">
        <v>1.4420000000000001E-2</v>
      </c>
      <c r="Q68" s="160">
        <f t="shared" si="19"/>
        <v>2.1629999999999998</v>
      </c>
      <c r="R68" s="160"/>
      <c r="S68" s="160"/>
      <c r="T68" s="161">
        <v>0.33300000000000002</v>
      </c>
      <c r="U68" s="160">
        <f t="shared" si="20"/>
        <v>49.95</v>
      </c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94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51">
        <v>57</v>
      </c>
      <c r="B69" s="157" t="s">
        <v>211</v>
      </c>
      <c r="C69" s="183" t="s">
        <v>212</v>
      </c>
      <c r="D69" s="159" t="s">
        <v>127</v>
      </c>
      <c r="E69" s="165">
        <v>2</v>
      </c>
      <c r="F69" s="167"/>
      <c r="G69" s="168">
        <f t="shared" si="14"/>
        <v>0</v>
      </c>
      <c r="H69" s="167"/>
      <c r="I69" s="168">
        <f t="shared" si="15"/>
        <v>0</v>
      </c>
      <c r="J69" s="167"/>
      <c r="K69" s="168">
        <f t="shared" si="16"/>
        <v>0</v>
      </c>
      <c r="L69" s="168">
        <v>21</v>
      </c>
      <c r="M69" s="168">
        <f t="shared" si="17"/>
        <v>0</v>
      </c>
      <c r="N69" s="160">
        <v>0</v>
      </c>
      <c r="O69" s="160">
        <f t="shared" si="18"/>
        <v>0</v>
      </c>
      <c r="P69" s="160">
        <v>0</v>
      </c>
      <c r="Q69" s="160">
        <f t="shared" si="19"/>
        <v>0</v>
      </c>
      <c r="R69" s="160"/>
      <c r="S69" s="160"/>
      <c r="T69" s="161">
        <v>0</v>
      </c>
      <c r="U69" s="160">
        <f t="shared" si="20"/>
        <v>0</v>
      </c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94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51">
        <v>58</v>
      </c>
      <c r="B70" s="157" t="s">
        <v>213</v>
      </c>
      <c r="C70" s="183" t="s">
        <v>214</v>
      </c>
      <c r="D70" s="159" t="s">
        <v>120</v>
      </c>
      <c r="E70" s="165">
        <v>2</v>
      </c>
      <c r="F70" s="167"/>
      <c r="G70" s="168">
        <f t="shared" si="14"/>
        <v>0</v>
      </c>
      <c r="H70" s="167"/>
      <c r="I70" s="168">
        <f t="shared" si="15"/>
        <v>0</v>
      </c>
      <c r="J70" s="167"/>
      <c r="K70" s="168">
        <f t="shared" si="16"/>
        <v>0</v>
      </c>
      <c r="L70" s="168">
        <v>21</v>
      </c>
      <c r="M70" s="168">
        <f t="shared" si="17"/>
        <v>0</v>
      </c>
      <c r="N70" s="160">
        <v>0</v>
      </c>
      <c r="O70" s="160">
        <f t="shared" si="18"/>
        <v>0</v>
      </c>
      <c r="P70" s="160">
        <v>0</v>
      </c>
      <c r="Q70" s="160">
        <f t="shared" si="19"/>
        <v>0</v>
      </c>
      <c r="R70" s="160"/>
      <c r="S70" s="160"/>
      <c r="T70" s="161">
        <v>0</v>
      </c>
      <c r="U70" s="160">
        <f t="shared" si="20"/>
        <v>0</v>
      </c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94</v>
      </c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51">
        <v>59</v>
      </c>
      <c r="B71" s="157" t="s">
        <v>215</v>
      </c>
      <c r="C71" s="183" t="s">
        <v>216</v>
      </c>
      <c r="D71" s="159" t="s">
        <v>217</v>
      </c>
      <c r="E71" s="165">
        <v>26.4</v>
      </c>
      <c r="F71" s="167"/>
      <c r="G71" s="168">
        <f t="shared" si="14"/>
        <v>0</v>
      </c>
      <c r="H71" s="167"/>
      <c r="I71" s="168">
        <f t="shared" si="15"/>
        <v>0</v>
      </c>
      <c r="J71" s="167"/>
      <c r="K71" s="168">
        <f t="shared" si="16"/>
        <v>0</v>
      </c>
      <c r="L71" s="168">
        <v>21</v>
      </c>
      <c r="M71" s="168">
        <f t="shared" si="17"/>
        <v>0</v>
      </c>
      <c r="N71" s="160">
        <v>0</v>
      </c>
      <c r="O71" s="160">
        <f t="shared" si="18"/>
        <v>0</v>
      </c>
      <c r="P71" s="160">
        <v>0</v>
      </c>
      <c r="Q71" s="160">
        <f t="shared" si="19"/>
        <v>0</v>
      </c>
      <c r="R71" s="160"/>
      <c r="S71" s="160"/>
      <c r="T71" s="161">
        <v>0</v>
      </c>
      <c r="U71" s="160">
        <f t="shared" si="20"/>
        <v>0</v>
      </c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94</v>
      </c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51">
        <v>60</v>
      </c>
      <c r="B72" s="157" t="s">
        <v>218</v>
      </c>
      <c r="C72" s="183" t="s">
        <v>219</v>
      </c>
      <c r="D72" s="159" t="s">
        <v>217</v>
      </c>
      <c r="E72" s="165">
        <v>81.442999999999998</v>
      </c>
      <c r="F72" s="167"/>
      <c r="G72" s="168">
        <f t="shared" si="14"/>
        <v>0</v>
      </c>
      <c r="H72" s="167"/>
      <c r="I72" s="168">
        <f t="shared" si="15"/>
        <v>0</v>
      </c>
      <c r="J72" s="167"/>
      <c r="K72" s="168">
        <f t="shared" si="16"/>
        <v>0</v>
      </c>
      <c r="L72" s="168">
        <v>21</v>
      </c>
      <c r="M72" s="168">
        <f t="shared" si="17"/>
        <v>0</v>
      </c>
      <c r="N72" s="160">
        <v>0</v>
      </c>
      <c r="O72" s="160">
        <f t="shared" si="18"/>
        <v>0</v>
      </c>
      <c r="P72" s="160">
        <v>0</v>
      </c>
      <c r="Q72" s="160">
        <f t="shared" si="19"/>
        <v>0</v>
      </c>
      <c r="R72" s="160"/>
      <c r="S72" s="160"/>
      <c r="T72" s="161">
        <v>0</v>
      </c>
      <c r="U72" s="160">
        <f t="shared" si="20"/>
        <v>0</v>
      </c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94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51">
        <v>61</v>
      </c>
      <c r="B73" s="157" t="s">
        <v>220</v>
      </c>
      <c r="C73" s="183" t="s">
        <v>221</v>
      </c>
      <c r="D73" s="159" t="s">
        <v>217</v>
      </c>
      <c r="E73" s="165">
        <v>107.843</v>
      </c>
      <c r="F73" s="167"/>
      <c r="G73" s="168">
        <f t="shared" si="14"/>
        <v>0</v>
      </c>
      <c r="H73" s="167"/>
      <c r="I73" s="168">
        <f t="shared" si="15"/>
        <v>0</v>
      </c>
      <c r="J73" s="167"/>
      <c r="K73" s="168">
        <f t="shared" si="16"/>
        <v>0</v>
      </c>
      <c r="L73" s="168">
        <v>21</v>
      </c>
      <c r="M73" s="168">
        <f t="shared" si="17"/>
        <v>0</v>
      </c>
      <c r="N73" s="160">
        <v>0</v>
      </c>
      <c r="O73" s="160">
        <f t="shared" si="18"/>
        <v>0</v>
      </c>
      <c r="P73" s="160">
        <v>0</v>
      </c>
      <c r="Q73" s="160">
        <f t="shared" si="19"/>
        <v>0</v>
      </c>
      <c r="R73" s="160"/>
      <c r="S73" s="160"/>
      <c r="T73" s="161">
        <v>0.49</v>
      </c>
      <c r="U73" s="160">
        <f t="shared" si="20"/>
        <v>52.84</v>
      </c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94</v>
      </c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51">
        <v>62</v>
      </c>
      <c r="B74" s="157" t="s">
        <v>222</v>
      </c>
      <c r="C74" s="183" t="s">
        <v>223</v>
      </c>
      <c r="D74" s="159" t="s">
        <v>217</v>
      </c>
      <c r="E74" s="165">
        <v>3127.4470000000001</v>
      </c>
      <c r="F74" s="167"/>
      <c r="G74" s="168">
        <f t="shared" si="14"/>
        <v>0</v>
      </c>
      <c r="H74" s="167"/>
      <c r="I74" s="168">
        <f t="shared" si="15"/>
        <v>0</v>
      </c>
      <c r="J74" s="167"/>
      <c r="K74" s="168">
        <f t="shared" si="16"/>
        <v>0</v>
      </c>
      <c r="L74" s="168">
        <v>21</v>
      </c>
      <c r="M74" s="168">
        <f t="shared" si="17"/>
        <v>0</v>
      </c>
      <c r="N74" s="160">
        <v>0</v>
      </c>
      <c r="O74" s="160">
        <f t="shared" si="18"/>
        <v>0</v>
      </c>
      <c r="P74" s="160">
        <v>0</v>
      </c>
      <c r="Q74" s="160">
        <f t="shared" si="19"/>
        <v>0</v>
      </c>
      <c r="R74" s="160"/>
      <c r="S74" s="160"/>
      <c r="T74" s="161">
        <v>0</v>
      </c>
      <c r="U74" s="160">
        <f t="shared" si="20"/>
        <v>0</v>
      </c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94</v>
      </c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1">
        <v>63</v>
      </c>
      <c r="B75" s="157" t="s">
        <v>224</v>
      </c>
      <c r="C75" s="183" t="s">
        <v>225</v>
      </c>
      <c r="D75" s="159" t="s">
        <v>217</v>
      </c>
      <c r="E75" s="165">
        <v>107.843</v>
      </c>
      <c r="F75" s="167"/>
      <c r="G75" s="168">
        <f t="shared" si="14"/>
        <v>0</v>
      </c>
      <c r="H75" s="167"/>
      <c r="I75" s="168">
        <f t="shared" si="15"/>
        <v>0</v>
      </c>
      <c r="J75" s="167"/>
      <c r="K75" s="168">
        <f t="shared" si="16"/>
        <v>0</v>
      </c>
      <c r="L75" s="168">
        <v>21</v>
      </c>
      <c r="M75" s="168">
        <f t="shared" si="17"/>
        <v>0</v>
      </c>
      <c r="N75" s="160">
        <v>0</v>
      </c>
      <c r="O75" s="160">
        <f t="shared" si="18"/>
        <v>0</v>
      </c>
      <c r="P75" s="160">
        <v>0</v>
      </c>
      <c r="Q75" s="160">
        <f t="shared" si="19"/>
        <v>0</v>
      </c>
      <c r="R75" s="160"/>
      <c r="S75" s="160"/>
      <c r="T75" s="161">
        <v>0.94199999999999995</v>
      </c>
      <c r="U75" s="160">
        <f t="shared" si="20"/>
        <v>101.59</v>
      </c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94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51">
        <v>64</v>
      </c>
      <c r="B76" s="157" t="s">
        <v>226</v>
      </c>
      <c r="C76" s="183" t="s">
        <v>227</v>
      </c>
      <c r="D76" s="159" t="s">
        <v>217</v>
      </c>
      <c r="E76" s="165">
        <v>1186.2729999999999</v>
      </c>
      <c r="F76" s="167"/>
      <c r="G76" s="168">
        <f t="shared" si="14"/>
        <v>0</v>
      </c>
      <c r="H76" s="167"/>
      <c r="I76" s="168">
        <f t="shared" si="15"/>
        <v>0</v>
      </c>
      <c r="J76" s="167"/>
      <c r="K76" s="168">
        <f t="shared" si="16"/>
        <v>0</v>
      </c>
      <c r="L76" s="168">
        <v>21</v>
      </c>
      <c r="M76" s="168">
        <f t="shared" si="17"/>
        <v>0</v>
      </c>
      <c r="N76" s="160">
        <v>0</v>
      </c>
      <c r="O76" s="160">
        <f t="shared" si="18"/>
        <v>0</v>
      </c>
      <c r="P76" s="160">
        <v>0</v>
      </c>
      <c r="Q76" s="160">
        <f t="shared" si="19"/>
        <v>0</v>
      </c>
      <c r="R76" s="160"/>
      <c r="S76" s="160"/>
      <c r="T76" s="161">
        <v>0.105</v>
      </c>
      <c r="U76" s="160">
        <f t="shared" si="20"/>
        <v>124.56</v>
      </c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94</v>
      </c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x14ac:dyDescent="0.25">
      <c r="A77" s="152" t="s">
        <v>89</v>
      </c>
      <c r="B77" s="158" t="s">
        <v>61</v>
      </c>
      <c r="C77" s="184" t="s">
        <v>62</v>
      </c>
      <c r="D77" s="162"/>
      <c r="E77" s="166"/>
      <c r="F77" s="169"/>
      <c r="G77" s="169">
        <f>SUMIF(AE78:AE78,"&lt;&gt;NOR",G78:G78)</f>
        <v>0</v>
      </c>
      <c r="H77" s="169"/>
      <c r="I77" s="169">
        <f>SUM(I78:I78)</f>
        <v>0</v>
      </c>
      <c r="J77" s="169"/>
      <c r="K77" s="169">
        <f>SUM(K78:K78)</f>
        <v>0</v>
      </c>
      <c r="L77" s="169"/>
      <c r="M77" s="169">
        <f>SUM(M78:M78)</f>
        <v>0</v>
      </c>
      <c r="N77" s="163"/>
      <c r="O77" s="163">
        <f>SUM(O78:O78)</f>
        <v>0</v>
      </c>
      <c r="P77" s="163"/>
      <c r="Q77" s="163">
        <f>SUM(Q78:Q78)</f>
        <v>0</v>
      </c>
      <c r="R77" s="163"/>
      <c r="S77" s="163"/>
      <c r="T77" s="164"/>
      <c r="U77" s="163">
        <f>SUM(U78:U78)</f>
        <v>49.1</v>
      </c>
      <c r="AE77" t="s">
        <v>90</v>
      </c>
    </row>
    <row r="78" spans="1:60" outlineLevel="1" x14ac:dyDescent="0.25">
      <c r="A78" s="151">
        <v>65</v>
      </c>
      <c r="B78" s="157" t="s">
        <v>228</v>
      </c>
      <c r="C78" s="183" t="s">
        <v>229</v>
      </c>
      <c r="D78" s="159" t="s">
        <v>217</v>
      </c>
      <c r="E78" s="165">
        <v>232.15600000000001</v>
      </c>
      <c r="F78" s="167"/>
      <c r="G78" s="168">
        <f>ROUND(E78*F78,2)</f>
        <v>0</v>
      </c>
      <c r="H78" s="167"/>
      <c r="I78" s="168">
        <f>ROUND(E78*H78,2)</f>
        <v>0</v>
      </c>
      <c r="J78" s="167"/>
      <c r="K78" s="168">
        <f>ROUND(E78*J78,2)</f>
        <v>0</v>
      </c>
      <c r="L78" s="168">
        <v>21</v>
      </c>
      <c r="M78" s="168">
        <f>G78*(1+L78/100)</f>
        <v>0</v>
      </c>
      <c r="N78" s="160">
        <v>0</v>
      </c>
      <c r="O78" s="160">
        <f>ROUND(E78*N78,5)</f>
        <v>0</v>
      </c>
      <c r="P78" s="160">
        <v>0</v>
      </c>
      <c r="Q78" s="160">
        <f>ROUND(E78*P78,5)</f>
        <v>0</v>
      </c>
      <c r="R78" s="160"/>
      <c r="S78" s="160"/>
      <c r="T78" s="161">
        <v>0.21149999999999999</v>
      </c>
      <c r="U78" s="160">
        <f>ROUND(E78*T78,2)</f>
        <v>49.1</v>
      </c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94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x14ac:dyDescent="0.25">
      <c r="A79" s="6"/>
      <c r="B79" s="7" t="s">
        <v>230</v>
      </c>
      <c r="C79" s="185" t="s">
        <v>230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15</v>
      </c>
      <c r="AD79">
        <v>21</v>
      </c>
    </row>
    <row r="80" spans="1:60" ht="13" x14ac:dyDescent="0.25">
      <c r="A80" s="178"/>
      <c r="B80" s="179" t="s">
        <v>258</v>
      </c>
      <c r="C80" s="186" t="s">
        <v>230</v>
      </c>
      <c r="D80" s="180"/>
      <c r="E80" s="180"/>
      <c r="F80" s="180"/>
      <c r="G80" s="182">
        <f>G8+G21+G23+G27+G63+G77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f>SUMIF(L7:L78,AC79,G7:G78)</f>
        <v>0</v>
      </c>
      <c r="AD80">
        <f>SUMIF(L7:L78,AD79,G7:G78)</f>
        <v>0</v>
      </c>
      <c r="AE80" t="s">
        <v>231</v>
      </c>
    </row>
    <row r="81" spans="1:31" x14ac:dyDescent="0.25">
      <c r="A81" s="6"/>
      <c r="B81" s="7" t="s">
        <v>230</v>
      </c>
      <c r="C81" s="185" t="s">
        <v>230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5">
      <c r="A82" s="6"/>
      <c r="B82" s="7" t="s">
        <v>230</v>
      </c>
      <c r="C82" s="185" t="s">
        <v>230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5">
      <c r="A83" s="275">
        <v>33</v>
      </c>
      <c r="B83" s="275"/>
      <c r="C83" s="27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5">
      <c r="C84" s="187"/>
      <c r="AE84" t="s">
        <v>232</v>
      </c>
    </row>
  </sheetData>
  <mergeCells count="5">
    <mergeCell ref="A1:G1"/>
    <mergeCell ref="C2:G2"/>
    <mergeCell ref="C3:G3"/>
    <mergeCell ref="C4:G4"/>
    <mergeCell ref="A83:C83"/>
  </mergeCells>
  <pageMargins left="0.59055118110236204" right="0.39370078740157499" top="0.78740157499999996" bottom="0.78740157499999996" header="0.3" footer="0.3"/>
  <pageSetup paperSize="9" scale="99" orientation="portrait" r:id="rId1"/>
  <colBreaks count="1" manualBreakCount="1">
    <brk id="7" max="9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63806-D5DE-4755-B9FC-EE4C03754D3D}">
  <sheetPr>
    <outlinePr summaryBelow="0"/>
  </sheetPr>
  <dimension ref="A1:BH110"/>
  <sheetViews>
    <sheetView view="pageBreakPreview" topLeftCell="A78" zoomScaleNormal="100" zoomScaleSheetLayoutView="100" workbookViewId="0">
      <selection activeCell="F120" sqref="F120"/>
    </sheetView>
  </sheetViews>
  <sheetFormatPr defaultRowHeight="12.5" outlineLevelRow="1" x14ac:dyDescent="0.25"/>
  <cols>
    <col min="1" max="1" width="4.26953125" customWidth="1"/>
    <col min="2" max="2" width="14.453125" style="95" customWidth="1"/>
    <col min="3" max="3" width="38.26953125" style="95" customWidth="1"/>
    <col min="4" max="4" width="4.7265625" customWidth="1"/>
    <col min="5" max="5" width="10.7265625" customWidth="1"/>
    <col min="6" max="6" width="9.81640625" customWidth="1"/>
    <col min="7" max="7" width="12.7265625" customWidth="1"/>
    <col min="8" max="21" width="0" hidden="1" customWidth="1"/>
    <col min="29" max="39" width="0" hidden="1" customWidth="1"/>
  </cols>
  <sheetData>
    <row r="1" spans="1:60" ht="15.75" customHeight="1" x14ac:dyDescent="0.35">
      <c r="A1" s="268" t="s">
        <v>10</v>
      </c>
      <c r="B1" s="268"/>
      <c r="C1" s="268"/>
      <c r="D1" s="268"/>
      <c r="E1" s="268"/>
      <c r="F1" s="268"/>
      <c r="G1" s="268"/>
      <c r="AE1" t="s">
        <v>65</v>
      </c>
    </row>
    <row r="2" spans="1:60" ht="25.15" customHeight="1" x14ac:dyDescent="0.25">
      <c r="A2" s="217" t="s">
        <v>64</v>
      </c>
      <c r="B2" s="216"/>
      <c r="C2" s="277" t="s">
        <v>265</v>
      </c>
      <c r="D2" s="278"/>
      <c r="E2" s="278"/>
      <c r="F2" s="278"/>
      <c r="G2" s="279"/>
      <c r="AE2" t="s">
        <v>66</v>
      </c>
    </row>
    <row r="3" spans="1:60" ht="25.15" customHeight="1" x14ac:dyDescent="0.25">
      <c r="A3" s="215" t="s">
        <v>7</v>
      </c>
      <c r="B3" s="214"/>
      <c r="C3" s="280" t="s">
        <v>42</v>
      </c>
      <c r="D3" s="281"/>
      <c r="E3" s="281"/>
      <c r="F3" s="281"/>
      <c r="G3" s="282"/>
      <c r="AE3" t="s">
        <v>67</v>
      </c>
    </row>
    <row r="4" spans="1:60" ht="25.15" hidden="1" customHeight="1" x14ac:dyDescent="0.25">
      <c r="A4" s="215" t="s">
        <v>8</v>
      </c>
      <c r="B4" s="214"/>
      <c r="C4" s="280"/>
      <c r="D4" s="281"/>
      <c r="E4" s="281"/>
      <c r="F4" s="281"/>
      <c r="G4" s="282"/>
      <c r="AE4" t="s">
        <v>68</v>
      </c>
    </row>
    <row r="5" spans="1:60" hidden="1" x14ac:dyDescent="0.25">
      <c r="A5" s="213" t="s">
        <v>69</v>
      </c>
      <c r="B5" s="212"/>
      <c r="C5" s="212"/>
      <c r="D5" s="211"/>
      <c r="E5" s="211"/>
      <c r="F5" s="211"/>
      <c r="G5" s="210"/>
      <c r="AE5" t="s">
        <v>70</v>
      </c>
    </row>
    <row r="7" spans="1:60" ht="37.5" x14ac:dyDescent="0.25">
      <c r="A7" s="208" t="s">
        <v>71</v>
      </c>
      <c r="B7" s="209" t="s">
        <v>72</v>
      </c>
      <c r="C7" s="209" t="s">
        <v>73</v>
      </c>
      <c r="D7" s="208" t="s">
        <v>74</v>
      </c>
      <c r="E7" s="208" t="s">
        <v>75</v>
      </c>
      <c r="F7" s="149" t="s">
        <v>76</v>
      </c>
      <c r="G7" s="207" t="s">
        <v>27</v>
      </c>
      <c r="H7" s="206" t="s">
        <v>28</v>
      </c>
      <c r="I7" s="206" t="s">
        <v>77</v>
      </c>
      <c r="J7" s="206" t="s">
        <v>29</v>
      </c>
      <c r="K7" s="206" t="s">
        <v>78</v>
      </c>
      <c r="L7" s="206" t="s">
        <v>79</v>
      </c>
      <c r="M7" s="206" t="s">
        <v>80</v>
      </c>
      <c r="N7" s="206" t="s">
        <v>81</v>
      </c>
      <c r="O7" s="206" t="s">
        <v>82</v>
      </c>
      <c r="P7" s="206" t="s">
        <v>83</v>
      </c>
      <c r="Q7" s="206" t="s">
        <v>84</v>
      </c>
      <c r="R7" s="206" t="s">
        <v>85</v>
      </c>
      <c r="S7" s="206" t="s">
        <v>86</v>
      </c>
      <c r="T7" s="206" t="s">
        <v>87</v>
      </c>
      <c r="U7" s="205" t="s">
        <v>88</v>
      </c>
    </row>
    <row r="8" spans="1:60" x14ac:dyDescent="0.25">
      <c r="A8" s="199" t="s">
        <v>89</v>
      </c>
      <c r="B8" s="204" t="s">
        <v>51</v>
      </c>
      <c r="C8" s="203" t="s">
        <v>52</v>
      </c>
      <c r="D8" s="202"/>
      <c r="E8" s="201"/>
      <c r="F8" s="200"/>
      <c r="G8" s="200">
        <f>SUMIF(AE9:AE28,"&lt;&gt;NOR",G9:G28)</f>
        <v>0</v>
      </c>
      <c r="H8" s="200"/>
      <c r="I8" s="200">
        <f>SUM(I9:I28)</f>
        <v>0</v>
      </c>
      <c r="J8" s="200"/>
      <c r="K8" s="200">
        <f>SUM(K9:K28)</f>
        <v>0</v>
      </c>
      <c r="L8" s="200"/>
      <c r="M8" s="200">
        <f>SUM(M9:M28)</f>
        <v>0</v>
      </c>
      <c r="N8" s="198"/>
      <c r="O8" s="198">
        <f>SUM(O9:O28)</f>
        <v>143.34529000000001</v>
      </c>
      <c r="P8" s="198"/>
      <c r="Q8" s="198">
        <f>SUM(Q9:Q28)</f>
        <v>0</v>
      </c>
      <c r="R8" s="198"/>
      <c r="S8" s="198"/>
      <c r="T8" s="199"/>
      <c r="U8" s="198">
        <f>SUM(U9:U28)</f>
        <v>592.20000000000005</v>
      </c>
      <c r="AE8" t="s">
        <v>90</v>
      </c>
    </row>
    <row r="9" spans="1:60" outlineLevel="1" x14ac:dyDescent="0.25">
      <c r="A9" s="151">
        <v>1</v>
      </c>
      <c r="B9" s="151" t="s">
        <v>91</v>
      </c>
      <c r="C9" s="193" t="s">
        <v>92</v>
      </c>
      <c r="D9" s="159" t="s">
        <v>93</v>
      </c>
      <c r="E9" s="165">
        <v>243.2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8.4000000000000005E-2</v>
      </c>
      <c r="U9" s="160">
        <f>ROUND(E9*T9,2)</f>
        <v>20.43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94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1">
        <v>2</v>
      </c>
      <c r="B10" s="151" t="s">
        <v>95</v>
      </c>
      <c r="C10" s="193" t="s">
        <v>96</v>
      </c>
      <c r="D10" s="159" t="s">
        <v>93</v>
      </c>
      <c r="E10" s="165">
        <v>32</v>
      </c>
      <c r="F10" s="167"/>
      <c r="G10" s="168">
        <f>ROUND(E10*F10,2)</f>
        <v>0</v>
      </c>
      <c r="H10" s="167"/>
      <c r="I10" s="168">
        <f>ROUND(E10*H10,2)</f>
        <v>0</v>
      </c>
      <c r="J10" s="167"/>
      <c r="K10" s="168">
        <f>ROUND(E10*J10,2)</f>
        <v>0</v>
      </c>
      <c r="L10" s="168">
        <v>21</v>
      </c>
      <c r="M10" s="168">
        <f>G10*(1+L10/100)</f>
        <v>0</v>
      </c>
      <c r="N10" s="160">
        <v>0</v>
      </c>
      <c r="O10" s="160">
        <f>ROUND(E10*N10,5)</f>
        <v>0</v>
      </c>
      <c r="P10" s="160">
        <v>0</v>
      </c>
      <c r="Q10" s="160">
        <f>ROUND(E10*P10,5)</f>
        <v>0</v>
      </c>
      <c r="R10" s="160"/>
      <c r="S10" s="160"/>
      <c r="T10" s="161">
        <v>3.5329999999999999</v>
      </c>
      <c r="U10" s="160">
        <f>ROUND(E10*T10,2)</f>
        <v>113.06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94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1">
        <v>3</v>
      </c>
      <c r="B11" s="151" t="s">
        <v>97</v>
      </c>
      <c r="C11" s="193" t="s">
        <v>98</v>
      </c>
      <c r="D11" s="159" t="s">
        <v>99</v>
      </c>
      <c r="E11" s="165">
        <v>550.79999999999995</v>
      </c>
      <c r="F11" s="167"/>
      <c r="G11" s="168">
        <f>ROUND(E11*F11,2)</f>
        <v>0</v>
      </c>
      <c r="H11" s="167"/>
      <c r="I11" s="168">
        <f>ROUND(E11*H11,2)</f>
        <v>0</v>
      </c>
      <c r="J11" s="167"/>
      <c r="K11" s="168">
        <f>ROUND(E11*J11,2)</f>
        <v>0</v>
      </c>
      <c r="L11" s="168">
        <v>21</v>
      </c>
      <c r="M11" s="168">
        <f>G11*(1+L11/100)</f>
        <v>0</v>
      </c>
      <c r="N11" s="160">
        <v>9.8999999999999999E-4</v>
      </c>
      <c r="O11" s="160">
        <f>ROUND(E11*N11,5)</f>
        <v>0.54529000000000005</v>
      </c>
      <c r="P11" s="160">
        <v>0</v>
      </c>
      <c r="Q11" s="160">
        <f>ROUND(E11*P11,5)</f>
        <v>0</v>
      </c>
      <c r="R11" s="160"/>
      <c r="S11" s="160"/>
      <c r="T11" s="161">
        <v>0.23599999999999999</v>
      </c>
      <c r="U11" s="160">
        <f>ROUND(E11*T11,2)</f>
        <v>129.99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94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51"/>
      <c r="B12" s="151"/>
      <c r="C12" s="197" t="s">
        <v>257</v>
      </c>
      <c r="D12" s="196"/>
      <c r="E12" s="195">
        <v>550.79999999999995</v>
      </c>
      <c r="F12" s="168"/>
      <c r="G12" s="168"/>
      <c r="H12" s="168"/>
      <c r="I12" s="168"/>
      <c r="J12" s="168"/>
      <c r="K12" s="168"/>
      <c r="L12" s="168"/>
      <c r="M12" s="168"/>
      <c r="N12" s="160"/>
      <c r="O12" s="160"/>
      <c r="P12" s="160"/>
      <c r="Q12" s="160"/>
      <c r="R12" s="160"/>
      <c r="S12" s="160"/>
      <c r="T12" s="161"/>
      <c r="U12" s="160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233</v>
      </c>
      <c r="AF12" s="150">
        <v>0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1">
        <v>4</v>
      </c>
      <c r="B13" s="151" t="s">
        <v>100</v>
      </c>
      <c r="C13" s="193" t="s">
        <v>101</v>
      </c>
      <c r="D13" s="159" t="s">
        <v>99</v>
      </c>
      <c r="E13" s="165">
        <v>550.79999999999995</v>
      </c>
      <c r="F13" s="167"/>
      <c r="G13" s="168">
        <f>ROUND(E13*F13,2)</f>
        <v>0</v>
      </c>
      <c r="H13" s="167"/>
      <c r="I13" s="168">
        <f>ROUND(E13*H13,2)</f>
        <v>0</v>
      </c>
      <c r="J13" s="167"/>
      <c r="K13" s="168">
        <f>ROUND(E13*J13,2)</f>
        <v>0</v>
      </c>
      <c r="L13" s="168">
        <v>21</v>
      </c>
      <c r="M13" s="168">
        <f>G13*(1+L13/100)</f>
        <v>0</v>
      </c>
      <c r="N13" s="160">
        <v>0</v>
      </c>
      <c r="O13" s="160">
        <f>ROUND(E13*N13,5)</f>
        <v>0</v>
      </c>
      <c r="P13" s="160">
        <v>0</v>
      </c>
      <c r="Q13" s="160">
        <f>ROUND(E13*P13,5)</f>
        <v>0</v>
      </c>
      <c r="R13" s="160"/>
      <c r="S13" s="160"/>
      <c r="T13" s="161">
        <v>7.0000000000000007E-2</v>
      </c>
      <c r="U13" s="160">
        <f>ROUND(E13*T13,2)</f>
        <v>38.56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94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51">
        <v>5</v>
      </c>
      <c r="B14" s="151" t="s">
        <v>102</v>
      </c>
      <c r="C14" s="193" t="s">
        <v>103</v>
      </c>
      <c r="D14" s="159" t="s">
        <v>93</v>
      </c>
      <c r="E14" s="165">
        <v>275.2</v>
      </c>
      <c r="F14" s="167"/>
      <c r="G14" s="168">
        <f>ROUND(E14*F14,2)</f>
        <v>0</v>
      </c>
      <c r="H14" s="167"/>
      <c r="I14" s="168">
        <f>ROUND(E14*H14,2)</f>
        <v>0</v>
      </c>
      <c r="J14" s="167"/>
      <c r="K14" s="168">
        <f>ROUND(E14*J14,2)</f>
        <v>0</v>
      </c>
      <c r="L14" s="168">
        <v>21</v>
      </c>
      <c r="M14" s="168">
        <f>G14*(1+L14/100)</f>
        <v>0</v>
      </c>
      <c r="N14" s="160">
        <v>0</v>
      </c>
      <c r="O14" s="160">
        <f>ROUND(E14*N14,5)</f>
        <v>0</v>
      </c>
      <c r="P14" s="160">
        <v>0</v>
      </c>
      <c r="Q14" s="160">
        <f>ROUND(E14*P14,5)</f>
        <v>0</v>
      </c>
      <c r="R14" s="160"/>
      <c r="S14" s="160"/>
      <c r="T14" s="161">
        <v>0.34499999999999997</v>
      </c>
      <c r="U14" s="160">
        <f>ROUND(E14*T14,2)</f>
        <v>94.94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94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1"/>
      <c r="B15" s="151"/>
      <c r="C15" s="197" t="s">
        <v>256</v>
      </c>
      <c r="D15" s="196"/>
      <c r="E15" s="195">
        <v>275.2</v>
      </c>
      <c r="F15" s="168"/>
      <c r="G15" s="168"/>
      <c r="H15" s="168"/>
      <c r="I15" s="168"/>
      <c r="J15" s="168"/>
      <c r="K15" s="168"/>
      <c r="L15" s="168"/>
      <c r="M15" s="168"/>
      <c r="N15" s="160"/>
      <c r="O15" s="160"/>
      <c r="P15" s="160"/>
      <c r="Q15" s="160"/>
      <c r="R15" s="160"/>
      <c r="S15" s="160"/>
      <c r="T15" s="161"/>
      <c r="U15" s="160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233</v>
      </c>
      <c r="AF15" s="150">
        <v>0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1">
        <v>6</v>
      </c>
      <c r="B16" s="151" t="s">
        <v>104</v>
      </c>
      <c r="C16" s="193" t="s">
        <v>105</v>
      </c>
      <c r="D16" s="159" t="s">
        <v>93</v>
      </c>
      <c r="E16" s="165">
        <v>466.4</v>
      </c>
      <c r="F16" s="167"/>
      <c r="G16" s="168">
        <f>ROUND(E16*F16,2)</f>
        <v>0</v>
      </c>
      <c r="H16" s="167"/>
      <c r="I16" s="168">
        <f>ROUND(E16*H16,2)</f>
        <v>0</v>
      </c>
      <c r="J16" s="167"/>
      <c r="K16" s="168">
        <f>ROUND(E16*J16,2)</f>
        <v>0</v>
      </c>
      <c r="L16" s="168">
        <v>21</v>
      </c>
      <c r="M16" s="168">
        <f>G16*(1+L16/100)</f>
        <v>0</v>
      </c>
      <c r="N16" s="160">
        <v>0</v>
      </c>
      <c r="O16" s="160">
        <f>ROUND(E16*N16,5)</f>
        <v>0</v>
      </c>
      <c r="P16" s="160">
        <v>0</v>
      </c>
      <c r="Q16" s="160">
        <f>ROUND(E16*P16,5)</f>
        <v>0</v>
      </c>
      <c r="R16" s="160"/>
      <c r="S16" s="160"/>
      <c r="T16" s="161">
        <v>1.0999999999999999E-2</v>
      </c>
      <c r="U16" s="160">
        <f>ROUND(E16*T16,2)</f>
        <v>5.13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94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1"/>
      <c r="B17" s="151"/>
      <c r="C17" s="197" t="s">
        <v>255</v>
      </c>
      <c r="D17" s="196"/>
      <c r="E17" s="195"/>
      <c r="F17" s="168"/>
      <c r="G17" s="168"/>
      <c r="H17" s="168"/>
      <c r="I17" s="168"/>
      <c r="J17" s="168"/>
      <c r="K17" s="168"/>
      <c r="L17" s="168"/>
      <c r="M17" s="168"/>
      <c r="N17" s="160"/>
      <c r="O17" s="160"/>
      <c r="P17" s="160"/>
      <c r="Q17" s="160"/>
      <c r="R17" s="160"/>
      <c r="S17" s="160"/>
      <c r="T17" s="161"/>
      <c r="U17" s="160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233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51"/>
      <c r="B18" s="151"/>
      <c r="C18" s="197" t="s">
        <v>254</v>
      </c>
      <c r="D18" s="196"/>
      <c r="E18" s="195">
        <v>275.2</v>
      </c>
      <c r="F18" s="168"/>
      <c r="G18" s="168"/>
      <c r="H18" s="168"/>
      <c r="I18" s="168"/>
      <c r="J18" s="168"/>
      <c r="K18" s="168"/>
      <c r="L18" s="168"/>
      <c r="M18" s="168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233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51"/>
      <c r="B19" s="151"/>
      <c r="C19" s="197" t="s">
        <v>253</v>
      </c>
      <c r="D19" s="196"/>
      <c r="E19" s="195"/>
      <c r="F19" s="168"/>
      <c r="G19" s="168"/>
      <c r="H19" s="168"/>
      <c r="I19" s="168"/>
      <c r="J19" s="168"/>
      <c r="K19" s="168"/>
      <c r="L19" s="168"/>
      <c r="M19" s="168"/>
      <c r="N19" s="160"/>
      <c r="O19" s="160"/>
      <c r="P19" s="160"/>
      <c r="Q19" s="160"/>
      <c r="R19" s="160"/>
      <c r="S19" s="160"/>
      <c r="T19" s="161"/>
      <c r="U19" s="160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233</v>
      </c>
      <c r="AF19" s="150">
        <v>0</v>
      </c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51"/>
      <c r="B20" s="151"/>
      <c r="C20" s="197" t="s">
        <v>251</v>
      </c>
      <c r="D20" s="196"/>
      <c r="E20" s="195">
        <v>191.2</v>
      </c>
      <c r="F20" s="168"/>
      <c r="G20" s="168"/>
      <c r="H20" s="168"/>
      <c r="I20" s="168"/>
      <c r="J20" s="168"/>
      <c r="K20" s="168"/>
      <c r="L20" s="168"/>
      <c r="M20" s="168"/>
      <c r="N20" s="160"/>
      <c r="O20" s="160"/>
      <c r="P20" s="160"/>
      <c r="Q20" s="160"/>
      <c r="R20" s="160"/>
      <c r="S20" s="160"/>
      <c r="T20" s="161"/>
      <c r="U20" s="160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233</v>
      </c>
      <c r="AF20" s="150">
        <v>0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51">
        <v>7</v>
      </c>
      <c r="B21" s="151" t="s">
        <v>106</v>
      </c>
      <c r="C21" s="193" t="s">
        <v>107</v>
      </c>
      <c r="D21" s="159" t="s">
        <v>93</v>
      </c>
      <c r="E21" s="165">
        <v>9328</v>
      </c>
      <c r="F21" s="167"/>
      <c r="G21" s="168">
        <f>ROUND(E21*F21,2)</f>
        <v>0</v>
      </c>
      <c r="H21" s="167"/>
      <c r="I21" s="168">
        <f>ROUND(E21*H21,2)</f>
        <v>0</v>
      </c>
      <c r="J21" s="167"/>
      <c r="K21" s="168">
        <f>ROUND(E21*J21,2)</f>
        <v>0</v>
      </c>
      <c r="L21" s="168">
        <v>21</v>
      </c>
      <c r="M21" s="168">
        <f>G21*(1+L21/100)</f>
        <v>0</v>
      </c>
      <c r="N21" s="160">
        <v>0</v>
      </c>
      <c r="O21" s="160">
        <f>ROUND(E21*N21,5)</f>
        <v>0</v>
      </c>
      <c r="P21" s="160">
        <v>0</v>
      </c>
      <c r="Q21" s="160">
        <f>ROUND(E21*P21,5)</f>
        <v>0</v>
      </c>
      <c r="R21" s="160"/>
      <c r="S21" s="160"/>
      <c r="T21" s="161">
        <v>0</v>
      </c>
      <c r="U21" s="160">
        <f>ROUND(E21*T21,2)</f>
        <v>0</v>
      </c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94</v>
      </c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51"/>
      <c r="B22" s="151"/>
      <c r="C22" s="197" t="s">
        <v>252</v>
      </c>
      <c r="D22" s="196"/>
      <c r="E22" s="195">
        <v>9328</v>
      </c>
      <c r="F22" s="168"/>
      <c r="G22" s="168"/>
      <c r="H22" s="168"/>
      <c r="I22" s="168"/>
      <c r="J22" s="168"/>
      <c r="K22" s="168"/>
      <c r="L22" s="168"/>
      <c r="M22" s="168"/>
      <c r="N22" s="160"/>
      <c r="O22" s="160"/>
      <c r="P22" s="160"/>
      <c r="Q22" s="160"/>
      <c r="R22" s="160"/>
      <c r="S22" s="160"/>
      <c r="T22" s="161"/>
      <c r="U22" s="160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233</v>
      </c>
      <c r="AF22" s="150">
        <v>0</v>
      </c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51">
        <v>8</v>
      </c>
      <c r="B23" s="151" t="s">
        <v>108</v>
      </c>
      <c r="C23" s="193" t="s">
        <v>109</v>
      </c>
      <c r="D23" s="159" t="s">
        <v>93</v>
      </c>
      <c r="E23" s="165">
        <v>275.2</v>
      </c>
      <c r="F23" s="167"/>
      <c r="G23" s="168">
        <f>ROUND(E23*F23,2)</f>
        <v>0</v>
      </c>
      <c r="H23" s="167"/>
      <c r="I23" s="168">
        <f>ROUND(E23*H23,2)</f>
        <v>0</v>
      </c>
      <c r="J23" s="167"/>
      <c r="K23" s="168">
        <f>ROUND(E23*J23,2)</f>
        <v>0</v>
      </c>
      <c r="L23" s="168">
        <v>21</v>
      </c>
      <c r="M23" s="168">
        <f>G23*(1+L23/100)</f>
        <v>0</v>
      </c>
      <c r="N23" s="160">
        <v>0</v>
      </c>
      <c r="O23" s="160">
        <f>ROUND(E23*N23,5)</f>
        <v>0</v>
      </c>
      <c r="P23" s="160">
        <v>0</v>
      </c>
      <c r="Q23" s="160">
        <f>ROUND(E23*P23,5)</f>
        <v>0</v>
      </c>
      <c r="R23" s="160"/>
      <c r="S23" s="160"/>
      <c r="T23" s="161">
        <v>8.9999999999999993E-3</v>
      </c>
      <c r="U23" s="160">
        <f>ROUND(E23*T23,2)</f>
        <v>2.48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94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51">
        <v>9</v>
      </c>
      <c r="B24" s="151" t="s">
        <v>110</v>
      </c>
      <c r="C24" s="193" t="s">
        <v>111</v>
      </c>
      <c r="D24" s="159" t="s">
        <v>93</v>
      </c>
      <c r="E24" s="165">
        <v>275.2</v>
      </c>
      <c r="F24" s="167"/>
      <c r="G24" s="168">
        <f>ROUND(E24*F24,2)</f>
        <v>0</v>
      </c>
      <c r="H24" s="167"/>
      <c r="I24" s="168">
        <f>ROUND(E24*H24,2)</f>
        <v>0</v>
      </c>
      <c r="J24" s="167"/>
      <c r="K24" s="168">
        <f>ROUND(E24*J24,2)</f>
        <v>0</v>
      </c>
      <c r="L24" s="168">
        <v>21</v>
      </c>
      <c r="M24" s="168">
        <f>G24*(1+L24/100)</f>
        <v>0</v>
      </c>
      <c r="N24" s="160">
        <v>0</v>
      </c>
      <c r="O24" s="160">
        <f>ROUND(E24*N24,5)</f>
        <v>0</v>
      </c>
      <c r="P24" s="160">
        <v>0</v>
      </c>
      <c r="Q24" s="160">
        <f>ROUND(E24*P24,5)</f>
        <v>0</v>
      </c>
      <c r="R24" s="160"/>
      <c r="S24" s="160"/>
      <c r="T24" s="161">
        <v>0</v>
      </c>
      <c r="U24" s="160">
        <f>ROUND(E24*T24,2)</f>
        <v>0</v>
      </c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94</v>
      </c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51">
        <v>10</v>
      </c>
      <c r="B25" s="151" t="s">
        <v>112</v>
      </c>
      <c r="C25" s="193" t="s">
        <v>113</v>
      </c>
      <c r="D25" s="159" t="s">
        <v>93</v>
      </c>
      <c r="E25" s="165">
        <v>191.2</v>
      </c>
      <c r="F25" s="167"/>
      <c r="G25" s="168">
        <f>ROUND(E25*F25,2)</f>
        <v>0</v>
      </c>
      <c r="H25" s="167"/>
      <c r="I25" s="168">
        <f>ROUND(E25*H25,2)</f>
        <v>0</v>
      </c>
      <c r="J25" s="167"/>
      <c r="K25" s="168">
        <f>ROUND(E25*J25,2)</f>
        <v>0</v>
      </c>
      <c r="L25" s="168">
        <v>21</v>
      </c>
      <c r="M25" s="168">
        <f>G25*(1+L25/100)</f>
        <v>0</v>
      </c>
      <c r="N25" s="160">
        <v>0</v>
      </c>
      <c r="O25" s="160">
        <f>ROUND(E25*N25,5)</f>
        <v>0</v>
      </c>
      <c r="P25" s="160">
        <v>0</v>
      </c>
      <c r="Q25" s="160">
        <f>ROUND(E25*P25,5)</f>
        <v>0</v>
      </c>
      <c r="R25" s="160"/>
      <c r="S25" s="160"/>
      <c r="T25" s="161">
        <v>0.20200000000000001</v>
      </c>
      <c r="U25" s="160">
        <f>ROUND(E25*T25,2)</f>
        <v>38.619999999999997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94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51"/>
      <c r="B26" s="151"/>
      <c r="C26" s="197" t="s">
        <v>251</v>
      </c>
      <c r="D26" s="196"/>
      <c r="E26" s="195">
        <v>191.2</v>
      </c>
      <c r="F26" s="168"/>
      <c r="G26" s="168"/>
      <c r="H26" s="168"/>
      <c r="I26" s="168"/>
      <c r="J26" s="168"/>
      <c r="K26" s="168"/>
      <c r="L26" s="168"/>
      <c r="M26" s="168"/>
      <c r="N26" s="160"/>
      <c r="O26" s="160"/>
      <c r="P26" s="160"/>
      <c r="Q26" s="160"/>
      <c r="R26" s="160"/>
      <c r="S26" s="160"/>
      <c r="T26" s="161"/>
      <c r="U26" s="160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233</v>
      </c>
      <c r="AF26" s="150">
        <v>0</v>
      </c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51">
        <v>11</v>
      </c>
      <c r="B27" s="151" t="s">
        <v>114</v>
      </c>
      <c r="C27" s="193" t="s">
        <v>115</v>
      </c>
      <c r="D27" s="159" t="s">
        <v>93</v>
      </c>
      <c r="E27" s="165">
        <v>191.2</v>
      </c>
      <c r="F27" s="167"/>
      <c r="G27" s="168">
        <f>ROUND(E27*F27,2)</f>
        <v>0</v>
      </c>
      <c r="H27" s="167"/>
      <c r="I27" s="168">
        <f>ROUND(E27*H27,2)</f>
        <v>0</v>
      </c>
      <c r="J27" s="167"/>
      <c r="K27" s="168">
        <f>ROUND(E27*J27,2)</f>
        <v>0</v>
      </c>
      <c r="L27" s="168">
        <v>21</v>
      </c>
      <c r="M27" s="168">
        <f>G27*(1+L27/100)</f>
        <v>0</v>
      </c>
      <c r="N27" s="160">
        <v>0</v>
      </c>
      <c r="O27" s="160">
        <f>ROUND(E27*N27,5)</f>
        <v>0</v>
      </c>
      <c r="P27" s="160">
        <v>0</v>
      </c>
      <c r="Q27" s="160">
        <f>ROUND(E27*P27,5)</f>
        <v>0</v>
      </c>
      <c r="R27" s="160"/>
      <c r="S27" s="160"/>
      <c r="T27" s="161">
        <v>8.2000000000000003E-2</v>
      </c>
      <c r="U27" s="160">
        <f>ROUND(E27*T27,2)</f>
        <v>15.68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94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0" outlineLevel="1" x14ac:dyDescent="0.25">
      <c r="A28" s="151">
        <v>12</v>
      </c>
      <c r="B28" s="151" t="s">
        <v>116</v>
      </c>
      <c r="C28" s="193" t="s">
        <v>117</v>
      </c>
      <c r="D28" s="159" t="s">
        <v>93</v>
      </c>
      <c r="E28" s="165">
        <v>84</v>
      </c>
      <c r="F28" s="167"/>
      <c r="G28" s="168">
        <f>ROUND(E28*F28,2)</f>
        <v>0</v>
      </c>
      <c r="H28" s="167"/>
      <c r="I28" s="168">
        <f>ROUND(E28*H28,2)</f>
        <v>0</v>
      </c>
      <c r="J28" s="167"/>
      <c r="K28" s="168">
        <f>ROUND(E28*J28,2)</f>
        <v>0</v>
      </c>
      <c r="L28" s="168">
        <v>21</v>
      </c>
      <c r="M28" s="168">
        <f>G28*(1+L28/100)</f>
        <v>0</v>
      </c>
      <c r="N28" s="160">
        <v>1.7</v>
      </c>
      <c r="O28" s="160">
        <f>ROUND(E28*N28,5)</f>
        <v>142.80000000000001</v>
      </c>
      <c r="P28" s="160">
        <v>0</v>
      </c>
      <c r="Q28" s="160">
        <f>ROUND(E28*P28,5)</f>
        <v>0</v>
      </c>
      <c r="R28" s="160"/>
      <c r="S28" s="160"/>
      <c r="T28" s="161">
        <v>1.587</v>
      </c>
      <c r="U28" s="160">
        <f>ROUND(E28*T28,2)</f>
        <v>133.31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94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5">
      <c r="A29" s="152" t="s">
        <v>89</v>
      </c>
      <c r="B29" s="152" t="s">
        <v>53</v>
      </c>
      <c r="C29" s="194" t="s">
        <v>54</v>
      </c>
      <c r="D29" s="162"/>
      <c r="E29" s="166"/>
      <c r="F29" s="169"/>
      <c r="G29" s="169">
        <f>SUMIF(AE30:AE30,"&lt;&gt;NOR",G30:G30)</f>
        <v>0</v>
      </c>
      <c r="H29" s="169"/>
      <c r="I29" s="169">
        <f>SUM(I30:I30)</f>
        <v>0</v>
      </c>
      <c r="J29" s="169"/>
      <c r="K29" s="169">
        <f>SUM(K30:K30)</f>
        <v>0</v>
      </c>
      <c r="L29" s="169"/>
      <c r="M29" s="169">
        <f>SUM(M30:M30)</f>
        <v>0</v>
      </c>
      <c r="N29" s="163"/>
      <c r="O29" s="163">
        <f>SUM(O30:O30)</f>
        <v>2.5</v>
      </c>
      <c r="P29" s="163"/>
      <c r="Q29" s="163">
        <f>SUM(Q30:Q30)</f>
        <v>0</v>
      </c>
      <c r="R29" s="163"/>
      <c r="S29" s="163"/>
      <c r="T29" s="164"/>
      <c r="U29" s="163">
        <f>SUM(U30:U30)</f>
        <v>2.38</v>
      </c>
      <c r="AE29" t="s">
        <v>90</v>
      </c>
    </row>
    <row r="30" spans="1:60" outlineLevel="1" x14ac:dyDescent="0.25">
      <c r="A30" s="151">
        <v>13</v>
      </c>
      <c r="B30" s="151" t="s">
        <v>118</v>
      </c>
      <c r="C30" s="193" t="s">
        <v>119</v>
      </c>
      <c r="D30" s="159" t="s">
        <v>120</v>
      </c>
      <c r="E30" s="165">
        <v>2</v>
      </c>
      <c r="F30" s="167"/>
      <c r="G30" s="168">
        <f>ROUND(E30*F30,2)</f>
        <v>0</v>
      </c>
      <c r="H30" s="167"/>
      <c r="I30" s="168">
        <f>ROUND(E30*H30,2)</f>
        <v>0</v>
      </c>
      <c r="J30" s="167"/>
      <c r="K30" s="168">
        <f>ROUND(E30*J30,2)</f>
        <v>0</v>
      </c>
      <c r="L30" s="168">
        <v>21</v>
      </c>
      <c r="M30" s="168">
        <f>G30*(1+L30/100)</f>
        <v>0</v>
      </c>
      <c r="N30" s="160">
        <v>1.25</v>
      </c>
      <c r="O30" s="160">
        <f>ROUND(E30*N30,5)</f>
        <v>2.5</v>
      </c>
      <c r="P30" s="160">
        <v>0</v>
      </c>
      <c r="Q30" s="160">
        <f>ROUND(E30*P30,5)</f>
        <v>0</v>
      </c>
      <c r="R30" s="160"/>
      <c r="S30" s="160"/>
      <c r="T30" s="161">
        <v>1.1919999999999999</v>
      </c>
      <c r="U30" s="160">
        <f>ROUND(E30*T30,2)</f>
        <v>2.38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94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5">
      <c r="A31" s="152" t="s">
        <v>89</v>
      </c>
      <c r="B31" s="152" t="s">
        <v>55</v>
      </c>
      <c r="C31" s="194" t="s">
        <v>56</v>
      </c>
      <c r="D31" s="162"/>
      <c r="E31" s="166"/>
      <c r="F31" s="169"/>
      <c r="G31" s="169">
        <f>SUMIF(AE32:AE35,"&lt;&gt;NOR",G32:G35)</f>
        <v>0</v>
      </c>
      <c r="H31" s="169"/>
      <c r="I31" s="169">
        <f>SUM(I32:I35)</f>
        <v>0</v>
      </c>
      <c r="J31" s="169"/>
      <c r="K31" s="169">
        <f>SUM(K32:K35)</f>
        <v>0</v>
      </c>
      <c r="L31" s="169"/>
      <c r="M31" s="169">
        <f>SUM(M32:M35)</f>
        <v>0</v>
      </c>
      <c r="N31" s="163"/>
      <c r="O31" s="163">
        <f>SUM(O32:O35)</f>
        <v>85.257279999999994</v>
      </c>
      <c r="P31" s="163"/>
      <c r="Q31" s="163">
        <f>SUM(Q32:Q35)</f>
        <v>0</v>
      </c>
      <c r="R31" s="163"/>
      <c r="S31" s="163"/>
      <c r="T31" s="164"/>
      <c r="U31" s="163">
        <f>SUM(U32:U35)</f>
        <v>29.799999999999997</v>
      </c>
      <c r="AE31" t="s">
        <v>90</v>
      </c>
    </row>
    <row r="32" spans="1:60" outlineLevel="1" x14ac:dyDescent="0.25">
      <c r="A32" s="151">
        <v>14</v>
      </c>
      <c r="B32" s="151" t="s">
        <v>121</v>
      </c>
      <c r="C32" s="193" t="s">
        <v>122</v>
      </c>
      <c r="D32" s="159" t="s">
        <v>93</v>
      </c>
      <c r="E32" s="165">
        <v>39.6</v>
      </c>
      <c r="F32" s="167"/>
      <c r="G32" s="168">
        <f>ROUND(E32*F32,2)</f>
        <v>0</v>
      </c>
      <c r="H32" s="167"/>
      <c r="I32" s="168">
        <f>ROUND(E32*H32,2)</f>
        <v>0</v>
      </c>
      <c r="J32" s="167"/>
      <c r="K32" s="168">
        <f>ROUND(E32*J32,2)</f>
        <v>0</v>
      </c>
      <c r="L32" s="168">
        <v>21</v>
      </c>
      <c r="M32" s="168">
        <f>G32*(1+L32/100)</f>
        <v>0</v>
      </c>
      <c r="N32" s="160">
        <v>1.6867000000000001</v>
      </c>
      <c r="O32" s="160">
        <f>ROUND(E32*N32,5)</f>
        <v>66.793319999999994</v>
      </c>
      <c r="P32" s="160">
        <v>0</v>
      </c>
      <c r="Q32" s="160">
        <f>ROUND(E32*P32,5)</f>
        <v>0</v>
      </c>
      <c r="R32" s="160"/>
      <c r="S32" s="160"/>
      <c r="T32" s="161">
        <v>0.16200000000000001</v>
      </c>
      <c r="U32" s="160">
        <f>ROUND(E32*T32,2)</f>
        <v>6.42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94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51"/>
      <c r="B33" s="151"/>
      <c r="C33" s="197" t="s">
        <v>250</v>
      </c>
      <c r="D33" s="196"/>
      <c r="E33" s="195">
        <v>39.6</v>
      </c>
      <c r="F33" s="168"/>
      <c r="G33" s="168"/>
      <c r="H33" s="168"/>
      <c r="I33" s="168"/>
      <c r="J33" s="168"/>
      <c r="K33" s="168"/>
      <c r="L33" s="168"/>
      <c r="M33" s="168"/>
      <c r="N33" s="160"/>
      <c r="O33" s="160"/>
      <c r="P33" s="160"/>
      <c r="Q33" s="160"/>
      <c r="R33" s="160"/>
      <c r="S33" s="160"/>
      <c r="T33" s="161"/>
      <c r="U33" s="160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233</v>
      </c>
      <c r="AF33" s="150">
        <v>0</v>
      </c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51">
        <v>15</v>
      </c>
      <c r="B34" s="151" t="s">
        <v>123</v>
      </c>
      <c r="C34" s="193" t="s">
        <v>124</v>
      </c>
      <c r="D34" s="159" t="s">
        <v>99</v>
      </c>
      <c r="E34" s="165">
        <v>120</v>
      </c>
      <c r="F34" s="167"/>
      <c r="G34" s="168">
        <f>ROUND(E34*F34,2)</f>
        <v>0</v>
      </c>
      <c r="H34" s="167"/>
      <c r="I34" s="168">
        <f>ROUND(E34*H34,2)</f>
        <v>0</v>
      </c>
      <c r="J34" s="167"/>
      <c r="K34" s="168">
        <f>ROUND(E34*J34,2)</f>
        <v>0</v>
      </c>
      <c r="L34" s="168">
        <v>21</v>
      </c>
      <c r="M34" s="168">
        <f>G34*(1+L34/100)</f>
        <v>0</v>
      </c>
      <c r="N34" s="160">
        <v>0.15382000000000001</v>
      </c>
      <c r="O34" s="160">
        <f>ROUND(E34*N34,5)</f>
        <v>18.458400000000001</v>
      </c>
      <c r="P34" s="160">
        <v>0</v>
      </c>
      <c r="Q34" s="160">
        <f>ROUND(E34*P34,5)</f>
        <v>0</v>
      </c>
      <c r="R34" s="160"/>
      <c r="S34" s="160"/>
      <c r="T34" s="161">
        <v>0.123</v>
      </c>
      <c r="U34" s="160">
        <f>ROUND(E34*T34,2)</f>
        <v>14.76</v>
      </c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94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1">
        <v>16</v>
      </c>
      <c r="B35" s="151" t="s">
        <v>125</v>
      </c>
      <c r="C35" s="193" t="s">
        <v>126</v>
      </c>
      <c r="D35" s="159" t="s">
        <v>127</v>
      </c>
      <c r="E35" s="165">
        <v>277.98</v>
      </c>
      <c r="F35" s="167"/>
      <c r="G35" s="168">
        <f>ROUND(E35*F35,2)</f>
        <v>0</v>
      </c>
      <c r="H35" s="167"/>
      <c r="I35" s="168">
        <f>ROUND(E35*H35,2)</f>
        <v>0</v>
      </c>
      <c r="J35" s="167"/>
      <c r="K35" s="168">
        <f>ROUND(E35*J35,2)</f>
        <v>0</v>
      </c>
      <c r="L35" s="168">
        <v>21</v>
      </c>
      <c r="M35" s="168">
        <f>G35*(1+L35/100)</f>
        <v>0</v>
      </c>
      <c r="N35" s="160">
        <v>2.0000000000000002E-5</v>
      </c>
      <c r="O35" s="160">
        <f>ROUND(E35*N35,5)</f>
        <v>5.5599999999999998E-3</v>
      </c>
      <c r="P35" s="160">
        <v>0</v>
      </c>
      <c r="Q35" s="160">
        <f>ROUND(E35*P35,5)</f>
        <v>0</v>
      </c>
      <c r="R35" s="160"/>
      <c r="S35" s="160"/>
      <c r="T35" s="161">
        <v>3.1E-2</v>
      </c>
      <c r="U35" s="160">
        <f>ROUND(E35*T35,2)</f>
        <v>8.6199999999999992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94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x14ac:dyDescent="0.25">
      <c r="A36" s="152" t="s">
        <v>89</v>
      </c>
      <c r="B36" s="152" t="s">
        <v>57</v>
      </c>
      <c r="C36" s="194" t="s">
        <v>58</v>
      </c>
      <c r="D36" s="162"/>
      <c r="E36" s="166"/>
      <c r="F36" s="169"/>
      <c r="G36" s="169">
        <f>SUMIF(AE37:AE82,"&lt;&gt;NOR",G37:G82)</f>
        <v>0</v>
      </c>
      <c r="H36" s="169"/>
      <c r="I36" s="169">
        <f>SUM(I37:I82)</f>
        <v>0</v>
      </c>
      <c r="J36" s="169"/>
      <c r="K36" s="169">
        <f>SUM(K37:K82)</f>
        <v>0</v>
      </c>
      <c r="L36" s="169"/>
      <c r="M36" s="169">
        <f>SUM(M37:M82)</f>
        <v>0</v>
      </c>
      <c r="N36" s="163"/>
      <c r="O36" s="163">
        <f>SUM(O37:O82)</f>
        <v>1.05399</v>
      </c>
      <c r="P36" s="163"/>
      <c r="Q36" s="163">
        <f>SUM(Q37:Q82)</f>
        <v>0</v>
      </c>
      <c r="R36" s="163"/>
      <c r="S36" s="163"/>
      <c r="T36" s="164"/>
      <c r="U36" s="163">
        <f>SUM(U37:U82)</f>
        <v>93.660000000000011</v>
      </c>
      <c r="AE36" t="s">
        <v>90</v>
      </c>
    </row>
    <row r="37" spans="1:60" outlineLevel="1" x14ac:dyDescent="0.25">
      <c r="A37" s="151">
        <v>17</v>
      </c>
      <c r="B37" s="151" t="s">
        <v>128</v>
      </c>
      <c r="C37" s="193" t="s">
        <v>129</v>
      </c>
      <c r="D37" s="159" t="s">
        <v>127</v>
      </c>
      <c r="E37" s="165">
        <v>4</v>
      </c>
      <c r="F37" s="167"/>
      <c r="G37" s="168">
        <f>ROUND(E37*F37,2)</f>
        <v>0</v>
      </c>
      <c r="H37" s="167"/>
      <c r="I37" s="168">
        <f>ROUND(E37*H37,2)</f>
        <v>0</v>
      </c>
      <c r="J37" s="167"/>
      <c r="K37" s="168">
        <f>ROUND(E37*J37,2)</f>
        <v>0</v>
      </c>
      <c r="L37" s="168">
        <v>21</v>
      </c>
      <c r="M37" s="168">
        <f>G37*(1+L37/100)</f>
        <v>0</v>
      </c>
      <c r="N37" s="160">
        <v>0</v>
      </c>
      <c r="O37" s="160">
        <f>ROUND(E37*N37,5)</f>
        <v>0</v>
      </c>
      <c r="P37" s="160">
        <v>0</v>
      </c>
      <c r="Q37" s="160">
        <f>ROUND(E37*P37,5)</f>
        <v>0</v>
      </c>
      <c r="R37" s="160"/>
      <c r="S37" s="160"/>
      <c r="T37" s="161">
        <v>3.2000000000000001E-2</v>
      </c>
      <c r="U37" s="160">
        <f>ROUND(E37*T37,2)</f>
        <v>0.13</v>
      </c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94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0" outlineLevel="1" x14ac:dyDescent="0.25">
      <c r="A38" s="151">
        <v>18</v>
      </c>
      <c r="B38" s="151" t="s">
        <v>130</v>
      </c>
      <c r="C38" s="193" t="s">
        <v>131</v>
      </c>
      <c r="D38" s="159" t="s">
        <v>127</v>
      </c>
      <c r="E38" s="165">
        <v>4.0599999999999996</v>
      </c>
      <c r="F38" s="167"/>
      <c r="G38" s="168">
        <f>ROUND(E38*F38,2)</f>
        <v>0</v>
      </c>
      <c r="H38" s="167"/>
      <c r="I38" s="168">
        <f>ROUND(E38*H38,2)</f>
        <v>0</v>
      </c>
      <c r="J38" s="167"/>
      <c r="K38" s="168">
        <f>ROUND(E38*J38,2)</f>
        <v>0</v>
      </c>
      <c r="L38" s="168">
        <v>21</v>
      </c>
      <c r="M38" s="168">
        <f>G38*(1+L38/100)</f>
        <v>0</v>
      </c>
      <c r="N38" s="160">
        <v>2.7999999999999998E-4</v>
      </c>
      <c r="O38" s="160">
        <f>ROUND(E38*N38,5)</f>
        <v>1.14E-3</v>
      </c>
      <c r="P38" s="160">
        <v>0</v>
      </c>
      <c r="Q38" s="160">
        <f>ROUND(E38*P38,5)</f>
        <v>0</v>
      </c>
      <c r="R38" s="160"/>
      <c r="S38" s="160"/>
      <c r="T38" s="161">
        <v>0</v>
      </c>
      <c r="U38" s="160">
        <f>ROUND(E38*T38,2)</f>
        <v>0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132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51"/>
      <c r="B39" s="151"/>
      <c r="C39" s="197" t="s">
        <v>249</v>
      </c>
      <c r="D39" s="196"/>
      <c r="E39" s="195">
        <v>4.0599999999999996</v>
      </c>
      <c r="F39" s="168"/>
      <c r="G39" s="168"/>
      <c r="H39" s="168"/>
      <c r="I39" s="168"/>
      <c r="J39" s="168"/>
      <c r="K39" s="168"/>
      <c r="L39" s="168"/>
      <c r="M39" s="168"/>
      <c r="N39" s="160"/>
      <c r="O39" s="160"/>
      <c r="P39" s="160"/>
      <c r="Q39" s="160"/>
      <c r="R39" s="160"/>
      <c r="S39" s="160"/>
      <c r="T39" s="161"/>
      <c r="U39" s="160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233</v>
      </c>
      <c r="AF39" s="150">
        <v>0</v>
      </c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51">
        <v>19</v>
      </c>
      <c r="B40" s="151" t="s">
        <v>133</v>
      </c>
      <c r="C40" s="193" t="s">
        <v>134</v>
      </c>
      <c r="D40" s="159" t="s">
        <v>127</v>
      </c>
      <c r="E40" s="165">
        <v>12</v>
      </c>
      <c r="F40" s="167"/>
      <c r="G40" s="168">
        <f>ROUND(E40*F40,2)</f>
        <v>0</v>
      </c>
      <c r="H40" s="167"/>
      <c r="I40" s="168">
        <f>ROUND(E40*H40,2)</f>
        <v>0</v>
      </c>
      <c r="J40" s="167"/>
      <c r="K40" s="168">
        <f>ROUND(E40*J40,2)</f>
        <v>0</v>
      </c>
      <c r="L40" s="168">
        <v>21</v>
      </c>
      <c r="M40" s="168">
        <f>G40*(1+L40/100)</f>
        <v>0</v>
      </c>
      <c r="N40" s="160">
        <v>0</v>
      </c>
      <c r="O40" s="160">
        <f>ROUND(E40*N40,5)</f>
        <v>0</v>
      </c>
      <c r="P40" s="160">
        <v>0</v>
      </c>
      <c r="Q40" s="160">
        <f>ROUND(E40*P40,5)</f>
        <v>0</v>
      </c>
      <c r="R40" s="160"/>
      <c r="S40" s="160"/>
      <c r="T40" s="161">
        <v>5.3999999999999999E-2</v>
      </c>
      <c r="U40" s="160">
        <f>ROUND(E40*T40,2)</f>
        <v>0.65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94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0" outlineLevel="1" x14ac:dyDescent="0.25">
      <c r="A41" s="151">
        <v>20</v>
      </c>
      <c r="B41" s="151" t="s">
        <v>135</v>
      </c>
      <c r="C41" s="193" t="s">
        <v>136</v>
      </c>
      <c r="D41" s="159" t="s">
        <v>127</v>
      </c>
      <c r="E41" s="165">
        <v>12.18</v>
      </c>
      <c r="F41" s="167"/>
      <c r="G41" s="168">
        <f>ROUND(E41*F41,2)</f>
        <v>0</v>
      </c>
      <c r="H41" s="167"/>
      <c r="I41" s="168">
        <f>ROUND(E41*H41,2)</f>
        <v>0</v>
      </c>
      <c r="J41" s="167"/>
      <c r="K41" s="168">
        <f>ROUND(E41*J41,2)</f>
        <v>0</v>
      </c>
      <c r="L41" s="168">
        <v>21</v>
      </c>
      <c r="M41" s="168">
        <f>G41*(1+L41/100)</f>
        <v>0</v>
      </c>
      <c r="N41" s="160">
        <v>1.06E-3</v>
      </c>
      <c r="O41" s="160">
        <f>ROUND(E41*N41,5)</f>
        <v>1.291E-2</v>
      </c>
      <c r="P41" s="160">
        <v>0</v>
      </c>
      <c r="Q41" s="160">
        <f>ROUND(E41*P41,5)</f>
        <v>0</v>
      </c>
      <c r="R41" s="160"/>
      <c r="S41" s="160"/>
      <c r="T41" s="161">
        <v>0</v>
      </c>
      <c r="U41" s="160">
        <f>ROUND(E41*T41,2)</f>
        <v>0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132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51"/>
      <c r="B42" s="151"/>
      <c r="C42" s="197" t="s">
        <v>248</v>
      </c>
      <c r="D42" s="196"/>
      <c r="E42" s="195">
        <v>12.18</v>
      </c>
      <c r="F42" s="168"/>
      <c r="G42" s="168"/>
      <c r="H42" s="168"/>
      <c r="I42" s="168"/>
      <c r="J42" s="168"/>
      <c r="K42" s="168"/>
      <c r="L42" s="168"/>
      <c r="M42" s="168"/>
      <c r="N42" s="160"/>
      <c r="O42" s="160"/>
      <c r="P42" s="160"/>
      <c r="Q42" s="160"/>
      <c r="R42" s="160"/>
      <c r="S42" s="160"/>
      <c r="T42" s="161"/>
      <c r="U42" s="160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233</v>
      </c>
      <c r="AF42" s="150">
        <v>0</v>
      </c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51">
        <v>21</v>
      </c>
      <c r="B43" s="151" t="s">
        <v>137</v>
      </c>
      <c r="C43" s="193" t="s">
        <v>138</v>
      </c>
      <c r="D43" s="159" t="s">
        <v>127</v>
      </c>
      <c r="E43" s="165">
        <v>152</v>
      </c>
      <c r="F43" s="167"/>
      <c r="G43" s="168">
        <f>ROUND(E43*F43,2)</f>
        <v>0</v>
      </c>
      <c r="H43" s="167"/>
      <c r="I43" s="168">
        <f>ROUND(E43*H43,2)</f>
        <v>0</v>
      </c>
      <c r="J43" s="167"/>
      <c r="K43" s="168">
        <f>ROUND(E43*J43,2)</f>
        <v>0</v>
      </c>
      <c r="L43" s="168">
        <v>21</v>
      </c>
      <c r="M43" s="168">
        <f>G43*(1+L43/100)</f>
        <v>0</v>
      </c>
      <c r="N43" s="160">
        <v>0</v>
      </c>
      <c r="O43" s="160">
        <f>ROUND(E43*N43,5)</f>
        <v>0</v>
      </c>
      <c r="P43" s="160">
        <v>0</v>
      </c>
      <c r="Q43" s="160">
        <f>ROUND(E43*P43,5)</f>
        <v>0</v>
      </c>
      <c r="R43" s="160"/>
      <c r="S43" s="160"/>
      <c r="T43" s="161">
        <v>0.17199999999999999</v>
      </c>
      <c r="U43" s="160">
        <f>ROUND(E43*T43,2)</f>
        <v>26.14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94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0" outlineLevel="1" x14ac:dyDescent="0.25">
      <c r="A44" s="151">
        <v>22</v>
      </c>
      <c r="B44" s="151" t="s">
        <v>139</v>
      </c>
      <c r="C44" s="193" t="s">
        <v>140</v>
      </c>
      <c r="D44" s="159" t="s">
        <v>127</v>
      </c>
      <c r="E44" s="165">
        <v>154.28</v>
      </c>
      <c r="F44" s="167"/>
      <c r="G44" s="168">
        <f>ROUND(E44*F44,2)</f>
        <v>0</v>
      </c>
      <c r="H44" s="167"/>
      <c r="I44" s="168">
        <f>ROUND(E44*H44,2)</f>
        <v>0</v>
      </c>
      <c r="J44" s="167"/>
      <c r="K44" s="168">
        <f>ROUND(E44*J44,2)</f>
        <v>0</v>
      </c>
      <c r="L44" s="168">
        <v>21</v>
      </c>
      <c r="M44" s="168">
        <f>G44*(1+L44/100)</f>
        <v>0</v>
      </c>
      <c r="N44" s="160">
        <v>3.1800000000000001E-3</v>
      </c>
      <c r="O44" s="160">
        <f>ROUND(E44*N44,5)</f>
        <v>0.49060999999999999</v>
      </c>
      <c r="P44" s="160">
        <v>0</v>
      </c>
      <c r="Q44" s="160">
        <f>ROUND(E44*P44,5)</f>
        <v>0</v>
      </c>
      <c r="R44" s="160"/>
      <c r="S44" s="160"/>
      <c r="T44" s="161">
        <v>0</v>
      </c>
      <c r="U44" s="160">
        <f>ROUND(E44*T44,2)</f>
        <v>0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132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51"/>
      <c r="B45" s="151"/>
      <c r="C45" s="197" t="s">
        <v>247</v>
      </c>
      <c r="D45" s="196"/>
      <c r="E45" s="195">
        <v>154.28</v>
      </c>
      <c r="F45" s="168"/>
      <c r="G45" s="168"/>
      <c r="H45" s="168"/>
      <c r="I45" s="168"/>
      <c r="J45" s="168"/>
      <c r="K45" s="168"/>
      <c r="L45" s="168"/>
      <c r="M45" s="168"/>
      <c r="N45" s="160"/>
      <c r="O45" s="160"/>
      <c r="P45" s="160"/>
      <c r="Q45" s="160"/>
      <c r="R45" s="160"/>
      <c r="S45" s="160"/>
      <c r="T45" s="161"/>
      <c r="U45" s="160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233</v>
      </c>
      <c r="AF45" s="150">
        <v>0</v>
      </c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51">
        <v>23</v>
      </c>
      <c r="B46" s="151" t="s">
        <v>141</v>
      </c>
      <c r="C46" s="193" t="s">
        <v>142</v>
      </c>
      <c r="D46" s="159" t="s">
        <v>127</v>
      </c>
      <c r="E46" s="165">
        <v>168</v>
      </c>
      <c r="F46" s="167"/>
      <c r="G46" s="168">
        <f>ROUND(E46*F46,2)</f>
        <v>0</v>
      </c>
      <c r="H46" s="167"/>
      <c r="I46" s="168">
        <f>ROUND(E46*H46,2)</f>
        <v>0</v>
      </c>
      <c r="J46" s="167"/>
      <c r="K46" s="168">
        <f>ROUND(E46*J46,2)</f>
        <v>0</v>
      </c>
      <c r="L46" s="168">
        <v>21</v>
      </c>
      <c r="M46" s="168">
        <f>G46*(1+L46/100)</f>
        <v>0</v>
      </c>
      <c r="N46" s="160">
        <v>5.0000000000000002E-5</v>
      </c>
      <c r="O46" s="160">
        <f>ROUND(E46*N46,5)</f>
        <v>8.3999999999999995E-3</v>
      </c>
      <c r="P46" s="160">
        <v>0</v>
      </c>
      <c r="Q46" s="160">
        <f>ROUND(E46*P46,5)</f>
        <v>0</v>
      </c>
      <c r="R46" s="160"/>
      <c r="S46" s="160"/>
      <c r="T46" s="161">
        <v>3.4000000000000002E-2</v>
      </c>
      <c r="U46" s="160">
        <f>ROUND(E46*T46,2)</f>
        <v>5.71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94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51">
        <v>24</v>
      </c>
      <c r="B47" s="151" t="s">
        <v>143</v>
      </c>
      <c r="C47" s="193" t="s">
        <v>144</v>
      </c>
      <c r="D47" s="159" t="s">
        <v>127</v>
      </c>
      <c r="E47" s="165">
        <v>168</v>
      </c>
      <c r="F47" s="167"/>
      <c r="G47" s="168">
        <f>ROUND(E47*F47,2)</f>
        <v>0</v>
      </c>
      <c r="H47" s="167"/>
      <c r="I47" s="168">
        <f>ROUND(E47*H47,2)</f>
        <v>0</v>
      </c>
      <c r="J47" s="167"/>
      <c r="K47" s="168">
        <f>ROUND(E47*J47,2)</f>
        <v>0</v>
      </c>
      <c r="L47" s="168">
        <v>21</v>
      </c>
      <c r="M47" s="168">
        <f>G47*(1+L47/100)</f>
        <v>0</v>
      </c>
      <c r="N47" s="160">
        <v>0</v>
      </c>
      <c r="O47" s="160">
        <f>ROUND(E47*N47,5)</f>
        <v>0</v>
      </c>
      <c r="P47" s="160">
        <v>0</v>
      </c>
      <c r="Q47" s="160">
        <f>ROUND(E47*P47,5)</f>
        <v>0</v>
      </c>
      <c r="R47" s="160"/>
      <c r="S47" s="160"/>
      <c r="T47" s="161">
        <v>0</v>
      </c>
      <c r="U47" s="160">
        <f>ROUND(E47*T47,2)</f>
        <v>0</v>
      </c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94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51">
        <v>25</v>
      </c>
      <c r="B48" s="151" t="s">
        <v>145</v>
      </c>
      <c r="C48" s="193" t="s">
        <v>146</v>
      </c>
      <c r="D48" s="159" t="s">
        <v>127</v>
      </c>
      <c r="E48" s="165">
        <v>16</v>
      </c>
      <c r="F48" s="167"/>
      <c r="G48" s="168">
        <f>ROUND(E48*F48,2)</f>
        <v>0</v>
      </c>
      <c r="H48" s="167"/>
      <c r="I48" s="168">
        <f>ROUND(E48*H48,2)</f>
        <v>0</v>
      </c>
      <c r="J48" s="167"/>
      <c r="K48" s="168">
        <f>ROUND(E48*J48,2)</f>
        <v>0</v>
      </c>
      <c r="L48" s="168">
        <v>21</v>
      </c>
      <c r="M48" s="168">
        <f>G48*(1+L48/100)</f>
        <v>0</v>
      </c>
      <c r="N48" s="160">
        <v>0</v>
      </c>
      <c r="O48" s="160">
        <f>ROUND(E48*N48,5)</f>
        <v>0</v>
      </c>
      <c r="P48" s="160">
        <v>0</v>
      </c>
      <c r="Q48" s="160">
        <f>ROUND(E48*P48,5)</f>
        <v>0</v>
      </c>
      <c r="R48" s="160"/>
      <c r="S48" s="160"/>
      <c r="T48" s="161">
        <v>4.3999999999999997E-2</v>
      </c>
      <c r="U48" s="160">
        <f>ROUND(E48*T48,2)</f>
        <v>0.7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94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51"/>
      <c r="B49" s="151"/>
      <c r="C49" s="197" t="s">
        <v>246</v>
      </c>
      <c r="D49" s="196"/>
      <c r="E49" s="195">
        <v>16</v>
      </c>
      <c r="F49" s="168"/>
      <c r="G49" s="168"/>
      <c r="H49" s="168"/>
      <c r="I49" s="168"/>
      <c r="J49" s="168"/>
      <c r="K49" s="168"/>
      <c r="L49" s="168"/>
      <c r="M49" s="168"/>
      <c r="N49" s="160"/>
      <c r="O49" s="160"/>
      <c r="P49" s="160"/>
      <c r="Q49" s="160"/>
      <c r="R49" s="160"/>
      <c r="S49" s="160"/>
      <c r="T49" s="161"/>
      <c r="U49" s="160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233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51">
        <v>26</v>
      </c>
      <c r="B50" s="151" t="s">
        <v>147</v>
      </c>
      <c r="C50" s="193" t="s">
        <v>148</v>
      </c>
      <c r="D50" s="159" t="s">
        <v>127</v>
      </c>
      <c r="E50" s="165">
        <v>152</v>
      </c>
      <c r="F50" s="167"/>
      <c r="G50" s="168">
        <f t="shared" ref="G50:G59" si="0">ROUND(E50*F50,2)</f>
        <v>0</v>
      </c>
      <c r="H50" s="167"/>
      <c r="I50" s="168">
        <f t="shared" ref="I50:I59" si="1">ROUND(E50*H50,2)</f>
        <v>0</v>
      </c>
      <c r="J50" s="167"/>
      <c r="K50" s="168">
        <f t="shared" ref="K50:K59" si="2">ROUND(E50*J50,2)</f>
        <v>0</v>
      </c>
      <c r="L50" s="168">
        <v>21</v>
      </c>
      <c r="M50" s="168">
        <f t="shared" ref="M50:M59" si="3">G50*(1+L50/100)</f>
        <v>0</v>
      </c>
      <c r="N50" s="160">
        <v>0</v>
      </c>
      <c r="O50" s="160">
        <f t="shared" ref="O50:O59" si="4">ROUND(E50*N50,5)</f>
        <v>0</v>
      </c>
      <c r="P50" s="160">
        <v>0</v>
      </c>
      <c r="Q50" s="160">
        <f t="shared" ref="Q50:Q59" si="5">ROUND(E50*P50,5)</f>
        <v>0</v>
      </c>
      <c r="R50" s="160"/>
      <c r="S50" s="160"/>
      <c r="T50" s="161">
        <v>4.3999999999999997E-2</v>
      </c>
      <c r="U50" s="160">
        <f t="shared" ref="U50:U59" si="6">ROUND(E50*T50,2)</f>
        <v>6.69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94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51">
        <v>27</v>
      </c>
      <c r="B51" s="151" t="s">
        <v>149</v>
      </c>
      <c r="C51" s="193" t="s">
        <v>150</v>
      </c>
      <c r="D51" s="159" t="s">
        <v>127</v>
      </c>
      <c r="E51" s="165">
        <v>16</v>
      </c>
      <c r="F51" s="167"/>
      <c r="G51" s="168">
        <f t="shared" si="0"/>
        <v>0</v>
      </c>
      <c r="H51" s="167"/>
      <c r="I51" s="168">
        <f t="shared" si="1"/>
        <v>0</v>
      </c>
      <c r="J51" s="167"/>
      <c r="K51" s="168">
        <f t="shared" si="2"/>
        <v>0</v>
      </c>
      <c r="L51" s="168">
        <v>21</v>
      </c>
      <c r="M51" s="168">
        <f t="shared" si="3"/>
        <v>0</v>
      </c>
      <c r="N51" s="160">
        <v>0</v>
      </c>
      <c r="O51" s="160">
        <f t="shared" si="4"/>
        <v>0</v>
      </c>
      <c r="P51" s="160">
        <v>0</v>
      </c>
      <c r="Q51" s="160">
        <f t="shared" si="5"/>
        <v>0</v>
      </c>
      <c r="R51" s="160"/>
      <c r="S51" s="160"/>
      <c r="T51" s="161">
        <v>0.15</v>
      </c>
      <c r="U51" s="160">
        <f t="shared" si="6"/>
        <v>2.4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94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51">
        <v>28</v>
      </c>
      <c r="B52" s="151" t="s">
        <v>151</v>
      </c>
      <c r="C52" s="193" t="s">
        <v>152</v>
      </c>
      <c r="D52" s="159" t="s">
        <v>127</v>
      </c>
      <c r="E52" s="165">
        <v>152</v>
      </c>
      <c r="F52" s="167"/>
      <c r="G52" s="168">
        <f t="shared" si="0"/>
        <v>0</v>
      </c>
      <c r="H52" s="167"/>
      <c r="I52" s="168">
        <f t="shared" si="1"/>
        <v>0</v>
      </c>
      <c r="J52" s="167"/>
      <c r="K52" s="168">
        <f t="shared" si="2"/>
        <v>0</v>
      </c>
      <c r="L52" s="168">
        <v>21</v>
      </c>
      <c r="M52" s="168">
        <f t="shared" si="3"/>
        <v>0</v>
      </c>
      <c r="N52" s="160">
        <v>0</v>
      </c>
      <c r="O52" s="160">
        <f t="shared" si="4"/>
        <v>0</v>
      </c>
      <c r="P52" s="160">
        <v>0</v>
      </c>
      <c r="Q52" s="160">
        <f t="shared" si="5"/>
        <v>0</v>
      </c>
      <c r="R52" s="160"/>
      <c r="S52" s="160"/>
      <c r="T52" s="161">
        <v>0.21</v>
      </c>
      <c r="U52" s="160">
        <f t="shared" si="6"/>
        <v>31.92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94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51">
        <v>29</v>
      </c>
      <c r="B53" s="151" t="s">
        <v>153</v>
      </c>
      <c r="C53" s="193" t="s">
        <v>154</v>
      </c>
      <c r="D53" s="159" t="s">
        <v>120</v>
      </c>
      <c r="E53" s="165">
        <v>1</v>
      </c>
      <c r="F53" s="167"/>
      <c r="G53" s="168">
        <f t="shared" si="0"/>
        <v>0</v>
      </c>
      <c r="H53" s="167"/>
      <c r="I53" s="168">
        <f t="shared" si="1"/>
        <v>0</v>
      </c>
      <c r="J53" s="167"/>
      <c r="K53" s="168">
        <f t="shared" si="2"/>
        <v>0</v>
      </c>
      <c r="L53" s="168">
        <v>21</v>
      </c>
      <c r="M53" s="168">
        <f t="shared" si="3"/>
        <v>0</v>
      </c>
      <c r="N53" s="160">
        <v>0</v>
      </c>
      <c r="O53" s="160">
        <f t="shared" si="4"/>
        <v>0</v>
      </c>
      <c r="P53" s="160">
        <v>0</v>
      </c>
      <c r="Q53" s="160">
        <f t="shared" si="5"/>
        <v>0</v>
      </c>
      <c r="R53" s="160"/>
      <c r="S53" s="160"/>
      <c r="T53" s="161">
        <v>0</v>
      </c>
      <c r="U53" s="160">
        <f t="shared" si="6"/>
        <v>0</v>
      </c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94</v>
      </c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51">
        <v>30</v>
      </c>
      <c r="B54" s="151" t="s">
        <v>155</v>
      </c>
      <c r="C54" s="193" t="s">
        <v>156</v>
      </c>
      <c r="D54" s="159" t="s">
        <v>120</v>
      </c>
      <c r="E54" s="165">
        <v>1</v>
      </c>
      <c r="F54" s="167"/>
      <c r="G54" s="168">
        <f t="shared" si="0"/>
        <v>0</v>
      </c>
      <c r="H54" s="167"/>
      <c r="I54" s="168">
        <f t="shared" si="1"/>
        <v>0</v>
      </c>
      <c r="J54" s="167"/>
      <c r="K54" s="168">
        <f t="shared" si="2"/>
        <v>0</v>
      </c>
      <c r="L54" s="168">
        <v>21</v>
      </c>
      <c r="M54" s="168">
        <f t="shared" si="3"/>
        <v>0</v>
      </c>
      <c r="N54" s="160">
        <v>0.1</v>
      </c>
      <c r="O54" s="160">
        <f t="shared" si="4"/>
        <v>0.1</v>
      </c>
      <c r="P54" s="160">
        <v>0</v>
      </c>
      <c r="Q54" s="160">
        <f t="shared" si="5"/>
        <v>0</v>
      </c>
      <c r="R54" s="160"/>
      <c r="S54" s="160"/>
      <c r="T54" s="161">
        <v>0</v>
      </c>
      <c r="U54" s="160">
        <f t="shared" si="6"/>
        <v>0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94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1">
        <v>31</v>
      </c>
      <c r="B55" s="151" t="s">
        <v>157</v>
      </c>
      <c r="C55" s="193" t="s">
        <v>158</v>
      </c>
      <c r="D55" s="159" t="s">
        <v>120</v>
      </c>
      <c r="E55" s="165">
        <v>4</v>
      </c>
      <c r="F55" s="167"/>
      <c r="G55" s="168">
        <f t="shared" si="0"/>
        <v>0</v>
      </c>
      <c r="H55" s="167"/>
      <c r="I55" s="168">
        <f t="shared" si="1"/>
        <v>0</v>
      </c>
      <c r="J55" s="167"/>
      <c r="K55" s="168">
        <f t="shared" si="2"/>
        <v>0</v>
      </c>
      <c r="L55" s="168">
        <v>21</v>
      </c>
      <c r="M55" s="168">
        <f t="shared" si="3"/>
        <v>0</v>
      </c>
      <c r="N55" s="160">
        <v>0</v>
      </c>
      <c r="O55" s="160">
        <f t="shared" si="4"/>
        <v>0</v>
      </c>
      <c r="P55" s="160">
        <v>0</v>
      </c>
      <c r="Q55" s="160">
        <f t="shared" si="5"/>
        <v>0</v>
      </c>
      <c r="R55" s="160"/>
      <c r="S55" s="160"/>
      <c r="T55" s="161">
        <v>0</v>
      </c>
      <c r="U55" s="160">
        <f t="shared" si="6"/>
        <v>0</v>
      </c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94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51">
        <v>32</v>
      </c>
      <c r="B56" s="151" t="s">
        <v>159</v>
      </c>
      <c r="C56" s="193" t="s">
        <v>160</v>
      </c>
      <c r="D56" s="159" t="s">
        <v>120</v>
      </c>
      <c r="E56" s="165">
        <v>3</v>
      </c>
      <c r="F56" s="167"/>
      <c r="G56" s="168">
        <f t="shared" si="0"/>
        <v>0</v>
      </c>
      <c r="H56" s="167"/>
      <c r="I56" s="168">
        <f t="shared" si="1"/>
        <v>0</v>
      </c>
      <c r="J56" s="167"/>
      <c r="K56" s="168">
        <f t="shared" si="2"/>
        <v>0</v>
      </c>
      <c r="L56" s="168">
        <v>21</v>
      </c>
      <c r="M56" s="168">
        <f t="shared" si="3"/>
        <v>0</v>
      </c>
      <c r="N56" s="160">
        <v>0.08</v>
      </c>
      <c r="O56" s="160">
        <f t="shared" si="4"/>
        <v>0.24</v>
      </c>
      <c r="P56" s="160">
        <v>0</v>
      </c>
      <c r="Q56" s="160">
        <f t="shared" si="5"/>
        <v>0</v>
      </c>
      <c r="R56" s="160"/>
      <c r="S56" s="160"/>
      <c r="T56" s="161">
        <v>0</v>
      </c>
      <c r="U56" s="160">
        <f t="shared" si="6"/>
        <v>0</v>
      </c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94</v>
      </c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51">
        <v>33</v>
      </c>
      <c r="B57" s="151" t="s">
        <v>161</v>
      </c>
      <c r="C57" s="193" t="s">
        <v>162</v>
      </c>
      <c r="D57" s="159" t="s">
        <v>120</v>
      </c>
      <c r="E57" s="165">
        <v>2</v>
      </c>
      <c r="F57" s="167"/>
      <c r="G57" s="168">
        <f t="shared" si="0"/>
        <v>0</v>
      </c>
      <c r="H57" s="167"/>
      <c r="I57" s="168">
        <f t="shared" si="1"/>
        <v>0</v>
      </c>
      <c r="J57" s="167"/>
      <c r="K57" s="168">
        <f t="shared" si="2"/>
        <v>0</v>
      </c>
      <c r="L57" s="168">
        <v>21</v>
      </c>
      <c r="M57" s="168">
        <f t="shared" si="3"/>
        <v>0</v>
      </c>
      <c r="N57" s="160">
        <v>2.5000000000000001E-2</v>
      </c>
      <c r="O57" s="160">
        <f t="shared" si="4"/>
        <v>0.05</v>
      </c>
      <c r="P57" s="160">
        <v>0</v>
      </c>
      <c r="Q57" s="160">
        <f t="shared" si="5"/>
        <v>0</v>
      </c>
      <c r="R57" s="160"/>
      <c r="S57" s="160"/>
      <c r="T57" s="161">
        <v>0</v>
      </c>
      <c r="U57" s="160">
        <f t="shared" si="6"/>
        <v>0</v>
      </c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94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51">
        <v>34</v>
      </c>
      <c r="B58" s="151" t="s">
        <v>163</v>
      </c>
      <c r="C58" s="193" t="s">
        <v>164</v>
      </c>
      <c r="D58" s="159" t="s">
        <v>120</v>
      </c>
      <c r="E58" s="165">
        <v>1</v>
      </c>
      <c r="F58" s="167"/>
      <c r="G58" s="168">
        <f t="shared" si="0"/>
        <v>0</v>
      </c>
      <c r="H58" s="167"/>
      <c r="I58" s="168">
        <f t="shared" si="1"/>
        <v>0</v>
      </c>
      <c r="J58" s="167"/>
      <c r="K58" s="168">
        <f t="shared" si="2"/>
        <v>0</v>
      </c>
      <c r="L58" s="168">
        <v>21</v>
      </c>
      <c r="M58" s="168">
        <f t="shared" si="3"/>
        <v>0</v>
      </c>
      <c r="N58" s="160">
        <v>5.0000000000000001E-3</v>
      </c>
      <c r="O58" s="160">
        <f t="shared" si="4"/>
        <v>5.0000000000000001E-3</v>
      </c>
      <c r="P58" s="160">
        <v>0</v>
      </c>
      <c r="Q58" s="160">
        <f t="shared" si="5"/>
        <v>0</v>
      </c>
      <c r="R58" s="160"/>
      <c r="S58" s="160"/>
      <c r="T58" s="161">
        <v>0</v>
      </c>
      <c r="U58" s="160">
        <f t="shared" si="6"/>
        <v>0</v>
      </c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94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1">
        <v>35</v>
      </c>
      <c r="B59" s="151" t="s">
        <v>165</v>
      </c>
      <c r="C59" s="193" t="s">
        <v>166</v>
      </c>
      <c r="D59" s="159" t="s">
        <v>167</v>
      </c>
      <c r="E59" s="165">
        <v>3</v>
      </c>
      <c r="F59" s="167"/>
      <c r="G59" s="168">
        <f t="shared" si="0"/>
        <v>0</v>
      </c>
      <c r="H59" s="167"/>
      <c r="I59" s="168">
        <f t="shared" si="1"/>
        <v>0</v>
      </c>
      <c r="J59" s="167"/>
      <c r="K59" s="168">
        <f t="shared" si="2"/>
        <v>0</v>
      </c>
      <c r="L59" s="168">
        <v>21</v>
      </c>
      <c r="M59" s="168">
        <f t="shared" si="3"/>
        <v>0</v>
      </c>
      <c r="N59" s="160">
        <v>4.0999999999999999E-4</v>
      </c>
      <c r="O59" s="160">
        <f t="shared" si="4"/>
        <v>1.23E-3</v>
      </c>
      <c r="P59" s="160">
        <v>0</v>
      </c>
      <c r="Q59" s="160">
        <f t="shared" si="5"/>
        <v>0</v>
      </c>
      <c r="R59" s="160"/>
      <c r="S59" s="160"/>
      <c r="T59" s="161">
        <v>0.85599999999999998</v>
      </c>
      <c r="U59" s="160">
        <f t="shared" si="6"/>
        <v>2.57</v>
      </c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94</v>
      </c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51"/>
      <c r="B60" s="151"/>
      <c r="C60" s="197" t="s">
        <v>245</v>
      </c>
      <c r="D60" s="196"/>
      <c r="E60" s="195">
        <v>3</v>
      </c>
      <c r="F60" s="168"/>
      <c r="G60" s="168"/>
      <c r="H60" s="168"/>
      <c r="I60" s="168"/>
      <c r="J60" s="168"/>
      <c r="K60" s="168"/>
      <c r="L60" s="168"/>
      <c r="M60" s="168"/>
      <c r="N60" s="160"/>
      <c r="O60" s="160"/>
      <c r="P60" s="160"/>
      <c r="Q60" s="160"/>
      <c r="R60" s="160"/>
      <c r="S60" s="160"/>
      <c r="T60" s="161"/>
      <c r="U60" s="160"/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233</v>
      </c>
      <c r="AF60" s="150">
        <v>0</v>
      </c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1">
        <v>36</v>
      </c>
      <c r="B61" s="151" t="s">
        <v>168</v>
      </c>
      <c r="C61" s="193" t="s">
        <v>169</v>
      </c>
      <c r="D61" s="159" t="s">
        <v>167</v>
      </c>
      <c r="E61" s="165">
        <v>3</v>
      </c>
      <c r="F61" s="167"/>
      <c r="G61" s="168">
        <f>ROUND(E61*F61,2)</f>
        <v>0</v>
      </c>
      <c r="H61" s="167"/>
      <c r="I61" s="168">
        <f>ROUND(E61*H61,2)</f>
        <v>0</v>
      </c>
      <c r="J61" s="167"/>
      <c r="K61" s="168">
        <f>ROUND(E61*J61,2)</f>
        <v>0</v>
      </c>
      <c r="L61" s="168">
        <v>21</v>
      </c>
      <c r="M61" s="168">
        <f>G61*(1+L61/100)</f>
        <v>0</v>
      </c>
      <c r="N61" s="160">
        <v>3.6700000000000001E-3</v>
      </c>
      <c r="O61" s="160">
        <f>ROUND(E61*N61,5)</f>
        <v>1.1010000000000001E-2</v>
      </c>
      <c r="P61" s="160">
        <v>0</v>
      </c>
      <c r="Q61" s="160">
        <f>ROUND(E61*P61,5)</f>
        <v>0</v>
      </c>
      <c r="R61" s="160"/>
      <c r="S61" s="160"/>
      <c r="T61" s="161">
        <v>0</v>
      </c>
      <c r="U61" s="160">
        <f>ROUND(E61*T61,2)</f>
        <v>0</v>
      </c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132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1">
        <v>37</v>
      </c>
      <c r="B62" s="151" t="s">
        <v>170</v>
      </c>
      <c r="C62" s="193" t="s">
        <v>171</v>
      </c>
      <c r="D62" s="159" t="s">
        <v>167</v>
      </c>
      <c r="E62" s="165">
        <v>2</v>
      </c>
      <c r="F62" s="167"/>
      <c r="G62" s="168">
        <f>ROUND(E62*F62,2)</f>
        <v>0</v>
      </c>
      <c r="H62" s="167"/>
      <c r="I62" s="168">
        <f>ROUND(E62*H62,2)</f>
        <v>0</v>
      </c>
      <c r="J62" s="167"/>
      <c r="K62" s="168">
        <f>ROUND(E62*J62,2)</f>
        <v>0</v>
      </c>
      <c r="L62" s="168">
        <v>21</v>
      </c>
      <c r="M62" s="168">
        <f>G62*(1+L62/100)</f>
        <v>0</v>
      </c>
      <c r="N62" s="160">
        <v>6.2E-4</v>
      </c>
      <c r="O62" s="160">
        <f>ROUND(E62*N62,5)</f>
        <v>1.24E-3</v>
      </c>
      <c r="P62" s="160">
        <v>0</v>
      </c>
      <c r="Q62" s="160">
        <f>ROUND(E62*P62,5)</f>
        <v>0</v>
      </c>
      <c r="R62" s="160"/>
      <c r="S62" s="160"/>
      <c r="T62" s="161">
        <v>1.24</v>
      </c>
      <c r="U62" s="160">
        <f>ROUND(E62*T62,2)</f>
        <v>2.48</v>
      </c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94</v>
      </c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51"/>
      <c r="B63" s="151"/>
      <c r="C63" s="197" t="s">
        <v>244</v>
      </c>
      <c r="D63" s="196"/>
      <c r="E63" s="195">
        <v>2</v>
      </c>
      <c r="F63" s="168"/>
      <c r="G63" s="168"/>
      <c r="H63" s="168"/>
      <c r="I63" s="168"/>
      <c r="J63" s="168"/>
      <c r="K63" s="168"/>
      <c r="L63" s="168"/>
      <c r="M63" s="168"/>
      <c r="N63" s="160"/>
      <c r="O63" s="160"/>
      <c r="P63" s="160"/>
      <c r="Q63" s="160"/>
      <c r="R63" s="160"/>
      <c r="S63" s="160"/>
      <c r="T63" s="161"/>
      <c r="U63" s="160"/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233</v>
      </c>
      <c r="AF63" s="150">
        <v>0</v>
      </c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51">
        <v>38</v>
      </c>
      <c r="B64" s="151" t="s">
        <v>172</v>
      </c>
      <c r="C64" s="193" t="s">
        <v>173</v>
      </c>
      <c r="D64" s="159" t="s">
        <v>174</v>
      </c>
      <c r="E64" s="165">
        <v>1</v>
      </c>
      <c r="F64" s="167"/>
      <c r="G64" s="168">
        <f t="shared" ref="G64:G71" si="7">ROUND(E64*F64,2)</f>
        <v>0</v>
      </c>
      <c r="H64" s="167"/>
      <c r="I64" s="168">
        <f t="shared" ref="I64:I71" si="8">ROUND(E64*H64,2)</f>
        <v>0</v>
      </c>
      <c r="J64" s="167"/>
      <c r="K64" s="168">
        <f t="shared" ref="K64:K71" si="9">ROUND(E64*J64,2)</f>
        <v>0</v>
      </c>
      <c r="L64" s="168">
        <v>21</v>
      </c>
      <c r="M64" s="168">
        <f t="shared" ref="M64:M71" si="10">G64*(1+L64/100)</f>
        <v>0</v>
      </c>
      <c r="N64" s="160">
        <v>1.7500000000000002E-2</v>
      </c>
      <c r="O64" s="160">
        <f t="shared" ref="O64:O71" si="11">ROUND(E64*N64,5)</f>
        <v>1.7500000000000002E-2</v>
      </c>
      <c r="P64" s="160">
        <v>0</v>
      </c>
      <c r="Q64" s="160">
        <f t="shared" ref="Q64:Q71" si="12">ROUND(E64*P64,5)</f>
        <v>0</v>
      </c>
      <c r="R64" s="160"/>
      <c r="S64" s="160"/>
      <c r="T64" s="161">
        <v>0</v>
      </c>
      <c r="U64" s="160">
        <f t="shared" ref="U64:U71" si="13">ROUND(E64*T64,2)</f>
        <v>0</v>
      </c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94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51">
        <v>39</v>
      </c>
      <c r="B65" s="151" t="s">
        <v>175</v>
      </c>
      <c r="C65" s="193" t="s">
        <v>176</v>
      </c>
      <c r="D65" s="159" t="s">
        <v>174</v>
      </c>
      <c r="E65" s="165">
        <v>1</v>
      </c>
      <c r="F65" s="167"/>
      <c r="G65" s="168">
        <f t="shared" si="7"/>
        <v>0</v>
      </c>
      <c r="H65" s="167"/>
      <c r="I65" s="168">
        <f t="shared" si="8"/>
        <v>0</v>
      </c>
      <c r="J65" s="167"/>
      <c r="K65" s="168">
        <f t="shared" si="9"/>
        <v>0</v>
      </c>
      <c r="L65" s="168">
        <v>21</v>
      </c>
      <c r="M65" s="168">
        <f t="shared" si="10"/>
        <v>0</v>
      </c>
      <c r="N65" s="160">
        <v>1.9699999999999999E-2</v>
      </c>
      <c r="O65" s="160">
        <f t="shared" si="11"/>
        <v>1.9699999999999999E-2</v>
      </c>
      <c r="P65" s="160">
        <v>0</v>
      </c>
      <c r="Q65" s="160">
        <f t="shared" si="12"/>
        <v>0</v>
      </c>
      <c r="R65" s="160"/>
      <c r="S65" s="160"/>
      <c r="T65" s="161">
        <v>0</v>
      </c>
      <c r="U65" s="160">
        <f t="shared" si="13"/>
        <v>0</v>
      </c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94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51">
        <v>40</v>
      </c>
      <c r="B66" s="151" t="s">
        <v>177</v>
      </c>
      <c r="C66" s="193" t="s">
        <v>178</v>
      </c>
      <c r="D66" s="159" t="s">
        <v>120</v>
      </c>
      <c r="E66" s="165">
        <v>1</v>
      </c>
      <c r="F66" s="167"/>
      <c r="G66" s="168">
        <f t="shared" si="7"/>
        <v>0</v>
      </c>
      <c r="H66" s="167"/>
      <c r="I66" s="168">
        <f t="shared" si="8"/>
        <v>0</v>
      </c>
      <c r="J66" s="167"/>
      <c r="K66" s="168">
        <f t="shared" si="9"/>
        <v>0</v>
      </c>
      <c r="L66" s="168">
        <v>21</v>
      </c>
      <c r="M66" s="168">
        <f t="shared" si="10"/>
        <v>0</v>
      </c>
      <c r="N66" s="160">
        <v>5.0000000000000001E-3</v>
      </c>
      <c r="O66" s="160">
        <f t="shared" si="11"/>
        <v>5.0000000000000001E-3</v>
      </c>
      <c r="P66" s="160">
        <v>0</v>
      </c>
      <c r="Q66" s="160">
        <f t="shared" si="12"/>
        <v>0</v>
      </c>
      <c r="R66" s="160"/>
      <c r="S66" s="160"/>
      <c r="T66" s="161">
        <v>0</v>
      </c>
      <c r="U66" s="160">
        <f t="shared" si="13"/>
        <v>0</v>
      </c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94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51">
        <v>41</v>
      </c>
      <c r="B67" s="151" t="s">
        <v>179</v>
      </c>
      <c r="C67" s="193" t="s">
        <v>180</v>
      </c>
      <c r="D67" s="159" t="s">
        <v>174</v>
      </c>
      <c r="E67" s="165">
        <v>3</v>
      </c>
      <c r="F67" s="167"/>
      <c r="G67" s="168">
        <f t="shared" si="7"/>
        <v>0</v>
      </c>
      <c r="H67" s="167"/>
      <c r="I67" s="168">
        <f t="shared" si="8"/>
        <v>0</v>
      </c>
      <c r="J67" s="167"/>
      <c r="K67" s="168">
        <f t="shared" si="9"/>
        <v>0</v>
      </c>
      <c r="L67" s="168">
        <v>21</v>
      </c>
      <c r="M67" s="168">
        <f t="shared" si="10"/>
        <v>0</v>
      </c>
      <c r="N67" s="160">
        <v>5.0000000000000001E-3</v>
      </c>
      <c r="O67" s="160">
        <f t="shared" si="11"/>
        <v>1.4999999999999999E-2</v>
      </c>
      <c r="P67" s="160">
        <v>0</v>
      </c>
      <c r="Q67" s="160">
        <f t="shared" si="12"/>
        <v>0</v>
      </c>
      <c r="R67" s="160"/>
      <c r="S67" s="160"/>
      <c r="T67" s="161">
        <v>0</v>
      </c>
      <c r="U67" s="160">
        <f t="shared" si="13"/>
        <v>0</v>
      </c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94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51">
        <v>42</v>
      </c>
      <c r="B68" s="151" t="s">
        <v>181</v>
      </c>
      <c r="C68" s="193" t="s">
        <v>182</v>
      </c>
      <c r="D68" s="159" t="s">
        <v>120</v>
      </c>
      <c r="E68" s="165">
        <v>2</v>
      </c>
      <c r="F68" s="167"/>
      <c r="G68" s="168">
        <f t="shared" si="7"/>
        <v>0</v>
      </c>
      <c r="H68" s="167"/>
      <c r="I68" s="168">
        <f t="shared" si="8"/>
        <v>0</v>
      </c>
      <c r="J68" s="167"/>
      <c r="K68" s="168">
        <f t="shared" si="9"/>
        <v>0</v>
      </c>
      <c r="L68" s="168">
        <v>21</v>
      </c>
      <c r="M68" s="168">
        <f t="shared" si="10"/>
        <v>0</v>
      </c>
      <c r="N68" s="160">
        <v>0.01</v>
      </c>
      <c r="O68" s="160">
        <f t="shared" si="11"/>
        <v>0.02</v>
      </c>
      <c r="P68" s="160">
        <v>0</v>
      </c>
      <c r="Q68" s="160">
        <f t="shared" si="12"/>
        <v>0</v>
      </c>
      <c r="R68" s="160"/>
      <c r="S68" s="160"/>
      <c r="T68" s="161">
        <v>0</v>
      </c>
      <c r="U68" s="160">
        <f t="shared" si="13"/>
        <v>0</v>
      </c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94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51">
        <v>43</v>
      </c>
      <c r="B69" s="151" t="s">
        <v>183</v>
      </c>
      <c r="C69" s="193" t="s">
        <v>184</v>
      </c>
      <c r="D69" s="159" t="s">
        <v>120</v>
      </c>
      <c r="E69" s="165">
        <v>1</v>
      </c>
      <c r="F69" s="167"/>
      <c r="G69" s="168">
        <f t="shared" si="7"/>
        <v>0</v>
      </c>
      <c r="H69" s="167"/>
      <c r="I69" s="168">
        <f t="shared" si="8"/>
        <v>0</v>
      </c>
      <c r="J69" s="167"/>
      <c r="K69" s="168">
        <f t="shared" si="9"/>
        <v>0</v>
      </c>
      <c r="L69" s="168">
        <v>21</v>
      </c>
      <c r="M69" s="168">
        <f t="shared" si="10"/>
        <v>0</v>
      </c>
      <c r="N69" s="160">
        <v>0</v>
      </c>
      <c r="O69" s="160">
        <f t="shared" si="11"/>
        <v>0</v>
      </c>
      <c r="P69" s="160">
        <v>0</v>
      </c>
      <c r="Q69" s="160">
        <f t="shared" si="12"/>
        <v>0</v>
      </c>
      <c r="R69" s="160"/>
      <c r="S69" s="160"/>
      <c r="T69" s="161">
        <v>0</v>
      </c>
      <c r="U69" s="160">
        <f t="shared" si="13"/>
        <v>0</v>
      </c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94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51">
        <v>44</v>
      </c>
      <c r="B70" s="151" t="s">
        <v>185</v>
      </c>
      <c r="C70" s="193" t="s">
        <v>186</v>
      </c>
      <c r="D70" s="159" t="s">
        <v>174</v>
      </c>
      <c r="E70" s="165">
        <v>1</v>
      </c>
      <c r="F70" s="167"/>
      <c r="G70" s="168">
        <f t="shared" si="7"/>
        <v>0</v>
      </c>
      <c r="H70" s="167"/>
      <c r="I70" s="168">
        <f t="shared" si="8"/>
        <v>0</v>
      </c>
      <c r="J70" s="167"/>
      <c r="K70" s="168">
        <f t="shared" si="9"/>
        <v>0</v>
      </c>
      <c r="L70" s="168">
        <v>21</v>
      </c>
      <c r="M70" s="168">
        <f t="shared" si="10"/>
        <v>0</v>
      </c>
      <c r="N70" s="160">
        <v>0.01</v>
      </c>
      <c r="O70" s="160">
        <f t="shared" si="11"/>
        <v>0.01</v>
      </c>
      <c r="P70" s="160">
        <v>0</v>
      </c>
      <c r="Q70" s="160">
        <f t="shared" si="12"/>
        <v>0</v>
      </c>
      <c r="R70" s="160"/>
      <c r="S70" s="160"/>
      <c r="T70" s="161">
        <v>0</v>
      </c>
      <c r="U70" s="160">
        <f t="shared" si="13"/>
        <v>0</v>
      </c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94</v>
      </c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51">
        <v>45</v>
      </c>
      <c r="B71" s="151" t="s">
        <v>187</v>
      </c>
      <c r="C71" s="193" t="s">
        <v>188</v>
      </c>
      <c r="D71" s="159" t="s">
        <v>167</v>
      </c>
      <c r="E71" s="165">
        <v>3</v>
      </c>
      <c r="F71" s="167"/>
      <c r="G71" s="168">
        <f t="shared" si="7"/>
        <v>0</v>
      </c>
      <c r="H71" s="167"/>
      <c r="I71" s="168">
        <f t="shared" si="8"/>
        <v>0</v>
      </c>
      <c r="J71" s="167"/>
      <c r="K71" s="168">
        <f t="shared" si="9"/>
        <v>0</v>
      </c>
      <c r="L71" s="168">
        <v>21</v>
      </c>
      <c r="M71" s="168">
        <f t="shared" si="10"/>
        <v>0</v>
      </c>
      <c r="N71" s="160">
        <v>0</v>
      </c>
      <c r="O71" s="160">
        <f t="shared" si="11"/>
        <v>0</v>
      </c>
      <c r="P71" s="160">
        <v>0</v>
      </c>
      <c r="Q71" s="160">
        <f t="shared" si="12"/>
        <v>0</v>
      </c>
      <c r="R71" s="160"/>
      <c r="S71" s="160"/>
      <c r="T71" s="161">
        <v>3.51</v>
      </c>
      <c r="U71" s="160">
        <f t="shared" si="13"/>
        <v>10.53</v>
      </c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94</v>
      </c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51"/>
      <c r="B72" s="151"/>
      <c r="C72" s="197" t="s">
        <v>243</v>
      </c>
      <c r="D72" s="196"/>
      <c r="E72" s="195">
        <v>3</v>
      </c>
      <c r="F72" s="168"/>
      <c r="G72" s="168"/>
      <c r="H72" s="168"/>
      <c r="I72" s="168"/>
      <c r="J72" s="168"/>
      <c r="K72" s="168"/>
      <c r="L72" s="168"/>
      <c r="M72" s="168"/>
      <c r="N72" s="160"/>
      <c r="O72" s="160"/>
      <c r="P72" s="160"/>
      <c r="Q72" s="160"/>
      <c r="R72" s="160"/>
      <c r="S72" s="160"/>
      <c r="T72" s="161"/>
      <c r="U72" s="160"/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233</v>
      </c>
      <c r="AF72" s="150">
        <v>0</v>
      </c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51">
        <v>46</v>
      </c>
      <c r="B73" s="151" t="s">
        <v>189</v>
      </c>
      <c r="C73" s="193" t="s">
        <v>190</v>
      </c>
      <c r="D73" s="159" t="s">
        <v>167</v>
      </c>
      <c r="E73" s="165">
        <v>3</v>
      </c>
      <c r="F73" s="167"/>
      <c r="G73" s="168">
        <f>ROUND(E73*F73,2)</f>
        <v>0</v>
      </c>
      <c r="H73" s="167"/>
      <c r="I73" s="168">
        <f>ROUND(E73*H73,2)</f>
        <v>0</v>
      </c>
      <c r="J73" s="167"/>
      <c r="K73" s="168">
        <f>ROUND(E73*J73,2)</f>
        <v>0</v>
      </c>
      <c r="L73" s="168">
        <v>21</v>
      </c>
      <c r="M73" s="168">
        <f>G73*(1+L73/100)</f>
        <v>0</v>
      </c>
      <c r="N73" s="160">
        <v>3.3999999999999998E-3</v>
      </c>
      <c r="O73" s="160">
        <f>ROUND(E73*N73,5)</f>
        <v>1.0200000000000001E-2</v>
      </c>
      <c r="P73" s="160">
        <v>0</v>
      </c>
      <c r="Q73" s="160">
        <f>ROUND(E73*P73,5)</f>
        <v>0</v>
      </c>
      <c r="R73" s="160"/>
      <c r="S73" s="160"/>
      <c r="T73" s="161">
        <v>0</v>
      </c>
      <c r="U73" s="160">
        <f>ROUND(E73*T73,2)</f>
        <v>0</v>
      </c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132</v>
      </c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51"/>
      <c r="B74" s="151"/>
      <c r="C74" s="197" t="s">
        <v>242</v>
      </c>
      <c r="D74" s="196"/>
      <c r="E74" s="195"/>
      <c r="F74" s="168"/>
      <c r="G74" s="168"/>
      <c r="H74" s="168"/>
      <c r="I74" s="168"/>
      <c r="J74" s="168"/>
      <c r="K74" s="168"/>
      <c r="L74" s="168"/>
      <c r="M74" s="168"/>
      <c r="N74" s="160"/>
      <c r="O74" s="160"/>
      <c r="P74" s="160"/>
      <c r="Q74" s="160"/>
      <c r="R74" s="160"/>
      <c r="S74" s="160"/>
      <c r="T74" s="161"/>
      <c r="U74" s="160"/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233</v>
      </c>
      <c r="AF74" s="150">
        <v>0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1"/>
      <c r="B75" s="151"/>
      <c r="C75" s="197" t="s">
        <v>241</v>
      </c>
      <c r="D75" s="196"/>
      <c r="E75" s="195">
        <v>2</v>
      </c>
      <c r="F75" s="168"/>
      <c r="G75" s="168"/>
      <c r="H75" s="168"/>
      <c r="I75" s="168"/>
      <c r="J75" s="168"/>
      <c r="K75" s="168"/>
      <c r="L75" s="168"/>
      <c r="M75" s="168"/>
      <c r="N75" s="160"/>
      <c r="O75" s="160"/>
      <c r="P75" s="160"/>
      <c r="Q75" s="160"/>
      <c r="R75" s="160"/>
      <c r="S75" s="160"/>
      <c r="T75" s="161"/>
      <c r="U75" s="160"/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233</v>
      </c>
      <c r="AF75" s="150">
        <v>0</v>
      </c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51"/>
      <c r="B76" s="151"/>
      <c r="C76" s="197" t="s">
        <v>240</v>
      </c>
      <c r="D76" s="196"/>
      <c r="E76" s="195"/>
      <c r="F76" s="168"/>
      <c r="G76" s="168"/>
      <c r="H76" s="168"/>
      <c r="I76" s="168"/>
      <c r="J76" s="168"/>
      <c r="K76" s="168"/>
      <c r="L76" s="168"/>
      <c r="M76" s="168"/>
      <c r="N76" s="160"/>
      <c r="O76" s="160"/>
      <c r="P76" s="160"/>
      <c r="Q76" s="160"/>
      <c r="R76" s="160"/>
      <c r="S76" s="160"/>
      <c r="T76" s="161"/>
      <c r="U76" s="160"/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233</v>
      </c>
      <c r="AF76" s="150">
        <v>0</v>
      </c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51"/>
      <c r="B77" s="151"/>
      <c r="C77" s="197" t="s">
        <v>51</v>
      </c>
      <c r="D77" s="196"/>
      <c r="E77" s="195">
        <v>1</v>
      </c>
      <c r="F77" s="168"/>
      <c r="G77" s="168"/>
      <c r="H77" s="168"/>
      <c r="I77" s="168"/>
      <c r="J77" s="168"/>
      <c r="K77" s="168"/>
      <c r="L77" s="168"/>
      <c r="M77" s="168"/>
      <c r="N77" s="160"/>
      <c r="O77" s="160"/>
      <c r="P77" s="160"/>
      <c r="Q77" s="160"/>
      <c r="R77" s="160"/>
      <c r="S77" s="160"/>
      <c r="T77" s="161"/>
      <c r="U77" s="160"/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233</v>
      </c>
      <c r="AF77" s="150">
        <v>0</v>
      </c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51">
        <v>47</v>
      </c>
      <c r="B78" s="151" t="s">
        <v>191</v>
      </c>
      <c r="C78" s="193" t="s">
        <v>192</v>
      </c>
      <c r="D78" s="159" t="s">
        <v>167</v>
      </c>
      <c r="E78" s="165">
        <v>2</v>
      </c>
      <c r="F78" s="167"/>
      <c r="G78" s="168">
        <f>ROUND(E78*F78,2)</f>
        <v>0</v>
      </c>
      <c r="H78" s="167"/>
      <c r="I78" s="168">
        <f>ROUND(E78*H78,2)</f>
        <v>0</v>
      </c>
      <c r="J78" s="167"/>
      <c r="K78" s="168">
        <f>ROUND(E78*J78,2)</f>
        <v>0</v>
      </c>
      <c r="L78" s="168">
        <v>21</v>
      </c>
      <c r="M78" s="168">
        <f>G78*(1+L78/100)</f>
        <v>0</v>
      </c>
      <c r="N78" s="160">
        <v>2.1000000000000001E-4</v>
      </c>
      <c r="O78" s="160">
        <f>ROUND(E78*N78,5)</f>
        <v>4.2000000000000002E-4</v>
      </c>
      <c r="P78" s="160">
        <v>0</v>
      </c>
      <c r="Q78" s="160">
        <f>ROUND(E78*P78,5)</f>
        <v>0</v>
      </c>
      <c r="R78" s="160"/>
      <c r="S78" s="160"/>
      <c r="T78" s="161">
        <v>1.278</v>
      </c>
      <c r="U78" s="160">
        <f>ROUND(E78*T78,2)</f>
        <v>2.56</v>
      </c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94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51">
        <v>48</v>
      </c>
      <c r="B79" s="151" t="s">
        <v>193</v>
      </c>
      <c r="C79" s="193" t="s">
        <v>194</v>
      </c>
      <c r="D79" s="159" t="s">
        <v>167</v>
      </c>
      <c r="E79" s="165">
        <v>2</v>
      </c>
      <c r="F79" s="167"/>
      <c r="G79" s="168">
        <f>ROUND(E79*F79,2)</f>
        <v>0</v>
      </c>
      <c r="H79" s="167"/>
      <c r="I79" s="168">
        <f>ROUND(E79*H79,2)</f>
        <v>0</v>
      </c>
      <c r="J79" s="167"/>
      <c r="K79" s="168">
        <f>ROUND(E79*J79,2)</f>
        <v>0</v>
      </c>
      <c r="L79" s="168">
        <v>21</v>
      </c>
      <c r="M79" s="168">
        <f>G79*(1+L79/100)</f>
        <v>0</v>
      </c>
      <c r="N79" s="160">
        <v>1.0999999999999999E-2</v>
      </c>
      <c r="O79" s="160">
        <f>ROUND(E79*N79,5)</f>
        <v>2.1999999999999999E-2</v>
      </c>
      <c r="P79" s="160">
        <v>0</v>
      </c>
      <c r="Q79" s="160">
        <f>ROUND(E79*P79,5)</f>
        <v>0</v>
      </c>
      <c r="R79" s="160"/>
      <c r="S79" s="160"/>
      <c r="T79" s="161">
        <v>0</v>
      </c>
      <c r="U79" s="160">
        <f>ROUND(E79*T79,2)</f>
        <v>0</v>
      </c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132</v>
      </c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51">
        <v>49</v>
      </c>
      <c r="B80" s="151" t="s">
        <v>195</v>
      </c>
      <c r="C80" s="193" t="s">
        <v>196</v>
      </c>
      <c r="D80" s="159" t="s">
        <v>167</v>
      </c>
      <c r="E80" s="165">
        <v>1</v>
      </c>
      <c r="F80" s="167"/>
      <c r="G80" s="168">
        <f>ROUND(E80*F80,2)</f>
        <v>0</v>
      </c>
      <c r="H80" s="167"/>
      <c r="I80" s="168">
        <f>ROUND(E80*H80,2)</f>
        <v>0</v>
      </c>
      <c r="J80" s="167"/>
      <c r="K80" s="168">
        <f>ROUND(E80*J80,2)</f>
        <v>0</v>
      </c>
      <c r="L80" s="168">
        <v>21</v>
      </c>
      <c r="M80" s="168">
        <f>G80*(1+L80/100)</f>
        <v>0</v>
      </c>
      <c r="N80" s="160">
        <v>2.3000000000000001E-4</v>
      </c>
      <c r="O80" s="160">
        <f>ROUND(E80*N80,5)</f>
        <v>2.3000000000000001E-4</v>
      </c>
      <c r="P80" s="160">
        <v>0</v>
      </c>
      <c r="Q80" s="160">
        <f>ROUND(E80*P80,5)</f>
        <v>0</v>
      </c>
      <c r="R80" s="160"/>
      <c r="S80" s="160"/>
      <c r="T80" s="161">
        <v>1.1819999999999999</v>
      </c>
      <c r="U80" s="160">
        <f>ROUND(E80*T80,2)</f>
        <v>1.18</v>
      </c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94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51">
        <v>50</v>
      </c>
      <c r="B81" s="151" t="s">
        <v>197</v>
      </c>
      <c r="C81" s="193" t="s">
        <v>198</v>
      </c>
      <c r="D81" s="159" t="s">
        <v>167</v>
      </c>
      <c r="E81" s="165">
        <v>1</v>
      </c>
      <c r="F81" s="167"/>
      <c r="G81" s="168">
        <f>ROUND(E81*F81,2)</f>
        <v>0</v>
      </c>
      <c r="H81" s="167"/>
      <c r="I81" s="168">
        <f>ROUND(E81*H81,2)</f>
        <v>0</v>
      </c>
      <c r="J81" s="167"/>
      <c r="K81" s="168">
        <f>ROUND(E81*J81,2)</f>
        <v>0</v>
      </c>
      <c r="L81" s="168">
        <v>21</v>
      </c>
      <c r="M81" s="168">
        <f>G81*(1+L81/100)</f>
        <v>0</v>
      </c>
      <c r="N81" s="160">
        <v>2.5000000000000001E-3</v>
      </c>
      <c r="O81" s="160">
        <f>ROUND(E81*N81,5)</f>
        <v>2.5000000000000001E-3</v>
      </c>
      <c r="P81" s="160">
        <v>0</v>
      </c>
      <c r="Q81" s="160">
        <f>ROUND(E81*P81,5)</f>
        <v>0</v>
      </c>
      <c r="R81" s="160"/>
      <c r="S81" s="160"/>
      <c r="T81" s="161">
        <v>0</v>
      </c>
      <c r="U81" s="160">
        <f>ROUND(E81*T81,2)</f>
        <v>0</v>
      </c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132</v>
      </c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51">
        <v>51</v>
      </c>
      <c r="B82" s="151" t="s">
        <v>199</v>
      </c>
      <c r="C82" s="193" t="s">
        <v>200</v>
      </c>
      <c r="D82" s="159" t="s">
        <v>167</v>
      </c>
      <c r="E82" s="165">
        <v>3</v>
      </c>
      <c r="F82" s="167"/>
      <c r="G82" s="168">
        <f>ROUND(E82*F82,2)</f>
        <v>0</v>
      </c>
      <c r="H82" s="167"/>
      <c r="I82" s="168">
        <f>ROUND(E82*H82,2)</f>
        <v>0</v>
      </c>
      <c r="J82" s="167"/>
      <c r="K82" s="168">
        <f>ROUND(E82*J82,2)</f>
        <v>0</v>
      </c>
      <c r="L82" s="168">
        <v>21</v>
      </c>
      <c r="M82" s="168">
        <f>G82*(1+L82/100)</f>
        <v>0</v>
      </c>
      <c r="N82" s="160">
        <v>3.3E-3</v>
      </c>
      <c r="O82" s="160">
        <f>ROUND(E82*N82,5)</f>
        <v>9.9000000000000008E-3</v>
      </c>
      <c r="P82" s="160">
        <v>0</v>
      </c>
      <c r="Q82" s="160">
        <f>ROUND(E82*P82,5)</f>
        <v>0</v>
      </c>
      <c r="R82" s="160"/>
      <c r="S82" s="160"/>
      <c r="T82" s="161">
        <v>0</v>
      </c>
      <c r="U82" s="160">
        <f>ROUND(E82*T82,2)</f>
        <v>0</v>
      </c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132</v>
      </c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5">
      <c r="A83" s="152" t="s">
        <v>89</v>
      </c>
      <c r="B83" s="152" t="s">
        <v>59</v>
      </c>
      <c r="C83" s="194" t="s">
        <v>60</v>
      </c>
      <c r="D83" s="162"/>
      <c r="E83" s="166"/>
      <c r="F83" s="169"/>
      <c r="G83" s="169">
        <f>SUMIF(AE84:AE101,"&lt;&gt;NOR",G84:G101)</f>
        <v>0</v>
      </c>
      <c r="H83" s="169"/>
      <c r="I83" s="169">
        <f>SUM(I84:I101)</f>
        <v>0</v>
      </c>
      <c r="J83" s="169"/>
      <c r="K83" s="169">
        <f>SUM(K84:K101)</f>
        <v>0</v>
      </c>
      <c r="L83" s="169"/>
      <c r="M83" s="169">
        <f>SUM(M84:M101)</f>
        <v>0</v>
      </c>
      <c r="N83" s="163"/>
      <c r="O83" s="163">
        <f>SUM(O84:O101)</f>
        <v>0</v>
      </c>
      <c r="P83" s="163"/>
      <c r="Q83" s="163">
        <f>SUM(Q84:Q101)</f>
        <v>107.84339999999999</v>
      </c>
      <c r="R83" s="163"/>
      <c r="S83" s="163"/>
      <c r="T83" s="164"/>
      <c r="U83" s="163">
        <f>SUM(U84:U101)</f>
        <v>358.45000000000005</v>
      </c>
      <c r="AE83" t="s">
        <v>90</v>
      </c>
    </row>
    <row r="84" spans="1:60" outlineLevel="1" x14ac:dyDescent="0.25">
      <c r="A84" s="151">
        <v>52</v>
      </c>
      <c r="B84" s="151" t="s">
        <v>201</v>
      </c>
      <c r="C84" s="193" t="s">
        <v>202</v>
      </c>
      <c r="D84" s="159" t="s">
        <v>99</v>
      </c>
      <c r="E84" s="165">
        <v>120</v>
      </c>
      <c r="F84" s="167"/>
      <c r="G84" s="168">
        <f>ROUND(E84*F84,2)</f>
        <v>0</v>
      </c>
      <c r="H84" s="167"/>
      <c r="I84" s="168">
        <f>ROUND(E84*H84,2)</f>
        <v>0</v>
      </c>
      <c r="J84" s="167"/>
      <c r="K84" s="168">
        <f>ROUND(E84*J84,2)</f>
        <v>0</v>
      </c>
      <c r="L84" s="168">
        <v>21</v>
      </c>
      <c r="M84" s="168">
        <f>G84*(1+L84/100)</f>
        <v>0</v>
      </c>
      <c r="N84" s="160">
        <v>0</v>
      </c>
      <c r="O84" s="160">
        <f>ROUND(E84*N84,5)</f>
        <v>0</v>
      </c>
      <c r="P84" s="160">
        <v>0.22</v>
      </c>
      <c r="Q84" s="160">
        <f>ROUND(E84*P84,5)</f>
        <v>26.4</v>
      </c>
      <c r="R84" s="160"/>
      <c r="S84" s="160"/>
      <c r="T84" s="161">
        <v>7.0000000000000007E-2</v>
      </c>
      <c r="U84" s="160">
        <f>ROUND(E84*T84,2)</f>
        <v>8.4</v>
      </c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94</v>
      </c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51">
        <v>53</v>
      </c>
      <c r="B85" s="151" t="s">
        <v>203</v>
      </c>
      <c r="C85" s="193" t="s">
        <v>204</v>
      </c>
      <c r="D85" s="159" t="s">
        <v>99</v>
      </c>
      <c r="E85" s="165">
        <v>120</v>
      </c>
      <c r="F85" s="167"/>
      <c r="G85" s="168">
        <f>ROUND(E85*F85,2)</f>
        <v>0</v>
      </c>
      <c r="H85" s="167"/>
      <c r="I85" s="168">
        <f>ROUND(E85*H85,2)</f>
        <v>0</v>
      </c>
      <c r="J85" s="167"/>
      <c r="K85" s="168">
        <f>ROUND(E85*J85,2)</f>
        <v>0</v>
      </c>
      <c r="L85" s="168">
        <v>21</v>
      </c>
      <c r="M85" s="168">
        <f>G85*(1+L85/100)</f>
        <v>0</v>
      </c>
      <c r="N85" s="160">
        <v>0</v>
      </c>
      <c r="O85" s="160">
        <f>ROUND(E85*N85,5)</f>
        <v>0</v>
      </c>
      <c r="P85" s="160">
        <v>0.66</v>
      </c>
      <c r="Q85" s="160">
        <f>ROUND(E85*P85,5)</f>
        <v>79.2</v>
      </c>
      <c r="R85" s="160"/>
      <c r="S85" s="160"/>
      <c r="T85" s="161">
        <v>7.8E-2</v>
      </c>
      <c r="U85" s="160">
        <f>ROUND(E85*T85,2)</f>
        <v>9.36</v>
      </c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94</v>
      </c>
      <c r="AF85" s="150"/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5">
      <c r="A86" s="151">
        <v>54</v>
      </c>
      <c r="B86" s="151" t="s">
        <v>205</v>
      </c>
      <c r="C86" s="193" t="s">
        <v>206</v>
      </c>
      <c r="D86" s="159" t="s">
        <v>127</v>
      </c>
      <c r="E86" s="165">
        <v>240</v>
      </c>
      <c r="F86" s="167"/>
      <c r="G86" s="168">
        <f>ROUND(E86*F86,2)</f>
        <v>0</v>
      </c>
      <c r="H86" s="167"/>
      <c r="I86" s="168">
        <f>ROUND(E86*H86,2)</f>
        <v>0</v>
      </c>
      <c r="J86" s="167"/>
      <c r="K86" s="168">
        <f>ROUND(E86*J86,2)</f>
        <v>0</v>
      </c>
      <c r="L86" s="168">
        <v>21</v>
      </c>
      <c r="M86" s="168">
        <f>G86*(1+L86/100)</f>
        <v>0</v>
      </c>
      <c r="N86" s="160">
        <v>0</v>
      </c>
      <c r="O86" s="160">
        <f>ROUND(E86*N86,5)</f>
        <v>0</v>
      </c>
      <c r="P86" s="160">
        <v>0</v>
      </c>
      <c r="Q86" s="160">
        <f>ROUND(E86*P86,5)</f>
        <v>0</v>
      </c>
      <c r="R86" s="160"/>
      <c r="S86" s="160"/>
      <c r="T86" s="161">
        <v>3.6999999999999998E-2</v>
      </c>
      <c r="U86" s="160">
        <f>ROUND(E86*T86,2)</f>
        <v>8.8800000000000008</v>
      </c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94</v>
      </c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51"/>
      <c r="B87" s="151"/>
      <c r="C87" s="197" t="s">
        <v>239</v>
      </c>
      <c r="D87" s="196"/>
      <c r="E87" s="195"/>
      <c r="F87" s="168"/>
      <c r="G87" s="168"/>
      <c r="H87" s="168"/>
      <c r="I87" s="168"/>
      <c r="J87" s="168"/>
      <c r="K87" s="168"/>
      <c r="L87" s="168"/>
      <c r="M87" s="168"/>
      <c r="N87" s="160"/>
      <c r="O87" s="160"/>
      <c r="P87" s="160"/>
      <c r="Q87" s="160"/>
      <c r="R87" s="160"/>
      <c r="S87" s="160"/>
      <c r="T87" s="161"/>
      <c r="U87" s="160"/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233</v>
      </c>
      <c r="AF87" s="150">
        <v>0</v>
      </c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51"/>
      <c r="B88" s="151"/>
      <c r="C88" s="197" t="s">
        <v>238</v>
      </c>
      <c r="D88" s="196"/>
      <c r="E88" s="195">
        <v>240</v>
      </c>
      <c r="F88" s="168"/>
      <c r="G88" s="168"/>
      <c r="H88" s="168"/>
      <c r="I88" s="168"/>
      <c r="J88" s="168"/>
      <c r="K88" s="168"/>
      <c r="L88" s="168"/>
      <c r="M88" s="168"/>
      <c r="N88" s="160"/>
      <c r="O88" s="160"/>
      <c r="P88" s="160"/>
      <c r="Q88" s="160"/>
      <c r="R88" s="160"/>
      <c r="S88" s="160"/>
      <c r="T88" s="161"/>
      <c r="U88" s="160"/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233</v>
      </c>
      <c r="AF88" s="150">
        <v>0</v>
      </c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51">
        <v>55</v>
      </c>
      <c r="B89" s="151" t="s">
        <v>207</v>
      </c>
      <c r="C89" s="193" t="s">
        <v>208</v>
      </c>
      <c r="D89" s="159" t="s">
        <v>127</v>
      </c>
      <c r="E89" s="165">
        <v>12</v>
      </c>
      <c r="F89" s="167"/>
      <c r="G89" s="168">
        <f t="shared" ref="G89:G94" si="14">ROUND(E89*F89,2)</f>
        <v>0</v>
      </c>
      <c r="H89" s="167"/>
      <c r="I89" s="168">
        <f t="shared" ref="I89:I94" si="15">ROUND(E89*H89,2)</f>
        <v>0</v>
      </c>
      <c r="J89" s="167"/>
      <c r="K89" s="168">
        <f t="shared" ref="K89:K94" si="16">ROUND(E89*J89,2)</f>
        <v>0</v>
      </c>
      <c r="L89" s="168">
        <v>21</v>
      </c>
      <c r="M89" s="168">
        <f t="shared" ref="M89:M94" si="17">G89*(1+L89/100)</f>
        <v>0</v>
      </c>
      <c r="N89" s="160">
        <v>0</v>
      </c>
      <c r="O89" s="160">
        <f t="shared" ref="O89:O94" si="18">ROUND(E89*N89,5)</f>
        <v>0</v>
      </c>
      <c r="P89" s="160">
        <v>6.7000000000000002E-3</v>
      </c>
      <c r="Q89" s="160">
        <f t="shared" ref="Q89:Q94" si="19">ROUND(E89*P89,5)</f>
        <v>8.0399999999999999E-2</v>
      </c>
      <c r="R89" s="160"/>
      <c r="S89" s="160"/>
      <c r="T89" s="161">
        <v>0.23899999999999999</v>
      </c>
      <c r="U89" s="160">
        <f t="shared" ref="U89:U94" si="20">ROUND(E89*T89,2)</f>
        <v>2.87</v>
      </c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94</v>
      </c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51">
        <v>56</v>
      </c>
      <c r="B90" s="151" t="s">
        <v>209</v>
      </c>
      <c r="C90" s="193" t="s">
        <v>210</v>
      </c>
      <c r="D90" s="159" t="s">
        <v>127</v>
      </c>
      <c r="E90" s="165">
        <v>150</v>
      </c>
      <c r="F90" s="167"/>
      <c r="G90" s="168">
        <f t="shared" si="14"/>
        <v>0</v>
      </c>
      <c r="H90" s="167"/>
      <c r="I90" s="168">
        <f t="shared" si="15"/>
        <v>0</v>
      </c>
      <c r="J90" s="167"/>
      <c r="K90" s="168">
        <f t="shared" si="16"/>
        <v>0</v>
      </c>
      <c r="L90" s="168">
        <v>21</v>
      </c>
      <c r="M90" s="168">
        <f t="shared" si="17"/>
        <v>0</v>
      </c>
      <c r="N90" s="160">
        <v>0</v>
      </c>
      <c r="O90" s="160">
        <f t="shared" si="18"/>
        <v>0</v>
      </c>
      <c r="P90" s="160">
        <v>1.4420000000000001E-2</v>
      </c>
      <c r="Q90" s="160">
        <f t="shared" si="19"/>
        <v>2.1629999999999998</v>
      </c>
      <c r="R90" s="160"/>
      <c r="S90" s="160"/>
      <c r="T90" s="161">
        <v>0.33300000000000002</v>
      </c>
      <c r="U90" s="160">
        <f t="shared" si="20"/>
        <v>49.95</v>
      </c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94</v>
      </c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51">
        <v>57</v>
      </c>
      <c r="B91" s="151" t="s">
        <v>211</v>
      </c>
      <c r="C91" s="193" t="s">
        <v>212</v>
      </c>
      <c r="D91" s="159" t="s">
        <v>127</v>
      </c>
      <c r="E91" s="165">
        <v>2</v>
      </c>
      <c r="F91" s="167"/>
      <c r="G91" s="168">
        <f t="shared" si="14"/>
        <v>0</v>
      </c>
      <c r="H91" s="167"/>
      <c r="I91" s="168">
        <f t="shared" si="15"/>
        <v>0</v>
      </c>
      <c r="J91" s="167"/>
      <c r="K91" s="168">
        <f t="shared" si="16"/>
        <v>0</v>
      </c>
      <c r="L91" s="168">
        <v>21</v>
      </c>
      <c r="M91" s="168">
        <f t="shared" si="17"/>
        <v>0</v>
      </c>
      <c r="N91" s="160">
        <v>0</v>
      </c>
      <c r="O91" s="160">
        <f t="shared" si="18"/>
        <v>0</v>
      </c>
      <c r="P91" s="160">
        <v>0</v>
      </c>
      <c r="Q91" s="160">
        <f t="shared" si="19"/>
        <v>0</v>
      </c>
      <c r="R91" s="160"/>
      <c r="S91" s="160"/>
      <c r="T91" s="161">
        <v>0</v>
      </c>
      <c r="U91" s="160">
        <f t="shared" si="20"/>
        <v>0</v>
      </c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94</v>
      </c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5">
      <c r="A92" s="151">
        <v>58</v>
      </c>
      <c r="B92" s="151" t="s">
        <v>213</v>
      </c>
      <c r="C92" s="193" t="s">
        <v>214</v>
      </c>
      <c r="D92" s="159" t="s">
        <v>120</v>
      </c>
      <c r="E92" s="165">
        <v>2</v>
      </c>
      <c r="F92" s="167"/>
      <c r="G92" s="168">
        <f t="shared" si="14"/>
        <v>0</v>
      </c>
      <c r="H92" s="167"/>
      <c r="I92" s="168">
        <f t="shared" si="15"/>
        <v>0</v>
      </c>
      <c r="J92" s="167"/>
      <c r="K92" s="168">
        <f t="shared" si="16"/>
        <v>0</v>
      </c>
      <c r="L92" s="168">
        <v>21</v>
      </c>
      <c r="M92" s="168">
        <f t="shared" si="17"/>
        <v>0</v>
      </c>
      <c r="N92" s="160">
        <v>0</v>
      </c>
      <c r="O92" s="160">
        <f t="shared" si="18"/>
        <v>0</v>
      </c>
      <c r="P92" s="160">
        <v>0</v>
      </c>
      <c r="Q92" s="160">
        <f t="shared" si="19"/>
        <v>0</v>
      </c>
      <c r="R92" s="160"/>
      <c r="S92" s="160"/>
      <c r="T92" s="161">
        <v>0</v>
      </c>
      <c r="U92" s="160">
        <f t="shared" si="20"/>
        <v>0</v>
      </c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94</v>
      </c>
      <c r="AF92" s="150"/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5">
      <c r="A93" s="151">
        <v>59</v>
      </c>
      <c r="B93" s="151" t="s">
        <v>215</v>
      </c>
      <c r="C93" s="193" t="s">
        <v>216</v>
      </c>
      <c r="D93" s="159" t="s">
        <v>217</v>
      </c>
      <c r="E93" s="165">
        <v>26.4</v>
      </c>
      <c r="F93" s="167"/>
      <c r="G93" s="168">
        <f t="shared" si="14"/>
        <v>0</v>
      </c>
      <c r="H93" s="167"/>
      <c r="I93" s="168">
        <f t="shared" si="15"/>
        <v>0</v>
      </c>
      <c r="J93" s="167"/>
      <c r="K93" s="168">
        <f t="shared" si="16"/>
        <v>0</v>
      </c>
      <c r="L93" s="168">
        <v>21</v>
      </c>
      <c r="M93" s="168">
        <f t="shared" si="17"/>
        <v>0</v>
      </c>
      <c r="N93" s="160">
        <v>0</v>
      </c>
      <c r="O93" s="160">
        <f t="shared" si="18"/>
        <v>0</v>
      </c>
      <c r="P93" s="160">
        <v>0</v>
      </c>
      <c r="Q93" s="160">
        <f t="shared" si="19"/>
        <v>0</v>
      </c>
      <c r="R93" s="160"/>
      <c r="S93" s="160"/>
      <c r="T93" s="161">
        <v>0</v>
      </c>
      <c r="U93" s="160">
        <f t="shared" si="20"/>
        <v>0</v>
      </c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94</v>
      </c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5">
      <c r="A94" s="151">
        <v>60</v>
      </c>
      <c r="B94" s="151" t="s">
        <v>218</v>
      </c>
      <c r="C94" s="193" t="s">
        <v>219</v>
      </c>
      <c r="D94" s="159" t="s">
        <v>217</v>
      </c>
      <c r="E94" s="165">
        <v>81.442999999999998</v>
      </c>
      <c r="F94" s="167"/>
      <c r="G94" s="168">
        <f t="shared" si="14"/>
        <v>0</v>
      </c>
      <c r="H94" s="167"/>
      <c r="I94" s="168">
        <f t="shared" si="15"/>
        <v>0</v>
      </c>
      <c r="J94" s="167"/>
      <c r="K94" s="168">
        <f t="shared" si="16"/>
        <v>0</v>
      </c>
      <c r="L94" s="168">
        <v>21</v>
      </c>
      <c r="M94" s="168">
        <f t="shared" si="17"/>
        <v>0</v>
      </c>
      <c r="N94" s="160">
        <v>0</v>
      </c>
      <c r="O94" s="160">
        <f t="shared" si="18"/>
        <v>0</v>
      </c>
      <c r="P94" s="160">
        <v>0</v>
      </c>
      <c r="Q94" s="160">
        <f t="shared" si="19"/>
        <v>0</v>
      </c>
      <c r="R94" s="160"/>
      <c r="S94" s="160"/>
      <c r="T94" s="161">
        <v>0</v>
      </c>
      <c r="U94" s="160">
        <f t="shared" si="20"/>
        <v>0</v>
      </c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94</v>
      </c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5">
      <c r="A95" s="151"/>
      <c r="B95" s="151"/>
      <c r="C95" s="197" t="s">
        <v>237</v>
      </c>
      <c r="D95" s="196"/>
      <c r="E95" s="195">
        <v>81.442999999999998</v>
      </c>
      <c r="F95" s="168"/>
      <c r="G95" s="168"/>
      <c r="H95" s="168"/>
      <c r="I95" s="168"/>
      <c r="J95" s="168"/>
      <c r="K95" s="168"/>
      <c r="L95" s="168"/>
      <c r="M95" s="168"/>
      <c r="N95" s="160"/>
      <c r="O95" s="160"/>
      <c r="P95" s="160"/>
      <c r="Q95" s="160"/>
      <c r="R95" s="160"/>
      <c r="S95" s="160"/>
      <c r="T95" s="161"/>
      <c r="U95" s="160"/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233</v>
      </c>
      <c r="AF95" s="150">
        <v>0</v>
      </c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51">
        <v>61</v>
      </c>
      <c r="B96" s="151" t="s">
        <v>220</v>
      </c>
      <c r="C96" s="193" t="s">
        <v>221</v>
      </c>
      <c r="D96" s="159" t="s">
        <v>217</v>
      </c>
      <c r="E96" s="165">
        <v>107.843</v>
      </c>
      <c r="F96" s="167"/>
      <c r="G96" s="168">
        <f>ROUND(E96*F96,2)</f>
        <v>0</v>
      </c>
      <c r="H96" s="167"/>
      <c r="I96" s="168">
        <f>ROUND(E96*H96,2)</f>
        <v>0</v>
      </c>
      <c r="J96" s="167"/>
      <c r="K96" s="168">
        <f>ROUND(E96*J96,2)</f>
        <v>0</v>
      </c>
      <c r="L96" s="168">
        <v>21</v>
      </c>
      <c r="M96" s="168">
        <f>G96*(1+L96/100)</f>
        <v>0</v>
      </c>
      <c r="N96" s="160">
        <v>0</v>
      </c>
      <c r="O96" s="160">
        <f>ROUND(E96*N96,5)</f>
        <v>0</v>
      </c>
      <c r="P96" s="160">
        <v>0</v>
      </c>
      <c r="Q96" s="160">
        <f>ROUND(E96*P96,5)</f>
        <v>0</v>
      </c>
      <c r="R96" s="160"/>
      <c r="S96" s="160"/>
      <c r="T96" s="161">
        <v>0.49</v>
      </c>
      <c r="U96" s="160">
        <f>ROUND(E96*T96,2)</f>
        <v>52.84</v>
      </c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94</v>
      </c>
      <c r="AF96" s="150"/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51">
        <v>62</v>
      </c>
      <c r="B97" s="151" t="s">
        <v>222</v>
      </c>
      <c r="C97" s="193" t="s">
        <v>223</v>
      </c>
      <c r="D97" s="159" t="s">
        <v>217</v>
      </c>
      <c r="E97" s="165">
        <v>3127.4470000000001</v>
      </c>
      <c r="F97" s="167"/>
      <c r="G97" s="168">
        <f>ROUND(E97*F97,2)</f>
        <v>0</v>
      </c>
      <c r="H97" s="167"/>
      <c r="I97" s="168">
        <f>ROUND(E97*H97,2)</f>
        <v>0</v>
      </c>
      <c r="J97" s="167"/>
      <c r="K97" s="168">
        <f>ROUND(E97*J97,2)</f>
        <v>0</v>
      </c>
      <c r="L97" s="168">
        <v>21</v>
      </c>
      <c r="M97" s="168">
        <f>G97*(1+L97/100)</f>
        <v>0</v>
      </c>
      <c r="N97" s="160">
        <v>0</v>
      </c>
      <c r="O97" s="160">
        <f>ROUND(E97*N97,5)</f>
        <v>0</v>
      </c>
      <c r="P97" s="160">
        <v>0</v>
      </c>
      <c r="Q97" s="160">
        <f>ROUND(E97*P97,5)</f>
        <v>0</v>
      </c>
      <c r="R97" s="160"/>
      <c r="S97" s="160"/>
      <c r="T97" s="161">
        <v>0</v>
      </c>
      <c r="U97" s="160">
        <f>ROUND(E97*T97,2)</f>
        <v>0</v>
      </c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94</v>
      </c>
      <c r="AF97" s="150"/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5">
      <c r="A98" s="151"/>
      <c r="B98" s="151"/>
      <c r="C98" s="197" t="s">
        <v>236</v>
      </c>
      <c r="D98" s="196"/>
      <c r="E98" s="195">
        <v>3127.4470000000001</v>
      </c>
      <c r="F98" s="168"/>
      <c r="G98" s="168"/>
      <c r="H98" s="168"/>
      <c r="I98" s="168"/>
      <c r="J98" s="168"/>
      <c r="K98" s="168"/>
      <c r="L98" s="168"/>
      <c r="M98" s="168"/>
      <c r="N98" s="160"/>
      <c r="O98" s="160"/>
      <c r="P98" s="160"/>
      <c r="Q98" s="160"/>
      <c r="R98" s="160"/>
      <c r="S98" s="160"/>
      <c r="T98" s="161"/>
      <c r="U98" s="160"/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233</v>
      </c>
      <c r="AF98" s="150">
        <v>0</v>
      </c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51">
        <v>63</v>
      </c>
      <c r="B99" s="151" t="s">
        <v>224</v>
      </c>
      <c r="C99" s="193" t="s">
        <v>225</v>
      </c>
      <c r="D99" s="159" t="s">
        <v>217</v>
      </c>
      <c r="E99" s="165">
        <v>107.843</v>
      </c>
      <c r="F99" s="167"/>
      <c r="G99" s="168">
        <f>ROUND(E99*F99,2)</f>
        <v>0</v>
      </c>
      <c r="H99" s="167"/>
      <c r="I99" s="168">
        <f>ROUND(E99*H99,2)</f>
        <v>0</v>
      </c>
      <c r="J99" s="167"/>
      <c r="K99" s="168">
        <f>ROUND(E99*J99,2)</f>
        <v>0</v>
      </c>
      <c r="L99" s="168">
        <v>21</v>
      </c>
      <c r="M99" s="168">
        <f>G99*(1+L99/100)</f>
        <v>0</v>
      </c>
      <c r="N99" s="160">
        <v>0</v>
      </c>
      <c r="O99" s="160">
        <f>ROUND(E99*N99,5)</f>
        <v>0</v>
      </c>
      <c r="P99" s="160">
        <v>0</v>
      </c>
      <c r="Q99" s="160">
        <f>ROUND(E99*P99,5)</f>
        <v>0</v>
      </c>
      <c r="R99" s="160"/>
      <c r="S99" s="160"/>
      <c r="T99" s="161">
        <v>0.94199999999999995</v>
      </c>
      <c r="U99" s="160">
        <f>ROUND(E99*T99,2)</f>
        <v>101.59</v>
      </c>
      <c r="V99" s="150"/>
      <c r="W99" s="150"/>
      <c r="X99" s="150"/>
      <c r="Y99" s="150"/>
      <c r="Z99" s="150"/>
      <c r="AA99" s="150"/>
      <c r="AB99" s="150"/>
      <c r="AC99" s="150"/>
      <c r="AD99" s="150"/>
      <c r="AE99" s="150" t="s">
        <v>94</v>
      </c>
      <c r="AF99" s="150"/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51">
        <v>64</v>
      </c>
      <c r="B100" s="151" t="s">
        <v>226</v>
      </c>
      <c r="C100" s="193" t="s">
        <v>227</v>
      </c>
      <c r="D100" s="159" t="s">
        <v>217</v>
      </c>
      <c r="E100" s="165">
        <v>1186.2729999999999</v>
      </c>
      <c r="F100" s="167"/>
      <c r="G100" s="168">
        <f>ROUND(E100*F100,2)</f>
        <v>0</v>
      </c>
      <c r="H100" s="167"/>
      <c r="I100" s="168">
        <f>ROUND(E100*H100,2)</f>
        <v>0</v>
      </c>
      <c r="J100" s="167"/>
      <c r="K100" s="168">
        <f>ROUND(E100*J100,2)</f>
        <v>0</v>
      </c>
      <c r="L100" s="168">
        <v>21</v>
      </c>
      <c r="M100" s="168">
        <f>G100*(1+L100/100)</f>
        <v>0</v>
      </c>
      <c r="N100" s="160">
        <v>0</v>
      </c>
      <c r="O100" s="160">
        <f>ROUND(E100*N100,5)</f>
        <v>0</v>
      </c>
      <c r="P100" s="160">
        <v>0</v>
      </c>
      <c r="Q100" s="160">
        <f>ROUND(E100*P100,5)</f>
        <v>0</v>
      </c>
      <c r="R100" s="160"/>
      <c r="S100" s="160"/>
      <c r="T100" s="161">
        <v>0.105</v>
      </c>
      <c r="U100" s="160">
        <f>ROUND(E100*T100,2)</f>
        <v>124.56</v>
      </c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94</v>
      </c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5">
      <c r="A101" s="151"/>
      <c r="B101" s="151"/>
      <c r="C101" s="197" t="s">
        <v>235</v>
      </c>
      <c r="D101" s="196"/>
      <c r="E101" s="195">
        <v>1186.2729999999999</v>
      </c>
      <c r="F101" s="168"/>
      <c r="G101" s="168"/>
      <c r="H101" s="168"/>
      <c r="I101" s="168"/>
      <c r="J101" s="168"/>
      <c r="K101" s="168"/>
      <c r="L101" s="168"/>
      <c r="M101" s="168"/>
      <c r="N101" s="160"/>
      <c r="O101" s="160"/>
      <c r="P101" s="160"/>
      <c r="Q101" s="160"/>
      <c r="R101" s="160"/>
      <c r="S101" s="160"/>
      <c r="T101" s="161"/>
      <c r="U101" s="16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233</v>
      </c>
      <c r="AF101" s="150">
        <v>0</v>
      </c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5">
      <c r="A102" s="152" t="s">
        <v>89</v>
      </c>
      <c r="B102" s="152" t="s">
        <v>61</v>
      </c>
      <c r="C102" s="194" t="s">
        <v>62</v>
      </c>
      <c r="D102" s="162"/>
      <c r="E102" s="166"/>
      <c r="F102" s="169"/>
      <c r="G102" s="169">
        <f>SUMIF(AE103:AE104,"&lt;&gt;NOR",G103:G104)</f>
        <v>0</v>
      </c>
      <c r="H102" s="169"/>
      <c r="I102" s="169">
        <f>SUM(I103:I104)</f>
        <v>0</v>
      </c>
      <c r="J102" s="169"/>
      <c r="K102" s="169">
        <f>SUM(K103:K104)</f>
        <v>0</v>
      </c>
      <c r="L102" s="169"/>
      <c r="M102" s="169">
        <f>SUM(M103:M104)</f>
        <v>0</v>
      </c>
      <c r="N102" s="163"/>
      <c r="O102" s="163">
        <f>SUM(O103:O104)</f>
        <v>0</v>
      </c>
      <c r="P102" s="163"/>
      <c r="Q102" s="163">
        <f>SUM(Q103:Q104)</f>
        <v>0</v>
      </c>
      <c r="R102" s="163"/>
      <c r="S102" s="163"/>
      <c r="T102" s="164"/>
      <c r="U102" s="163">
        <f>SUM(U103:U104)</f>
        <v>49.1</v>
      </c>
      <c r="AE102" t="s">
        <v>90</v>
      </c>
    </row>
    <row r="103" spans="1:60" outlineLevel="1" x14ac:dyDescent="0.25">
      <c r="A103" s="151">
        <v>65</v>
      </c>
      <c r="B103" s="151" t="s">
        <v>228</v>
      </c>
      <c r="C103" s="193" t="s">
        <v>229</v>
      </c>
      <c r="D103" s="159" t="s">
        <v>217</v>
      </c>
      <c r="E103" s="165">
        <v>232.15600000000001</v>
      </c>
      <c r="F103" s="167"/>
      <c r="G103" s="168">
        <f>ROUND(E103*F103,2)</f>
        <v>0</v>
      </c>
      <c r="H103" s="167"/>
      <c r="I103" s="168">
        <f>ROUND(E103*H103,2)</f>
        <v>0</v>
      </c>
      <c r="J103" s="167"/>
      <c r="K103" s="168">
        <f>ROUND(E103*J103,2)</f>
        <v>0</v>
      </c>
      <c r="L103" s="168">
        <v>21</v>
      </c>
      <c r="M103" s="168">
        <f>G103*(1+L103/100)</f>
        <v>0</v>
      </c>
      <c r="N103" s="160">
        <v>0</v>
      </c>
      <c r="O103" s="160">
        <f>ROUND(E103*N103,5)</f>
        <v>0</v>
      </c>
      <c r="P103" s="160">
        <v>0</v>
      </c>
      <c r="Q103" s="160">
        <f>ROUND(E103*P103,5)</f>
        <v>0</v>
      </c>
      <c r="R103" s="160"/>
      <c r="S103" s="160"/>
      <c r="T103" s="161">
        <v>0.21149999999999999</v>
      </c>
      <c r="U103" s="160">
        <f>ROUND(E103*T103,2)</f>
        <v>49.1</v>
      </c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94</v>
      </c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5">
      <c r="A104" s="151"/>
      <c r="B104" s="151"/>
      <c r="C104" s="197" t="s">
        <v>234</v>
      </c>
      <c r="D104" s="196"/>
      <c r="E104" s="195">
        <v>232.15600000000001</v>
      </c>
      <c r="F104" s="168"/>
      <c r="G104" s="168"/>
      <c r="H104" s="168"/>
      <c r="I104" s="168"/>
      <c r="J104" s="168"/>
      <c r="K104" s="168"/>
      <c r="L104" s="168"/>
      <c r="M104" s="168"/>
      <c r="N104" s="160"/>
      <c r="O104" s="160"/>
      <c r="P104" s="160"/>
      <c r="Q104" s="160"/>
      <c r="R104" s="160"/>
      <c r="S104" s="160"/>
      <c r="T104" s="161"/>
      <c r="U104" s="160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233</v>
      </c>
      <c r="AF104" s="150">
        <v>0</v>
      </c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x14ac:dyDescent="0.25">
      <c r="A105" s="181"/>
      <c r="B105" s="7" t="s">
        <v>230</v>
      </c>
      <c r="C105" s="185" t="s">
        <v>230</v>
      </c>
      <c r="D105" s="181"/>
      <c r="E105" s="181"/>
      <c r="F105" s="181"/>
      <c r="G105" s="181"/>
      <c r="H105" s="181"/>
      <c r="I105" s="181"/>
      <c r="J105" s="181"/>
      <c r="K105" s="181"/>
      <c r="L105" s="181"/>
      <c r="M105" s="181"/>
      <c r="N105" s="181"/>
      <c r="O105" s="181"/>
      <c r="P105" s="181"/>
      <c r="Q105" s="181"/>
      <c r="R105" s="181"/>
      <c r="S105" s="181"/>
      <c r="T105" s="181"/>
      <c r="U105" s="181"/>
      <c r="AC105">
        <v>15</v>
      </c>
      <c r="AD105">
        <v>21</v>
      </c>
    </row>
    <row r="106" spans="1:60" ht="13" x14ac:dyDescent="0.25">
      <c r="A106" s="192"/>
      <c r="B106" s="191">
        <v>26</v>
      </c>
      <c r="C106" s="190" t="s">
        <v>230</v>
      </c>
      <c r="D106" s="189"/>
      <c r="E106" s="189"/>
      <c r="F106" s="189"/>
      <c r="G106" s="188">
        <f>G8+G29+G31+G36+G83+G102</f>
        <v>0</v>
      </c>
      <c r="H106" s="181"/>
      <c r="I106" s="181"/>
      <c r="J106" s="181"/>
      <c r="K106" s="181"/>
      <c r="L106" s="181"/>
      <c r="M106" s="181"/>
      <c r="N106" s="181"/>
      <c r="O106" s="181"/>
      <c r="P106" s="181"/>
      <c r="Q106" s="181"/>
      <c r="R106" s="181"/>
      <c r="S106" s="181"/>
      <c r="T106" s="181"/>
      <c r="U106" s="181"/>
      <c r="AC106">
        <f>SUMIF(L7:L104,AC105,G7:G104)</f>
        <v>0</v>
      </c>
      <c r="AD106">
        <f>SUMIF(L7:L104,AD105,G7:G104)</f>
        <v>0</v>
      </c>
      <c r="AE106" t="s">
        <v>231</v>
      </c>
    </row>
    <row r="107" spans="1:60" x14ac:dyDescent="0.25">
      <c r="A107" s="181"/>
      <c r="B107" s="7" t="s">
        <v>230</v>
      </c>
      <c r="C107" s="185" t="s">
        <v>230</v>
      </c>
      <c r="D107" s="181"/>
      <c r="E107" s="181"/>
      <c r="F107" s="181"/>
      <c r="G107" s="181"/>
      <c r="H107" s="181"/>
      <c r="I107" s="181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</row>
    <row r="108" spans="1:60" x14ac:dyDescent="0.25">
      <c r="A108" s="181"/>
      <c r="B108" s="7" t="s">
        <v>230</v>
      </c>
      <c r="C108" s="185" t="s">
        <v>230</v>
      </c>
      <c r="D108" s="181"/>
      <c r="E108" s="181"/>
      <c r="F108" s="181"/>
      <c r="G108" s="181"/>
      <c r="H108" s="181"/>
      <c r="I108" s="181"/>
      <c r="J108" s="181"/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</row>
    <row r="109" spans="1:60" x14ac:dyDescent="0.25">
      <c r="A109" s="275">
        <v>33</v>
      </c>
      <c r="B109" s="275"/>
      <c r="C109" s="276"/>
      <c r="D109" s="181"/>
      <c r="E109" s="181"/>
      <c r="F109" s="181"/>
      <c r="G109" s="181"/>
      <c r="H109" s="181"/>
      <c r="I109" s="181"/>
      <c r="J109" s="181"/>
      <c r="K109" s="181"/>
      <c r="L109" s="181"/>
      <c r="M109" s="181"/>
      <c r="N109" s="181"/>
      <c r="O109" s="181"/>
      <c r="P109" s="181"/>
      <c r="Q109" s="181"/>
      <c r="R109" s="181"/>
      <c r="S109" s="181"/>
      <c r="T109" s="181"/>
      <c r="U109" s="181"/>
    </row>
    <row r="110" spans="1:60" x14ac:dyDescent="0.25">
      <c r="C110" s="187"/>
      <c r="AE110" t="s">
        <v>232</v>
      </c>
    </row>
  </sheetData>
  <mergeCells count="5">
    <mergeCell ref="A1:G1"/>
    <mergeCell ref="C2:G2"/>
    <mergeCell ref="C3:G3"/>
    <mergeCell ref="C4:G4"/>
    <mergeCell ref="A109:C109"/>
  </mergeCells>
  <pageMargins left="0.59055118110236204" right="0.39370078740157499" top="0.78740157499999996" bottom="0.78740157499999996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drahoslava</dc:creator>
  <cp:lastModifiedBy>jerabek</cp:lastModifiedBy>
  <cp:lastPrinted>2021-04-20T08:24:11Z</cp:lastPrinted>
  <dcterms:created xsi:type="dcterms:W3CDTF">2009-04-08T07:15:50Z</dcterms:created>
  <dcterms:modified xsi:type="dcterms:W3CDTF">2021-04-20T09:40:23Z</dcterms:modified>
</cp:coreProperties>
</file>