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6" yWindow="588" windowWidth="17916" windowHeight="9996" activeTab="0"/>
  </bookViews>
  <sheets>
    <sheet name="Rekapitulace stavby" sheetId="1" r:id="rId1"/>
    <sheet name="SO-02 - Patní drén" sheetId="2" r:id="rId2"/>
    <sheet name="SO-03 - Svodný drén" sheetId="3" r:id="rId3"/>
    <sheet name="VON - Vedlejší a ostatní ..." sheetId="4" r:id="rId4"/>
  </sheets>
  <definedNames>
    <definedName name="_xlnm._FilterDatabase" localSheetId="1" hidden="1">'SO-02 - Patní drén'!$C$85:$K$193</definedName>
    <definedName name="_xlnm._FilterDatabase" localSheetId="2" hidden="1">'SO-03 - Svodný drén'!$C$83:$K$159</definedName>
    <definedName name="_xlnm._FilterDatabase" localSheetId="3" hidden="1">'VON - Vedlejší a ostatní ...'!$C$81:$K$102</definedName>
    <definedName name="_xlnm.Print_Area" localSheetId="0">'Rekapitulace stavby'!$D$4:$AO$36,'Rekapitulace stavby'!$C$42:$AQ$58</definedName>
    <definedName name="_xlnm.Print_Area" localSheetId="1">'SO-02 - Patní drén'!$C$4:$J$39,'SO-02 - Patní drén'!$C$45:$J$67,'SO-02 - Patní drén'!$C$73:$K$193</definedName>
    <definedName name="_xlnm.Print_Area" localSheetId="2">'SO-03 - Svodný drén'!$C$4:$J$39,'SO-03 - Svodný drén'!$C$45:$J$65,'SO-03 - Svodný drén'!$C$71:$K$159</definedName>
    <definedName name="_xlnm.Print_Area" localSheetId="3">'VON - Vedlejší a ostatní ...'!$C$4:$J$39,'VON - Vedlejší a ostatní ...'!$C$45:$J$63,'VON - Vedlejší a ostatní ...'!$C$69:$K$102</definedName>
    <definedName name="_xlnm.Print_Titles" localSheetId="0">'Rekapitulace stavby'!$52:$52</definedName>
    <definedName name="_xlnm.Print_Titles" localSheetId="1">'SO-02 - Patní drén'!$85:$85</definedName>
    <definedName name="_xlnm.Print_Titles" localSheetId="2">'SO-03 - Svodný drén'!$83:$83</definedName>
    <definedName name="_xlnm.Print_Titles" localSheetId="3">'VON - Vedlejší a ostatní ...'!$81:$81</definedName>
  </definedNames>
  <calcPr calcId="125725"/>
</workbook>
</file>

<file path=xl/sharedStrings.xml><?xml version="1.0" encoding="utf-8"?>
<sst xmlns="http://schemas.openxmlformats.org/spreadsheetml/2006/main" count="2314" uniqueCount="434">
  <si>
    <t>Export Komplet</t>
  </si>
  <si>
    <t/>
  </si>
  <si>
    <t>2.0</t>
  </si>
  <si>
    <t>ZAMOK</t>
  </si>
  <si>
    <t>False</t>
  </si>
  <si>
    <t>{3ea33f99-9ad8-4abc-a5dd-d458334b8a55}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</si>
  <si>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</si>
  <si>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</si>
  <si>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</si>
  <si>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</si>
  <si>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</si>
  <si>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</si>
  <si>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</si>
  <si>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</si>
  <si>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VOD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</si>
  <si>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</si>
  <si>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</si>
  <si>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MVN Štěpánov, oprava vodního díla, č. stavby 129170014</t>
  </si>
  <si>
    <t>KSO:</t>
  </si>
  <si>
    <t>CC-CZ:</t>
  </si>
  <si>
    <t>Místo:</t>
  </si>
  <si>
    <t xml:space="preserve"> </t>
  </si>
  <si>
    <t>Datum:</t>
  </si>
  <si>
    <t>22. 3. 2019</t>
  </si>
  <si>
    <t>Zadavatel:</t>
  </si>
  <si>
    <t>IČ:</t>
  </si>
  <si>
    <t>Povodí Labe, státní podnik, H. Králové</t>
  </si>
  <si>
    <t>DIČ:</t>
  </si>
  <si>
    <t>Uchazeč:</t>
  </si>
  <si>
    <t>Vyplň údaj</t>
  </si>
  <si>
    <t>Projektant:</t>
  </si>
  <si>
    <t>Agroprojekce Litomyšl, s.r.o.</t>
  </si>
  <si>
    <t>True</t>
  </si>
  <si>
    <t>Zpracovatel:</t>
  </si>
  <si>
    <t>Poznámka:</t>
  </si>
  <si>
    <t>Soupis prací je sestaven s využitím položek Cenové soustavy ÚRS 2019/01.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</si>
  <si>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</si>
  <si>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</si>
  <si>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</si>
  <si>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</si>
  <si>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</si>
  <si>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</si>
  <si>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</si>
  <si>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</si>
  <si>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</si>
  <si>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</si>
  <si>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</si>
  <si>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</si>
  <si>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</si>
  <si>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</si>
  <si>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</si>
  <si>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</si>
  <si>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</si>
  <si>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</si>
  <si>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</si>
  <si>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</si>
  <si>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</si>
  <si>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</si>
  <si>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</si>
  <si>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</si>
  <si>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</si>
  <si>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</si>
  <si>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</si>
  <si>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</si>
  <si>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</si>
  <si>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</si>
  <si>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</si>
  <si>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</si>
  <si>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</si>
  <si>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</si>
  <si>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</si>
  <si>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</si>
  <si>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</si>
  <si>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</si>
  <si>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</si>
  <si>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SO-02</t>
  </si>
  <si>
    <t>Patní drén</t>
  </si>
  <si>
    <t>STA</t>
  </si>
  <si>
    <t>1</t>
  </si>
  <si>
    <t>{6019b37c-fdf8-4159-8a76-a5feea0ef4ad}</t>
  </si>
  <si>
    <t>831 11</t>
  </si>
  <si>
    <t>2</t>
  </si>
  <si>
    <t>SO-03</t>
  </si>
  <si>
    <t>Svodný drén</t>
  </si>
  <si>
    <t>{25d6ab15-58be-4e11-9203-16d366a64c33}</t>
  </si>
  <si>
    <t>VON</t>
  </si>
  <si>
    <t>Vedlejší a ostatní náklady</t>
  </si>
  <si>
    <t>{dcf5e7a5-9de5-4982-b856-7ffe08545d56}</t>
  </si>
  <si>
    <t>KRYCÍ LIST SOUPISU PRACÍ</t>
  </si>
  <si>
    <t>Objekt:</t>
  </si>
  <si>
    <t>SO-02 - Patní drén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</si>
  <si>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</si>
  <si>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</si>
  <si>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</si>
  <si>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</si>
  <si>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</si>
  <si>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</si>
  <si>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</si>
  <si>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</si>
  <si>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</si>
  <si>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8 - Trubní vedení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</si>
  <si>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</si>
  <si>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</si>
  <si>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</si>
  <si>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</si>
  <si>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</si>
  <si>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</si>
  <si>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</si>
  <si>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</si>
  <si>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</si>
  <si>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</si>
  <si>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</si>
  <si>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</si>
  <si>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</si>
  <si>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</si>
  <si>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</si>
  <si>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</si>
  <si>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</si>
  <si>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</si>
  <si>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</si>
  <si>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</si>
  <si>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114203101</t>
  </si>
  <si>
    <t>Rozebrání dlažeb z lomového kamene nebo betonových tvárnic na sucho</t>
  </si>
  <si>
    <t>m3</t>
  </si>
  <si>
    <t>CS ÚRS 2019 01</t>
  </si>
  <si>
    <t>4</t>
  </si>
  <si>
    <t>531118024</t>
  </si>
  <si>
    <t>PP</t>
  </si>
  <si>
    <t>Rozebrání dlažeb nebo záhozů s naložením na dopravní prostředek dlažeb z lomového kamene nebo betonových tvárnic na sucho nebo se spárami vyplněnými pískem nebo drnem</t>
  </si>
  <si>
    <t>VV</t>
  </si>
  <si>
    <t>"stávající vegetační tvárnice - viz. D.2.1." 2,5*1,5*0,1</t>
  </si>
  <si>
    <t>121101101</t>
  </si>
  <si>
    <t>Sejmutí ornice s přemístěním na vzdálenost do 50 m</t>
  </si>
  <si>
    <t>1502711090</t>
  </si>
  <si>
    <t>Sejmutí ornice nebo lesní půdy  s vodorovným přemístěním na hromady v místě upotřebení nebo na dočasné či trvalé skládky se složením, na vzdálenost do 50 m</t>
  </si>
  <si>
    <t>"viz. D.2.6." 107,0*0,8*0,2</t>
  </si>
  <si>
    <t>3</t>
  </si>
  <si>
    <t>131201101</t>
  </si>
  <si>
    <t>Hloubení jam nezapažených v hornině tř. 3 objemu do 100 m3</t>
  </si>
  <si>
    <t>-144191366</t>
  </si>
  <si>
    <t>Hloubení nezapažených jam a zářezů s urovnáním dna do předepsaného profilu a spádu v hornině tř. 3 do 100 m3</t>
  </si>
  <si>
    <t>"pro opevnění výtoku - viz. D.2.1." 2,5*1,5*0,35</t>
  </si>
  <si>
    <t>132201202</t>
  </si>
  <si>
    <t>Hloubení rýh š do 2000 mm v hornině tř. 3 objemu do 1000 m3</t>
  </si>
  <si>
    <t>114852603</t>
  </si>
  <si>
    <t>Hloubení zapažených i nezapažených rýh šířky přes 600 do 2 000 mm  s urovnáním dna do předepsaného profilu a spádu v hornině tř. 3 přes 100 do 1 000 m3</t>
  </si>
  <si>
    <t>"patní drén - viz. D.2.6." 111,1</t>
  </si>
  <si>
    <t>"práh opevnění výtoku - viz. D.2.1." 2,5*0,9*0,7</t>
  </si>
  <si>
    <t>5</t>
  </si>
  <si>
    <t>162701105</t>
  </si>
  <si>
    <t>Vodorovné přemístění do 10000 m výkopku/sypaniny z horniny tř. 1 až 4</t>
  </si>
  <si>
    <t>1858229488</t>
  </si>
  <si>
    <t>Vodorovné přemístění výkopku nebo sypaniny po suchu  na obvyklém dopravním prostředku, bez naložení výkopku, avšak se složením bez rozhrnutí z horniny tř. 1 až 4 na vzdálenost přes 9 000 do 10 000 m</t>
  </si>
  <si>
    <t>"přebytečná zemina" 1,3+112,7-60,8</t>
  </si>
  <si>
    <t>6</t>
  </si>
  <si>
    <t>162701109</t>
  </si>
  <si>
    <t>Příplatek k vodorovnému přemístění výkopku/sypaniny z horniny tř. 1 až 4 ZKD 1000 m přes 10000 m</t>
  </si>
  <si>
    <t>471232743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</si>
  <si>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</si>
  <si>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5*53,2</t>
  </si>
  <si>
    <t>7</t>
  </si>
  <si>
    <t>167101101</t>
  </si>
  <si>
    <t>Nakládání výkopku z hornin tř. 1 až 4 do 100 m3</t>
  </si>
  <si>
    <t>601838924</t>
  </si>
  <si>
    <t>Nakládání, skládání a překládání neulehlého výkopku nebo sypaniny  nakládání, množství do 100 m3, z hornin tř. 1 až 4</t>
  </si>
  <si>
    <t>"přebytečná zemina" 112,7-60,8</t>
  </si>
  <si>
    <t>8</t>
  </si>
  <si>
    <t>171201201</t>
  </si>
  <si>
    <t>Uložení sypaniny na skládky</t>
  </si>
  <si>
    <t>-1255857646</t>
  </si>
  <si>
    <t>Uložení sypaniny  na skládky</t>
  </si>
  <si>
    <t>"přebytečná zemina" 53,2</t>
  </si>
  <si>
    <t>9</t>
  </si>
  <si>
    <t>171201211</t>
  </si>
  <si>
    <t>Poplatek za uložení stavebního odpadu - zeminy a kameniva na skládce</t>
  </si>
  <si>
    <t>t</t>
  </si>
  <si>
    <t>1031307189</t>
  </si>
  <si>
    <t>Poplatek za uložení stavebního odpadu na skládce (skládkovné) zeminy a kameniva zatříděného do Katalogu odpadů pod kódem 170 504</t>
  </si>
  <si>
    <t>"přebytečná zemina" 53,2*1,8</t>
  </si>
  <si>
    <t>10</t>
  </si>
  <si>
    <t>174101101</t>
  </si>
  <si>
    <t>Zásyp jam, šachet rýh nebo kolem objektů sypaninou se zhutněním</t>
  </si>
  <si>
    <t>-128949467</t>
  </si>
  <si>
    <t>Zásyp sypaninou z jakékoliv horniny  s uložením výkopku ve vrstvách se zhutněním jam, šachet, rýh nebo kolem objektů v těchto vykopávkách</t>
  </si>
  <si>
    <t>"patní drén - viz. D.2.6." 111,1-51,36</t>
  </si>
  <si>
    <t>"práh opevnění výtoku - viz. D.2.1." 2,5*0,6*0,7</t>
  </si>
  <si>
    <t>11</t>
  </si>
  <si>
    <t>181301103</t>
  </si>
  <si>
    <t>Rozprostření ornice tl vrstvy do 200 mm pl do 500 m2 v rovině nebo ve svahu do 1:5</t>
  </si>
  <si>
    <t>m2</t>
  </si>
  <si>
    <t>-1975583632</t>
  </si>
  <si>
    <t>Rozprostření a urovnání ornice v rovině nebo ve svahu sklonu do 1:5 při souvislé ploše do 500 m2, tl. vrstvy přes 150 do 200 mm</t>
  </si>
  <si>
    <t>"viz. D.2.6." 107,0*0,8</t>
  </si>
  <si>
    <t>12</t>
  </si>
  <si>
    <t>181411121</t>
  </si>
  <si>
    <t>Založení lučního trávníku výsevem plochy do 1000 m2 v rovině a ve svahu do 1:5</t>
  </si>
  <si>
    <t>-790071131</t>
  </si>
  <si>
    <t>Založení trávníku na půdě předem připravené plochy do 1000 m2 výsevem včetně utažení lučního v rovině nebo na svahu do 1:5</t>
  </si>
  <si>
    <t>13</t>
  </si>
  <si>
    <t>M</t>
  </si>
  <si>
    <t>00572470</t>
  </si>
  <si>
    <t>osivo směs travní univerzál</t>
  </si>
  <si>
    <t>kg</t>
  </si>
  <si>
    <t>-818694777</t>
  </si>
  <si>
    <t>85,6*0,02*1,03</t>
  </si>
  <si>
    <t>Zakládání</t>
  </si>
  <si>
    <t>14</t>
  </si>
  <si>
    <t>211561111</t>
  </si>
  <si>
    <t>Výplň odvodňovacích žeber nebo trativodů kamenivem hrubým drceným frakce 4 až 16 mm</t>
  </si>
  <si>
    <t>272003893</t>
  </si>
  <si>
    <t>Výplň kamenivem do rýh odvodňovacích žeber nebo trativodů  bez zhutnění, s úpravou povrchu výplně kamenivem hrubým drceným frakce 4 až 16 mm</t>
  </si>
  <si>
    <t>P</t>
  </si>
  <si>
    <t>Poznámka k položce:
- štěrk fr. 8-16 mm</t>
  </si>
  <si>
    <t>"viz. D.2.6." 107,0*0,8*0,6</t>
  </si>
  <si>
    <t>211971122</t>
  </si>
  <si>
    <t>Zřízení opláštění žeber nebo trativodů geotextilií v rýze nebo zářezu přes 1:2 š přes 2,5 m</t>
  </si>
  <si>
    <t>-276753268</t>
  </si>
  <si>
    <t>Zřízení opláštění výplně z geotextilie odvodňovacích žeber nebo trativodů  v rýze nebo zářezu se stěnami svislými nebo šikmými o sklonu přes 1:2 při rozvinuté šířce opláštění přes 2,5 m</t>
  </si>
  <si>
    <t>Poznámka k položce:
- spotřeba: 107,0 x (0,8+0,6)x2 = 299,6 m2
- role š. 3 m x 107,0 m = 321 m2</t>
  </si>
  <si>
    <t>"viz. D.2.6." 321,0</t>
  </si>
  <si>
    <t>16</t>
  </si>
  <si>
    <t>69311068</t>
  </si>
  <si>
    <t>geotextilie netkaná separační, ochranná, filtrační, drenážní PP 300g/m2</t>
  </si>
  <si>
    <t>791264182</t>
  </si>
  <si>
    <t>321,0*1,02</t>
  </si>
  <si>
    <t>17</t>
  </si>
  <si>
    <t>212755218</t>
  </si>
  <si>
    <t>Trativody z drenážních trubek plastových flexibilních D 200 mm bez lože</t>
  </si>
  <si>
    <t>m</t>
  </si>
  <si>
    <t>300972048</t>
  </si>
  <si>
    <t>Trativody bez lože z drenážních trubek  plastových flexibilních D 200 mm</t>
  </si>
  <si>
    <t>"viz. C.3. + D.2.6." 107,0</t>
  </si>
  <si>
    <t>18</t>
  </si>
  <si>
    <t>274322511</t>
  </si>
  <si>
    <t>Základové pasy ze ŽB se zvýšenými nároky na prostředí tř. C 25/30 XF3</t>
  </si>
  <si>
    <t>-1419486817</t>
  </si>
  <si>
    <t>Základy z betonu železového (bez výztuže) pasy z betonu se zvýšenými nároky na prostředí tř. C 25/30 XF3</t>
  </si>
  <si>
    <t>"práh opevnění výtoku - viz. D.2.1." 2,5*0,3*0,7</t>
  </si>
  <si>
    <t>19</t>
  </si>
  <si>
    <t>274351121</t>
  </si>
  <si>
    <t>Zřízení bednění základových pasů rovného</t>
  </si>
  <si>
    <t>-803090014</t>
  </si>
  <si>
    <t>Bednění základů pasů rovné zřízení</t>
  </si>
  <si>
    <t>"práh opevnění výtoku - viz. D.2.1." (2,5+0,3)*2*0,7</t>
  </si>
  <si>
    <t>20</t>
  </si>
  <si>
    <t>274351122</t>
  </si>
  <si>
    <t>Odstranění bednění základových pasů rovného</t>
  </si>
  <si>
    <t>1892442394</t>
  </si>
  <si>
    <t>Bednění základů pasů rovné odstranění</t>
  </si>
  <si>
    <t>274362021</t>
  </si>
  <si>
    <t>Výztuž základových pásů svařovanými sítěmi Kari</t>
  </si>
  <si>
    <t>-1785773358</t>
  </si>
  <si>
    <t>Výztuž základů pasů ze svařovaných sítí z drátů typu KARI</t>
  </si>
  <si>
    <t>"práh opevnění výtoku - viz. D.2.1." 4,0*4,44*0,001</t>
  </si>
  <si>
    <t>Vodorovné konstrukce</t>
  </si>
  <si>
    <t>22</t>
  </si>
  <si>
    <t>451311531</t>
  </si>
  <si>
    <t>Podklad pro dlažbu z betonu prostého mrazuvzdorného tř. C 25/30 XF3 vrstva tl nad 150 do 200 mm</t>
  </si>
  <si>
    <t>-906502312</t>
  </si>
  <si>
    <t>Podklad z prostého betonu pod dlažbu pro prostředí s mrazovými cykly tř. C 25/30 XF3, ve vrstvě tl. přes 150 do 200 mm</t>
  </si>
  <si>
    <t>"opevnění výtoku - viz. D.2.1." 2,5*1,5</t>
  </si>
  <si>
    <t>23</t>
  </si>
  <si>
    <t>465513227</t>
  </si>
  <si>
    <t>Dlažba z lomového kamene na cementovou maltu s vyspárováním tl 250 mm pro hydromeliorace</t>
  </si>
  <si>
    <t>-1949894419</t>
  </si>
  <si>
    <t>Dlažba z lomového kamene lomařsky upraveného  na cementovou maltu, s vyspárováním cementovou maltou, tl. kamene 250 mm</t>
  </si>
  <si>
    <t>Trubní vedení</t>
  </si>
  <si>
    <t>24</t>
  </si>
  <si>
    <t>894812315</t>
  </si>
  <si>
    <t>Revizní a čistící šachta z PP typ DN 600/200 šachtové dno průtočné</t>
  </si>
  <si>
    <t>kus</t>
  </si>
  <si>
    <t>179264801</t>
  </si>
  <si>
    <t>Revizní a čistící šachta z polypropylenu PP pro hladké trouby DN 600 šachtové dno (DN šachty / DN trubního vedení) DN 600/200 průtočné</t>
  </si>
  <si>
    <t>"Š1+Š2 - viz. D.2.7." 2,0</t>
  </si>
  <si>
    <t>25</t>
  </si>
  <si>
    <t>894812331</t>
  </si>
  <si>
    <t>Revizní a čistící šachta z PP DN 600 šachtová roura korugovaná světlé hloubky 1000 mm</t>
  </si>
  <si>
    <t>1722681135</t>
  </si>
  <si>
    <t>Revizní a čistící šachta z polypropylenu PP pro hladké trouby DN 600 roura šachtová korugovaná, světlé hloubky 1 000 mm</t>
  </si>
  <si>
    <t>"Š1" 1,0</t>
  </si>
  <si>
    <t>26</t>
  </si>
  <si>
    <t>894812332</t>
  </si>
  <si>
    <t>Revizní a čistící šachta z PP DN 600 šachtová roura korugovaná světlé hloubky 2000 mm</t>
  </si>
  <si>
    <t>-811421690</t>
  </si>
  <si>
    <t>Revizní a čistící šachta z polypropylenu PP pro hladké trouby DN 600 roura šachtová korugovaná, světlé hloubky 2 000 mm</t>
  </si>
  <si>
    <t>"Š2" 1,0</t>
  </si>
  <si>
    <t>27</t>
  </si>
  <si>
    <t>894812339</t>
  </si>
  <si>
    <t>Příplatek k rourám revizní a čistící šachty z PP DN 600 za uříznutí šachtové roury</t>
  </si>
  <si>
    <t>-1769543396</t>
  </si>
  <si>
    <t>Revizní a čistící šachta z polypropylenu PP pro hladké trouby DN 600 Příplatek k cenám 2331 - 2334 za uříznutí šachtové roury</t>
  </si>
  <si>
    <t>28</t>
  </si>
  <si>
    <t>28699008-R</t>
  </si>
  <si>
    <t>Poklop PP DN 600 A15 pro revizní šachty</t>
  </si>
  <si>
    <t>-2027663651</t>
  </si>
  <si>
    <t>29</t>
  </si>
  <si>
    <t>OSM.777620</t>
  </si>
  <si>
    <t>PPKGM hrdlová zátka DN 200 SN10</t>
  </si>
  <si>
    <t>1567369513</t>
  </si>
  <si>
    <t>997</t>
  </si>
  <si>
    <t>Přesun sutě</t>
  </si>
  <si>
    <t>30</t>
  </si>
  <si>
    <t>997221815</t>
  </si>
  <si>
    <t>Poplatek za uložení na skládce (skládkovné) stavebního odpadu betonového kód odpadu 170 101</t>
  </si>
  <si>
    <t>-1521087102</t>
  </si>
  <si>
    <t>Poplatek za uložení stavebního odpadu na skládce (skládkovné) z prostého betonu zatříděného do Katalogu odpadů pod kódem 170 101</t>
  </si>
  <si>
    <t>"stávající vegetační tvárnice" 0,675</t>
  </si>
  <si>
    <t>31</t>
  </si>
  <si>
    <t>997321511</t>
  </si>
  <si>
    <t>Vodorovná doprava suti a vybouraných hmot po suchu do 1 km</t>
  </si>
  <si>
    <t>-1664276093</t>
  </si>
  <si>
    <t>Vodorovná doprava suti a vybouraných hmot  bez naložení, s vyložením a hrubým urovnáním po suchu, na vzdálenost do 1 km</t>
  </si>
  <si>
    <t>32</t>
  </si>
  <si>
    <t>997321519</t>
  </si>
  <si>
    <t>Příplatek ZKD 1km vodorovné dopravy suti a vybouraných hmot po suchu</t>
  </si>
  <si>
    <t>2060760279</t>
  </si>
  <si>
    <t>Vodorovná doprava suti a vybouraných hmot  bez naložení, s vyložením a hrubým urovnáním po suchu, na vzdálenost Příplatek k cenám za každý další i započatý 1 km přes 1 km</t>
  </si>
  <si>
    <t>14*0,675</t>
  </si>
  <si>
    <t>998</t>
  </si>
  <si>
    <t>Přesun hmot</t>
  </si>
  <si>
    <t>33</t>
  </si>
  <si>
    <t>998332011</t>
  </si>
  <si>
    <t>Přesun hmot pro úpravy vodních toků a kanály</t>
  </si>
  <si>
    <t>-69707305</t>
  </si>
  <si>
    <t>Přesun hmot pro úpravy vodních toků a kanály, hráze rybníků apod.  dopravní vzdálenost do 500 m</t>
  </si>
  <si>
    <t>92,478-85,514</t>
  </si>
  <si>
    <t>34</t>
  </si>
  <si>
    <t>998999001-R</t>
  </si>
  <si>
    <t>Přesun hmot pro kamenivo</t>
  </si>
  <si>
    <t>-1043933619</t>
  </si>
  <si>
    <t>SO-03 - Svodný drén</t>
  </si>
  <si>
    <t>-1125096987</t>
  </si>
  <si>
    <t>"viz. D.2.6." 130,0*0,8*0,2</t>
  </si>
  <si>
    <t>-2047702260</t>
  </si>
  <si>
    <t>"svodný drén - viz. D.2.6." 116,1</t>
  </si>
  <si>
    <t>346145949</t>
  </si>
  <si>
    <t>"přebytečná zemina" 116,1-53,7</t>
  </si>
  <si>
    <t>-1950294445</t>
  </si>
  <si>
    <t>5*62,4</t>
  </si>
  <si>
    <t>-2066144735</t>
  </si>
  <si>
    <t>-827973315</t>
  </si>
  <si>
    <t>"přebytečná zemina" 62,4</t>
  </si>
  <si>
    <t>-1136861526</t>
  </si>
  <si>
    <t>"přebytečná zemina" 62,4*1,8</t>
  </si>
  <si>
    <t>323508110</t>
  </si>
  <si>
    <t>"svodný drén - viz. D.2.6." 116,1-62,4</t>
  </si>
  <si>
    <t>583521281</t>
  </si>
  <si>
    <t>"viz. D.2.6." 130,0*0,8</t>
  </si>
  <si>
    <t>-207079009</t>
  </si>
  <si>
    <t>1834405678</t>
  </si>
  <si>
    <t>104,0*0,02*1,03</t>
  </si>
  <si>
    <t>937822552</t>
  </si>
  <si>
    <t>"viz. D.2.6." 130,0*0,8*0,6</t>
  </si>
  <si>
    <t>-1317618566</t>
  </si>
  <si>
    <t>Poznámka k položce:
- spotřeba: 130,0x(0,8+0,6)x2 = 364,0 m2
- role š. 3 m x 130,0 m = 390 m2</t>
  </si>
  <si>
    <t>"viz. D.2.6." 390,0</t>
  </si>
  <si>
    <t>1474406111</t>
  </si>
  <si>
    <t>390,0*1,02</t>
  </si>
  <si>
    <t>-1776877403</t>
  </si>
  <si>
    <t>"viz. C.3. + D.2.6." 130,0</t>
  </si>
  <si>
    <t>249903011-R</t>
  </si>
  <si>
    <t>Čištění vrtu D do 156 mm hl do 50 m</t>
  </si>
  <si>
    <t>-1966809029</t>
  </si>
  <si>
    <t>Čištění vrtu  do Ø 156 mm, hloubky do 50 m</t>
  </si>
  <si>
    <t>Poznámka k položce:
Pročištění tlakovou vodou vč. odčerpání.</t>
  </si>
  <si>
    <t>"stávající studny" 6*8,0</t>
  </si>
  <si>
    <t>37441254</t>
  </si>
  <si>
    <t>"Š3+Š4 - viz. D.2.7." 2,0</t>
  </si>
  <si>
    <t>1647071484</t>
  </si>
  <si>
    <t>"Š3" 1,0</t>
  </si>
  <si>
    <t>17009315</t>
  </si>
  <si>
    <t>"Š4" 1,0</t>
  </si>
  <si>
    <t>-935142847</t>
  </si>
  <si>
    <t>120943978</t>
  </si>
  <si>
    <t>-650669983</t>
  </si>
  <si>
    <t>998311011</t>
  </si>
  <si>
    <t>Přesun hmot pro odvodnění drenáží bez výplně rýh</t>
  </si>
  <si>
    <t>-1792130789</t>
  </si>
  <si>
    <t>Přesun hmot pro odvodnění drenáží  bez výplně rýh dopravní vzdálenost do 1 000 m</t>
  </si>
  <si>
    <t>104,630-103,896</t>
  </si>
  <si>
    <t>884129063</t>
  </si>
  <si>
    <t>VON - Vedlejší a ostatní náklady</t>
  </si>
  <si>
    <t>Ing. Pavlíček</t>
  </si>
  <si>
    <t>VRN - Vedlejší rozpočtové náklady</t>
  </si>
  <si>
    <t xml:space="preserve">    VRN2 - Příprava staveniště</t>
  </si>
  <si>
    <t xml:space="preserve">    VRN9 - Ostatní náklady</t>
  </si>
  <si>
    <t>VRN</t>
  </si>
  <si>
    <t>Vedlejší rozpočtové náklady</t>
  </si>
  <si>
    <t>VRN2</t>
  </si>
  <si>
    <t>Příprava staveniště</t>
  </si>
  <si>
    <t>031002000</t>
  </si>
  <si>
    <t>Zařízení staveniště</t>
  </si>
  <si>
    <t>soubor</t>
  </si>
  <si>
    <t>1024</t>
  </si>
  <si>
    <t>-1886255009</t>
  </si>
  <si>
    <t xml:space="preserve">Poznámka k položce:
- zajištění místnosti pro TDI v ZS vč. jejího vybavení
- zajištění ohlášení všech staveb zařízení staveniště dle § 104 odst. (2) zákona č. 183/2006 Sb.
- zajištění oplocení prostoru ZS, jeho napojení na inž. sítě
- zajištění následné likvidace všech objektů ZS včetně  při
pojení na sítě
- zajištění zřízení a odstranění dočasných komunikací, sjezdů a nájezdů pro realizaci stavby         
- zajištění ostrahy stavby a staveniště po dobu realizace stavby                                           
 - zajištění podmínek pro použití přístupových komunikací dotčených stavbou s příslušnými vlastníky či správci a zajištění jejich splnění
- zřízení čistících zón před výjezdem z obvodu staveniště, čištění komunikace v průběhu stavby
- provedení takových opatření, aby plochy obvodu staveniště nebyly znečištěny ropnými látkami a jinými podobnými produkty
 - provedení takových opatření, aby nebyly překročeny limity prašnosti a hlučnosti dané obecně závaznou vyhláškou
- zajištění péče o nepředané objekty a konstrukce stavby, jejich ošetřování a zimní opatření
- zajištění ochrany veškeré zeleně v prostoru staveniště a v jeho bezprostřední blízkosti pro poškození během realizace stavby - 11 ks stromů pr. 10-30 cm + vyvázání větví v nižší etáži
- uvedení pozemků do stavu shodného před zahájením stavby (oprava nezpevněných ploch)
- úprava terénu po zrušení zařízení staveniště
</t>
  </si>
  <si>
    <t>031002001</t>
  </si>
  <si>
    <t>Obnova přístupových cest</t>
  </si>
  <si>
    <t>-938957801</t>
  </si>
  <si>
    <t>Poznámka k položce:
- štěrková cesta dl. 40 m, š. 3,5 m - zpevnění ŠD tl. 200 mm + geotextilie na ploše 140 m2</t>
  </si>
  <si>
    <t>031002002</t>
  </si>
  <si>
    <t>Zajištění dopravně inženýrských opatření</t>
  </si>
  <si>
    <t>-1776018360</t>
  </si>
  <si>
    <t>Poznámka k položce:
- zajištění dopravně inženýrských opatření
- zajištění zřízení a likvidace dopravního značení včetně případné světelné signalizace
- zajištění vydání dopravně inženýrského rozhodnutí</t>
  </si>
  <si>
    <t>031002003</t>
  </si>
  <si>
    <t xml:space="preserve">Provozní vlivy - práce v ochranném pásmu </t>
  </si>
  <si>
    <t>647994756</t>
  </si>
  <si>
    <t>Poznámka k položce:
- ochranné pásmo potrubí z kalníku</t>
  </si>
  <si>
    <t>VRN9</t>
  </si>
  <si>
    <t>Ostatní náklady</t>
  </si>
  <si>
    <t>090001000</t>
  </si>
  <si>
    <t>Zajištění veškerých geodetických prací souvisejících s realizací díla</t>
  </si>
  <si>
    <t>-756545237</t>
  </si>
  <si>
    <t>Poznámka k položce:
- patní drén dl. 107 m, svodný drén dl. 130 m, vytýčení parcely</t>
  </si>
  <si>
    <t>091003000</t>
  </si>
  <si>
    <t>Vypracování geodetického zaměření skutečného stavu</t>
  </si>
  <si>
    <t>-1902243394</t>
  </si>
  <si>
    <t>091204000</t>
  </si>
  <si>
    <t>Vypracování  projektu skutečného provedení díla</t>
  </si>
  <si>
    <t>ks</t>
  </si>
  <si>
    <t>-1309848591</t>
  </si>
  <si>
    <t>091404000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</si>
  <si>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</si>
  <si>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1213016086</t>
  </si>
  <si>
    <t>091704000</t>
  </si>
  <si>
    <t xml:space="preserve">Vypracování Plánu opatření pro případ havárie
</t>
  </si>
  <si>
    <t>194124890</t>
  </si>
  <si>
    <t xml:space="preserve">Zhotovitelem vypracovaný Plán opatření pro případ úniku závadných látek (např. ropné produkty, cementové výluhy, odpadní vody z těsnících clon,atd.)
</t>
  </si>
  <si>
    <t>092004000</t>
  </si>
  <si>
    <t xml:space="preserve">Provedení pasportizace stávajících nemovitostí (vč. pozemků) a jejich příslušenství, zajištění fotodokumentace stávajícho stavu přístupových komunikací
</t>
  </si>
  <si>
    <t>-58719000</t>
  </si>
  <si>
    <t>092004002</t>
  </si>
  <si>
    <t xml:space="preserve">Zajištění fotodokumentace veškerých konstrukcí, které budou v průběhu výstavby skryty nebo zakryty
</t>
  </si>
  <si>
    <t>-1206563854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</si>
</sst>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0" xfId="0" applyFont="1" applyFill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7" fillId="0" borderId="17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7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5" fillId="0" borderId="18" xfId="0" applyNumberFormat="1" applyFont="1" applyBorder="1" applyAlignment="1" applyProtection="1">
      <alignment vertical="center"/>
      <protection/>
    </xf>
    <xf numFmtId="4" fontId="25" fillId="0" borderId="19" xfId="0" applyNumberFormat="1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3" xfId="0" applyFont="1" applyFill="1" applyBorder="1" applyAlignment="1" applyProtection="1">
      <alignment horizontal="center" vertical="center" wrapText="1"/>
      <protection/>
    </xf>
    <xf numFmtId="0" fontId="18" fillId="4" borderId="14" xfId="0" applyFont="1" applyFill="1" applyBorder="1" applyAlignment="1" applyProtection="1">
      <alignment horizontal="center" vertical="center" wrapText="1"/>
      <protection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18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7" fillId="0" borderId="10" xfId="0" applyNumberFormat="1" applyFont="1" applyBorder="1" applyAlignment="1" applyProtection="1">
      <alignment/>
      <protection/>
    </xf>
    <xf numFmtId="166" fontId="27" fillId="0" borderId="11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2" borderId="17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vertical="center" wrapText="1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18" fillId="4" borderId="21" xfId="0" applyFont="1" applyFill="1" applyBorder="1" applyAlignment="1" applyProtection="1">
      <alignment horizontal="left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" customHeight="1"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13" t="s">
        <v>6</v>
      </c>
      <c r="BT2" s="13" t="s">
        <v>7</v>
      </c>
    </row>
    <row r="3" spans="2:72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4" t="s">
        <v>14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18"/>
      <c r="AQ5" s="18"/>
      <c r="AR5" s="16"/>
      <c r="BE5" s="214" t="s">
        <v>15</v>
      </c>
      <c r="BS5" s="13" t="s">
        <v>6</v>
      </c>
    </row>
    <row r="6" spans="2:71" ht="36.9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36" t="s">
        <v>17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18"/>
      <c r="AQ6" s="18"/>
      <c r="AR6" s="16"/>
      <c r="BE6" s="215"/>
      <c r="BS6" s="13" t="s">
        <v>6</v>
      </c>
    </row>
    <row r="7" spans="2:71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</v>
      </c>
      <c r="AO7" s="18"/>
      <c r="AP7" s="18"/>
      <c r="AQ7" s="18"/>
      <c r="AR7" s="16"/>
      <c r="BE7" s="215"/>
      <c r="BS7" s="13" t="s">
        <v>6</v>
      </c>
    </row>
    <row r="8" spans="2:71" ht="12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 t="s">
        <v>23</v>
      </c>
      <c r="AO8" s="18"/>
      <c r="AP8" s="18"/>
      <c r="AQ8" s="18"/>
      <c r="AR8" s="16"/>
      <c r="BE8" s="215"/>
      <c r="BS8" s="13" t="s">
        <v>6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15"/>
      <c r="BS9" s="13" t="s">
        <v>6</v>
      </c>
    </row>
    <row r="10" spans="2:71" ht="12" customHeight="1">
      <c r="B10" s="17"/>
      <c r="C10" s="18"/>
      <c r="D10" s="25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15"/>
      <c r="BS10" s="13" t="s">
        <v>6</v>
      </c>
    </row>
    <row r="11" spans="2:71" ht="18.45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15"/>
      <c r="BS11" s="13" t="s">
        <v>6</v>
      </c>
    </row>
    <row r="12" spans="2:71" ht="6.9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15"/>
      <c r="BS12" s="13" t="s">
        <v>6</v>
      </c>
    </row>
    <row r="13" spans="2:71" ht="12" customHeight="1">
      <c r="B13" s="17"/>
      <c r="C13" s="18"/>
      <c r="D13" s="25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25</v>
      </c>
      <c r="AL13" s="18"/>
      <c r="AM13" s="18"/>
      <c r="AN13" s="27" t="s">
        <v>29</v>
      </c>
      <c r="AO13" s="18"/>
      <c r="AP13" s="18"/>
      <c r="AQ13" s="18"/>
      <c r="AR13" s="16"/>
      <c r="BE13" s="215"/>
      <c r="BS13" s="13" t="s">
        <v>6</v>
      </c>
    </row>
    <row r="14" spans="2:71" ht="10.2">
      <c r="B14" s="17"/>
      <c r="C14" s="18"/>
      <c r="D14" s="18"/>
      <c r="E14" s="237" t="s">
        <v>29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5" t="s">
        <v>27</v>
      </c>
      <c r="AL14" s="18"/>
      <c r="AM14" s="18"/>
      <c r="AN14" s="27" t="s">
        <v>29</v>
      </c>
      <c r="AO14" s="18"/>
      <c r="AP14" s="18"/>
      <c r="AQ14" s="18"/>
      <c r="AR14" s="16"/>
      <c r="BE14" s="215"/>
      <c r="BS14" s="13" t="s">
        <v>6</v>
      </c>
    </row>
    <row r="15" spans="2:71" ht="6.9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15"/>
      <c r="BS15" s="13" t="s">
        <v>4</v>
      </c>
    </row>
    <row r="16" spans="2:71" ht="12" customHeight="1">
      <c r="B16" s="17"/>
      <c r="C16" s="18"/>
      <c r="D16" s="25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15"/>
      <c r="BS16" s="13" t="s">
        <v>4</v>
      </c>
    </row>
    <row r="17" spans="2:71" ht="18.45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15"/>
      <c r="BS17" s="13" t="s">
        <v>32</v>
      </c>
    </row>
    <row r="18" spans="2:71" ht="6.9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15"/>
      <c r="BS18" s="13" t="s">
        <v>6</v>
      </c>
    </row>
    <row r="19" spans="2:71" ht="12" customHeight="1">
      <c r="B19" s="17"/>
      <c r="C19" s="18"/>
      <c r="D19" s="25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15"/>
      <c r="BS19" s="13" t="s">
        <v>6</v>
      </c>
    </row>
    <row r="20" spans="2:71" ht="18.45" customHeight="1">
      <c r="B20" s="17"/>
      <c r="C20" s="18"/>
      <c r="D20" s="18"/>
      <c r="E20" s="23" t="s">
        <v>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15"/>
      <c r="BS20" s="13" t="s">
        <v>32</v>
      </c>
    </row>
    <row r="21" spans="2:57" ht="6.9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15"/>
    </row>
    <row r="22" spans="2:57" ht="12" customHeight="1">
      <c r="B22" s="17"/>
      <c r="C22" s="18"/>
      <c r="D22" s="25" t="s">
        <v>34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15"/>
    </row>
    <row r="23" spans="2:57" ht="40.8" customHeight="1">
      <c r="B23" s="17"/>
      <c r="C23" s="18"/>
      <c r="D23" s="18"/>
      <c r="E23" s="239" t="s">
        <v>35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18"/>
      <c r="AP23" s="18"/>
      <c r="AQ23" s="18"/>
      <c r="AR23" s="16"/>
      <c r="BE23" s="215"/>
    </row>
    <row r="24" spans="2:57" ht="6.9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15"/>
    </row>
    <row r="25" spans="2:57" ht="6.9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15"/>
    </row>
    <row r="26" spans="2:57" s="1" customFormat="1" ht="25.95" customHeight="1">
      <c r="B26" s="30"/>
      <c r="C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6">
        <f>ROUND(AG54,2)</f>
        <v>0</v>
      </c>
      <c r="AL26" s="217"/>
      <c r="AM26" s="217"/>
      <c r="AN26" s="217"/>
      <c r="AO26" s="217"/>
      <c r="AP26" s="31"/>
      <c r="AQ26" s="31"/>
      <c r="AR26" s="34"/>
      <c r="BE26" s="215"/>
    </row>
    <row r="27" spans="2:57" s="1" customFormat="1" ht="6.9" customHeigh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4"/>
      <c r="BE27" s="215"/>
    </row>
    <row r="28" spans="2:57" s="1" customFormat="1" ht="10.2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240" t="s">
        <v>37</v>
      </c>
      <c r="M28" s="240"/>
      <c r="N28" s="240"/>
      <c r="O28" s="240"/>
      <c r="P28" s="240"/>
      <c r="Q28" s="31"/>
      <c r="R28" s="31"/>
      <c r="S28" s="31"/>
      <c r="T28" s="31"/>
      <c r="U28" s="31"/>
      <c r="V28" s="31"/>
      <c r="W28" s="240" t="s">
        <v>38</v>
      </c>
      <c r="X28" s="240"/>
      <c r="Y28" s="240"/>
      <c r="Z28" s="240"/>
      <c r="AA28" s="240"/>
      <c r="AB28" s="240"/>
      <c r="AC28" s="240"/>
      <c r="AD28" s="240"/>
      <c r="AE28" s="240"/>
      <c r="AF28" s="31"/>
      <c r="AG28" s="31"/>
      <c r="AH28" s="31"/>
      <c r="AI28" s="31"/>
      <c r="AJ28" s="31"/>
      <c r="AK28" s="240" t="s">
        <v>39</v>
      </c>
      <c r="AL28" s="240"/>
      <c r="AM28" s="240"/>
      <c r="AN28" s="240"/>
      <c r="AO28" s="240"/>
      <c r="AP28" s="31"/>
      <c r="AQ28" s="31"/>
      <c r="AR28" s="34"/>
      <c r="BE28" s="215"/>
    </row>
    <row r="29" spans="2:57" s="2" customFormat="1" ht="14.4" customHeight="1">
      <c r="B29" s="35"/>
      <c r="C29" s="36"/>
      <c r="D29" s="25" t="s">
        <v>40</v>
      </c>
      <c r="E29" s="36"/>
      <c r="F29" s="25" t="s">
        <v>41</v>
      </c>
      <c r="G29" s="36"/>
      <c r="H29" s="36"/>
      <c r="I29" s="36"/>
      <c r="J29" s="36"/>
      <c r="K29" s="36"/>
      <c r="L29" s="241">
        <v>0.21</v>
      </c>
      <c r="M29" s="213"/>
      <c r="N29" s="213"/>
      <c r="O29" s="213"/>
      <c r="P29" s="213"/>
      <c r="Q29" s="36"/>
      <c r="R29" s="36"/>
      <c r="S29" s="36"/>
      <c r="T29" s="36"/>
      <c r="U29" s="36"/>
      <c r="V29" s="36"/>
      <c r="W29" s="212">
        <f>ROUND(AZ54,2)</f>
        <v>0</v>
      </c>
      <c r="X29" s="213"/>
      <c r="Y29" s="213"/>
      <c r="Z29" s="213"/>
      <c r="AA29" s="213"/>
      <c r="AB29" s="213"/>
      <c r="AC29" s="213"/>
      <c r="AD29" s="213"/>
      <c r="AE29" s="213"/>
      <c r="AF29" s="36"/>
      <c r="AG29" s="36"/>
      <c r="AH29" s="36"/>
      <c r="AI29" s="36"/>
      <c r="AJ29" s="36"/>
      <c r="AK29" s="212">
        <f>ROUND(AV54,2)</f>
        <v>0</v>
      </c>
      <c r="AL29" s="213"/>
      <c r="AM29" s="213"/>
      <c r="AN29" s="213"/>
      <c r="AO29" s="213"/>
      <c r="AP29" s="36"/>
      <c r="AQ29" s="36"/>
      <c r="AR29" s="37"/>
      <c r="BE29" s="215"/>
    </row>
    <row r="30" spans="2:57" s="2" customFormat="1" ht="14.4" customHeight="1">
      <c r="B30" s="35"/>
      <c r="C30" s="36"/>
      <c r="D30" s="36"/>
      <c r="E30" s="36"/>
      <c r="F30" s="25" t="s">
        <v>42</v>
      </c>
      <c r="G30" s="36"/>
      <c r="H30" s="36"/>
      <c r="I30" s="36"/>
      <c r="J30" s="36"/>
      <c r="K30" s="36"/>
      <c r="L30" s="241">
        <v>0.15</v>
      </c>
      <c r="M30" s="213"/>
      <c r="N30" s="213"/>
      <c r="O30" s="213"/>
      <c r="P30" s="213"/>
      <c r="Q30" s="36"/>
      <c r="R30" s="36"/>
      <c r="S30" s="36"/>
      <c r="T30" s="36"/>
      <c r="U30" s="36"/>
      <c r="V30" s="36"/>
      <c r="W30" s="212">
        <f>ROUND(BA54,2)</f>
        <v>0</v>
      </c>
      <c r="X30" s="213"/>
      <c r="Y30" s="213"/>
      <c r="Z30" s="213"/>
      <c r="AA30" s="213"/>
      <c r="AB30" s="213"/>
      <c r="AC30" s="213"/>
      <c r="AD30" s="213"/>
      <c r="AE30" s="213"/>
      <c r="AF30" s="36"/>
      <c r="AG30" s="36"/>
      <c r="AH30" s="36"/>
      <c r="AI30" s="36"/>
      <c r="AJ30" s="36"/>
      <c r="AK30" s="212">
        <f>ROUND(AW54,2)</f>
        <v>0</v>
      </c>
      <c r="AL30" s="213"/>
      <c r="AM30" s="213"/>
      <c r="AN30" s="213"/>
      <c r="AO30" s="213"/>
      <c r="AP30" s="36"/>
      <c r="AQ30" s="36"/>
      <c r="AR30" s="37"/>
      <c r="BE30" s="215"/>
    </row>
    <row r="31" spans="2:57" s="2" customFormat="1" ht="14.4" customHeight="1" hidden="1">
      <c r="B31" s="35"/>
      <c r="C31" s="36"/>
      <c r="D31" s="36"/>
      <c r="E31" s="36"/>
      <c r="F31" s="25" t="s">
        <v>43</v>
      </c>
      <c r="G31" s="36"/>
      <c r="H31" s="36"/>
      <c r="I31" s="36"/>
      <c r="J31" s="36"/>
      <c r="K31" s="36"/>
      <c r="L31" s="241">
        <v>0.21</v>
      </c>
      <c r="M31" s="213"/>
      <c r="N31" s="213"/>
      <c r="O31" s="213"/>
      <c r="P31" s="213"/>
      <c r="Q31" s="36"/>
      <c r="R31" s="36"/>
      <c r="S31" s="36"/>
      <c r="T31" s="36"/>
      <c r="U31" s="36"/>
      <c r="V31" s="36"/>
      <c r="W31" s="212">
        <f>ROUND(BB54,2)</f>
        <v>0</v>
      </c>
      <c r="X31" s="213"/>
      <c r="Y31" s="213"/>
      <c r="Z31" s="213"/>
      <c r="AA31" s="213"/>
      <c r="AB31" s="213"/>
      <c r="AC31" s="213"/>
      <c r="AD31" s="213"/>
      <c r="AE31" s="213"/>
      <c r="AF31" s="36"/>
      <c r="AG31" s="36"/>
      <c r="AH31" s="36"/>
      <c r="AI31" s="36"/>
      <c r="AJ31" s="36"/>
      <c r="AK31" s="212">
        <v>0</v>
      </c>
      <c r="AL31" s="213"/>
      <c r="AM31" s="213"/>
      <c r="AN31" s="213"/>
      <c r="AO31" s="213"/>
      <c r="AP31" s="36"/>
      <c r="AQ31" s="36"/>
      <c r="AR31" s="37"/>
      <c r="BE31" s="215"/>
    </row>
    <row r="32" spans="2:57" s="2" customFormat="1" ht="14.4" customHeight="1" hidden="1">
      <c r="B32" s="35"/>
      <c r="C32" s="36"/>
      <c r="D32" s="36"/>
      <c r="E32" s="36"/>
      <c r="F32" s="25" t="s">
        <v>44</v>
      </c>
      <c r="G32" s="36"/>
      <c r="H32" s="36"/>
      <c r="I32" s="36"/>
      <c r="J32" s="36"/>
      <c r="K32" s="36"/>
      <c r="L32" s="241">
        <v>0.15</v>
      </c>
      <c r="M32" s="213"/>
      <c r="N32" s="213"/>
      <c r="O32" s="213"/>
      <c r="P32" s="213"/>
      <c r="Q32" s="36"/>
      <c r="R32" s="36"/>
      <c r="S32" s="36"/>
      <c r="T32" s="36"/>
      <c r="U32" s="36"/>
      <c r="V32" s="36"/>
      <c r="W32" s="212">
        <f>ROUND(BC54,2)</f>
        <v>0</v>
      </c>
      <c r="X32" s="213"/>
      <c r="Y32" s="213"/>
      <c r="Z32" s="213"/>
      <c r="AA32" s="213"/>
      <c r="AB32" s="213"/>
      <c r="AC32" s="213"/>
      <c r="AD32" s="213"/>
      <c r="AE32" s="213"/>
      <c r="AF32" s="36"/>
      <c r="AG32" s="36"/>
      <c r="AH32" s="36"/>
      <c r="AI32" s="36"/>
      <c r="AJ32" s="36"/>
      <c r="AK32" s="212">
        <v>0</v>
      </c>
      <c r="AL32" s="213"/>
      <c r="AM32" s="213"/>
      <c r="AN32" s="213"/>
      <c r="AO32" s="213"/>
      <c r="AP32" s="36"/>
      <c r="AQ32" s="36"/>
      <c r="AR32" s="37"/>
      <c r="BE32" s="215"/>
    </row>
    <row r="33" spans="2:57" s="2" customFormat="1" ht="14.4" customHeight="1" hidden="1">
      <c r="B33" s="35"/>
      <c r="C33" s="36"/>
      <c r="D33" s="36"/>
      <c r="E33" s="36"/>
      <c r="F33" s="25" t="s">
        <v>45</v>
      </c>
      <c r="G33" s="36"/>
      <c r="H33" s="36"/>
      <c r="I33" s="36"/>
      <c r="J33" s="36"/>
      <c r="K33" s="36"/>
      <c r="L33" s="241">
        <v>0</v>
      </c>
      <c r="M33" s="213"/>
      <c r="N33" s="213"/>
      <c r="O33" s="213"/>
      <c r="P33" s="213"/>
      <c r="Q33" s="36"/>
      <c r="R33" s="36"/>
      <c r="S33" s="36"/>
      <c r="T33" s="36"/>
      <c r="U33" s="36"/>
      <c r="V33" s="36"/>
      <c r="W33" s="212">
        <f>ROUND(BD54,2)</f>
        <v>0</v>
      </c>
      <c r="X33" s="213"/>
      <c r="Y33" s="213"/>
      <c r="Z33" s="213"/>
      <c r="AA33" s="213"/>
      <c r="AB33" s="213"/>
      <c r="AC33" s="213"/>
      <c r="AD33" s="213"/>
      <c r="AE33" s="213"/>
      <c r="AF33" s="36"/>
      <c r="AG33" s="36"/>
      <c r="AH33" s="36"/>
      <c r="AI33" s="36"/>
      <c r="AJ33" s="36"/>
      <c r="AK33" s="212">
        <v>0</v>
      </c>
      <c r="AL33" s="213"/>
      <c r="AM33" s="213"/>
      <c r="AN33" s="213"/>
      <c r="AO33" s="213"/>
      <c r="AP33" s="36"/>
      <c r="AQ33" s="36"/>
      <c r="AR33" s="37"/>
      <c r="BE33" s="215"/>
    </row>
    <row r="34" spans="2:57" s="1" customFormat="1" ht="6.9" customHeight="1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4"/>
      <c r="BE34" s="215"/>
    </row>
    <row r="35" spans="2:44" s="1" customFormat="1" ht="25.95" customHeight="1">
      <c r="B35" s="30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18" t="s">
        <v>48</v>
      </c>
      <c r="Y35" s="219"/>
      <c r="Z35" s="219"/>
      <c r="AA35" s="219"/>
      <c r="AB35" s="219"/>
      <c r="AC35" s="40"/>
      <c r="AD35" s="40"/>
      <c r="AE35" s="40"/>
      <c r="AF35" s="40"/>
      <c r="AG35" s="40"/>
      <c r="AH35" s="40"/>
      <c r="AI35" s="40"/>
      <c r="AJ35" s="40"/>
      <c r="AK35" s="220">
        <f>SUM(AK26:AK33)</f>
        <v>0</v>
      </c>
      <c r="AL35" s="219"/>
      <c r="AM35" s="219"/>
      <c r="AN35" s="219"/>
      <c r="AO35" s="221"/>
      <c r="AP35" s="38"/>
      <c r="AQ35" s="38"/>
      <c r="AR35" s="34"/>
    </row>
    <row r="36" spans="2:44" s="1" customFormat="1" ht="6.9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4"/>
    </row>
    <row r="37" spans="2:44" s="1" customFormat="1" ht="6.9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4"/>
    </row>
    <row r="41" spans="2:44" s="1" customFormat="1" ht="6.9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4"/>
    </row>
    <row r="42" spans="2:44" s="1" customFormat="1" ht="24.9" customHeight="1">
      <c r="B42" s="30"/>
      <c r="C42" s="19" t="s">
        <v>49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4"/>
    </row>
    <row r="43" spans="2:44" s="1" customFormat="1" ht="6.9" customHeight="1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4"/>
    </row>
    <row r="44" spans="2:44" s="1" customFormat="1" ht="12" customHeight="1">
      <c r="B44" s="30"/>
      <c r="C44" s="25" t="s">
        <v>13</v>
      </c>
      <c r="D44" s="31"/>
      <c r="E44" s="31"/>
      <c r="F44" s="31"/>
      <c r="G44" s="31"/>
      <c r="H44" s="31"/>
      <c r="I44" s="31"/>
      <c r="J44" s="31"/>
      <c r="K44" s="31"/>
      <c r="L44" s="31" t="str">
        <f>K5</f>
        <v>VOD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4"/>
    </row>
    <row r="45" spans="2:44" s="3" customFormat="1" ht="36.9" customHeight="1">
      <c r="B45" s="46"/>
      <c r="C45" s="47" t="s">
        <v>16</v>
      </c>
      <c r="D45" s="48"/>
      <c r="E45" s="48"/>
      <c r="F45" s="48"/>
      <c r="G45" s="48"/>
      <c r="H45" s="48"/>
      <c r="I45" s="48"/>
      <c r="J45" s="48"/>
      <c r="K45" s="48"/>
      <c r="L45" s="231" t="str">
        <f>K6</f>
        <v>MVN Štěpánov, oprava vodního díla, č. stavby 129170014</v>
      </c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48"/>
      <c r="AQ45" s="48"/>
      <c r="AR45" s="49"/>
    </row>
    <row r="46" spans="2:44" s="1" customFormat="1" ht="6.9" customHeight="1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4"/>
    </row>
    <row r="47" spans="2:44" s="1" customFormat="1" ht="12" customHeight="1">
      <c r="B47" s="30"/>
      <c r="C47" s="25" t="s">
        <v>20</v>
      </c>
      <c r="D47" s="31"/>
      <c r="E47" s="31"/>
      <c r="F47" s="31"/>
      <c r="G47" s="31"/>
      <c r="H47" s="31"/>
      <c r="I47" s="31"/>
      <c r="J47" s="31"/>
      <c r="K47" s="31"/>
      <c r="L47" s="50" t="str">
        <f>IF(K8="","",K8)</f>
        <v xml:space="preserve"> 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5" t="s">
        <v>22</v>
      </c>
      <c r="AJ47" s="31"/>
      <c r="AK47" s="31"/>
      <c r="AL47" s="31"/>
      <c r="AM47" s="233" t="str">
        <f>IF(AN8="","",AN8)</f>
        <v>22. 3. 2019</v>
      </c>
      <c r="AN47" s="233"/>
      <c r="AO47" s="31"/>
      <c r="AP47" s="31"/>
      <c r="AQ47" s="31"/>
      <c r="AR47" s="34"/>
    </row>
    <row r="48" spans="2:44" s="1" customFormat="1" ht="6.9" customHeight="1"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4"/>
    </row>
    <row r="49" spans="2:56" s="1" customFormat="1" ht="22.8" customHeight="1">
      <c r="B49" s="30"/>
      <c r="C49" s="25" t="s">
        <v>24</v>
      </c>
      <c r="D49" s="31"/>
      <c r="E49" s="31"/>
      <c r="F49" s="31"/>
      <c r="G49" s="31"/>
      <c r="H49" s="31"/>
      <c r="I49" s="31"/>
      <c r="J49" s="31"/>
      <c r="K49" s="31"/>
      <c r="L49" s="31" t="str">
        <f>IF(E11="","",E11)</f>
        <v>Povodí Labe, státní podnik, H. Králové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5" t="s">
        <v>30</v>
      </c>
      <c r="AJ49" s="31"/>
      <c r="AK49" s="31"/>
      <c r="AL49" s="31"/>
      <c r="AM49" s="229" t="str">
        <f>IF(E17="","",E17)</f>
        <v>Agroprojekce Litomyšl, s.r.o.</v>
      </c>
      <c r="AN49" s="230"/>
      <c r="AO49" s="230"/>
      <c r="AP49" s="230"/>
      <c r="AQ49" s="31"/>
      <c r="AR49" s="34"/>
      <c r="AS49" s="223" t="s">
        <v>50</v>
      </c>
      <c r="AT49" s="224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2:56" s="1" customFormat="1" ht="12.6" customHeight="1">
      <c r="B50" s="30"/>
      <c r="C50" s="25" t="s">
        <v>28</v>
      </c>
      <c r="D50" s="31"/>
      <c r="E50" s="31"/>
      <c r="F50" s="31"/>
      <c r="G50" s="31"/>
      <c r="H50" s="31"/>
      <c r="I50" s="31"/>
      <c r="J50" s="31"/>
      <c r="K50" s="31"/>
      <c r="L50" s="31" t="str">
        <f>IF(E14="Vyplň údaj","",E14)</f>
        <v/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5" t="s">
        <v>33</v>
      </c>
      <c r="AJ50" s="31"/>
      <c r="AK50" s="31"/>
      <c r="AL50" s="31"/>
      <c r="AM50" s="229" t="str">
        <f>IF(E20="","",E20)</f>
        <v xml:space="preserve"> </v>
      </c>
      <c r="AN50" s="230"/>
      <c r="AO50" s="230"/>
      <c r="AP50" s="230"/>
      <c r="AQ50" s="31"/>
      <c r="AR50" s="34"/>
      <c r="AS50" s="225"/>
      <c r="AT50" s="226"/>
      <c r="AU50" s="54"/>
      <c r="AV50" s="54"/>
      <c r="AW50" s="54"/>
      <c r="AX50" s="54"/>
      <c r="AY50" s="54"/>
      <c r="AZ50" s="54"/>
      <c r="BA50" s="54"/>
      <c r="BB50" s="54"/>
      <c r="BC50" s="54"/>
      <c r="BD50" s="55"/>
    </row>
    <row r="51" spans="2:56" s="1" customFormat="1" ht="10.8" customHeight="1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4"/>
      <c r="AS51" s="227"/>
      <c r="AT51" s="228"/>
      <c r="AU51" s="56"/>
      <c r="AV51" s="56"/>
      <c r="AW51" s="56"/>
      <c r="AX51" s="56"/>
      <c r="AY51" s="56"/>
      <c r="AZ51" s="56"/>
      <c r="BA51" s="56"/>
      <c r="BB51" s="56"/>
      <c r="BC51" s="56"/>
      <c r="BD51" s="57"/>
    </row>
    <row r="52" spans="2:56" s="1" customFormat="1" ht="29.25" customHeight="1">
      <c r="B52" s="30"/>
      <c r="C52" s="250" t="s">
        <v>51</v>
      </c>
      <c r="D52" s="243"/>
      <c r="E52" s="243"/>
      <c r="F52" s="243"/>
      <c r="G52" s="243"/>
      <c r="H52" s="58"/>
      <c r="I52" s="242" t="s">
        <v>52</v>
      </c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5" t="s">
        <v>53</v>
      </c>
      <c r="AH52" s="243"/>
      <c r="AI52" s="243"/>
      <c r="AJ52" s="243"/>
      <c r="AK52" s="243"/>
      <c r="AL52" s="243"/>
      <c r="AM52" s="243"/>
      <c r="AN52" s="242" t="s">
        <v>54</v>
      </c>
      <c r="AO52" s="243"/>
      <c r="AP52" s="244"/>
      <c r="AQ52" s="59" t="s">
        <v>55</v>
      </c>
      <c r="AR52" s="34"/>
      <c r="AS52" s="60" t="s">
        <v>56</v>
      </c>
      <c r="AT52" s="61" t="s">
        <v>57</v>
      </c>
      <c r="AU52" s="61" t="s">
        <v>58</v>
      </c>
      <c r="AV52" s="61" t="s">
        <v>59</v>
      </c>
      <c r="AW52" s="61" t="s">
        <v>60</v>
      </c>
      <c r="AX52" s="61" t="s">
        <v>61</v>
      </c>
      <c r="AY52" s="61" t="s">
        <v>62</v>
      </c>
      <c r="AZ52" s="61" t="s">
        <v>63</v>
      </c>
      <c r="BA52" s="61" t="s">
        <v>64</v>
      </c>
      <c r="BB52" s="61" t="s">
        <v>65</v>
      </c>
      <c r="BC52" s="61" t="s">
        <v>66</v>
      </c>
      <c r="BD52" s="62" t="s">
        <v>67</v>
      </c>
    </row>
    <row r="53" spans="2:56" s="1" customFormat="1" ht="10.8" customHeight="1"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4"/>
      <c r="AS53" s="63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/>
    </row>
    <row r="54" spans="2:90" s="4" customFormat="1" ht="32.4" customHeight="1">
      <c r="B54" s="66"/>
      <c r="C54" s="67" t="s">
        <v>68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248">
        <f>ROUND(SUM(AG55:AG57),2)</f>
        <v>0</v>
      </c>
      <c r="AH54" s="248"/>
      <c r="AI54" s="248"/>
      <c r="AJ54" s="248"/>
      <c r="AK54" s="248"/>
      <c r="AL54" s="248"/>
      <c r="AM54" s="248"/>
      <c r="AN54" s="249">
        <f>SUM(AG54,AT54)</f>
        <v>0</v>
      </c>
      <c r="AO54" s="249"/>
      <c r="AP54" s="249"/>
      <c r="AQ54" s="70" t="s">
        <v>1</v>
      </c>
      <c r="AR54" s="71"/>
      <c r="AS54" s="72">
        <f>ROUND(SUM(AS55:AS57),2)</f>
        <v>0</v>
      </c>
      <c r="AT54" s="73">
        <f>ROUND(SUM(AV54:AW54),2)</f>
        <v>0</v>
      </c>
      <c r="AU54" s="74">
        <f>ROUND(SUM(AU55:AU57),5)</f>
        <v>0</v>
      </c>
      <c r="AV54" s="73">
        <f>ROUND(AZ54*L29,2)</f>
        <v>0</v>
      </c>
      <c r="AW54" s="73">
        <f>ROUND(BA54*L30,2)</f>
        <v>0</v>
      </c>
      <c r="AX54" s="73">
        <f>ROUND(BB54*L29,2)</f>
        <v>0</v>
      </c>
      <c r="AY54" s="73">
        <f>ROUND(BC54*L30,2)</f>
        <v>0</v>
      </c>
      <c r="AZ54" s="73">
        <f>ROUND(SUM(AZ55:AZ57),2)</f>
        <v>0</v>
      </c>
      <c r="BA54" s="73">
        <f>ROUND(SUM(BA55:BA57),2)</f>
        <v>0</v>
      </c>
      <c r="BB54" s="73">
        <f>ROUND(SUM(BB55:BB57),2)</f>
        <v>0</v>
      </c>
      <c r="BC54" s="73">
        <f>ROUND(SUM(BC55:BC57),2)</f>
        <v>0</v>
      </c>
      <c r="BD54" s="75">
        <f>ROUND(SUM(BD55:BD57),2)</f>
        <v>0</v>
      </c>
      <c r="BS54" s="76" t="s">
        <v>69</v>
      </c>
      <c r="BT54" s="76" t="s">
        <v>70</v>
      </c>
      <c r="BU54" s="77" t="s">
        <v>71</v>
      </c>
      <c r="BV54" s="76" t="s">
        <v>72</v>
      </c>
      <c r="BW54" s="76" t="s">
        <v>5</v>
      </c>
      <c r="BX54" s="76" t="s">
        <v>73</v>
      </c>
      <c r="CL54" s="76" t="s">
        <v>1</v>
      </c>
    </row>
    <row r="55" spans="1:91" s="5" customFormat="1" ht="14.4" customHeight="1">
      <c r="A55" s="78" t="s">
        <v>74</v>
      </c>
      <c r="B55" s="79"/>
      <c r="C55" s="80"/>
      <c r="D55" s="251" t="s">
        <v>75</v>
      </c>
      <c r="E55" s="251"/>
      <c r="F55" s="251"/>
      <c r="G55" s="251"/>
      <c r="H55" s="251"/>
      <c r="I55" s="81"/>
      <c r="J55" s="251" t="s">
        <v>76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46">
        <f>'SO-02 - Patní drén'!J30</f>
        <v>0</v>
      </c>
      <c r="AH55" s="247"/>
      <c r="AI55" s="247"/>
      <c r="AJ55" s="247"/>
      <c r="AK55" s="247"/>
      <c r="AL55" s="247"/>
      <c r="AM55" s="247"/>
      <c r="AN55" s="246">
        <f>SUM(AG55,AT55)</f>
        <v>0</v>
      </c>
      <c r="AO55" s="247"/>
      <c r="AP55" s="247"/>
      <c r="AQ55" s="82" t="s">
        <v>77</v>
      </c>
      <c r="AR55" s="83"/>
      <c r="AS55" s="84">
        <v>0</v>
      </c>
      <c r="AT55" s="85">
        <f>ROUND(SUM(AV55:AW55),2)</f>
        <v>0</v>
      </c>
      <c r="AU55" s="86">
        <f>'SO-02 - Patní drén'!P86</f>
        <v>0</v>
      </c>
      <c r="AV55" s="85">
        <f>'SO-02 - Patní drén'!J33</f>
        <v>0</v>
      </c>
      <c r="AW55" s="85">
        <f>'SO-02 - Patní drén'!J34</f>
        <v>0</v>
      </c>
      <c r="AX55" s="85">
        <f>'SO-02 - Patní drén'!J35</f>
        <v>0</v>
      </c>
      <c r="AY55" s="85">
        <f>'SO-02 - Patní drén'!J36</f>
        <v>0</v>
      </c>
      <c r="AZ55" s="85">
        <f>'SO-02 - Patní drén'!F33</f>
        <v>0</v>
      </c>
      <c r="BA55" s="85">
        <f>'SO-02 - Patní drén'!F34</f>
        <v>0</v>
      </c>
      <c r="BB55" s="85">
        <f>'SO-02 - Patní drén'!F35</f>
        <v>0</v>
      </c>
      <c r="BC55" s="85">
        <f>'SO-02 - Patní drén'!F36</f>
        <v>0</v>
      </c>
      <c r="BD55" s="87">
        <f>'SO-02 - Patní drén'!F37</f>
        <v>0</v>
      </c>
      <c r="BT55" s="88" t="s">
        <v>78</v>
      </c>
      <c r="BV55" s="88" t="s">
        <v>72</v>
      </c>
      <c r="BW55" s="88" t="s">
        <v>79</v>
      </c>
      <c r="BX55" s="88" t="s">
        <v>5</v>
      </c>
      <c r="CL55" s="88" t="s">
        <v>80</v>
      </c>
      <c r="CM55" s="88" t="s">
        <v>81</v>
      </c>
    </row>
    <row r="56" spans="1:91" s="5" customFormat="1" ht="14.4" customHeight="1">
      <c r="A56" s="78" t="s">
        <v>74</v>
      </c>
      <c r="B56" s="79"/>
      <c r="C56" s="80"/>
      <c r="D56" s="251" t="s">
        <v>82</v>
      </c>
      <c r="E56" s="251"/>
      <c r="F56" s="251"/>
      <c r="G56" s="251"/>
      <c r="H56" s="251"/>
      <c r="I56" s="81"/>
      <c r="J56" s="251" t="s">
        <v>83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46">
        <f>'SO-03 - Svodný drén'!J30</f>
        <v>0</v>
      </c>
      <c r="AH56" s="247"/>
      <c r="AI56" s="247"/>
      <c r="AJ56" s="247"/>
      <c r="AK56" s="247"/>
      <c r="AL56" s="247"/>
      <c r="AM56" s="247"/>
      <c r="AN56" s="246">
        <f>SUM(AG56,AT56)</f>
        <v>0</v>
      </c>
      <c r="AO56" s="247"/>
      <c r="AP56" s="247"/>
      <c r="AQ56" s="82" t="s">
        <v>77</v>
      </c>
      <c r="AR56" s="83"/>
      <c r="AS56" s="84">
        <v>0</v>
      </c>
      <c r="AT56" s="85">
        <f>ROUND(SUM(AV56:AW56),2)</f>
        <v>0</v>
      </c>
      <c r="AU56" s="86">
        <f>'SO-03 - Svodný drén'!P84</f>
        <v>0</v>
      </c>
      <c r="AV56" s="85">
        <f>'SO-03 - Svodný drén'!J33</f>
        <v>0</v>
      </c>
      <c r="AW56" s="85">
        <f>'SO-03 - Svodný drén'!J34</f>
        <v>0</v>
      </c>
      <c r="AX56" s="85">
        <f>'SO-03 - Svodný drén'!J35</f>
        <v>0</v>
      </c>
      <c r="AY56" s="85">
        <f>'SO-03 - Svodný drén'!J36</f>
        <v>0</v>
      </c>
      <c r="AZ56" s="85">
        <f>'SO-03 - Svodný drén'!F33</f>
        <v>0</v>
      </c>
      <c r="BA56" s="85">
        <f>'SO-03 - Svodný drén'!F34</f>
        <v>0</v>
      </c>
      <c r="BB56" s="85">
        <f>'SO-03 - Svodný drén'!F35</f>
        <v>0</v>
      </c>
      <c r="BC56" s="85">
        <f>'SO-03 - Svodný drén'!F36</f>
        <v>0</v>
      </c>
      <c r="BD56" s="87">
        <f>'SO-03 - Svodný drén'!F37</f>
        <v>0</v>
      </c>
      <c r="BT56" s="88" t="s">
        <v>78</v>
      </c>
      <c r="BV56" s="88" t="s">
        <v>72</v>
      </c>
      <c r="BW56" s="88" t="s">
        <v>84</v>
      </c>
      <c r="BX56" s="88" t="s">
        <v>5</v>
      </c>
      <c r="CL56" s="88" t="s">
        <v>80</v>
      </c>
      <c r="CM56" s="88" t="s">
        <v>81</v>
      </c>
    </row>
    <row r="57" spans="1:91" s="5" customFormat="1" ht="14.4" customHeight="1">
      <c r="A57" s="78" t="s">
        <v>74</v>
      </c>
      <c r="B57" s="79"/>
      <c r="C57" s="80"/>
      <c r="D57" s="251" t="s">
        <v>85</v>
      </c>
      <c r="E57" s="251"/>
      <c r="F57" s="251"/>
      <c r="G57" s="251"/>
      <c r="H57" s="251"/>
      <c r="I57" s="81"/>
      <c r="J57" s="251" t="s">
        <v>86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46">
        <f>'VON - Vedlejší a ostatní ...'!J30</f>
        <v>0</v>
      </c>
      <c r="AH57" s="247"/>
      <c r="AI57" s="247"/>
      <c r="AJ57" s="247"/>
      <c r="AK57" s="247"/>
      <c r="AL57" s="247"/>
      <c r="AM57" s="247"/>
      <c r="AN57" s="246">
        <f>SUM(AG57,AT57)</f>
        <v>0</v>
      </c>
      <c r="AO57" s="247"/>
      <c r="AP57" s="247"/>
      <c r="AQ57" s="82" t="s">
        <v>85</v>
      </c>
      <c r="AR57" s="83"/>
      <c r="AS57" s="89">
        <v>0</v>
      </c>
      <c r="AT57" s="90">
        <f>ROUND(SUM(AV57:AW57),2)</f>
        <v>0</v>
      </c>
      <c r="AU57" s="91">
        <f>'VON - Vedlejší a ostatní ...'!P82</f>
        <v>0</v>
      </c>
      <c r="AV57" s="90">
        <f>'VON - Vedlejší a ostatní ...'!J33</f>
        <v>0</v>
      </c>
      <c r="AW57" s="90">
        <f>'VON - Vedlejší a ostatní ...'!J34</f>
        <v>0</v>
      </c>
      <c r="AX57" s="90">
        <f>'VON - Vedlejší a ostatní ...'!J35</f>
        <v>0</v>
      </c>
      <c r="AY57" s="90">
        <f>'VON - Vedlejší a ostatní ...'!J36</f>
        <v>0</v>
      </c>
      <c r="AZ57" s="90">
        <f>'VON - Vedlejší a ostatní ...'!F33</f>
        <v>0</v>
      </c>
      <c r="BA57" s="90">
        <f>'VON - Vedlejší a ostatní ...'!F34</f>
        <v>0</v>
      </c>
      <c r="BB57" s="90">
        <f>'VON - Vedlejší a ostatní ...'!F35</f>
        <v>0</v>
      </c>
      <c r="BC57" s="90">
        <f>'VON - Vedlejší a ostatní ...'!F36</f>
        <v>0</v>
      </c>
      <c r="BD57" s="92">
        <f>'VON - Vedlejší a ostatní ...'!F37</f>
        <v>0</v>
      </c>
      <c r="BT57" s="88" t="s">
        <v>78</v>
      </c>
      <c r="BV57" s="88" t="s">
        <v>72</v>
      </c>
      <c r="BW57" s="88" t="s">
        <v>87</v>
      </c>
      <c r="BX57" s="88" t="s">
        <v>5</v>
      </c>
      <c r="CL57" s="88" t="s">
        <v>1</v>
      </c>
      <c r="CM57" s="88" t="s">
        <v>81</v>
      </c>
    </row>
    <row r="58" spans="2:44" s="1" customFormat="1" ht="30" customHeight="1"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4"/>
    </row>
    <row r="59" spans="2:44" s="1" customFormat="1" ht="6.9" customHeight="1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34"/>
    </row>
  </sheetData>
  <sheetProtection algorithmName="SHA-512" hashValue="XLYLEQ328pcSHtPKXPOj/KB6b4gL53DkFtGgFJdmzbtD1oo/UXUAtzenKaD/TdB8FhHnRBrY43zlgETKQFnOBg==" saltValue="ceCLP1dqeQhGXNwwUu1/ZNXqHXlu0uNUEDPPs/JAvZ2XXvpqubpa4yFhgIQ1zcuwghgoHQ6NEjfW5bKSP8X3KA==" spinCount="100000" sheet="1" objects="1" scenarios="1" formatColumns="0" formatRows="0"/>
  <mergeCells count="50">
    <mergeCell ref="D56:H56"/>
    <mergeCell ref="J56:AF56"/>
    <mergeCell ref="D57:H57"/>
    <mergeCell ref="J57:AF57"/>
    <mergeCell ref="AG54:AM54"/>
    <mergeCell ref="AN54:AP54"/>
    <mergeCell ref="C52:G52"/>
    <mergeCell ref="I52:AF52"/>
    <mergeCell ref="D55:H55"/>
    <mergeCell ref="J55:AF55"/>
    <mergeCell ref="AN55:AP55"/>
    <mergeCell ref="AG55:AM55"/>
    <mergeCell ref="AN56:AP56"/>
    <mergeCell ref="AG56:AM56"/>
    <mergeCell ref="AN57:AP57"/>
    <mergeCell ref="AG57:AM57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SO-02 - Patní drén'!C2" display="/"/>
    <hyperlink ref="A56" location="'SO-03 - Svodný drén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4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93" customWidth="1"/>
    <col min="10" max="10" width="20.140625" style="0" customWidth="1"/>
    <col min="11" max="11" width="15.5742187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3" t="s">
        <v>79</v>
      </c>
    </row>
    <row r="3" spans="2:46" ht="6.9" customHeight="1">
      <c r="B3" s="94"/>
      <c r="C3" s="95"/>
      <c r="D3" s="95"/>
      <c r="E3" s="95"/>
      <c r="F3" s="95"/>
      <c r="G3" s="95"/>
      <c r="H3" s="95"/>
      <c r="I3" s="96"/>
      <c r="J3" s="95"/>
      <c r="K3" s="95"/>
      <c r="L3" s="16"/>
      <c r="AT3" s="13" t="s">
        <v>81</v>
      </c>
    </row>
    <row r="4" spans="2:46" ht="24.9" customHeight="1">
      <c r="B4" s="16"/>
      <c r="D4" s="97" t="s">
        <v>88</v>
      </c>
      <c r="L4" s="16"/>
      <c r="M4" s="20" t="s">
        <v>10</v>
      </c>
      <c r="AT4" s="13" t="s">
        <v>4</v>
      </c>
    </row>
    <row r="5" spans="2:12" ht="6.9" customHeight="1">
      <c r="B5" s="16"/>
      <c r="L5" s="16"/>
    </row>
    <row r="6" spans="2:12" ht="12" customHeight="1">
      <c r="B6" s="16"/>
      <c r="D6" s="98" t="s">
        <v>16</v>
      </c>
      <c r="L6" s="16"/>
    </row>
    <row r="7" spans="2:12" ht="14.4" customHeight="1">
      <c r="B7" s="16"/>
      <c r="E7" s="252" t="str">
        <f>'Rekapitulace stavby'!K6</f>
        <v>MVN Štěpánov, oprava vodního díla, č. stavby 129170014</v>
      </c>
      <c r="F7" s="253"/>
      <c r="G7" s="253"/>
      <c r="H7" s="253"/>
      <c r="L7" s="16"/>
    </row>
    <row r="8" spans="2:12" s="1" customFormat="1" ht="12" customHeight="1">
      <c r="B8" s="34"/>
      <c r="D8" s="98" t="s">
        <v>89</v>
      </c>
      <c r="I8" s="99"/>
      <c r="L8" s="34"/>
    </row>
    <row r="9" spans="2:12" s="1" customFormat="1" ht="36.9" customHeight="1">
      <c r="B9" s="34"/>
      <c r="E9" s="254" t="s">
        <v>90</v>
      </c>
      <c r="F9" s="255"/>
      <c r="G9" s="255"/>
      <c r="H9" s="255"/>
      <c r="I9" s="99"/>
      <c r="L9" s="34"/>
    </row>
    <row r="10" spans="2:12" s="1" customFormat="1" ht="10.2">
      <c r="B10" s="34"/>
      <c r="I10" s="99"/>
      <c r="L10" s="34"/>
    </row>
    <row r="11" spans="2:12" s="1" customFormat="1" ht="12" customHeight="1">
      <c r="B11" s="34"/>
      <c r="D11" s="98" t="s">
        <v>18</v>
      </c>
      <c r="F11" s="13" t="s">
        <v>80</v>
      </c>
      <c r="I11" s="100" t="s">
        <v>19</v>
      </c>
      <c r="J11" s="13" t="s">
        <v>1</v>
      </c>
      <c r="L11" s="34"/>
    </row>
    <row r="12" spans="2:12" s="1" customFormat="1" ht="12" customHeight="1">
      <c r="B12" s="34"/>
      <c r="D12" s="98" t="s">
        <v>20</v>
      </c>
      <c r="F12" s="13" t="s">
        <v>21</v>
      </c>
      <c r="I12" s="100" t="s">
        <v>22</v>
      </c>
      <c r="J12" s="101" t="str">
        <f>'Rekapitulace stavby'!AN8</f>
        <v>22. 3. 2019</v>
      </c>
      <c r="L12" s="34"/>
    </row>
    <row r="13" spans="2:12" s="1" customFormat="1" ht="10.8" customHeight="1">
      <c r="B13" s="34"/>
      <c r="I13" s="99"/>
      <c r="L13" s="34"/>
    </row>
    <row r="14" spans="2:12" s="1" customFormat="1" ht="12" customHeight="1">
      <c r="B14" s="34"/>
      <c r="D14" s="98" t="s">
        <v>24</v>
      </c>
      <c r="I14" s="100" t="s">
        <v>25</v>
      </c>
      <c r="J14" s="13" t="s">
        <v>1</v>
      </c>
      <c r="L14" s="34"/>
    </row>
    <row r="15" spans="2:12" s="1" customFormat="1" ht="18" customHeight="1">
      <c r="B15" s="34"/>
      <c r="E15" s="13" t="s">
        <v>26</v>
      </c>
      <c r="I15" s="100" t="s">
        <v>27</v>
      </c>
      <c r="J15" s="13" t="s">
        <v>1</v>
      </c>
      <c r="L15" s="34"/>
    </row>
    <row r="16" spans="2:12" s="1" customFormat="1" ht="6.9" customHeight="1">
      <c r="B16" s="34"/>
      <c r="I16" s="99"/>
      <c r="L16" s="34"/>
    </row>
    <row r="17" spans="2:12" s="1" customFormat="1" ht="12" customHeight="1">
      <c r="B17" s="34"/>
      <c r="D17" s="98" t="s">
        <v>28</v>
      </c>
      <c r="I17" s="100" t="s">
        <v>25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56" t="str">
        <f>'Rekapitulace stavby'!E14</f>
        <v>Vyplň údaj</v>
      </c>
      <c r="F18" s="257"/>
      <c r="G18" s="257"/>
      <c r="H18" s="257"/>
      <c r="I18" s="100" t="s">
        <v>27</v>
      </c>
      <c r="J18" s="26" t="str">
        <f>'Rekapitulace stavby'!AN14</f>
        <v>Vyplň údaj</v>
      </c>
      <c r="L18" s="34"/>
    </row>
    <row r="19" spans="2:12" s="1" customFormat="1" ht="6.9" customHeight="1">
      <c r="B19" s="34"/>
      <c r="I19" s="99"/>
      <c r="L19" s="34"/>
    </row>
    <row r="20" spans="2:12" s="1" customFormat="1" ht="12" customHeight="1">
      <c r="B20" s="34"/>
      <c r="D20" s="98" t="s">
        <v>30</v>
      </c>
      <c r="I20" s="100" t="s">
        <v>25</v>
      </c>
      <c r="J20" s="13" t="s">
        <v>1</v>
      </c>
      <c r="L20" s="34"/>
    </row>
    <row r="21" spans="2:12" s="1" customFormat="1" ht="18" customHeight="1">
      <c r="B21" s="34"/>
      <c r="E21" s="13" t="s">
        <v>31</v>
      </c>
      <c r="I21" s="100" t="s">
        <v>27</v>
      </c>
      <c r="J21" s="13" t="s">
        <v>1</v>
      </c>
      <c r="L21" s="34"/>
    </row>
    <row r="22" spans="2:12" s="1" customFormat="1" ht="6.9" customHeight="1">
      <c r="B22" s="34"/>
      <c r="I22" s="99"/>
      <c r="L22" s="34"/>
    </row>
    <row r="23" spans="2:12" s="1" customFormat="1" ht="12" customHeight="1">
      <c r="B23" s="34"/>
      <c r="D23" s="98" t="s">
        <v>33</v>
      </c>
      <c r="I23" s="100" t="s">
        <v>25</v>
      </c>
      <c r="J23" s="13" t="str">
        <f>IF('Rekapitulace stavby'!AN19="","",'Rekapitulace stavby'!AN19)</f>
        <v/>
      </c>
      <c r="L23" s="34"/>
    </row>
    <row r="24" spans="2:12" s="1" customFormat="1" ht="18" customHeight="1">
      <c r="B24" s="34"/>
      <c r="E24" s="13" t="str">
        <f>IF('Rekapitulace stavby'!E20="","",'Rekapitulace stavby'!E20)</f>
        <v xml:space="preserve"> </v>
      </c>
      <c r="I24" s="100" t="s">
        <v>27</v>
      </c>
      <c r="J24" s="13" t="str">
        <f>IF('Rekapitulace stavby'!AN20="","",'Rekapitulace stavby'!AN20)</f>
        <v/>
      </c>
      <c r="L24" s="34"/>
    </row>
    <row r="25" spans="2:12" s="1" customFormat="1" ht="6.9" customHeight="1">
      <c r="B25" s="34"/>
      <c r="I25" s="99"/>
      <c r="L25" s="34"/>
    </row>
    <row r="26" spans="2:12" s="1" customFormat="1" ht="12" customHeight="1">
      <c r="B26" s="34"/>
      <c r="D26" s="98" t="s">
        <v>34</v>
      </c>
      <c r="I26" s="99"/>
      <c r="L26" s="34"/>
    </row>
    <row r="27" spans="2:12" s="6" customFormat="1" ht="14.4" customHeight="1">
      <c r="B27" s="102"/>
      <c r="E27" s="258" t="s">
        <v>1</v>
      </c>
      <c r="F27" s="258"/>
      <c r="G27" s="258"/>
      <c r="H27" s="258"/>
      <c r="I27" s="103"/>
      <c r="L27" s="102"/>
    </row>
    <row r="28" spans="2:12" s="1" customFormat="1" ht="6.9" customHeight="1">
      <c r="B28" s="34"/>
      <c r="I28" s="99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104"/>
      <c r="J29" s="52"/>
      <c r="K29" s="52"/>
      <c r="L29" s="34"/>
    </row>
    <row r="30" spans="2:12" s="1" customFormat="1" ht="25.35" customHeight="1">
      <c r="B30" s="34"/>
      <c r="D30" s="105" t="s">
        <v>36</v>
      </c>
      <c r="I30" s="99"/>
      <c r="J30" s="106">
        <f>ROUND(J86,2)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104"/>
      <c r="J31" s="52"/>
      <c r="K31" s="52"/>
      <c r="L31" s="34"/>
    </row>
    <row r="32" spans="2:12" s="1" customFormat="1" ht="14.4" customHeight="1">
      <c r="B32" s="34"/>
      <c r="F32" s="107" t="s">
        <v>38</v>
      </c>
      <c r="I32" s="108" t="s">
        <v>37</v>
      </c>
      <c r="J32" s="107" t="s">
        <v>39</v>
      </c>
      <c r="L32" s="34"/>
    </row>
    <row r="33" spans="2:12" s="1" customFormat="1" ht="14.4" customHeight="1">
      <c r="B33" s="34"/>
      <c r="D33" s="98" t="s">
        <v>40</v>
      </c>
      <c r="E33" s="98" t="s">
        <v>41</v>
      </c>
      <c r="F33" s="109">
        <f>ROUND((SUM(BE86:BE193)),2)</f>
        <v>0</v>
      </c>
      <c r="I33" s="110">
        <v>0.21</v>
      </c>
      <c r="J33" s="109">
        <f>ROUND(((SUM(BE86:BE193))*I33),2)</f>
        <v>0</v>
      </c>
      <c r="L33" s="34"/>
    </row>
    <row r="34" spans="2:12" s="1" customFormat="1" ht="14.4" customHeight="1">
      <c r="B34" s="34"/>
      <c r="E34" s="98" t="s">
        <v>42</v>
      </c>
      <c r="F34" s="109">
        <f>ROUND((SUM(BF86:BF193)),2)</f>
        <v>0</v>
      </c>
      <c r="I34" s="110">
        <v>0.15</v>
      </c>
      <c r="J34" s="109">
        <f>ROUND(((SUM(BF86:BF193))*I34),2)</f>
        <v>0</v>
      </c>
      <c r="L34" s="34"/>
    </row>
    <row r="35" spans="2:12" s="1" customFormat="1" ht="14.4" customHeight="1" hidden="1">
      <c r="B35" s="34"/>
      <c r="E35" s="98" t="s">
        <v>43</v>
      </c>
      <c r="F35" s="109">
        <f>ROUND((SUM(BG86:BG193)),2)</f>
        <v>0</v>
      </c>
      <c r="I35" s="110">
        <v>0.21</v>
      </c>
      <c r="J35" s="109">
        <f>0</f>
        <v>0</v>
      </c>
      <c r="L35" s="34"/>
    </row>
    <row r="36" spans="2:12" s="1" customFormat="1" ht="14.4" customHeight="1" hidden="1">
      <c r="B36" s="34"/>
      <c r="E36" s="98" t="s">
        <v>44</v>
      </c>
      <c r="F36" s="109">
        <f>ROUND((SUM(BH86:BH193)),2)</f>
        <v>0</v>
      </c>
      <c r="I36" s="110">
        <v>0.15</v>
      </c>
      <c r="J36" s="109">
        <f>0</f>
        <v>0</v>
      </c>
      <c r="L36" s="34"/>
    </row>
    <row r="37" spans="2:12" s="1" customFormat="1" ht="14.4" customHeight="1" hidden="1">
      <c r="B37" s="34"/>
      <c r="E37" s="98" t="s">
        <v>45</v>
      </c>
      <c r="F37" s="109">
        <f>ROUND((SUM(BI86:BI193)),2)</f>
        <v>0</v>
      </c>
      <c r="I37" s="110">
        <v>0</v>
      </c>
      <c r="J37" s="109">
        <f>0</f>
        <v>0</v>
      </c>
      <c r="L37" s="34"/>
    </row>
    <row r="38" spans="2:12" s="1" customFormat="1" ht="6.9" customHeight="1">
      <c r="B38" s="34"/>
      <c r="I38" s="99"/>
      <c r="L38" s="34"/>
    </row>
    <row r="39" spans="2:12" s="1" customFormat="1" ht="25.35" customHeight="1">
      <c r="B39" s="34"/>
      <c r="C39" s="111"/>
      <c r="D39" s="112" t="s">
        <v>46</v>
      </c>
      <c r="E39" s="113"/>
      <c r="F39" s="113"/>
      <c r="G39" s="114" t="s">
        <v>47</v>
      </c>
      <c r="H39" s="115" t="s">
        <v>48</v>
      </c>
      <c r="I39" s="116"/>
      <c r="J39" s="117">
        <f>SUM(J30:J37)</f>
        <v>0</v>
      </c>
      <c r="K39" s="118"/>
      <c r="L39" s="34"/>
    </row>
    <row r="40" spans="2:12" s="1" customFormat="1" ht="14.4" customHeight="1">
      <c r="B40" s="119"/>
      <c r="C40" s="120"/>
      <c r="D40" s="120"/>
      <c r="E40" s="120"/>
      <c r="F40" s="120"/>
      <c r="G40" s="120"/>
      <c r="H40" s="120"/>
      <c r="I40" s="121"/>
      <c r="J40" s="120"/>
      <c r="K40" s="120"/>
      <c r="L40" s="34"/>
    </row>
    <row r="44" spans="2:12" s="1" customFormat="1" ht="6.9" customHeight="1">
      <c r="B44" s="122"/>
      <c r="C44" s="123"/>
      <c r="D44" s="123"/>
      <c r="E44" s="123"/>
      <c r="F44" s="123"/>
      <c r="G44" s="123"/>
      <c r="H44" s="123"/>
      <c r="I44" s="124"/>
      <c r="J44" s="123"/>
      <c r="K44" s="123"/>
      <c r="L44" s="34"/>
    </row>
    <row r="45" spans="2:12" s="1" customFormat="1" ht="24.9" customHeight="1">
      <c r="B45" s="30"/>
      <c r="C45" s="19" t="s">
        <v>91</v>
      </c>
      <c r="D45" s="31"/>
      <c r="E45" s="31"/>
      <c r="F45" s="31"/>
      <c r="G45" s="31"/>
      <c r="H45" s="31"/>
      <c r="I45" s="99"/>
      <c r="J45" s="31"/>
      <c r="K45" s="31"/>
      <c r="L45" s="34"/>
    </row>
    <row r="46" spans="2:12" s="1" customFormat="1" ht="6.9" customHeight="1">
      <c r="B46" s="30"/>
      <c r="C46" s="31"/>
      <c r="D46" s="31"/>
      <c r="E46" s="31"/>
      <c r="F46" s="31"/>
      <c r="G46" s="31"/>
      <c r="H46" s="31"/>
      <c r="I46" s="99"/>
      <c r="J46" s="31"/>
      <c r="K46" s="31"/>
      <c r="L46" s="34"/>
    </row>
    <row r="47" spans="2:12" s="1" customFormat="1" ht="12" customHeight="1">
      <c r="B47" s="30"/>
      <c r="C47" s="25" t="s">
        <v>16</v>
      </c>
      <c r="D47" s="31"/>
      <c r="E47" s="31"/>
      <c r="F47" s="31"/>
      <c r="G47" s="31"/>
      <c r="H47" s="31"/>
      <c r="I47" s="99"/>
      <c r="J47" s="31"/>
      <c r="K47" s="31"/>
      <c r="L47" s="34"/>
    </row>
    <row r="48" spans="2:12" s="1" customFormat="1" ht="14.4" customHeight="1">
      <c r="B48" s="30"/>
      <c r="C48" s="31"/>
      <c r="D48" s="31"/>
      <c r="E48" s="259" t="str">
        <f>E7</f>
        <v>MVN Štěpánov, oprava vodního díla, č. stavby 129170014</v>
      </c>
      <c r="F48" s="260"/>
      <c r="G48" s="260"/>
      <c r="H48" s="260"/>
      <c r="I48" s="99"/>
      <c r="J48" s="31"/>
      <c r="K48" s="31"/>
      <c r="L48" s="34"/>
    </row>
    <row r="49" spans="2:12" s="1" customFormat="1" ht="12" customHeight="1">
      <c r="B49" s="30"/>
      <c r="C49" s="25" t="s">
        <v>89</v>
      </c>
      <c r="D49" s="31"/>
      <c r="E49" s="31"/>
      <c r="F49" s="31"/>
      <c r="G49" s="31"/>
      <c r="H49" s="31"/>
      <c r="I49" s="99"/>
      <c r="J49" s="31"/>
      <c r="K49" s="31"/>
      <c r="L49" s="34"/>
    </row>
    <row r="50" spans="2:12" s="1" customFormat="1" ht="14.4" customHeight="1">
      <c r="B50" s="30"/>
      <c r="C50" s="31"/>
      <c r="D50" s="31"/>
      <c r="E50" s="231" t="str">
        <f>E9</f>
        <v>SO-02 - Patní drén</v>
      </c>
      <c r="F50" s="230"/>
      <c r="G50" s="230"/>
      <c r="H50" s="230"/>
      <c r="I50" s="99"/>
      <c r="J50" s="31"/>
      <c r="K50" s="31"/>
      <c r="L50" s="34"/>
    </row>
    <row r="51" spans="2:12" s="1" customFormat="1" ht="6.9" customHeight="1">
      <c r="B51" s="30"/>
      <c r="C51" s="31"/>
      <c r="D51" s="31"/>
      <c r="E51" s="31"/>
      <c r="F51" s="31"/>
      <c r="G51" s="31"/>
      <c r="H51" s="31"/>
      <c r="I51" s="99"/>
      <c r="J51" s="31"/>
      <c r="K51" s="31"/>
      <c r="L51" s="34"/>
    </row>
    <row r="52" spans="2:12" s="1" customFormat="1" ht="12" customHeight="1">
      <c r="B52" s="30"/>
      <c r="C52" s="25" t="s">
        <v>20</v>
      </c>
      <c r="D52" s="31"/>
      <c r="E52" s="31"/>
      <c r="F52" s="23" t="str">
        <f>F12</f>
        <v xml:space="preserve"> </v>
      </c>
      <c r="G52" s="31"/>
      <c r="H52" s="31"/>
      <c r="I52" s="100" t="s">
        <v>22</v>
      </c>
      <c r="J52" s="51" t="str">
        <f>IF(J12="","",J12)</f>
        <v>22. 3. 2019</v>
      </c>
      <c r="K52" s="31"/>
      <c r="L52" s="34"/>
    </row>
    <row r="53" spans="2:12" s="1" customFormat="1" ht="6.9" customHeight="1">
      <c r="B53" s="30"/>
      <c r="C53" s="31"/>
      <c r="D53" s="31"/>
      <c r="E53" s="31"/>
      <c r="F53" s="31"/>
      <c r="G53" s="31"/>
      <c r="H53" s="31"/>
      <c r="I53" s="99"/>
      <c r="J53" s="31"/>
      <c r="K53" s="31"/>
      <c r="L53" s="34"/>
    </row>
    <row r="54" spans="2:12" s="1" customFormat="1" ht="22.8" customHeight="1">
      <c r="B54" s="30"/>
      <c r="C54" s="25" t="s">
        <v>24</v>
      </c>
      <c r="D54" s="31"/>
      <c r="E54" s="31"/>
      <c r="F54" s="23" t="str">
        <f>E15</f>
        <v>Povodí Labe, státní podnik, H. Králové</v>
      </c>
      <c r="G54" s="31"/>
      <c r="H54" s="31"/>
      <c r="I54" s="100" t="s">
        <v>30</v>
      </c>
      <c r="J54" s="28" t="str">
        <f>E21</f>
        <v>Agroprojekce Litomyšl, s.r.o.</v>
      </c>
      <c r="K54" s="31"/>
      <c r="L54" s="34"/>
    </row>
    <row r="55" spans="2:12" s="1" customFormat="1" ht="12.6" customHeight="1">
      <c r="B55" s="30"/>
      <c r="C55" s="25" t="s">
        <v>28</v>
      </c>
      <c r="D55" s="31"/>
      <c r="E55" s="31"/>
      <c r="F55" s="23" t="str">
        <f>IF(E18="","",E18)</f>
        <v>Vyplň údaj</v>
      </c>
      <c r="G55" s="31"/>
      <c r="H55" s="31"/>
      <c r="I55" s="100" t="s">
        <v>33</v>
      </c>
      <c r="J55" s="28" t="str">
        <f>E24</f>
        <v xml:space="preserve"> </v>
      </c>
      <c r="K55" s="31"/>
      <c r="L55" s="34"/>
    </row>
    <row r="56" spans="2:12" s="1" customFormat="1" ht="10.35" customHeight="1">
      <c r="B56" s="30"/>
      <c r="C56" s="31"/>
      <c r="D56" s="31"/>
      <c r="E56" s="31"/>
      <c r="F56" s="31"/>
      <c r="G56" s="31"/>
      <c r="H56" s="31"/>
      <c r="I56" s="99"/>
      <c r="J56" s="31"/>
      <c r="K56" s="31"/>
      <c r="L56" s="34"/>
    </row>
    <row r="57" spans="2:12" s="1" customFormat="1" ht="29.25" customHeight="1">
      <c r="B57" s="30"/>
      <c r="C57" s="125" t="s">
        <v>92</v>
      </c>
      <c r="D57" s="126"/>
      <c r="E57" s="126"/>
      <c r="F57" s="126"/>
      <c r="G57" s="126"/>
      <c r="H57" s="126"/>
      <c r="I57" s="127"/>
      <c r="J57" s="128" t="s">
        <v>93</v>
      </c>
      <c r="K57" s="126"/>
      <c r="L57" s="34"/>
    </row>
    <row r="58" spans="2:12" s="1" customFormat="1" ht="10.35" customHeight="1">
      <c r="B58" s="30"/>
      <c r="C58" s="31"/>
      <c r="D58" s="31"/>
      <c r="E58" s="31"/>
      <c r="F58" s="31"/>
      <c r="G58" s="31"/>
      <c r="H58" s="31"/>
      <c r="I58" s="99"/>
      <c r="J58" s="31"/>
      <c r="K58" s="31"/>
      <c r="L58" s="34"/>
    </row>
    <row r="59" spans="2:47" s="1" customFormat="1" ht="22.8" customHeight="1">
      <c r="B59" s="30"/>
      <c r="C59" s="129" t="s">
        <v>94</v>
      </c>
      <c r="D59" s="31"/>
      <c r="E59" s="31"/>
      <c r="F59" s="31"/>
      <c r="G59" s="31"/>
      <c r="H59" s="31"/>
      <c r="I59" s="99"/>
      <c r="J59" s="69">
        <f>J86</f>
        <v>0</v>
      </c>
      <c r="K59" s="31"/>
      <c r="L59" s="34"/>
      <c r="AU59" s="13" t="s">
        <v>95</v>
      </c>
    </row>
    <row r="60" spans="2:12" s="7" customFormat="1" ht="24.9" customHeight="1">
      <c r="B60" s="130"/>
      <c r="C60" s="131"/>
      <c r="D60" s="132" t="s">
        <v>96</v>
      </c>
      <c r="E60" s="133"/>
      <c r="F60" s="133"/>
      <c r="G60" s="133"/>
      <c r="H60" s="133"/>
      <c r="I60" s="134"/>
      <c r="J60" s="135">
        <f>J87</f>
        <v>0</v>
      </c>
      <c r="K60" s="131"/>
      <c r="L60" s="136"/>
    </row>
    <row r="61" spans="2:12" s="8" customFormat="1" ht="19.95" customHeight="1">
      <c r="B61" s="137"/>
      <c r="C61" s="138"/>
      <c r="D61" s="139" t="s">
        <v>97</v>
      </c>
      <c r="E61" s="140"/>
      <c r="F61" s="140"/>
      <c r="G61" s="140"/>
      <c r="H61" s="140"/>
      <c r="I61" s="141"/>
      <c r="J61" s="142">
        <f>J88</f>
        <v>0</v>
      </c>
      <c r="K61" s="138"/>
      <c r="L61" s="143"/>
    </row>
    <row r="62" spans="2:12" s="8" customFormat="1" ht="19.95" customHeight="1">
      <c r="B62" s="137"/>
      <c r="C62" s="138"/>
      <c r="D62" s="139" t="s">
        <v>98</v>
      </c>
      <c r="E62" s="140"/>
      <c r="F62" s="140"/>
      <c r="G62" s="140"/>
      <c r="H62" s="140"/>
      <c r="I62" s="141"/>
      <c r="J62" s="142">
        <f>J129</f>
        <v>0</v>
      </c>
      <c r="K62" s="138"/>
      <c r="L62" s="143"/>
    </row>
    <row r="63" spans="2:12" s="8" customFormat="1" ht="19.95" customHeight="1">
      <c r="B63" s="137"/>
      <c r="C63" s="138"/>
      <c r="D63" s="139" t="s">
        <v>99</v>
      </c>
      <c r="E63" s="140"/>
      <c r="F63" s="140"/>
      <c r="G63" s="140"/>
      <c r="H63" s="140"/>
      <c r="I63" s="141"/>
      <c r="J63" s="142">
        <f>J155</f>
        <v>0</v>
      </c>
      <c r="K63" s="138"/>
      <c r="L63" s="143"/>
    </row>
    <row r="64" spans="2:12" s="8" customFormat="1" ht="19.95" customHeight="1">
      <c r="B64" s="137"/>
      <c r="C64" s="138"/>
      <c r="D64" s="139" t="s">
        <v>100</v>
      </c>
      <c r="E64" s="140"/>
      <c r="F64" s="140"/>
      <c r="G64" s="140"/>
      <c r="H64" s="140"/>
      <c r="I64" s="141"/>
      <c r="J64" s="142">
        <f>J162</f>
        <v>0</v>
      </c>
      <c r="K64" s="138"/>
      <c r="L64" s="143"/>
    </row>
    <row r="65" spans="2:12" s="8" customFormat="1" ht="19.95" customHeight="1">
      <c r="B65" s="137"/>
      <c r="C65" s="138"/>
      <c r="D65" s="139" t="s">
        <v>101</v>
      </c>
      <c r="E65" s="140"/>
      <c r="F65" s="140"/>
      <c r="G65" s="140"/>
      <c r="H65" s="140"/>
      <c r="I65" s="141"/>
      <c r="J65" s="142">
        <f>J179</f>
        <v>0</v>
      </c>
      <c r="K65" s="138"/>
      <c r="L65" s="143"/>
    </row>
    <row r="66" spans="2:12" s="8" customFormat="1" ht="19.95" customHeight="1">
      <c r="B66" s="137"/>
      <c r="C66" s="138"/>
      <c r="D66" s="139" t="s">
        <v>102</v>
      </c>
      <c r="E66" s="140"/>
      <c r="F66" s="140"/>
      <c r="G66" s="140"/>
      <c r="H66" s="140"/>
      <c r="I66" s="141"/>
      <c r="J66" s="142">
        <f>J189</f>
        <v>0</v>
      </c>
      <c r="K66" s="138"/>
      <c r="L66" s="143"/>
    </row>
    <row r="67" spans="2:12" s="1" customFormat="1" ht="21.75" customHeight="1">
      <c r="B67" s="30"/>
      <c r="C67" s="31"/>
      <c r="D67" s="31"/>
      <c r="E67" s="31"/>
      <c r="F67" s="31"/>
      <c r="G67" s="31"/>
      <c r="H67" s="31"/>
      <c r="I67" s="99"/>
      <c r="J67" s="31"/>
      <c r="K67" s="31"/>
      <c r="L67" s="34"/>
    </row>
    <row r="68" spans="2:12" s="1" customFormat="1" ht="6.9" customHeight="1">
      <c r="B68" s="42"/>
      <c r="C68" s="43"/>
      <c r="D68" s="43"/>
      <c r="E68" s="43"/>
      <c r="F68" s="43"/>
      <c r="G68" s="43"/>
      <c r="H68" s="43"/>
      <c r="I68" s="121"/>
      <c r="J68" s="43"/>
      <c r="K68" s="43"/>
      <c r="L68" s="34"/>
    </row>
    <row r="72" spans="2:12" s="1" customFormat="1" ht="6.9" customHeight="1">
      <c r="B72" s="44"/>
      <c r="C72" s="45"/>
      <c r="D72" s="45"/>
      <c r="E72" s="45"/>
      <c r="F72" s="45"/>
      <c r="G72" s="45"/>
      <c r="H72" s="45"/>
      <c r="I72" s="124"/>
      <c r="J72" s="45"/>
      <c r="K72" s="45"/>
      <c r="L72" s="34"/>
    </row>
    <row r="73" spans="2:12" s="1" customFormat="1" ht="24.9" customHeight="1">
      <c r="B73" s="30"/>
      <c r="C73" s="19" t="s">
        <v>103</v>
      </c>
      <c r="D73" s="31"/>
      <c r="E73" s="31"/>
      <c r="F73" s="31"/>
      <c r="G73" s="31"/>
      <c r="H73" s="31"/>
      <c r="I73" s="99"/>
      <c r="J73" s="31"/>
      <c r="K73" s="31"/>
      <c r="L73" s="34"/>
    </row>
    <row r="74" spans="2:12" s="1" customFormat="1" ht="6.9" customHeight="1">
      <c r="B74" s="30"/>
      <c r="C74" s="31"/>
      <c r="D74" s="31"/>
      <c r="E74" s="31"/>
      <c r="F74" s="31"/>
      <c r="G74" s="31"/>
      <c r="H74" s="31"/>
      <c r="I74" s="99"/>
      <c r="J74" s="31"/>
      <c r="K74" s="31"/>
      <c r="L74" s="34"/>
    </row>
    <row r="75" spans="2:12" s="1" customFormat="1" ht="12" customHeight="1">
      <c r="B75" s="30"/>
      <c r="C75" s="25" t="s">
        <v>16</v>
      </c>
      <c r="D75" s="31"/>
      <c r="E75" s="31"/>
      <c r="F75" s="31"/>
      <c r="G75" s="31"/>
      <c r="H75" s="31"/>
      <c r="I75" s="99"/>
      <c r="J75" s="31"/>
      <c r="K75" s="31"/>
      <c r="L75" s="34"/>
    </row>
    <row r="76" spans="2:12" s="1" customFormat="1" ht="14.4" customHeight="1">
      <c r="B76" s="30"/>
      <c r="C76" s="31"/>
      <c r="D76" s="31"/>
      <c r="E76" s="259" t="str">
        <f>E7</f>
        <v>MVN Štěpánov, oprava vodního díla, č. stavby 129170014</v>
      </c>
      <c r="F76" s="260"/>
      <c r="G76" s="260"/>
      <c r="H76" s="260"/>
      <c r="I76" s="99"/>
      <c r="J76" s="31"/>
      <c r="K76" s="31"/>
      <c r="L76" s="34"/>
    </row>
    <row r="77" spans="2:12" s="1" customFormat="1" ht="12" customHeight="1">
      <c r="B77" s="30"/>
      <c r="C77" s="25" t="s">
        <v>89</v>
      </c>
      <c r="D77" s="31"/>
      <c r="E77" s="31"/>
      <c r="F77" s="31"/>
      <c r="G77" s="31"/>
      <c r="H77" s="31"/>
      <c r="I77" s="99"/>
      <c r="J77" s="31"/>
      <c r="K77" s="31"/>
      <c r="L77" s="34"/>
    </row>
    <row r="78" spans="2:12" s="1" customFormat="1" ht="14.4" customHeight="1">
      <c r="B78" s="30"/>
      <c r="C78" s="31"/>
      <c r="D78" s="31"/>
      <c r="E78" s="231" t="str">
        <f>E9</f>
        <v>SO-02 - Patní drén</v>
      </c>
      <c r="F78" s="230"/>
      <c r="G78" s="230"/>
      <c r="H78" s="230"/>
      <c r="I78" s="99"/>
      <c r="J78" s="31"/>
      <c r="K78" s="31"/>
      <c r="L78" s="34"/>
    </row>
    <row r="79" spans="2:12" s="1" customFormat="1" ht="6.9" customHeight="1">
      <c r="B79" s="30"/>
      <c r="C79" s="31"/>
      <c r="D79" s="31"/>
      <c r="E79" s="31"/>
      <c r="F79" s="31"/>
      <c r="G79" s="31"/>
      <c r="H79" s="31"/>
      <c r="I79" s="99"/>
      <c r="J79" s="31"/>
      <c r="K79" s="31"/>
      <c r="L79" s="34"/>
    </row>
    <row r="80" spans="2:12" s="1" customFormat="1" ht="12" customHeight="1">
      <c r="B80" s="30"/>
      <c r="C80" s="25" t="s">
        <v>20</v>
      </c>
      <c r="D80" s="31"/>
      <c r="E80" s="31"/>
      <c r="F80" s="23" t="str">
        <f>F12</f>
        <v xml:space="preserve"> </v>
      </c>
      <c r="G80" s="31"/>
      <c r="H80" s="31"/>
      <c r="I80" s="100" t="s">
        <v>22</v>
      </c>
      <c r="J80" s="51" t="str">
        <f>IF(J12="","",J12)</f>
        <v>22. 3. 2019</v>
      </c>
      <c r="K80" s="31"/>
      <c r="L80" s="34"/>
    </row>
    <row r="81" spans="2:12" s="1" customFormat="1" ht="6.9" customHeight="1">
      <c r="B81" s="30"/>
      <c r="C81" s="31"/>
      <c r="D81" s="31"/>
      <c r="E81" s="31"/>
      <c r="F81" s="31"/>
      <c r="G81" s="31"/>
      <c r="H81" s="31"/>
      <c r="I81" s="99"/>
      <c r="J81" s="31"/>
      <c r="K81" s="31"/>
      <c r="L81" s="34"/>
    </row>
    <row r="82" spans="2:12" s="1" customFormat="1" ht="22.8" customHeight="1">
      <c r="B82" s="30"/>
      <c r="C82" s="25" t="s">
        <v>24</v>
      </c>
      <c r="D82" s="31"/>
      <c r="E82" s="31"/>
      <c r="F82" s="23" t="str">
        <f>E15</f>
        <v>Povodí Labe, státní podnik, H. Králové</v>
      </c>
      <c r="G82" s="31"/>
      <c r="H82" s="31"/>
      <c r="I82" s="100" t="s">
        <v>30</v>
      </c>
      <c r="J82" s="28" t="str">
        <f>E21</f>
        <v>Agroprojekce Litomyšl, s.r.o.</v>
      </c>
      <c r="K82" s="31"/>
      <c r="L82" s="34"/>
    </row>
    <row r="83" spans="2:12" s="1" customFormat="1" ht="12.6" customHeight="1">
      <c r="B83" s="30"/>
      <c r="C83" s="25" t="s">
        <v>28</v>
      </c>
      <c r="D83" s="31"/>
      <c r="E83" s="31"/>
      <c r="F83" s="23" t="str">
        <f>IF(E18="","",E18)</f>
        <v>Vyplň údaj</v>
      </c>
      <c r="G83" s="31"/>
      <c r="H83" s="31"/>
      <c r="I83" s="100" t="s">
        <v>33</v>
      </c>
      <c r="J83" s="28" t="str">
        <f>E24</f>
        <v xml:space="preserve"> </v>
      </c>
      <c r="K83" s="31"/>
      <c r="L83" s="34"/>
    </row>
    <row r="84" spans="2:12" s="1" customFormat="1" ht="10.35" customHeight="1">
      <c r="B84" s="30"/>
      <c r="C84" s="31"/>
      <c r="D84" s="31"/>
      <c r="E84" s="31"/>
      <c r="F84" s="31"/>
      <c r="G84" s="31"/>
      <c r="H84" s="31"/>
      <c r="I84" s="99"/>
      <c r="J84" s="31"/>
      <c r="K84" s="31"/>
      <c r="L84" s="34"/>
    </row>
    <row r="85" spans="2:20" s="9" customFormat="1" ht="29.25" customHeight="1">
      <c r="B85" s="144"/>
      <c r="C85" s="145" t="s">
        <v>104</v>
      </c>
      <c r="D85" s="146" t="s">
        <v>55</v>
      </c>
      <c r="E85" s="146" t="s">
        <v>51</v>
      </c>
      <c r="F85" s="146" t="s">
        <v>52</v>
      </c>
      <c r="G85" s="146" t="s">
        <v>105</v>
      </c>
      <c r="H85" s="146" t="s">
        <v>106</v>
      </c>
      <c r="I85" s="147" t="s">
        <v>107</v>
      </c>
      <c r="J85" s="146" t="s">
        <v>93</v>
      </c>
      <c r="K85" s="148" t="s">
        <v>108</v>
      </c>
      <c r="L85" s="149"/>
      <c r="M85" s="60" t="s">
        <v>1</v>
      </c>
      <c r="N85" s="61" t="s">
        <v>40</v>
      </c>
      <c r="O85" s="61" t="s">
        <v>109</v>
      </c>
      <c r="P85" s="61" t="s">
        <v>110</v>
      </c>
      <c r="Q85" s="61" t="s">
        <v>111</v>
      </c>
      <c r="R85" s="61" t="s">
        <v>112</v>
      </c>
      <c r="S85" s="61" t="s">
        <v>113</v>
      </c>
      <c r="T85" s="62" t="s">
        <v>114</v>
      </c>
    </row>
    <row r="86" spans="2:63" s="1" customFormat="1" ht="22.8" customHeight="1">
      <c r="B86" s="30"/>
      <c r="C86" s="67" t="s">
        <v>115</v>
      </c>
      <c r="D86" s="31"/>
      <c r="E86" s="31"/>
      <c r="F86" s="31"/>
      <c r="G86" s="31"/>
      <c r="H86" s="31"/>
      <c r="I86" s="99"/>
      <c r="J86" s="150">
        <f>BK86</f>
        <v>0</v>
      </c>
      <c r="K86" s="31"/>
      <c r="L86" s="34"/>
      <c r="M86" s="63"/>
      <c r="N86" s="64"/>
      <c r="O86" s="64"/>
      <c r="P86" s="151">
        <f>P87</f>
        <v>0</v>
      </c>
      <c r="Q86" s="64"/>
      <c r="R86" s="151">
        <f>R87</f>
        <v>92.47836090999999</v>
      </c>
      <c r="S86" s="64"/>
      <c r="T86" s="152">
        <f>T87</f>
        <v>0.675</v>
      </c>
      <c r="AT86" s="13" t="s">
        <v>69</v>
      </c>
      <c r="AU86" s="13" t="s">
        <v>95</v>
      </c>
      <c r="BK86" s="153">
        <f>BK87</f>
        <v>0</v>
      </c>
    </row>
    <row r="87" spans="2:63" s="10" customFormat="1" ht="25.95" customHeight="1">
      <c r="B87" s="154"/>
      <c r="C87" s="155"/>
      <c r="D87" s="156" t="s">
        <v>69</v>
      </c>
      <c r="E87" s="157" t="s">
        <v>116</v>
      </c>
      <c r="F87" s="157" t="s">
        <v>117</v>
      </c>
      <c r="G87" s="155"/>
      <c r="H87" s="155"/>
      <c r="I87" s="158"/>
      <c r="J87" s="159">
        <f>BK87</f>
        <v>0</v>
      </c>
      <c r="K87" s="155"/>
      <c r="L87" s="160"/>
      <c r="M87" s="161"/>
      <c r="N87" s="162"/>
      <c r="O87" s="162"/>
      <c r="P87" s="163">
        <f>P88+P129+P155+P162+P179+P189</f>
        <v>0</v>
      </c>
      <c r="Q87" s="162"/>
      <c r="R87" s="163">
        <f>R88+R129+R155+R162+R179+R189</f>
        <v>92.47836090999999</v>
      </c>
      <c r="S87" s="162"/>
      <c r="T87" s="164">
        <f>T88+T129+T155+T162+T179+T189</f>
        <v>0.675</v>
      </c>
      <c r="AR87" s="165" t="s">
        <v>78</v>
      </c>
      <c r="AT87" s="166" t="s">
        <v>69</v>
      </c>
      <c r="AU87" s="166" t="s">
        <v>70</v>
      </c>
      <c r="AY87" s="165" t="s">
        <v>118</v>
      </c>
      <c r="BK87" s="167">
        <f>BK88+BK129+BK155+BK162+BK179+BK189</f>
        <v>0</v>
      </c>
    </row>
    <row r="88" spans="2:63" s="10" customFormat="1" ht="22.8" customHeight="1">
      <c r="B88" s="154"/>
      <c r="C88" s="155"/>
      <c r="D88" s="156" t="s">
        <v>69</v>
      </c>
      <c r="E88" s="168" t="s">
        <v>78</v>
      </c>
      <c r="F88" s="168" t="s">
        <v>119</v>
      </c>
      <c r="G88" s="155"/>
      <c r="H88" s="155"/>
      <c r="I88" s="158"/>
      <c r="J88" s="169">
        <f>BK88</f>
        <v>0</v>
      </c>
      <c r="K88" s="155"/>
      <c r="L88" s="160"/>
      <c r="M88" s="161"/>
      <c r="N88" s="162"/>
      <c r="O88" s="162"/>
      <c r="P88" s="163">
        <f>SUM(P89:P128)</f>
        <v>0</v>
      </c>
      <c r="Q88" s="162"/>
      <c r="R88" s="163">
        <f>SUM(R89:R128)</f>
        <v>0.001763</v>
      </c>
      <c r="S88" s="162"/>
      <c r="T88" s="164">
        <f>SUM(T89:T128)</f>
        <v>0.675</v>
      </c>
      <c r="AR88" s="165" t="s">
        <v>78</v>
      </c>
      <c r="AT88" s="166" t="s">
        <v>69</v>
      </c>
      <c r="AU88" s="166" t="s">
        <v>78</v>
      </c>
      <c r="AY88" s="165" t="s">
        <v>118</v>
      </c>
      <c r="BK88" s="167">
        <f>SUM(BK89:BK128)</f>
        <v>0</v>
      </c>
    </row>
    <row r="89" spans="2:65" s="1" customFormat="1" ht="20.4" customHeight="1">
      <c r="B89" s="30"/>
      <c r="C89" s="170" t="s">
        <v>78</v>
      </c>
      <c r="D89" s="170" t="s">
        <v>120</v>
      </c>
      <c r="E89" s="171" t="s">
        <v>121</v>
      </c>
      <c r="F89" s="172" t="s">
        <v>122</v>
      </c>
      <c r="G89" s="173" t="s">
        <v>123</v>
      </c>
      <c r="H89" s="174">
        <v>0.375</v>
      </c>
      <c r="I89" s="175"/>
      <c r="J89" s="176">
        <f>ROUND(I89*H89,2)</f>
        <v>0</v>
      </c>
      <c r="K89" s="172" t="s">
        <v>124</v>
      </c>
      <c r="L89" s="34"/>
      <c r="M89" s="177" t="s">
        <v>1</v>
      </c>
      <c r="N89" s="178" t="s">
        <v>41</v>
      </c>
      <c r="O89" s="56"/>
      <c r="P89" s="179">
        <f>O89*H89</f>
        <v>0</v>
      </c>
      <c r="Q89" s="179">
        <v>0</v>
      </c>
      <c r="R89" s="179">
        <f>Q89*H89</f>
        <v>0</v>
      </c>
      <c r="S89" s="179">
        <v>1.8</v>
      </c>
      <c r="T89" s="180">
        <f>S89*H89</f>
        <v>0.675</v>
      </c>
      <c r="AR89" s="13" t="s">
        <v>125</v>
      </c>
      <c r="AT89" s="13" t="s">
        <v>120</v>
      </c>
      <c r="AU89" s="13" t="s">
        <v>81</v>
      </c>
      <c r="AY89" s="13" t="s">
        <v>118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13" t="s">
        <v>78</v>
      </c>
      <c r="BK89" s="181">
        <f>ROUND(I89*H89,2)</f>
        <v>0</v>
      </c>
      <c r="BL89" s="13" t="s">
        <v>125</v>
      </c>
      <c r="BM89" s="13" t="s">
        <v>126</v>
      </c>
    </row>
    <row r="90" spans="2:47" s="1" customFormat="1" ht="19.2">
      <c r="B90" s="30"/>
      <c r="C90" s="31"/>
      <c r="D90" s="182" t="s">
        <v>127</v>
      </c>
      <c r="E90" s="31"/>
      <c r="F90" s="183" t="s">
        <v>128</v>
      </c>
      <c r="G90" s="31"/>
      <c r="H90" s="31"/>
      <c r="I90" s="99"/>
      <c r="J90" s="31"/>
      <c r="K90" s="31"/>
      <c r="L90" s="34"/>
      <c r="M90" s="184"/>
      <c r="N90" s="56"/>
      <c r="O90" s="56"/>
      <c r="P90" s="56"/>
      <c r="Q90" s="56"/>
      <c r="R90" s="56"/>
      <c r="S90" s="56"/>
      <c r="T90" s="57"/>
      <c r="AT90" s="13" t="s">
        <v>127</v>
      </c>
      <c r="AU90" s="13" t="s">
        <v>81</v>
      </c>
    </row>
    <row r="91" spans="2:51" s="11" customFormat="1" ht="10.2">
      <c r="B91" s="185"/>
      <c r="C91" s="186"/>
      <c r="D91" s="182" t="s">
        <v>129</v>
      </c>
      <c r="E91" s="187" t="s">
        <v>1</v>
      </c>
      <c r="F91" s="188" t="s">
        <v>130</v>
      </c>
      <c r="G91" s="186"/>
      <c r="H91" s="189">
        <v>0.375</v>
      </c>
      <c r="I91" s="190"/>
      <c r="J91" s="186"/>
      <c r="K91" s="186"/>
      <c r="L91" s="191"/>
      <c r="M91" s="192"/>
      <c r="N91" s="193"/>
      <c r="O91" s="193"/>
      <c r="P91" s="193"/>
      <c r="Q91" s="193"/>
      <c r="R91" s="193"/>
      <c r="S91" s="193"/>
      <c r="T91" s="194"/>
      <c r="AT91" s="195" t="s">
        <v>129</v>
      </c>
      <c r="AU91" s="195" t="s">
        <v>81</v>
      </c>
      <c r="AV91" s="11" t="s">
        <v>81</v>
      </c>
      <c r="AW91" s="11" t="s">
        <v>32</v>
      </c>
      <c r="AX91" s="11" t="s">
        <v>78</v>
      </c>
      <c r="AY91" s="195" t="s">
        <v>118</v>
      </c>
    </row>
    <row r="92" spans="2:65" s="1" customFormat="1" ht="20.4" customHeight="1">
      <c r="B92" s="30"/>
      <c r="C92" s="170" t="s">
        <v>81</v>
      </c>
      <c r="D92" s="170" t="s">
        <v>120</v>
      </c>
      <c r="E92" s="171" t="s">
        <v>131</v>
      </c>
      <c r="F92" s="172" t="s">
        <v>132</v>
      </c>
      <c r="G92" s="173" t="s">
        <v>123</v>
      </c>
      <c r="H92" s="174">
        <v>17.12</v>
      </c>
      <c r="I92" s="175"/>
      <c r="J92" s="176">
        <f>ROUND(I92*H92,2)</f>
        <v>0</v>
      </c>
      <c r="K92" s="172" t="s">
        <v>124</v>
      </c>
      <c r="L92" s="34"/>
      <c r="M92" s="177" t="s">
        <v>1</v>
      </c>
      <c r="N92" s="178" t="s">
        <v>41</v>
      </c>
      <c r="O92" s="56"/>
      <c r="P92" s="179">
        <f>O92*H92</f>
        <v>0</v>
      </c>
      <c r="Q92" s="179">
        <v>0</v>
      </c>
      <c r="R92" s="179">
        <f>Q92*H92</f>
        <v>0</v>
      </c>
      <c r="S92" s="179">
        <v>0</v>
      </c>
      <c r="T92" s="180">
        <f>S92*H92</f>
        <v>0</v>
      </c>
      <c r="AR92" s="13" t="s">
        <v>125</v>
      </c>
      <c r="AT92" s="13" t="s">
        <v>120</v>
      </c>
      <c r="AU92" s="13" t="s">
        <v>81</v>
      </c>
      <c r="AY92" s="13" t="s">
        <v>118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13" t="s">
        <v>78</v>
      </c>
      <c r="BK92" s="181">
        <f>ROUND(I92*H92,2)</f>
        <v>0</v>
      </c>
      <c r="BL92" s="13" t="s">
        <v>125</v>
      </c>
      <c r="BM92" s="13" t="s">
        <v>133</v>
      </c>
    </row>
    <row r="93" spans="2:47" s="1" customFormat="1" ht="19.2">
      <c r="B93" s="30"/>
      <c r="C93" s="31"/>
      <c r="D93" s="182" t="s">
        <v>127</v>
      </c>
      <c r="E93" s="31"/>
      <c r="F93" s="183" t="s">
        <v>134</v>
      </c>
      <c r="G93" s="31"/>
      <c r="H93" s="31"/>
      <c r="I93" s="99"/>
      <c r="J93" s="31"/>
      <c r="K93" s="31"/>
      <c r="L93" s="34"/>
      <c r="M93" s="184"/>
      <c r="N93" s="56"/>
      <c r="O93" s="56"/>
      <c r="P93" s="56"/>
      <c r="Q93" s="56"/>
      <c r="R93" s="56"/>
      <c r="S93" s="56"/>
      <c r="T93" s="57"/>
      <c r="AT93" s="13" t="s">
        <v>127</v>
      </c>
      <c r="AU93" s="13" t="s">
        <v>81</v>
      </c>
    </row>
    <row r="94" spans="2:51" s="11" customFormat="1" ht="10.2">
      <c r="B94" s="185"/>
      <c r="C94" s="186"/>
      <c r="D94" s="182" t="s">
        <v>129</v>
      </c>
      <c r="E94" s="187" t="s">
        <v>1</v>
      </c>
      <c r="F94" s="188" t="s">
        <v>135</v>
      </c>
      <c r="G94" s="186"/>
      <c r="H94" s="189">
        <v>17.12</v>
      </c>
      <c r="I94" s="190"/>
      <c r="J94" s="186"/>
      <c r="K94" s="186"/>
      <c r="L94" s="191"/>
      <c r="M94" s="192"/>
      <c r="N94" s="193"/>
      <c r="O94" s="193"/>
      <c r="P94" s="193"/>
      <c r="Q94" s="193"/>
      <c r="R94" s="193"/>
      <c r="S94" s="193"/>
      <c r="T94" s="194"/>
      <c r="AT94" s="195" t="s">
        <v>129</v>
      </c>
      <c r="AU94" s="195" t="s">
        <v>81</v>
      </c>
      <c r="AV94" s="11" t="s">
        <v>81</v>
      </c>
      <c r="AW94" s="11" t="s">
        <v>32</v>
      </c>
      <c r="AX94" s="11" t="s">
        <v>78</v>
      </c>
      <c r="AY94" s="195" t="s">
        <v>118</v>
      </c>
    </row>
    <row r="95" spans="2:65" s="1" customFormat="1" ht="20.4" customHeight="1">
      <c r="B95" s="30"/>
      <c r="C95" s="170" t="s">
        <v>136</v>
      </c>
      <c r="D95" s="170" t="s">
        <v>120</v>
      </c>
      <c r="E95" s="171" t="s">
        <v>137</v>
      </c>
      <c r="F95" s="172" t="s">
        <v>138</v>
      </c>
      <c r="G95" s="173" t="s">
        <v>123</v>
      </c>
      <c r="H95" s="174">
        <v>1.313</v>
      </c>
      <c r="I95" s="175"/>
      <c r="J95" s="176">
        <f>ROUND(I95*H95,2)</f>
        <v>0</v>
      </c>
      <c r="K95" s="172" t="s">
        <v>124</v>
      </c>
      <c r="L95" s="34"/>
      <c r="M95" s="177" t="s">
        <v>1</v>
      </c>
      <c r="N95" s="178" t="s">
        <v>41</v>
      </c>
      <c r="O95" s="56"/>
      <c r="P95" s="179">
        <f>O95*H95</f>
        <v>0</v>
      </c>
      <c r="Q95" s="179">
        <v>0</v>
      </c>
      <c r="R95" s="179">
        <f>Q95*H95</f>
        <v>0</v>
      </c>
      <c r="S95" s="179">
        <v>0</v>
      </c>
      <c r="T95" s="180">
        <f>S95*H95</f>
        <v>0</v>
      </c>
      <c r="AR95" s="13" t="s">
        <v>125</v>
      </c>
      <c r="AT95" s="13" t="s">
        <v>120</v>
      </c>
      <c r="AU95" s="13" t="s">
        <v>81</v>
      </c>
      <c r="AY95" s="13" t="s">
        <v>118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13" t="s">
        <v>78</v>
      </c>
      <c r="BK95" s="181">
        <f>ROUND(I95*H95,2)</f>
        <v>0</v>
      </c>
      <c r="BL95" s="13" t="s">
        <v>125</v>
      </c>
      <c r="BM95" s="13" t="s">
        <v>139</v>
      </c>
    </row>
    <row r="96" spans="2:47" s="1" customFormat="1" ht="19.2">
      <c r="B96" s="30"/>
      <c r="C96" s="31"/>
      <c r="D96" s="182" t="s">
        <v>127</v>
      </c>
      <c r="E96" s="31"/>
      <c r="F96" s="183" t="s">
        <v>140</v>
      </c>
      <c r="G96" s="31"/>
      <c r="H96" s="31"/>
      <c r="I96" s="99"/>
      <c r="J96" s="31"/>
      <c r="K96" s="31"/>
      <c r="L96" s="34"/>
      <c r="M96" s="184"/>
      <c r="N96" s="56"/>
      <c r="O96" s="56"/>
      <c r="P96" s="56"/>
      <c r="Q96" s="56"/>
      <c r="R96" s="56"/>
      <c r="S96" s="56"/>
      <c r="T96" s="57"/>
      <c r="AT96" s="13" t="s">
        <v>127</v>
      </c>
      <c r="AU96" s="13" t="s">
        <v>81</v>
      </c>
    </row>
    <row r="97" spans="2:51" s="11" customFormat="1" ht="10.2">
      <c r="B97" s="185"/>
      <c r="C97" s="186"/>
      <c r="D97" s="182" t="s">
        <v>129</v>
      </c>
      <c r="E97" s="187" t="s">
        <v>1</v>
      </c>
      <c r="F97" s="188" t="s">
        <v>141</v>
      </c>
      <c r="G97" s="186"/>
      <c r="H97" s="189">
        <v>1.313</v>
      </c>
      <c r="I97" s="190"/>
      <c r="J97" s="186"/>
      <c r="K97" s="186"/>
      <c r="L97" s="191"/>
      <c r="M97" s="192"/>
      <c r="N97" s="193"/>
      <c r="O97" s="193"/>
      <c r="P97" s="193"/>
      <c r="Q97" s="193"/>
      <c r="R97" s="193"/>
      <c r="S97" s="193"/>
      <c r="T97" s="194"/>
      <c r="AT97" s="195" t="s">
        <v>129</v>
      </c>
      <c r="AU97" s="195" t="s">
        <v>81</v>
      </c>
      <c r="AV97" s="11" t="s">
        <v>81</v>
      </c>
      <c r="AW97" s="11" t="s">
        <v>32</v>
      </c>
      <c r="AX97" s="11" t="s">
        <v>78</v>
      </c>
      <c r="AY97" s="195" t="s">
        <v>118</v>
      </c>
    </row>
    <row r="98" spans="2:65" s="1" customFormat="1" ht="20.4" customHeight="1">
      <c r="B98" s="30"/>
      <c r="C98" s="170" t="s">
        <v>125</v>
      </c>
      <c r="D98" s="170" t="s">
        <v>120</v>
      </c>
      <c r="E98" s="171" t="s">
        <v>142</v>
      </c>
      <c r="F98" s="172" t="s">
        <v>143</v>
      </c>
      <c r="G98" s="173" t="s">
        <v>123</v>
      </c>
      <c r="H98" s="174">
        <v>112.675</v>
      </c>
      <c r="I98" s="175"/>
      <c r="J98" s="176">
        <f>ROUND(I98*H98,2)</f>
        <v>0</v>
      </c>
      <c r="K98" s="172" t="s">
        <v>124</v>
      </c>
      <c r="L98" s="34"/>
      <c r="M98" s="177" t="s">
        <v>1</v>
      </c>
      <c r="N98" s="178" t="s">
        <v>41</v>
      </c>
      <c r="O98" s="56"/>
      <c r="P98" s="179">
        <f>O98*H98</f>
        <v>0</v>
      </c>
      <c r="Q98" s="179">
        <v>0</v>
      </c>
      <c r="R98" s="179">
        <f>Q98*H98</f>
        <v>0</v>
      </c>
      <c r="S98" s="179">
        <v>0</v>
      </c>
      <c r="T98" s="180">
        <f>S98*H98</f>
        <v>0</v>
      </c>
      <c r="AR98" s="13" t="s">
        <v>125</v>
      </c>
      <c r="AT98" s="13" t="s">
        <v>120</v>
      </c>
      <c r="AU98" s="13" t="s">
        <v>81</v>
      </c>
      <c r="AY98" s="13" t="s">
        <v>118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13" t="s">
        <v>78</v>
      </c>
      <c r="BK98" s="181">
        <f>ROUND(I98*H98,2)</f>
        <v>0</v>
      </c>
      <c r="BL98" s="13" t="s">
        <v>125</v>
      </c>
      <c r="BM98" s="13" t="s">
        <v>144</v>
      </c>
    </row>
    <row r="99" spans="2:47" s="1" customFormat="1" ht="19.2">
      <c r="B99" s="30"/>
      <c r="C99" s="31"/>
      <c r="D99" s="182" t="s">
        <v>127</v>
      </c>
      <c r="E99" s="31"/>
      <c r="F99" s="183" t="s">
        <v>145</v>
      </c>
      <c r="G99" s="31"/>
      <c r="H99" s="31"/>
      <c r="I99" s="99"/>
      <c r="J99" s="31"/>
      <c r="K99" s="31"/>
      <c r="L99" s="34"/>
      <c r="M99" s="184"/>
      <c r="N99" s="56"/>
      <c r="O99" s="56"/>
      <c r="P99" s="56"/>
      <c r="Q99" s="56"/>
      <c r="R99" s="56"/>
      <c r="S99" s="56"/>
      <c r="T99" s="57"/>
      <c r="AT99" s="13" t="s">
        <v>127</v>
      </c>
      <c r="AU99" s="13" t="s">
        <v>81</v>
      </c>
    </row>
    <row r="100" spans="2:51" s="11" customFormat="1" ht="10.2">
      <c r="B100" s="185"/>
      <c r="C100" s="186"/>
      <c r="D100" s="182" t="s">
        <v>129</v>
      </c>
      <c r="E100" s="187" t="s">
        <v>1</v>
      </c>
      <c r="F100" s="188" t="s">
        <v>146</v>
      </c>
      <c r="G100" s="186"/>
      <c r="H100" s="189">
        <v>111.1</v>
      </c>
      <c r="I100" s="190"/>
      <c r="J100" s="186"/>
      <c r="K100" s="186"/>
      <c r="L100" s="191"/>
      <c r="M100" s="192"/>
      <c r="N100" s="193"/>
      <c r="O100" s="193"/>
      <c r="P100" s="193"/>
      <c r="Q100" s="193"/>
      <c r="R100" s="193"/>
      <c r="S100" s="193"/>
      <c r="T100" s="194"/>
      <c r="AT100" s="195" t="s">
        <v>129</v>
      </c>
      <c r="AU100" s="195" t="s">
        <v>81</v>
      </c>
      <c r="AV100" s="11" t="s">
        <v>81</v>
      </c>
      <c r="AW100" s="11" t="s">
        <v>32</v>
      </c>
      <c r="AX100" s="11" t="s">
        <v>70</v>
      </c>
      <c r="AY100" s="195" t="s">
        <v>118</v>
      </c>
    </row>
    <row r="101" spans="2:51" s="11" customFormat="1" ht="10.2">
      <c r="B101" s="185"/>
      <c r="C101" s="186"/>
      <c r="D101" s="182" t="s">
        <v>129</v>
      </c>
      <c r="E101" s="187" t="s">
        <v>1</v>
      </c>
      <c r="F101" s="188" t="s">
        <v>147</v>
      </c>
      <c r="G101" s="186"/>
      <c r="H101" s="189">
        <v>1.575</v>
      </c>
      <c r="I101" s="190"/>
      <c r="J101" s="186"/>
      <c r="K101" s="186"/>
      <c r="L101" s="191"/>
      <c r="M101" s="192"/>
      <c r="N101" s="193"/>
      <c r="O101" s="193"/>
      <c r="P101" s="193"/>
      <c r="Q101" s="193"/>
      <c r="R101" s="193"/>
      <c r="S101" s="193"/>
      <c r="T101" s="194"/>
      <c r="AT101" s="195" t="s">
        <v>129</v>
      </c>
      <c r="AU101" s="195" t="s">
        <v>81</v>
      </c>
      <c r="AV101" s="11" t="s">
        <v>81</v>
      </c>
      <c r="AW101" s="11" t="s">
        <v>32</v>
      </c>
      <c r="AX101" s="11" t="s">
        <v>70</v>
      </c>
      <c r="AY101" s="195" t="s">
        <v>118</v>
      </c>
    </row>
    <row r="102" spans="2:65" s="1" customFormat="1" ht="20.4" customHeight="1">
      <c r="B102" s="30"/>
      <c r="C102" s="170" t="s">
        <v>148</v>
      </c>
      <c r="D102" s="170" t="s">
        <v>120</v>
      </c>
      <c r="E102" s="171" t="s">
        <v>149</v>
      </c>
      <c r="F102" s="172" t="s">
        <v>150</v>
      </c>
      <c r="G102" s="173" t="s">
        <v>123</v>
      </c>
      <c r="H102" s="174">
        <v>53.2</v>
      </c>
      <c r="I102" s="175"/>
      <c r="J102" s="176">
        <f>ROUND(I102*H102,2)</f>
        <v>0</v>
      </c>
      <c r="K102" s="172" t="s">
        <v>124</v>
      </c>
      <c r="L102" s="34"/>
      <c r="M102" s="177" t="s">
        <v>1</v>
      </c>
      <c r="N102" s="178" t="s">
        <v>41</v>
      </c>
      <c r="O102" s="56"/>
      <c r="P102" s="179">
        <f>O102*H102</f>
        <v>0</v>
      </c>
      <c r="Q102" s="179">
        <v>0</v>
      </c>
      <c r="R102" s="179">
        <f>Q102*H102</f>
        <v>0</v>
      </c>
      <c r="S102" s="179">
        <v>0</v>
      </c>
      <c r="T102" s="180">
        <f>S102*H102</f>
        <v>0</v>
      </c>
      <c r="AR102" s="13" t="s">
        <v>125</v>
      </c>
      <c r="AT102" s="13" t="s">
        <v>120</v>
      </c>
      <c r="AU102" s="13" t="s">
        <v>81</v>
      </c>
      <c r="AY102" s="13" t="s">
        <v>118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13" t="s">
        <v>78</v>
      </c>
      <c r="BK102" s="181">
        <f>ROUND(I102*H102,2)</f>
        <v>0</v>
      </c>
      <c r="BL102" s="13" t="s">
        <v>125</v>
      </c>
      <c r="BM102" s="13" t="s">
        <v>151</v>
      </c>
    </row>
    <row r="103" spans="2:47" s="1" customFormat="1" ht="19.2">
      <c r="B103" s="30"/>
      <c r="C103" s="31"/>
      <c r="D103" s="182" t="s">
        <v>127</v>
      </c>
      <c r="E103" s="31"/>
      <c r="F103" s="183" t="s">
        <v>152</v>
      </c>
      <c r="G103" s="31"/>
      <c r="H103" s="31"/>
      <c r="I103" s="99"/>
      <c r="J103" s="31"/>
      <c r="K103" s="31"/>
      <c r="L103" s="34"/>
      <c r="M103" s="184"/>
      <c r="N103" s="56"/>
      <c r="O103" s="56"/>
      <c r="P103" s="56"/>
      <c r="Q103" s="56"/>
      <c r="R103" s="56"/>
      <c r="S103" s="56"/>
      <c r="T103" s="57"/>
      <c r="AT103" s="13" t="s">
        <v>127</v>
      </c>
      <c r="AU103" s="13" t="s">
        <v>81</v>
      </c>
    </row>
    <row r="104" spans="2:51" s="11" customFormat="1" ht="10.2">
      <c r="B104" s="185"/>
      <c r="C104" s="186"/>
      <c r="D104" s="182" t="s">
        <v>129</v>
      </c>
      <c r="E104" s="187" t="s">
        <v>1</v>
      </c>
      <c r="F104" s="188" t="s">
        <v>153</v>
      </c>
      <c r="G104" s="186"/>
      <c r="H104" s="189">
        <v>53.2</v>
      </c>
      <c r="I104" s="190"/>
      <c r="J104" s="186"/>
      <c r="K104" s="186"/>
      <c r="L104" s="191"/>
      <c r="M104" s="192"/>
      <c r="N104" s="193"/>
      <c r="O104" s="193"/>
      <c r="P104" s="193"/>
      <c r="Q104" s="193"/>
      <c r="R104" s="193"/>
      <c r="S104" s="193"/>
      <c r="T104" s="194"/>
      <c r="AT104" s="195" t="s">
        <v>129</v>
      </c>
      <c r="AU104" s="195" t="s">
        <v>81</v>
      </c>
      <c r="AV104" s="11" t="s">
        <v>81</v>
      </c>
      <c r="AW104" s="11" t="s">
        <v>32</v>
      </c>
      <c r="AX104" s="11" t="s">
        <v>78</v>
      </c>
      <c r="AY104" s="195" t="s">
        <v>118</v>
      </c>
    </row>
    <row r="105" spans="2:65" s="1" customFormat="1" ht="20.4" customHeight="1">
      <c r="B105" s="30"/>
      <c r="C105" s="170" t="s">
        <v>154</v>
      </c>
      <c r="D105" s="170" t="s">
        <v>120</v>
      </c>
      <c r="E105" s="171" t="s">
        <v>155</v>
      </c>
      <c r="F105" s="172" t="s">
        <v>156</v>
      </c>
      <c r="G105" s="173" t="s">
        <v>123</v>
      </c>
      <c r="H105" s="174">
        <v>266</v>
      </c>
      <c r="I105" s="175"/>
      <c r="J105" s="176">
        <f>ROUND(I105*H105,2)</f>
        <v>0</v>
      </c>
      <c r="K105" s="172" t="s">
        <v>124</v>
      </c>
      <c r="L105" s="34"/>
      <c r="M105" s="177" t="s">
        <v>1</v>
      </c>
      <c r="N105" s="178" t="s">
        <v>41</v>
      </c>
      <c r="O105" s="56"/>
      <c r="P105" s="179">
        <f>O105*H105</f>
        <v>0</v>
      </c>
      <c r="Q105" s="179">
        <v>0</v>
      </c>
      <c r="R105" s="179">
        <f>Q105*H105</f>
        <v>0</v>
      </c>
      <c r="S105" s="179">
        <v>0</v>
      </c>
      <c r="T105" s="180">
        <f>S105*H105</f>
        <v>0</v>
      </c>
      <c r="AR105" s="13" t="s">
        <v>125</v>
      </c>
      <c r="AT105" s="13" t="s">
        <v>120</v>
      </c>
      <c r="AU105" s="13" t="s">
        <v>81</v>
      </c>
      <c r="AY105" s="13" t="s">
        <v>118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13" t="s">
        <v>78</v>
      </c>
      <c r="BK105" s="181">
        <f>ROUND(I105*H105,2)</f>
        <v>0</v>
      </c>
      <c r="BL105" s="13" t="s">
        <v>125</v>
      </c>
      <c r="BM105" s="13" t="s">
        <v>157</v>
      </c>
    </row>
    <row r="106" spans="2:47" s="1" customFormat="1" ht="28.8">
      <c r="B106" s="30"/>
      <c r="C106" s="31"/>
      <c r="D106" s="182" t="s">
        <v>127</v>
      </c>
      <c r="E106" s="31"/>
      <c r="F106" s="183" t="s">
        <v>158</v>
      </c>
      <c r="G106" s="31"/>
      <c r="H106" s="31"/>
      <c r="I106" s="99"/>
      <c r="J106" s="31"/>
      <c r="K106" s="31"/>
      <c r="L106" s="34"/>
      <c r="M106" s="184"/>
      <c r="N106" s="56"/>
      <c r="O106" s="56"/>
      <c r="P106" s="56"/>
      <c r="Q106" s="56"/>
      <c r="R106" s="56"/>
      <c r="S106" s="56"/>
      <c r="T106" s="57"/>
      <c r="AT106" s="13" t="s">
        <v>127</v>
      </c>
      <c r="AU106" s="13" t="s">
        <v>81</v>
      </c>
    </row>
    <row r="107" spans="2:51" s="11" customFormat="1" ht="10.2">
      <c r="B107" s="185"/>
      <c r="C107" s="186"/>
      <c r="D107" s="182" t="s">
        <v>129</v>
      </c>
      <c r="E107" s="187" t="s">
        <v>1</v>
      </c>
      <c r="F107" s="188" t="s">
        <v>159</v>
      </c>
      <c r="G107" s="186"/>
      <c r="H107" s="189">
        <v>266</v>
      </c>
      <c r="I107" s="190"/>
      <c r="J107" s="186"/>
      <c r="K107" s="186"/>
      <c r="L107" s="191"/>
      <c r="M107" s="192"/>
      <c r="N107" s="193"/>
      <c r="O107" s="193"/>
      <c r="P107" s="193"/>
      <c r="Q107" s="193"/>
      <c r="R107" s="193"/>
      <c r="S107" s="193"/>
      <c r="T107" s="194"/>
      <c r="AT107" s="195" t="s">
        <v>129</v>
      </c>
      <c r="AU107" s="195" t="s">
        <v>81</v>
      </c>
      <c r="AV107" s="11" t="s">
        <v>81</v>
      </c>
      <c r="AW107" s="11" t="s">
        <v>32</v>
      </c>
      <c r="AX107" s="11" t="s">
        <v>78</v>
      </c>
      <c r="AY107" s="195" t="s">
        <v>118</v>
      </c>
    </row>
    <row r="108" spans="2:65" s="1" customFormat="1" ht="20.4" customHeight="1">
      <c r="B108" s="30"/>
      <c r="C108" s="170" t="s">
        <v>160</v>
      </c>
      <c r="D108" s="170" t="s">
        <v>120</v>
      </c>
      <c r="E108" s="171" t="s">
        <v>161</v>
      </c>
      <c r="F108" s="172" t="s">
        <v>162</v>
      </c>
      <c r="G108" s="173" t="s">
        <v>123</v>
      </c>
      <c r="H108" s="174">
        <v>51.9</v>
      </c>
      <c r="I108" s="175"/>
      <c r="J108" s="176">
        <f>ROUND(I108*H108,2)</f>
        <v>0</v>
      </c>
      <c r="K108" s="172" t="s">
        <v>124</v>
      </c>
      <c r="L108" s="34"/>
      <c r="M108" s="177" t="s">
        <v>1</v>
      </c>
      <c r="N108" s="178" t="s">
        <v>41</v>
      </c>
      <c r="O108" s="56"/>
      <c r="P108" s="179">
        <f>O108*H108</f>
        <v>0</v>
      </c>
      <c r="Q108" s="179">
        <v>0</v>
      </c>
      <c r="R108" s="179">
        <f>Q108*H108</f>
        <v>0</v>
      </c>
      <c r="S108" s="179">
        <v>0</v>
      </c>
      <c r="T108" s="180">
        <f>S108*H108</f>
        <v>0</v>
      </c>
      <c r="AR108" s="13" t="s">
        <v>125</v>
      </c>
      <c r="AT108" s="13" t="s">
        <v>120</v>
      </c>
      <c r="AU108" s="13" t="s">
        <v>81</v>
      </c>
      <c r="AY108" s="13" t="s">
        <v>118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13" t="s">
        <v>78</v>
      </c>
      <c r="BK108" s="181">
        <f>ROUND(I108*H108,2)</f>
        <v>0</v>
      </c>
      <c r="BL108" s="13" t="s">
        <v>125</v>
      </c>
      <c r="BM108" s="13" t="s">
        <v>163</v>
      </c>
    </row>
    <row r="109" spans="2:47" s="1" customFormat="1" ht="19.2">
      <c r="B109" s="30"/>
      <c r="C109" s="31"/>
      <c r="D109" s="182" t="s">
        <v>127</v>
      </c>
      <c r="E109" s="31"/>
      <c r="F109" s="183" t="s">
        <v>164</v>
      </c>
      <c r="G109" s="31"/>
      <c r="H109" s="31"/>
      <c r="I109" s="99"/>
      <c r="J109" s="31"/>
      <c r="K109" s="31"/>
      <c r="L109" s="34"/>
      <c r="M109" s="184"/>
      <c r="N109" s="56"/>
      <c r="O109" s="56"/>
      <c r="P109" s="56"/>
      <c r="Q109" s="56"/>
      <c r="R109" s="56"/>
      <c r="S109" s="56"/>
      <c r="T109" s="57"/>
      <c r="AT109" s="13" t="s">
        <v>127</v>
      </c>
      <c r="AU109" s="13" t="s">
        <v>81</v>
      </c>
    </row>
    <row r="110" spans="2:51" s="11" customFormat="1" ht="10.2">
      <c r="B110" s="185"/>
      <c r="C110" s="186"/>
      <c r="D110" s="182" t="s">
        <v>129</v>
      </c>
      <c r="E110" s="187" t="s">
        <v>1</v>
      </c>
      <c r="F110" s="188" t="s">
        <v>165</v>
      </c>
      <c r="G110" s="186"/>
      <c r="H110" s="189">
        <v>51.9</v>
      </c>
      <c r="I110" s="190"/>
      <c r="J110" s="186"/>
      <c r="K110" s="186"/>
      <c r="L110" s="191"/>
      <c r="M110" s="192"/>
      <c r="N110" s="193"/>
      <c r="O110" s="193"/>
      <c r="P110" s="193"/>
      <c r="Q110" s="193"/>
      <c r="R110" s="193"/>
      <c r="S110" s="193"/>
      <c r="T110" s="194"/>
      <c r="AT110" s="195" t="s">
        <v>129</v>
      </c>
      <c r="AU110" s="195" t="s">
        <v>81</v>
      </c>
      <c r="AV110" s="11" t="s">
        <v>81</v>
      </c>
      <c r="AW110" s="11" t="s">
        <v>32</v>
      </c>
      <c r="AX110" s="11" t="s">
        <v>78</v>
      </c>
      <c r="AY110" s="195" t="s">
        <v>118</v>
      </c>
    </row>
    <row r="111" spans="2:65" s="1" customFormat="1" ht="20.4" customHeight="1">
      <c r="B111" s="30"/>
      <c r="C111" s="170" t="s">
        <v>166</v>
      </c>
      <c r="D111" s="170" t="s">
        <v>120</v>
      </c>
      <c r="E111" s="171" t="s">
        <v>167</v>
      </c>
      <c r="F111" s="172" t="s">
        <v>168</v>
      </c>
      <c r="G111" s="173" t="s">
        <v>123</v>
      </c>
      <c r="H111" s="174">
        <v>53.2</v>
      </c>
      <c r="I111" s="175"/>
      <c r="J111" s="176">
        <f>ROUND(I111*H111,2)</f>
        <v>0</v>
      </c>
      <c r="K111" s="172" t="s">
        <v>124</v>
      </c>
      <c r="L111" s="34"/>
      <c r="M111" s="177" t="s">
        <v>1</v>
      </c>
      <c r="N111" s="178" t="s">
        <v>41</v>
      </c>
      <c r="O111" s="56"/>
      <c r="P111" s="179">
        <f>O111*H111</f>
        <v>0</v>
      </c>
      <c r="Q111" s="179">
        <v>0</v>
      </c>
      <c r="R111" s="179">
        <f>Q111*H111</f>
        <v>0</v>
      </c>
      <c r="S111" s="179">
        <v>0</v>
      </c>
      <c r="T111" s="180">
        <f>S111*H111</f>
        <v>0</v>
      </c>
      <c r="AR111" s="13" t="s">
        <v>125</v>
      </c>
      <c r="AT111" s="13" t="s">
        <v>120</v>
      </c>
      <c r="AU111" s="13" t="s">
        <v>81</v>
      </c>
      <c r="AY111" s="13" t="s">
        <v>118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13" t="s">
        <v>78</v>
      </c>
      <c r="BK111" s="181">
        <f>ROUND(I111*H111,2)</f>
        <v>0</v>
      </c>
      <c r="BL111" s="13" t="s">
        <v>125</v>
      </c>
      <c r="BM111" s="13" t="s">
        <v>169</v>
      </c>
    </row>
    <row r="112" spans="2:47" s="1" customFormat="1" ht="10.2">
      <c r="B112" s="30"/>
      <c r="C112" s="31"/>
      <c r="D112" s="182" t="s">
        <v>127</v>
      </c>
      <c r="E112" s="31"/>
      <c r="F112" s="183" t="s">
        <v>170</v>
      </c>
      <c r="G112" s="31"/>
      <c r="H112" s="31"/>
      <c r="I112" s="99"/>
      <c r="J112" s="31"/>
      <c r="K112" s="31"/>
      <c r="L112" s="34"/>
      <c r="M112" s="184"/>
      <c r="N112" s="56"/>
      <c r="O112" s="56"/>
      <c r="P112" s="56"/>
      <c r="Q112" s="56"/>
      <c r="R112" s="56"/>
      <c r="S112" s="56"/>
      <c r="T112" s="57"/>
      <c r="AT112" s="13" t="s">
        <v>127</v>
      </c>
      <c r="AU112" s="13" t="s">
        <v>81</v>
      </c>
    </row>
    <row r="113" spans="2:51" s="11" customFormat="1" ht="10.2">
      <c r="B113" s="185"/>
      <c r="C113" s="186"/>
      <c r="D113" s="182" t="s">
        <v>129</v>
      </c>
      <c r="E113" s="187" t="s">
        <v>1</v>
      </c>
      <c r="F113" s="188" t="s">
        <v>171</v>
      </c>
      <c r="G113" s="186"/>
      <c r="H113" s="189">
        <v>53.2</v>
      </c>
      <c r="I113" s="190"/>
      <c r="J113" s="186"/>
      <c r="K113" s="186"/>
      <c r="L113" s="191"/>
      <c r="M113" s="192"/>
      <c r="N113" s="193"/>
      <c r="O113" s="193"/>
      <c r="P113" s="193"/>
      <c r="Q113" s="193"/>
      <c r="R113" s="193"/>
      <c r="S113" s="193"/>
      <c r="T113" s="194"/>
      <c r="AT113" s="195" t="s">
        <v>129</v>
      </c>
      <c r="AU113" s="195" t="s">
        <v>81</v>
      </c>
      <c r="AV113" s="11" t="s">
        <v>81</v>
      </c>
      <c r="AW113" s="11" t="s">
        <v>32</v>
      </c>
      <c r="AX113" s="11" t="s">
        <v>78</v>
      </c>
      <c r="AY113" s="195" t="s">
        <v>118</v>
      </c>
    </row>
    <row r="114" spans="2:65" s="1" customFormat="1" ht="20.4" customHeight="1">
      <c r="B114" s="30"/>
      <c r="C114" s="170" t="s">
        <v>172</v>
      </c>
      <c r="D114" s="170" t="s">
        <v>120</v>
      </c>
      <c r="E114" s="171" t="s">
        <v>173</v>
      </c>
      <c r="F114" s="172" t="s">
        <v>174</v>
      </c>
      <c r="G114" s="173" t="s">
        <v>175</v>
      </c>
      <c r="H114" s="174">
        <v>95.76</v>
      </c>
      <c r="I114" s="175"/>
      <c r="J114" s="176">
        <f>ROUND(I114*H114,2)</f>
        <v>0</v>
      </c>
      <c r="K114" s="172" t="s">
        <v>124</v>
      </c>
      <c r="L114" s="34"/>
      <c r="M114" s="177" t="s">
        <v>1</v>
      </c>
      <c r="N114" s="178" t="s">
        <v>41</v>
      </c>
      <c r="O114" s="56"/>
      <c r="P114" s="179">
        <f>O114*H114</f>
        <v>0</v>
      </c>
      <c r="Q114" s="179">
        <v>0</v>
      </c>
      <c r="R114" s="179">
        <f>Q114*H114</f>
        <v>0</v>
      </c>
      <c r="S114" s="179">
        <v>0</v>
      </c>
      <c r="T114" s="180">
        <f>S114*H114</f>
        <v>0</v>
      </c>
      <c r="AR114" s="13" t="s">
        <v>125</v>
      </c>
      <c r="AT114" s="13" t="s">
        <v>120</v>
      </c>
      <c r="AU114" s="13" t="s">
        <v>81</v>
      </c>
      <c r="AY114" s="13" t="s">
        <v>118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13" t="s">
        <v>78</v>
      </c>
      <c r="BK114" s="181">
        <f>ROUND(I114*H114,2)</f>
        <v>0</v>
      </c>
      <c r="BL114" s="13" t="s">
        <v>125</v>
      </c>
      <c r="BM114" s="13" t="s">
        <v>176</v>
      </c>
    </row>
    <row r="115" spans="2:47" s="1" customFormat="1" ht="19.2">
      <c r="B115" s="30"/>
      <c r="C115" s="31"/>
      <c r="D115" s="182" t="s">
        <v>127</v>
      </c>
      <c r="E115" s="31"/>
      <c r="F115" s="183" t="s">
        <v>177</v>
      </c>
      <c r="G115" s="31"/>
      <c r="H115" s="31"/>
      <c r="I115" s="99"/>
      <c r="J115" s="31"/>
      <c r="K115" s="31"/>
      <c r="L115" s="34"/>
      <c r="M115" s="184"/>
      <c r="N115" s="56"/>
      <c r="O115" s="56"/>
      <c r="P115" s="56"/>
      <c r="Q115" s="56"/>
      <c r="R115" s="56"/>
      <c r="S115" s="56"/>
      <c r="T115" s="57"/>
      <c r="AT115" s="13" t="s">
        <v>127</v>
      </c>
      <c r="AU115" s="13" t="s">
        <v>81</v>
      </c>
    </row>
    <row r="116" spans="2:51" s="11" customFormat="1" ht="10.2">
      <c r="B116" s="185"/>
      <c r="C116" s="186"/>
      <c r="D116" s="182" t="s">
        <v>129</v>
      </c>
      <c r="E116" s="187" t="s">
        <v>1</v>
      </c>
      <c r="F116" s="188" t="s">
        <v>178</v>
      </c>
      <c r="G116" s="186"/>
      <c r="H116" s="189">
        <v>95.76</v>
      </c>
      <c r="I116" s="190"/>
      <c r="J116" s="186"/>
      <c r="K116" s="186"/>
      <c r="L116" s="191"/>
      <c r="M116" s="192"/>
      <c r="N116" s="193"/>
      <c r="O116" s="193"/>
      <c r="P116" s="193"/>
      <c r="Q116" s="193"/>
      <c r="R116" s="193"/>
      <c r="S116" s="193"/>
      <c r="T116" s="194"/>
      <c r="AT116" s="195" t="s">
        <v>129</v>
      </c>
      <c r="AU116" s="195" t="s">
        <v>81</v>
      </c>
      <c r="AV116" s="11" t="s">
        <v>81</v>
      </c>
      <c r="AW116" s="11" t="s">
        <v>32</v>
      </c>
      <c r="AX116" s="11" t="s">
        <v>78</v>
      </c>
      <c r="AY116" s="195" t="s">
        <v>118</v>
      </c>
    </row>
    <row r="117" spans="2:65" s="1" customFormat="1" ht="20.4" customHeight="1">
      <c r="B117" s="30"/>
      <c r="C117" s="170" t="s">
        <v>179</v>
      </c>
      <c r="D117" s="170" t="s">
        <v>120</v>
      </c>
      <c r="E117" s="171" t="s">
        <v>180</v>
      </c>
      <c r="F117" s="172" t="s">
        <v>181</v>
      </c>
      <c r="G117" s="173" t="s">
        <v>123</v>
      </c>
      <c r="H117" s="174">
        <v>60.79</v>
      </c>
      <c r="I117" s="175"/>
      <c r="J117" s="176">
        <f>ROUND(I117*H117,2)</f>
        <v>0</v>
      </c>
      <c r="K117" s="172" t="s">
        <v>124</v>
      </c>
      <c r="L117" s="34"/>
      <c r="M117" s="177" t="s">
        <v>1</v>
      </c>
      <c r="N117" s="178" t="s">
        <v>41</v>
      </c>
      <c r="O117" s="56"/>
      <c r="P117" s="179">
        <f>O117*H117</f>
        <v>0</v>
      </c>
      <c r="Q117" s="179">
        <v>0</v>
      </c>
      <c r="R117" s="179">
        <f>Q117*H117</f>
        <v>0</v>
      </c>
      <c r="S117" s="179">
        <v>0</v>
      </c>
      <c r="T117" s="180">
        <f>S117*H117</f>
        <v>0</v>
      </c>
      <c r="AR117" s="13" t="s">
        <v>125</v>
      </c>
      <c r="AT117" s="13" t="s">
        <v>120</v>
      </c>
      <c r="AU117" s="13" t="s">
        <v>81</v>
      </c>
      <c r="AY117" s="13" t="s">
        <v>118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13" t="s">
        <v>78</v>
      </c>
      <c r="BK117" s="181">
        <f>ROUND(I117*H117,2)</f>
        <v>0</v>
      </c>
      <c r="BL117" s="13" t="s">
        <v>125</v>
      </c>
      <c r="BM117" s="13" t="s">
        <v>182</v>
      </c>
    </row>
    <row r="118" spans="2:47" s="1" customFormat="1" ht="19.2">
      <c r="B118" s="30"/>
      <c r="C118" s="31"/>
      <c r="D118" s="182" t="s">
        <v>127</v>
      </c>
      <c r="E118" s="31"/>
      <c r="F118" s="183" t="s">
        <v>183</v>
      </c>
      <c r="G118" s="31"/>
      <c r="H118" s="31"/>
      <c r="I118" s="99"/>
      <c r="J118" s="31"/>
      <c r="K118" s="31"/>
      <c r="L118" s="34"/>
      <c r="M118" s="184"/>
      <c r="N118" s="56"/>
      <c r="O118" s="56"/>
      <c r="P118" s="56"/>
      <c r="Q118" s="56"/>
      <c r="R118" s="56"/>
      <c r="S118" s="56"/>
      <c r="T118" s="57"/>
      <c r="AT118" s="13" t="s">
        <v>127</v>
      </c>
      <c r="AU118" s="13" t="s">
        <v>81</v>
      </c>
    </row>
    <row r="119" spans="2:51" s="11" customFormat="1" ht="10.2">
      <c r="B119" s="185"/>
      <c r="C119" s="186"/>
      <c r="D119" s="182" t="s">
        <v>129</v>
      </c>
      <c r="E119" s="187" t="s">
        <v>1</v>
      </c>
      <c r="F119" s="188" t="s">
        <v>184</v>
      </c>
      <c r="G119" s="186"/>
      <c r="H119" s="189">
        <v>59.74</v>
      </c>
      <c r="I119" s="190"/>
      <c r="J119" s="186"/>
      <c r="K119" s="186"/>
      <c r="L119" s="191"/>
      <c r="M119" s="192"/>
      <c r="N119" s="193"/>
      <c r="O119" s="193"/>
      <c r="P119" s="193"/>
      <c r="Q119" s="193"/>
      <c r="R119" s="193"/>
      <c r="S119" s="193"/>
      <c r="T119" s="194"/>
      <c r="AT119" s="195" t="s">
        <v>129</v>
      </c>
      <c r="AU119" s="195" t="s">
        <v>81</v>
      </c>
      <c r="AV119" s="11" t="s">
        <v>81</v>
      </c>
      <c r="AW119" s="11" t="s">
        <v>32</v>
      </c>
      <c r="AX119" s="11" t="s">
        <v>70</v>
      </c>
      <c r="AY119" s="195" t="s">
        <v>118</v>
      </c>
    </row>
    <row r="120" spans="2:51" s="11" customFormat="1" ht="10.2">
      <c r="B120" s="185"/>
      <c r="C120" s="186"/>
      <c r="D120" s="182" t="s">
        <v>129</v>
      </c>
      <c r="E120" s="187" t="s">
        <v>1</v>
      </c>
      <c r="F120" s="188" t="s">
        <v>185</v>
      </c>
      <c r="G120" s="186"/>
      <c r="H120" s="189">
        <v>1.05</v>
      </c>
      <c r="I120" s="190"/>
      <c r="J120" s="186"/>
      <c r="K120" s="186"/>
      <c r="L120" s="191"/>
      <c r="M120" s="192"/>
      <c r="N120" s="193"/>
      <c r="O120" s="193"/>
      <c r="P120" s="193"/>
      <c r="Q120" s="193"/>
      <c r="R120" s="193"/>
      <c r="S120" s="193"/>
      <c r="T120" s="194"/>
      <c r="AT120" s="195" t="s">
        <v>129</v>
      </c>
      <c r="AU120" s="195" t="s">
        <v>81</v>
      </c>
      <c r="AV120" s="11" t="s">
        <v>81</v>
      </c>
      <c r="AW120" s="11" t="s">
        <v>32</v>
      </c>
      <c r="AX120" s="11" t="s">
        <v>70</v>
      </c>
      <c r="AY120" s="195" t="s">
        <v>118</v>
      </c>
    </row>
    <row r="121" spans="2:65" s="1" customFormat="1" ht="20.4" customHeight="1">
      <c r="B121" s="30"/>
      <c r="C121" s="170" t="s">
        <v>186</v>
      </c>
      <c r="D121" s="170" t="s">
        <v>120</v>
      </c>
      <c r="E121" s="171" t="s">
        <v>187</v>
      </c>
      <c r="F121" s="172" t="s">
        <v>188</v>
      </c>
      <c r="G121" s="173" t="s">
        <v>189</v>
      </c>
      <c r="H121" s="174">
        <v>85.6</v>
      </c>
      <c r="I121" s="175"/>
      <c r="J121" s="176">
        <f>ROUND(I121*H121,2)</f>
        <v>0</v>
      </c>
      <c r="K121" s="172" t="s">
        <v>124</v>
      </c>
      <c r="L121" s="34"/>
      <c r="M121" s="177" t="s">
        <v>1</v>
      </c>
      <c r="N121" s="178" t="s">
        <v>41</v>
      </c>
      <c r="O121" s="56"/>
      <c r="P121" s="179">
        <f>O121*H121</f>
        <v>0</v>
      </c>
      <c r="Q121" s="179">
        <v>0</v>
      </c>
      <c r="R121" s="179">
        <f>Q121*H121</f>
        <v>0</v>
      </c>
      <c r="S121" s="179">
        <v>0</v>
      </c>
      <c r="T121" s="180">
        <f>S121*H121</f>
        <v>0</v>
      </c>
      <c r="AR121" s="13" t="s">
        <v>125</v>
      </c>
      <c r="AT121" s="13" t="s">
        <v>120</v>
      </c>
      <c r="AU121" s="13" t="s">
        <v>81</v>
      </c>
      <c r="AY121" s="13" t="s">
        <v>118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13" t="s">
        <v>78</v>
      </c>
      <c r="BK121" s="181">
        <f>ROUND(I121*H121,2)</f>
        <v>0</v>
      </c>
      <c r="BL121" s="13" t="s">
        <v>125</v>
      </c>
      <c r="BM121" s="13" t="s">
        <v>190</v>
      </c>
    </row>
    <row r="122" spans="2:47" s="1" customFormat="1" ht="19.2">
      <c r="B122" s="30"/>
      <c r="C122" s="31"/>
      <c r="D122" s="182" t="s">
        <v>127</v>
      </c>
      <c r="E122" s="31"/>
      <c r="F122" s="183" t="s">
        <v>191</v>
      </c>
      <c r="G122" s="31"/>
      <c r="H122" s="31"/>
      <c r="I122" s="99"/>
      <c r="J122" s="31"/>
      <c r="K122" s="31"/>
      <c r="L122" s="34"/>
      <c r="M122" s="184"/>
      <c r="N122" s="56"/>
      <c r="O122" s="56"/>
      <c r="P122" s="56"/>
      <c r="Q122" s="56"/>
      <c r="R122" s="56"/>
      <c r="S122" s="56"/>
      <c r="T122" s="57"/>
      <c r="AT122" s="13" t="s">
        <v>127</v>
      </c>
      <c r="AU122" s="13" t="s">
        <v>81</v>
      </c>
    </row>
    <row r="123" spans="2:51" s="11" customFormat="1" ht="10.2">
      <c r="B123" s="185"/>
      <c r="C123" s="186"/>
      <c r="D123" s="182" t="s">
        <v>129</v>
      </c>
      <c r="E123" s="187" t="s">
        <v>1</v>
      </c>
      <c r="F123" s="188" t="s">
        <v>192</v>
      </c>
      <c r="G123" s="186"/>
      <c r="H123" s="189">
        <v>85.6</v>
      </c>
      <c r="I123" s="190"/>
      <c r="J123" s="186"/>
      <c r="K123" s="186"/>
      <c r="L123" s="191"/>
      <c r="M123" s="192"/>
      <c r="N123" s="193"/>
      <c r="O123" s="193"/>
      <c r="P123" s="193"/>
      <c r="Q123" s="193"/>
      <c r="R123" s="193"/>
      <c r="S123" s="193"/>
      <c r="T123" s="194"/>
      <c r="AT123" s="195" t="s">
        <v>129</v>
      </c>
      <c r="AU123" s="195" t="s">
        <v>81</v>
      </c>
      <c r="AV123" s="11" t="s">
        <v>81</v>
      </c>
      <c r="AW123" s="11" t="s">
        <v>32</v>
      </c>
      <c r="AX123" s="11" t="s">
        <v>78</v>
      </c>
      <c r="AY123" s="195" t="s">
        <v>118</v>
      </c>
    </row>
    <row r="124" spans="2:65" s="1" customFormat="1" ht="20.4" customHeight="1">
      <c r="B124" s="30"/>
      <c r="C124" s="170" t="s">
        <v>193</v>
      </c>
      <c r="D124" s="170" t="s">
        <v>120</v>
      </c>
      <c r="E124" s="171" t="s">
        <v>194</v>
      </c>
      <c r="F124" s="172" t="s">
        <v>195</v>
      </c>
      <c r="G124" s="173" t="s">
        <v>189</v>
      </c>
      <c r="H124" s="174">
        <v>85.6</v>
      </c>
      <c r="I124" s="175"/>
      <c r="J124" s="176">
        <f>ROUND(I124*H124,2)</f>
        <v>0</v>
      </c>
      <c r="K124" s="172" t="s">
        <v>124</v>
      </c>
      <c r="L124" s="34"/>
      <c r="M124" s="177" t="s">
        <v>1</v>
      </c>
      <c r="N124" s="178" t="s">
        <v>41</v>
      </c>
      <c r="O124" s="56"/>
      <c r="P124" s="179">
        <f>O124*H124</f>
        <v>0</v>
      </c>
      <c r="Q124" s="179">
        <v>0</v>
      </c>
      <c r="R124" s="179">
        <f>Q124*H124</f>
        <v>0</v>
      </c>
      <c r="S124" s="179">
        <v>0</v>
      </c>
      <c r="T124" s="180">
        <f>S124*H124</f>
        <v>0</v>
      </c>
      <c r="AR124" s="13" t="s">
        <v>125</v>
      </c>
      <c r="AT124" s="13" t="s">
        <v>120</v>
      </c>
      <c r="AU124" s="13" t="s">
        <v>81</v>
      </c>
      <c r="AY124" s="13" t="s">
        <v>118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13" t="s">
        <v>78</v>
      </c>
      <c r="BK124" s="181">
        <f>ROUND(I124*H124,2)</f>
        <v>0</v>
      </c>
      <c r="BL124" s="13" t="s">
        <v>125</v>
      </c>
      <c r="BM124" s="13" t="s">
        <v>196</v>
      </c>
    </row>
    <row r="125" spans="2:47" s="1" customFormat="1" ht="19.2">
      <c r="B125" s="30"/>
      <c r="C125" s="31"/>
      <c r="D125" s="182" t="s">
        <v>127</v>
      </c>
      <c r="E125" s="31"/>
      <c r="F125" s="183" t="s">
        <v>197</v>
      </c>
      <c r="G125" s="31"/>
      <c r="H125" s="31"/>
      <c r="I125" s="99"/>
      <c r="J125" s="31"/>
      <c r="K125" s="31"/>
      <c r="L125" s="34"/>
      <c r="M125" s="184"/>
      <c r="N125" s="56"/>
      <c r="O125" s="56"/>
      <c r="P125" s="56"/>
      <c r="Q125" s="56"/>
      <c r="R125" s="56"/>
      <c r="S125" s="56"/>
      <c r="T125" s="57"/>
      <c r="AT125" s="13" t="s">
        <v>127</v>
      </c>
      <c r="AU125" s="13" t="s">
        <v>81</v>
      </c>
    </row>
    <row r="126" spans="2:65" s="1" customFormat="1" ht="20.4" customHeight="1">
      <c r="B126" s="30"/>
      <c r="C126" s="196" t="s">
        <v>198</v>
      </c>
      <c r="D126" s="196" t="s">
        <v>199</v>
      </c>
      <c r="E126" s="197" t="s">
        <v>200</v>
      </c>
      <c r="F126" s="198" t="s">
        <v>201</v>
      </c>
      <c r="G126" s="199" t="s">
        <v>202</v>
      </c>
      <c r="H126" s="200">
        <v>1.763</v>
      </c>
      <c r="I126" s="201"/>
      <c r="J126" s="202">
        <f>ROUND(I126*H126,2)</f>
        <v>0</v>
      </c>
      <c r="K126" s="198" t="s">
        <v>124</v>
      </c>
      <c r="L126" s="203"/>
      <c r="M126" s="204" t="s">
        <v>1</v>
      </c>
      <c r="N126" s="205" t="s">
        <v>41</v>
      </c>
      <c r="O126" s="56"/>
      <c r="P126" s="179">
        <f>O126*H126</f>
        <v>0</v>
      </c>
      <c r="Q126" s="179">
        <v>0.001</v>
      </c>
      <c r="R126" s="179">
        <f>Q126*H126</f>
        <v>0.001763</v>
      </c>
      <c r="S126" s="179">
        <v>0</v>
      </c>
      <c r="T126" s="180">
        <f>S126*H126</f>
        <v>0</v>
      </c>
      <c r="AR126" s="13" t="s">
        <v>166</v>
      </c>
      <c r="AT126" s="13" t="s">
        <v>199</v>
      </c>
      <c r="AU126" s="13" t="s">
        <v>81</v>
      </c>
      <c r="AY126" s="13" t="s">
        <v>118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13" t="s">
        <v>78</v>
      </c>
      <c r="BK126" s="181">
        <f>ROUND(I126*H126,2)</f>
        <v>0</v>
      </c>
      <c r="BL126" s="13" t="s">
        <v>125</v>
      </c>
      <c r="BM126" s="13" t="s">
        <v>203</v>
      </c>
    </row>
    <row r="127" spans="2:47" s="1" customFormat="1" ht="10.2">
      <c r="B127" s="30"/>
      <c r="C127" s="31"/>
      <c r="D127" s="182" t="s">
        <v>127</v>
      </c>
      <c r="E127" s="31"/>
      <c r="F127" s="183" t="s">
        <v>201</v>
      </c>
      <c r="G127" s="31"/>
      <c r="H127" s="31"/>
      <c r="I127" s="99"/>
      <c r="J127" s="31"/>
      <c r="K127" s="31"/>
      <c r="L127" s="34"/>
      <c r="M127" s="184"/>
      <c r="N127" s="56"/>
      <c r="O127" s="56"/>
      <c r="P127" s="56"/>
      <c r="Q127" s="56"/>
      <c r="R127" s="56"/>
      <c r="S127" s="56"/>
      <c r="T127" s="57"/>
      <c r="AT127" s="13" t="s">
        <v>127</v>
      </c>
      <c r="AU127" s="13" t="s">
        <v>81</v>
      </c>
    </row>
    <row r="128" spans="2:51" s="11" customFormat="1" ht="10.2">
      <c r="B128" s="185"/>
      <c r="C128" s="186"/>
      <c r="D128" s="182" t="s">
        <v>129</v>
      </c>
      <c r="E128" s="187" t="s">
        <v>1</v>
      </c>
      <c r="F128" s="188" t="s">
        <v>204</v>
      </c>
      <c r="G128" s="186"/>
      <c r="H128" s="189">
        <v>1.763</v>
      </c>
      <c r="I128" s="190"/>
      <c r="J128" s="186"/>
      <c r="K128" s="186"/>
      <c r="L128" s="191"/>
      <c r="M128" s="192"/>
      <c r="N128" s="193"/>
      <c r="O128" s="193"/>
      <c r="P128" s="193"/>
      <c r="Q128" s="193"/>
      <c r="R128" s="193"/>
      <c r="S128" s="193"/>
      <c r="T128" s="194"/>
      <c r="AT128" s="195" t="s">
        <v>129</v>
      </c>
      <c r="AU128" s="195" t="s">
        <v>81</v>
      </c>
      <c r="AV128" s="11" t="s">
        <v>81</v>
      </c>
      <c r="AW128" s="11" t="s">
        <v>32</v>
      </c>
      <c r="AX128" s="11" t="s">
        <v>78</v>
      </c>
      <c r="AY128" s="195" t="s">
        <v>118</v>
      </c>
    </row>
    <row r="129" spans="2:63" s="10" customFormat="1" ht="22.8" customHeight="1">
      <c r="B129" s="154"/>
      <c r="C129" s="155"/>
      <c r="D129" s="156" t="s">
        <v>69</v>
      </c>
      <c r="E129" s="168" t="s">
        <v>81</v>
      </c>
      <c r="F129" s="168" t="s">
        <v>205</v>
      </c>
      <c r="G129" s="155"/>
      <c r="H129" s="155"/>
      <c r="I129" s="158"/>
      <c r="J129" s="169">
        <f>BK129</f>
        <v>0</v>
      </c>
      <c r="K129" s="155"/>
      <c r="L129" s="160"/>
      <c r="M129" s="161"/>
      <c r="N129" s="162"/>
      <c r="O129" s="162"/>
      <c r="P129" s="163">
        <f>SUM(P130:P154)</f>
        <v>0</v>
      </c>
      <c r="Q129" s="162"/>
      <c r="R129" s="163">
        <f>SUM(R130:R154)</f>
        <v>87.22131791</v>
      </c>
      <c r="S129" s="162"/>
      <c r="T129" s="164">
        <f>SUM(T130:T154)</f>
        <v>0</v>
      </c>
      <c r="AR129" s="165" t="s">
        <v>78</v>
      </c>
      <c r="AT129" s="166" t="s">
        <v>69</v>
      </c>
      <c r="AU129" s="166" t="s">
        <v>78</v>
      </c>
      <c r="AY129" s="165" t="s">
        <v>118</v>
      </c>
      <c r="BK129" s="167">
        <f>SUM(BK130:BK154)</f>
        <v>0</v>
      </c>
    </row>
    <row r="130" spans="2:65" s="1" customFormat="1" ht="20.4" customHeight="1">
      <c r="B130" s="30"/>
      <c r="C130" s="170" t="s">
        <v>206</v>
      </c>
      <c r="D130" s="170" t="s">
        <v>120</v>
      </c>
      <c r="E130" s="171" t="s">
        <v>207</v>
      </c>
      <c r="F130" s="172" t="s">
        <v>208</v>
      </c>
      <c r="G130" s="173" t="s">
        <v>123</v>
      </c>
      <c r="H130" s="174">
        <v>51.36</v>
      </c>
      <c r="I130" s="175"/>
      <c r="J130" s="176">
        <f>ROUND(I130*H130,2)</f>
        <v>0</v>
      </c>
      <c r="K130" s="172" t="s">
        <v>124</v>
      </c>
      <c r="L130" s="34"/>
      <c r="M130" s="177" t="s">
        <v>1</v>
      </c>
      <c r="N130" s="178" t="s">
        <v>41</v>
      </c>
      <c r="O130" s="56"/>
      <c r="P130" s="179">
        <f>O130*H130</f>
        <v>0</v>
      </c>
      <c r="Q130" s="179">
        <v>1.665</v>
      </c>
      <c r="R130" s="179">
        <f>Q130*H130</f>
        <v>85.5144</v>
      </c>
      <c r="S130" s="179">
        <v>0</v>
      </c>
      <c r="T130" s="180">
        <f>S130*H130</f>
        <v>0</v>
      </c>
      <c r="AR130" s="13" t="s">
        <v>125</v>
      </c>
      <c r="AT130" s="13" t="s">
        <v>120</v>
      </c>
      <c r="AU130" s="13" t="s">
        <v>81</v>
      </c>
      <c r="AY130" s="13" t="s">
        <v>118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13" t="s">
        <v>78</v>
      </c>
      <c r="BK130" s="181">
        <f>ROUND(I130*H130,2)</f>
        <v>0</v>
      </c>
      <c r="BL130" s="13" t="s">
        <v>125</v>
      </c>
      <c r="BM130" s="13" t="s">
        <v>209</v>
      </c>
    </row>
    <row r="131" spans="2:47" s="1" customFormat="1" ht="19.2">
      <c r="B131" s="30"/>
      <c r="C131" s="31"/>
      <c r="D131" s="182" t="s">
        <v>127</v>
      </c>
      <c r="E131" s="31"/>
      <c r="F131" s="183" t="s">
        <v>210</v>
      </c>
      <c r="G131" s="31"/>
      <c r="H131" s="31"/>
      <c r="I131" s="99"/>
      <c r="J131" s="31"/>
      <c r="K131" s="31"/>
      <c r="L131" s="34"/>
      <c r="M131" s="184"/>
      <c r="N131" s="56"/>
      <c r="O131" s="56"/>
      <c r="P131" s="56"/>
      <c r="Q131" s="56"/>
      <c r="R131" s="56"/>
      <c r="S131" s="56"/>
      <c r="T131" s="57"/>
      <c r="AT131" s="13" t="s">
        <v>127</v>
      </c>
      <c r="AU131" s="13" t="s">
        <v>81</v>
      </c>
    </row>
    <row r="132" spans="2:47" s="1" customFormat="1" ht="19.2">
      <c r="B132" s="30"/>
      <c r="C132" s="31"/>
      <c r="D132" s="182" t="s">
        <v>211</v>
      </c>
      <c r="E132" s="31"/>
      <c r="F132" s="206" t="s">
        <v>212</v>
      </c>
      <c r="G132" s="31"/>
      <c r="H132" s="31"/>
      <c r="I132" s="99"/>
      <c r="J132" s="31"/>
      <c r="K132" s="31"/>
      <c r="L132" s="34"/>
      <c r="M132" s="184"/>
      <c r="N132" s="56"/>
      <c r="O132" s="56"/>
      <c r="P132" s="56"/>
      <c r="Q132" s="56"/>
      <c r="R132" s="56"/>
      <c r="S132" s="56"/>
      <c r="T132" s="57"/>
      <c r="AT132" s="13" t="s">
        <v>211</v>
      </c>
      <c r="AU132" s="13" t="s">
        <v>81</v>
      </c>
    </row>
    <row r="133" spans="2:51" s="11" customFormat="1" ht="10.2">
      <c r="B133" s="185"/>
      <c r="C133" s="186"/>
      <c r="D133" s="182" t="s">
        <v>129</v>
      </c>
      <c r="E133" s="187" t="s">
        <v>1</v>
      </c>
      <c r="F133" s="188" t="s">
        <v>213</v>
      </c>
      <c r="G133" s="186"/>
      <c r="H133" s="189">
        <v>51.36</v>
      </c>
      <c r="I133" s="190"/>
      <c r="J133" s="186"/>
      <c r="K133" s="186"/>
      <c r="L133" s="191"/>
      <c r="M133" s="192"/>
      <c r="N133" s="193"/>
      <c r="O133" s="193"/>
      <c r="P133" s="193"/>
      <c r="Q133" s="193"/>
      <c r="R133" s="193"/>
      <c r="S133" s="193"/>
      <c r="T133" s="194"/>
      <c r="AT133" s="195" t="s">
        <v>129</v>
      </c>
      <c r="AU133" s="195" t="s">
        <v>81</v>
      </c>
      <c r="AV133" s="11" t="s">
        <v>81</v>
      </c>
      <c r="AW133" s="11" t="s">
        <v>32</v>
      </c>
      <c r="AX133" s="11" t="s">
        <v>78</v>
      </c>
      <c r="AY133" s="195" t="s">
        <v>118</v>
      </c>
    </row>
    <row r="134" spans="2:65" s="1" customFormat="1" ht="20.4" customHeight="1">
      <c r="B134" s="30"/>
      <c r="C134" s="170" t="s">
        <v>8</v>
      </c>
      <c r="D134" s="170" t="s">
        <v>120</v>
      </c>
      <c r="E134" s="171" t="s">
        <v>214</v>
      </c>
      <c r="F134" s="172" t="s">
        <v>215</v>
      </c>
      <c r="G134" s="173" t="s">
        <v>189</v>
      </c>
      <c r="H134" s="174">
        <v>321</v>
      </c>
      <c r="I134" s="175"/>
      <c r="J134" s="176">
        <f>ROUND(I134*H134,2)</f>
        <v>0</v>
      </c>
      <c r="K134" s="172" t="s">
        <v>124</v>
      </c>
      <c r="L134" s="34"/>
      <c r="M134" s="177" t="s">
        <v>1</v>
      </c>
      <c r="N134" s="178" t="s">
        <v>41</v>
      </c>
      <c r="O134" s="56"/>
      <c r="P134" s="179">
        <f>O134*H134</f>
        <v>0</v>
      </c>
      <c r="Q134" s="179">
        <v>0.00027</v>
      </c>
      <c r="R134" s="179">
        <f>Q134*H134</f>
        <v>0.08667</v>
      </c>
      <c r="S134" s="179">
        <v>0</v>
      </c>
      <c r="T134" s="180">
        <f>S134*H134</f>
        <v>0</v>
      </c>
      <c r="AR134" s="13" t="s">
        <v>125</v>
      </c>
      <c r="AT134" s="13" t="s">
        <v>120</v>
      </c>
      <c r="AU134" s="13" t="s">
        <v>81</v>
      </c>
      <c r="AY134" s="13" t="s">
        <v>118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13" t="s">
        <v>78</v>
      </c>
      <c r="BK134" s="181">
        <f>ROUND(I134*H134,2)</f>
        <v>0</v>
      </c>
      <c r="BL134" s="13" t="s">
        <v>125</v>
      </c>
      <c r="BM134" s="13" t="s">
        <v>216</v>
      </c>
    </row>
    <row r="135" spans="2:47" s="1" customFormat="1" ht="19.2">
      <c r="B135" s="30"/>
      <c r="C135" s="31"/>
      <c r="D135" s="182" t="s">
        <v>127</v>
      </c>
      <c r="E135" s="31"/>
      <c r="F135" s="183" t="s">
        <v>217</v>
      </c>
      <c r="G135" s="31"/>
      <c r="H135" s="31"/>
      <c r="I135" s="99"/>
      <c r="J135" s="31"/>
      <c r="K135" s="31"/>
      <c r="L135" s="34"/>
      <c r="M135" s="184"/>
      <c r="N135" s="56"/>
      <c r="O135" s="56"/>
      <c r="P135" s="56"/>
      <c r="Q135" s="56"/>
      <c r="R135" s="56"/>
      <c r="S135" s="56"/>
      <c r="T135" s="57"/>
      <c r="AT135" s="13" t="s">
        <v>127</v>
      </c>
      <c r="AU135" s="13" t="s">
        <v>81</v>
      </c>
    </row>
    <row r="136" spans="2:47" s="1" customFormat="1" ht="28.8">
      <c r="B136" s="30"/>
      <c r="C136" s="31"/>
      <c r="D136" s="182" t="s">
        <v>211</v>
      </c>
      <c r="E136" s="31"/>
      <c r="F136" s="206" t="s">
        <v>218</v>
      </c>
      <c r="G136" s="31"/>
      <c r="H136" s="31"/>
      <c r="I136" s="99"/>
      <c r="J136" s="31"/>
      <c r="K136" s="31"/>
      <c r="L136" s="34"/>
      <c r="M136" s="184"/>
      <c r="N136" s="56"/>
      <c r="O136" s="56"/>
      <c r="P136" s="56"/>
      <c r="Q136" s="56"/>
      <c r="R136" s="56"/>
      <c r="S136" s="56"/>
      <c r="T136" s="57"/>
      <c r="AT136" s="13" t="s">
        <v>211</v>
      </c>
      <c r="AU136" s="13" t="s">
        <v>81</v>
      </c>
    </row>
    <row r="137" spans="2:51" s="11" customFormat="1" ht="10.2">
      <c r="B137" s="185"/>
      <c r="C137" s="186"/>
      <c r="D137" s="182" t="s">
        <v>129</v>
      </c>
      <c r="E137" s="187" t="s">
        <v>1</v>
      </c>
      <c r="F137" s="188" t="s">
        <v>219</v>
      </c>
      <c r="G137" s="186"/>
      <c r="H137" s="189">
        <v>321</v>
      </c>
      <c r="I137" s="190"/>
      <c r="J137" s="186"/>
      <c r="K137" s="186"/>
      <c r="L137" s="191"/>
      <c r="M137" s="192"/>
      <c r="N137" s="193"/>
      <c r="O137" s="193"/>
      <c r="P137" s="193"/>
      <c r="Q137" s="193"/>
      <c r="R137" s="193"/>
      <c r="S137" s="193"/>
      <c r="T137" s="194"/>
      <c r="AT137" s="195" t="s">
        <v>129</v>
      </c>
      <c r="AU137" s="195" t="s">
        <v>81</v>
      </c>
      <c r="AV137" s="11" t="s">
        <v>81</v>
      </c>
      <c r="AW137" s="11" t="s">
        <v>32</v>
      </c>
      <c r="AX137" s="11" t="s">
        <v>78</v>
      </c>
      <c r="AY137" s="195" t="s">
        <v>118</v>
      </c>
    </row>
    <row r="138" spans="2:65" s="1" customFormat="1" ht="20.4" customHeight="1">
      <c r="B138" s="30"/>
      <c r="C138" s="196" t="s">
        <v>220</v>
      </c>
      <c r="D138" s="196" t="s">
        <v>199</v>
      </c>
      <c r="E138" s="197" t="s">
        <v>221</v>
      </c>
      <c r="F138" s="198" t="s">
        <v>222</v>
      </c>
      <c r="G138" s="199" t="s">
        <v>189</v>
      </c>
      <c r="H138" s="200">
        <v>327.42</v>
      </c>
      <c r="I138" s="201"/>
      <c r="J138" s="202">
        <f>ROUND(I138*H138,2)</f>
        <v>0</v>
      </c>
      <c r="K138" s="198" t="s">
        <v>124</v>
      </c>
      <c r="L138" s="203"/>
      <c r="M138" s="204" t="s">
        <v>1</v>
      </c>
      <c r="N138" s="205" t="s">
        <v>41</v>
      </c>
      <c r="O138" s="56"/>
      <c r="P138" s="179">
        <f>O138*H138</f>
        <v>0</v>
      </c>
      <c r="Q138" s="179">
        <v>0.0003</v>
      </c>
      <c r="R138" s="179">
        <f>Q138*H138</f>
        <v>0.098226</v>
      </c>
      <c r="S138" s="179">
        <v>0</v>
      </c>
      <c r="T138" s="180">
        <f>S138*H138</f>
        <v>0</v>
      </c>
      <c r="AR138" s="13" t="s">
        <v>166</v>
      </c>
      <c r="AT138" s="13" t="s">
        <v>199</v>
      </c>
      <c r="AU138" s="13" t="s">
        <v>81</v>
      </c>
      <c r="AY138" s="13" t="s">
        <v>118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13" t="s">
        <v>78</v>
      </c>
      <c r="BK138" s="181">
        <f>ROUND(I138*H138,2)</f>
        <v>0</v>
      </c>
      <c r="BL138" s="13" t="s">
        <v>125</v>
      </c>
      <c r="BM138" s="13" t="s">
        <v>223</v>
      </c>
    </row>
    <row r="139" spans="2:47" s="1" customFormat="1" ht="10.2">
      <c r="B139" s="30"/>
      <c r="C139" s="31"/>
      <c r="D139" s="182" t="s">
        <v>127</v>
      </c>
      <c r="E139" s="31"/>
      <c r="F139" s="183" t="s">
        <v>222</v>
      </c>
      <c r="G139" s="31"/>
      <c r="H139" s="31"/>
      <c r="I139" s="99"/>
      <c r="J139" s="31"/>
      <c r="K139" s="31"/>
      <c r="L139" s="34"/>
      <c r="M139" s="184"/>
      <c r="N139" s="56"/>
      <c r="O139" s="56"/>
      <c r="P139" s="56"/>
      <c r="Q139" s="56"/>
      <c r="R139" s="56"/>
      <c r="S139" s="56"/>
      <c r="T139" s="57"/>
      <c r="AT139" s="13" t="s">
        <v>127</v>
      </c>
      <c r="AU139" s="13" t="s">
        <v>81</v>
      </c>
    </row>
    <row r="140" spans="2:51" s="11" customFormat="1" ht="10.2">
      <c r="B140" s="185"/>
      <c r="C140" s="186"/>
      <c r="D140" s="182" t="s">
        <v>129</v>
      </c>
      <c r="E140" s="187" t="s">
        <v>1</v>
      </c>
      <c r="F140" s="188" t="s">
        <v>224</v>
      </c>
      <c r="G140" s="186"/>
      <c r="H140" s="189">
        <v>327.42</v>
      </c>
      <c r="I140" s="190"/>
      <c r="J140" s="186"/>
      <c r="K140" s="186"/>
      <c r="L140" s="191"/>
      <c r="M140" s="192"/>
      <c r="N140" s="193"/>
      <c r="O140" s="193"/>
      <c r="P140" s="193"/>
      <c r="Q140" s="193"/>
      <c r="R140" s="193"/>
      <c r="S140" s="193"/>
      <c r="T140" s="194"/>
      <c r="AT140" s="195" t="s">
        <v>129</v>
      </c>
      <c r="AU140" s="195" t="s">
        <v>81</v>
      </c>
      <c r="AV140" s="11" t="s">
        <v>81</v>
      </c>
      <c r="AW140" s="11" t="s">
        <v>32</v>
      </c>
      <c r="AX140" s="11" t="s">
        <v>78</v>
      </c>
      <c r="AY140" s="195" t="s">
        <v>118</v>
      </c>
    </row>
    <row r="141" spans="2:65" s="1" customFormat="1" ht="20.4" customHeight="1">
      <c r="B141" s="30"/>
      <c r="C141" s="170" t="s">
        <v>225</v>
      </c>
      <c r="D141" s="170" t="s">
        <v>120</v>
      </c>
      <c r="E141" s="171" t="s">
        <v>226</v>
      </c>
      <c r="F141" s="172" t="s">
        <v>227</v>
      </c>
      <c r="G141" s="173" t="s">
        <v>228</v>
      </c>
      <c r="H141" s="174">
        <v>107</v>
      </c>
      <c r="I141" s="175"/>
      <c r="J141" s="176">
        <f>ROUND(I141*H141,2)</f>
        <v>0</v>
      </c>
      <c r="K141" s="172" t="s">
        <v>124</v>
      </c>
      <c r="L141" s="34"/>
      <c r="M141" s="177" t="s">
        <v>1</v>
      </c>
      <c r="N141" s="178" t="s">
        <v>41</v>
      </c>
      <c r="O141" s="56"/>
      <c r="P141" s="179">
        <f>O141*H141</f>
        <v>0</v>
      </c>
      <c r="Q141" s="179">
        <v>0.00191</v>
      </c>
      <c r="R141" s="179">
        <f>Q141*H141</f>
        <v>0.20437</v>
      </c>
      <c r="S141" s="179">
        <v>0</v>
      </c>
      <c r="T141" s="180">
        <f>S141*H141</f>
        <v>0</v>
      </c>
      <c r="AR141" s="13" t="s">
        <v>125</v>
      </c>
      <c r="AT141" s="13" t="s">
        <v>120</v>
      </c>
      <c r="AU141" s="13" t="s">
        <v>81</v>
      </c>
      <c r="AY141" s="13" t="s">
        <v>118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13" t="s">
        <v>78</v>
      </c>
      <c r="BK141" s="181">
        <f>ROUND(I141*H141,2)</f>
        <v>0</v>
      </c>
      <c r="BL141" s="13" t="s">
        <v>125</v>
      </c>
      <c r="BM141" s="13" t="s">
        <v>229</v>
      </c>
    </row>
    <row r="142" spans="2:47" s="1" customFormat="1" ht="10.2">
      <c r="B142" s="30"/>
      <c r="C142" s="31"/>
      <c r="D142" s="182" t="s">
        <v>127</v>
      </c>
      <c r="E142" s="31"/>
      <c r="F142" s="183" t="s">
        <v>230</v>
      </c>
      <c r="G142" s="31"/>
      <c r="H142" s="31"/>
      <c r="I142" s="99"/>
      <c r="J142" s="31"/>
      <c r="K142" s="31"/>
      <c r="L142" s="34"/>
      <c r="M142" s="184"/>
      <c r="N142" s="56"/>
      <c r="O142" s="56"/>
      <c r="P142" s="56"/>
      <c r="Q142" s="56"/>
      <c r="R142" s="56"/>
      <c r="S142" s="56"/>
      <c r="T142" s="57"/>
      <c r="AT142" s="13" t="s">
        <v>127</v>
      </c>
      <c r="AU142" s="13" t="s">
        <v>81</v>
      </c>
    </row>
    <row r="143" spans="2:51" s="11" customFormat="1" ht="10.2">
      <c r="B143" s="185"/>
      <c r="C143" s="186"/>
      <c r="D143" s="182" t="s">
        <v>129</v>
      </c>
      <c r="E143" s="187" t="s">
        <v>1</v>
      </c>
      <c r="F143" s="188" t="s">
        <v>231</v>
      </c>
      <c r="G143" s="186"/>
      <c r="H143" s="189">
        <v>107</v>
      </c>
      <c r="I143" s="190"/>
      <c r="J143" s="186"/>
      <c r="K143" s="186"/>
      <c r="L143" s="191"/>
      <c r="M143" s="192"/>
      <c r="N143" s="193"/>
      <c r="O143" s="193"/>
      <c r="P143" s="193"/>
      <c r="Q143" s="193"/>
      <c r="R143" s="193"/>
      <c r="S143" s="193"/>
      <c r="T143" s="194"/>
      <c r="AT143" s="195" t="s">
        <v>129</v>
      </c>
      <c r="AU143" s="195" t="s">
        <v>81</v>
      </c>
      <c r="AV143" s="11" t="s">
        <v>81</v>
      </c>
      <c r="AW143" s="11" t="s">
        <v>32</v>
      </c>
      <c r="AX143" s="11" t="s">
        <v>78</v>
      </c>
      <c r="AY143" s="195" t="s">
        <v>118</v>
      </c>
    </row>
    <row r="144" spans="2:65" s="1" customFormat="1" ht="20.4" customHeight="1">
      <c r="B144" s="30"/>
      <c r="C144" s="170" t="s">
        <v>232</v>
      </c>
      <c r="D144" s="170" t="s">
        <v>120</v>
      </c>
      <c r="E144" s="171" t="s">
        <v>233</v>
      </c>
      <c r="F144" s="172" t="s">
        <v>234</v>
      </c>
      <c r="G144" s="173" t="s">
        <v>123</v>
      </c>
      <c r="H144" s="174">
        <v>0.525</v>
      </c>
      <c r="I144" s="175"/>
      <c r="J144" s="176">
        <f>ROUND(I144*H144,2)</f>
        <v>0</v>
      </c>
      <c r="K144" s="172" t="s">
        <v>124</v>
      </c>
      <c r="L144" s="34"/>
      <c r="M144" s="177" t="s">
        <v>1</v>
      </c>
      <c r="N144" s="178" t="s">
        <v>41</v>
      </c>
      <c r="O144" s="56"/>
      <c r="P144" s="179">
        <f>O144*H144</f>
        <v>0</v>
      </c>
      <c r="Q144" s="179">
        <v>2.45329</v>
      </c>
      <c r="R144" s="179">
        <f>Q144*H144</f>
        <v>1.28797725</v>
      </c>
      <c r="S144" s="179">
        <v>0</v>
      </c>
      <c r="T144" s="180">
        <f>S144*H144</f>
        <v>0</v>
      </c>
      <c r="AR144" s="13" t="s">
        <v>125</v>
      </c>
      <c r="AT144" s="13" t="s">
        <v>120</v>
      </c>
      <c r="AU144" s="13" t="s">
        <v>81</v>
      </c>
      <c r="AY144" s="13" t="s">
        <v>118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13" t="s">
        <v>78</v>
      </c>
      <c r="BK144" s="181">
        <f>ROUND(I144*H144,2)</f>
        <v>0</v>
      </c>
      <c r="BL144" s="13" t="s">
        <v>125</v>
      </c>
      <c r="BM144" s="13" t="s">
        <v>235</v>
      </c>
    </row>
    <row r="145" spans="2:47" s="1" customFormat="1" ht="10.2">
      <c r="B145" s="30"/>
      <c r="C145" s="31"/>
      <c r="D145" s="182" t="s">
        <v>127</v>
      </c>
      <c r="E145" s="31"/>
      <c r="F145" s="183" t="s">
        <v>236</v>
      </c>
      <c r="G145" s="31"/>
      <c r="H145" s="31"/>
      <c r="I145" s="99"/>
      <c r="J145" s="31"/>
      <c r="K145" s="31"/>
      <c r="L145" s="34"/>
      <c r="M145" s="184"/>
      <c r="N145" s="56"/>
      <c r="O145" s="56"/>
      <c r="P145" s="56"/>
      <c r="Q145" s="56"/>
      <c r="R145" s="56"/>
      <c r="S145" s="56"/>
      <c r="T145" s="57"/>
      <c r="AT145" s="13" t="s">
        <v>127</v>
      </c>
      <c r="AU145" s="13" t="s">
        <v>81</v>
      </c>
    </row>
    <row r="146" spans="2:51" s="11" customFormat="1" ht="10.2">
      <c r="B146" s="185"/>
      <c r="C146" s="186"/>
      <c r="D146" s="182" t="s">
        <v>129</v>
      </c>
      <c r="E146" s="187" t="s">
        <v>1</v>
      </c>
      <c r="F146" s="188" t="s">
        <v>237</v>
      </c>
      <c r="G146" s="186"/>
      <c r="H146" s="189">
        <v>0.525</v>
      </c>
      <c r="I146" s="190"/>
      <c r="J146" s="186"/>
      <c r="K146" s="186"/>
      <c r="L146" s="191"/>
      <c r="M146" s="192"/>
      <c r="N146" s="193"/>
      <c r="O146" s="193"/>
      <c r="P146" s="193"/>
      <c r="Q146" s="193"/>
      <c r="R146" s="193"/>
      <c r="S146" s="193"/>
      <c r="T146" s="194"/>
      <c r="AT146" s="195" t="s">
        <v>129</v>
      </c>
      <c r="AU146" s="195" t="s">
        <v>81</v>
      </c>
      <c r="AV146" s="11" t="s">
        <v>81</v>
      </c>
      <c r="AW146" s="11" t="s">
        <v>32</v>
      </c>
      <c r="AX146" s="11" t="s">
        <v>78</v>
      </c>
      <c r="AY146" s="195" t="s">
        <v>118</v>
      </c>
    </row>
    <row r="147" spans="2:65" s="1" customFormat="1" ht="20.4" customHeight="1">
      <c r="B147" s="30"/>
      <c r="C147" s="170" t="s">
        <v>238</v>
      </c>
      <c r="D147" s="170" t="s">
        <v>120</v>
      </c>
      <c r="E147" s="171" t="s">
        <v>239</v>
      </c>
      <c r="F147" s="172" t="s">
        <v>240</v>
      </c>
      <c r="G147" s="173" t="s">
        <v>189</v>
      </c>
      <c r="H147" s="174">
        <v>3.92</v>
      </c>
      <c r="I147" s="175"/>
      <c r="J147" s="176">
        <f>ROUND(I147*H147,2)</f>
        <v>0</v>
      </c>
      <c r="K147" s="172" t="s">
        <v>124</v>
      </c>
      <c r="L147" s="34"/>
      <c r="M147" s="177" t="s">
        <v>1</v>
      </c>
      <c r="N147" s="178" t="s">
        <v>41</v>
      </c>
      <c r="O147" s="56"/>
      <c r="P147" s="179">
        <f>O147*H147</f>
        <v>0</v>
      </c>
      <c r="Q147" s="179">
        <v>0.00269</v>
      </c>
      <c r="R147" s="179">
        <f>Q147*H147</f>
        <v>0.0105448</v>
      </c>
      <c r="S147" s="179">
        <v>0</v>
      </c>
      <c r="T147" s="180">
        <f>S147*H147</f>
        <v>0</v>
      </c>
      <c r="AR147" s="13" t="s">
        <v>125</v>
      </c>
      <c r="AT147" s="13" t="s">
        <v>120</v>
      </c>
      <c r="AU147" s="13" t="s">
        <v>81</v>
      </c>
      <c r="AY147" s="13" t="s">
        <v>118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13" t="s">
        <v>78</v>
      </c>
      <c r="BK147" s="181">
        <f>ROUND(I147*H147,2)</f>
        <v>0</v>
      </c>
      <c r="BL147" s="13" t="s">
        <v>125</v>
      </c>
      <c r="BM147" s="13" t="s">
        <v>241</v>
      </c>
    </row>
    <row r="148" spans="2:47" s="1" customFormat="1" ht="10.2">
      <c r="B148" s="30"/>
      <c r="C148" s="31"/>
      <c r="D148" s="182" t="s">
        <v>127</v>
      </c>
      <c r="E148" s="31"/>
      <c r="F148" s="183" t="s">
        <v>242</v>
      </c>
      <c r="G148" s="31"/>
      <c r="H148" s="31"/>
      <c r="I148" s="99"/>
      <c r="J148" s="31"/>
      <c r="K148" s="31"/>
      <c r="L148" s="34"/>
      <c r="M148" s="184"/>
      <c r="N148" s="56"/>
      <c r="O148" s="56"/>
      <c r="P148" s="56"/>
      <c r="Q148" s="56"/>
      <c r="R148" s="56"/>
      <c r="S148" s="56"/>
      <c r="T148" s="57"/>
      <c r="AT148" s="13" t="s">
        <v>127</v>
      </c>
      <c r="AU148" s="13" t="s">
        <v>81</v>
      </c>
    </row>
    <row r="149" spans="2:51" s="11" customFormat="1" ht="10.2">
      <c r="B149" s="185"/>
      <c r="C149" s="186"/>
      <c r="D149" s="182" t="s">
        <v>129</v>
      </c>
      <c r="E149" s="187" t="s">
        <v>1</v>
      </c>
      <c r="F149" s="188" t="s">
        <v>243</v>
      </c>
      <c r="G149" s="186"/>
      <c r="H149" s="189">
        <v>3.92</v>
      </c>
      <c r="I149" s="190"/>
      <c r="J149" s="186"/>
      <c r="K149" s="186"/>
      <c r="L149" s="191"/>
      <c r="M149" s="192"/>
      <c r="N149" s="193"/>
      <c r="O149" s="193"/>
      <c r="P149" s="193"/>
      <c r="Q149" s="193"/>
      <c r="R149" s="193"/>
      <c r="S149" s="193"/>
      <c r="T149" s="194"/>
      <c r="AT149" s="195" t="s">
        <v>129</v>
      </c>
      <c r="AU149" s="195" t="s">
        <v>81</v>
      </c>
      <c r="AV149" s="11" t="s">
        <v>81</v>
      </c>
      <c r="AW149" s="11" t="s">
        <v>32</v>
      </c>
      <c r="AX149" s="11" t="s">
        <v>78</v>
      </c>
      <c r="AY149" s="195" t="s">
        <v>118</v>
      </c>
    </row>
    <row r="150" spans="2:65" s="1" customFormat="1" ht="20.4" customHeight="1">
      <c r="B150" s="30"/>
      <c r="C150" s="170" t="s">
        <v>244</v>
      </c>
      <c r="D150" s="170" t="s">
        <v>120</v>
      </c>
      <c r="E150" s="171" t="s">
        <v>245</v>
      </c>
      <c r="F150" s="172" t="s">
        <v>246</v>
      </c>
      <c r="G150" s="173" t="s">
        <v>189</v>
      </c>
      <c r="H150" s="174">
        <v>3.92</v>
      </c>
      <c r="I150" s="175"/>
      <c r="J150" s="176">
        <f>ROUND(I150*H150,2)</f>
        <v>0</v>
      </c>
      <c r="K150" s="172" t="s">
        <v>124</v>
      </c>
      <c r="L150" s="34"/>
      <c r="M150" s="177" t="s">
        <v>1</v>
      </c>
      <c r="N150" s="178" t="s">
        <v>41</v>
      </c>
      <c r="O150" s="56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AR150" s="13" t="s">
        <v>125</v>
      </c>
      <c r="AT150" s="13" t="s">
        <v>120</v>
      </c>
      <c r="AU150" s="13" t="s">
        <v>81</v>
      </c>
      <c r="AY150" s="13" t="s">
        <v>118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13" t="s">
        <v>78</v>
      </c>
      <c r="BK150" s="181">
        <f>ROUND(I150*H150,2)</f>
        <v>0</v>
      </c>
      <c r="BL150" s="13" t="s">
        <v>125</v>
      </c>
      <c r="BM150" s="13" t="s">
        <v>247</v>
      </c>
    </row>
    <row r="151" spans="2:47" s="1" customFormat="1" ht="10.2">
      <c r="B151" s="30"/>
      <c r="C151" s="31"/>
      <c r="D151" s="182" t="s">
        <v>127</v>
      </c>
      <c r="E151" s="31"/>
      <c r="F151" s="183" t="s">
        <v>248</v>
      </c>
      <c r="G151" s="31"/>
      <c r="H151" s="31"/>
      <c r="I151" s="99"/>
      <c r="J151" s="31"/>
      <c r="K151" s="31"/>
      <c r="L151" s="34"/>
      <c r="M151" s="184"/>
      <c r="N151" s="56"/>
      <c r="O151" s="56"/>
      <c r="P151" s="56"/>
      <c r="Q151" s="56"/>
      <c r="R151" s="56"/>
      <c r="S151" s="56"/>
      <c r="T151" s="57"/>
      <c r="AT151" s="13" t="s">
        <v>127</v>
      </c>
      <c r="AU151" s="13" t="s">
        <v>81</v>
      </c>
    </row>
    <row r="152" spans="2:65" s="1" customFormat="1" ht="20.4" customHeight="1">
      <c r="B152" s="30"/>
      <c r="C152" s="170" t="s">
        <v>7</v>
      </c>
      <c r="D152" s="170" t="s">
        <v>120</v>
      </c>
      <c r="E152" s="171" t="s">
        <v>249</v>
      </c>
      <c r="F152" s="172" t="s">
        <v>250</v>
      </c>
      <c r="G152" s="173" t="s">
        <v>175</v>
      </c>
      <c r="H152" s="174">
        <v>0.018</v>
      </c>
      <c r="I152" s="175"/>
      <c r="J152" s="176">
        <f>ROUND(I152*H152,2)</f>
        <v>0</v>
      </c>
      <c r="K152" s="172" t="s">
        <v>124</v>
      </c>
      <c r="L152" s="34"/>
      <c r="M152" s="177" t="s">
        <v>1</v>
      </c>
      <c r="N152" s="178" t="s">
        <v>41</v>
      </c>
      <c r="O152" s="56"/>
      <c r="P152" s="179">
        <f>O152*H152</f>
        <v>0</v>
      </c>
      <c r="Q152" s="179">
        <v>1.06277</v>
      </c>
      <c r="R152" s="179">
        <f>Q152*H152</f>
        <v>0.01912986</v>
      </c>
      <c r="S152" s="179">
        <v>0</v>
      </c>
      <c r="T152" s="180">
        <f>S152*H152</f>
        <v>0</v>
      </c>
      <c r="AR152" s="13" t="s">
        <v>125</v>
      </c>
      <c r="AT152" s="13" t="s">
        <v>120</v>
      </c>
      <c r="AU152" s="13" t="s">
        <v>81</v>
      </c>
      <c r="AY152" s="13" t="s">
        <v>118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13" t="s">
        <v>78</v>
      </c>
      <c r="BK152" s="181">
        <f>ROUND(I152*H152,2)</f>
        <v>0</v>
      </c>
      <c r="BL152" s="13" t="s">
        <v>125</v>
      </c>
      <c r="BM152" s="13" t="s">
        <v>251</v>
      </c>
    </row>
    <row r="153" spans="2:47" s="1" customFormat="1" ht="10.2">
      <c r="B153" s="30"/>
      <c r="C153" s="31"/>
      <c r="D153" s="182" t="s">
        <v>127</v>
      </c>
      <c r="E153" s="31"/>
      <c r="F153" s="183" t="s">
        <v>252</v>
      </c>
      <c r="G153" s="31"/>
      <c r="H153" s="31"/>
      <c r="I153" s="99"/>
      <c r="J153" s="31"/>
      <c r="K153" s="31"/>
      <c r="L153" s="34"/>
      <c r="M153" s="184"/>
      <c r="N153" s="56"/>
      <c r="O153" s="56"/>
      <c r="P153" s="56"/>
      <c r="Q153" s="56"/>
      <c r="R153" s="56"/>
      <c r="S153" s="56"/>
      <c r="T153" s="57"/>
      <c r="AT153" s="13" t="s">
        <v>127</v>
      </c>
      <c r="AU153" s="13" t="s">
        <v>81</v>
      </c>
    </row>
    <row r="154" spans="2:51" s="11" customFormat="1" ht="10.2">
      <c r="B154" s="185"/>
      <c r="C154" s="186"/>
      <c r="D154" s="182" t="s">
        <v>129</v>
      </c>
      <c r="E154" s="187" t="s">
        <v>1</v>
      </c>
      <c r="F154" s="188" t="s">
        <v>253</v>
      </c>
      <c r="G154" s="186"/>
      <c r="H154" s="189">
        <v>0.018</v>
      </c>
      <c r="I154" s="190"/>
      <c r="J154" s="186"/>
      <c r="K154" s="186"/>
      <c r="L154" s="191"/>
      <c r="M154" s="192"/>
      <c r="N154" s="193"/>
      <c r="O154" s="193"/>
      <c r="P154" s="193"/>
      <c r="Q154" s="193"/>
      <c r="R154" s="193"/>
      <c r="S154" s="193"/>
      <c r="T154" s="194"/>
      <c r="AT154" s="195" t="s">
        <v>129</v>
      </c>
      <c r="AU154" s="195" t="s">
        <v>81</v>
      </c>
      <c r="AV154" s="11" t="s">
        <v>81</v>
      </c>
      <c r="AW154" s="11" t="s">
        <v>32</v>
      </c>
      <c r="AX154" s="11" t="s">
        <v>78</v>
      </c>
      <c r="AY154" s="195" t="s">
        <v>118</v>
      </c>
    </row>
    <row r="155" spans="2:63" s="10" customFormat="1" ht="22.8" customHeight="1">
      <c r="B155" s="154"/>
      <c r="C155" s="155"/>
      <c r="D155" s="156" t="s">
        <v>69</v>
      </c>
      <c r="E155" s="168" t="s">
        <v>125</v>
      </c>
      <c r="F155" s="168" t="s">
        <v>254</v>
      </c>
      <c r="G155" s="155"/>
      <c r="H155" s="155"/>
      <c r="I155" s="158"/>
      <c r="J155" s="169">
        <f>BK155</f>
        <v>0</v>
      </c>
      <c r="K155" s="155"/>
      <c r="L155" s="160"/>
      <c r="M155" s="161"/>
      <c r="N155" s="162"/>
      <c r="O155" s="162"/>
      <c r="P155" s="163">
        <f>SUM(P156:P161)</f>
        <v>0</v>
      </c>
      <c r="Q155" s="162"/>
      <c r="R155" s="163">
        <f>SUM(R156:R161)</f>
        <v>5.0001</v>
      </c>
      <c r="S155" s="162"/>
      <c r="T155" s="164">
        <f>SUM(T156:T161)</f>
        <v>0</v>
      </c>
      <c r="AR155" s="165" t="s">
        <v>78</v>
      </c>
      <c r="AT155" s="166" t="s">
        <v>69</v>
      </c>
      <c r="AU155" s="166" t="s">
        <v>78</v>
      </c>
      <c r="AY155" s="165" t="s">
        <v>118</v>
      </c>
      <c r="BK155" s="167">
        <f>SUM(BK156:BK161)</f>
        <v>0</v>
      </c>
    </row>
    <row r="156" spans="2:65" s="1" customFormat="1" ht="20.4" customHeight="1">
      <c r="B156" s="30"/>
      <c r="C156" s="170" t="s">
        <v>255</v>
      </c>
      <c r="D156" s="170" t="s">
        <v>120</v>
      </c>
      <c r="E156" s="171" t="s">
        <v>256</v>
      </c>
      <c r="F156" s="172" t="s">
        <v>257</v>
      </c>
      <c r="G156" s="173" t="s">
        <v>189</v>
      </c>
      <c r="H156" s="174">
        <v>3.75</v>
      </c>
      <c r="I156" s="175"/>
      <c r="J156" s="176">
        <f>ROUND(I156*H156,2)</f>
        <v>0</v>
      </c>
      <c r="K156" s="172" t="s">
        <v>124</v>
      </c>
      <c r="L156" s="34"/>
      <c r="M156" s="177" t="s">
        <v>1</v>
      </c>
      <c r="N156" s="178" t="s">
        <v>41</v>
      </c>
      <c r="O156" s="56"/>
      <c r="P156" s="179">
        <f>O156*H156</f>
        <v>0</v>
      </c>
      <c r="Q156" s="179">
        <v>0.51009</v>
      </c>
      <c r="R156" s="179">
        <f>Q156*H156</f>
        <v>1.9128375000000002</v>
      </c>
      <c r="S156" s="179">
        <v>0</v>
      </c>
      <c r="T156" s="180">
        <f>S156*H156</f>
        <v>0</v>
      </c>
      <c r="AR156" s="13" t="s">
        <v>125</v>
      </c>
      <c r="AT156" s="13" t="s">
        <v>120</v>
      </c>
      <c r="AU156" s="13" t="s">
        <v>81</v>
      </c>
      <c r="AY156" s="13" t="s">
        <v>118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13" t="s">
        <v>78</v>
      </c>
      <c r="BK156" s="181">
        <f>ROUND(I156*H156,2)</f>
        <v>0</v>
      </c>
      <c r="BL156" s="13" t="s">
        <v>125</v>
      </c>
      <c r="BM156" s="13" t="s">
        <v>258</v>
      </c>
    </row>
    <row r="157" spans="2:47" s="1" customFormat="1" ht="19.2">
      <c r="B157" s="30"/>
      <c r="C157" s="31"/>
      <c r="D157" s="182" t="s">
        <v>127</v>
      </c>
      <c r="E157" s="31"/>
      <c r="F157" s="183" t="s">
        <v>259</v>
      </c>
      <c r="G157" s="31"/>
      <c r="H157" s="31"/>
      <c r="I157" s="99"/>
      <c r="J157" s="31"/>
      <c r="K157" s="31"/>
      <c r="L157" s="34"/>
      <c r="M157" s="184"/>
      <c r="N157" s="56"/>
      <c r="O157" s="56"/>
      <c r="P157" s="56"/>
      <c r="Q157" s="56"/>
      <c r="R157" s="56"/>
      <c r="S157" s="56"/>
      <c r="T157" s="57"/>
      <c r="AT157" s="13" t="s">
        <v>127</v>
      </c>
      <c r="AU157" s="13" t="s">
        <v>81</v>
      </c>
    </row>
    <row r="158" spans="2:51" s="11" customFormat="1" ht="10.2">
      <c r="B158" s="185"/>
      <c r="C158" s="186"/>
      <c r="D158" s="182" t="s">
        <v>129</v>
      </c>
      <c r="E158" s="187" t="s">
        <v>1</v>
      </c>
      <c r="F158" s="188" t="s">
        <v>260</v>
      </c>
      <c r="G158" s="186"/>
      <c r="H158" s="189">
        <v>3.75</v>
      </c>
      <c r="I158" s="190"/>
      <c r="J158" s="186"/>
      <c r="K158" s="186"/>
      <c r="L158" s="191"/>
      <c r="M158" s="192"/>
      <c r="N158" s="193"/>
      <c r="O158" s="193"/>
      <c r="P158" s="193"/>
      <c r="Q158" s="193"/>
      <c r="R158" s="193"/>
      <c r="S158" s="193"/>
      <c r="T158" s="194"/>
      <c r="AT158" s="195" t="s">
        <v>129</v>
      </c>
      <c r="AU158" s="195" t="s">
        <v>81</v>
      </c>
      <c r="AV158" s="11" t="s">
        <v>81</v>
      </c>
      <c r="AW158" s="11" t="s">
        <v>32</v>
      </c>
      <c r="AX158" s="11" t="s">
        <v>78</v>
      </c>
      <c r="AY158" s="195" t="s">
        <v>118</v>
      </c>
    </row>
    <row r="159" spans="2:65" s="1" customFormat="1" ht="20.4" customHeight="1">
      <c r="B159" s="30"/>
      <c r="C159" s="170" t="s">
        <v>261</v>
      </c>
      <c r="D159" s="170" t="s">
        <v>120</v>
      </c>
      <c r="E159" s="171" t="s">
        <v>262</v>
      </c>
      <c r="F159" s="172" t="s">
        <v>263</v>
      </c>
      <c r="G159" s="173" t="s">
        <v>189</v>
      </c>
      <c r="H159" s="174">
        <v>3.75</v>
      </c>
      <c r="I159" s="175"/>
      <c r="J159" s="176">
        <f>ROUND(I159*H159,2)</f>
        <v>0</v>
      </c>
      <c r="K159" s="172" t="s">
        <v>124</v>
      </c>
      <c r="L159" s="34"/>
      <c r="M159" s="177" t="s">
        <v>1</v>
      </c>
      <c r="N159" s="178" t="s">
        <v>41</v>
      </c>
      <c r="O159" s="56"/>
      <c r="P159" s="179">
        <f>O159*H159</f>
        <v>0</v>
      </c>
      <c r="Q159" s="179">
        <v>0.82327</v>
      </c>
      <c r="R159" s="179">
        <f>Q159*H159</f>
        <v>3.0872624999999996</v>
      </c>
      <c r="S159" s="179">
        <v>0</v>
      </c>
      <c r="T159" s="180">
        <f>S159*H159</f>
        <v>0</v>
      </c>
      <c r="AR159" s="13" t="s">
        <v>125</v>
      </c>
      <c r="AT159" s="13" t="s">
        <v>120</v>
      </c>
      <c r="AU159" s="13" t="s">
        <v>81</v>
      </c>
      <c r="AY159" s="13" t="s">
        <v>118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13" t="s">
        <v>78</v>
      </c>
      <c r="BK159" s="181">
        <f>ROUND(I159*H159,2)</f>
        <v>0</v>
      </c>
      <c r="BL159" s="13" t="s">
        <v>125</v>
      </c>
      <c r="BM159" s="13" t="s">
        <v>264</v>
      </c>
    </row>
    <row r="160" spans="2:47" s="1" customFormat="1" ht="19.2">
      <c r="B160" s="30"/>
      <c r="C160" s="31"/>
      <c r="D160" s="182" t="s">
        <v>127</v>
      </c>
      <c r="E160" s="31"/>
      <c r="F160" s="183" t="s">
        <v>265</v>
      </c>
      <c r="G160" s="31"/>
      <c r="H160" s="31"/>
      <c r="I160" s="99"/>
      <c r="J160" s="31"/>
      <c r="K160" s="31"/>
      <c r="L160" s="34"/>
      <c r="M160" s="184"/>
      <c r="N160" s="56"/>
      <c r="O160" s="56"/>
      <c r="P160" s="56"/>
      <c r="Q160" s="56"/>
      <c r="R160" s="56"/>
      <c r="S160" s="56"/>
      <c r="T160" s="57"/>
      <c r="AT160" s="13" t="s">
        <v>127</v>
      </c>
      <c r="AU160" s="13" t="s">
        <v>81</v>
      </c>
    </row>
    <row r="161" spans="2:51" s="11" customFormat="1" ht="10.2">
      <c r="B161" s="185"/>
      <c r="C161" s="186"/>
      <c r="D161" s="182" t="s">
        <v>129</v>
      </c>
      <c r="E161" s="187" t="s">
        <v>1</v>
      </c>
      <c r="F161" s="188" t="s">
        <v>260</v>
      </c>
      <c r="G161" s="186"/>
      <c r="H161" s="189">
        <v>3.75</v>
      </c>
      <c r="I161" s="190"/>
      <c r="J161" s="186"/>
      <c r="K161" s="186"/>
      <c r="L161" s="191"/>
      <c r="M161" s="192"/>
      <c r="N161" s="193"/>
      <c r="O161" s="193"/>
      <c r="P161" s="193"/>
      <c r="Q161" s="193"/>
      <c r="R161" s="193"/>
      <c r="S161" s="193"/>
      <c r="T161" s="194"/>
      <c r="AT161" s="195" t="s">
        <v>129</v>
      </c>
      <c r="AU161" s="195" t="s">
        <v>81</v>
      </c>
      <c r="AV161" s="11" t="s">
        <v>81</v>
      </c>
      <c r="AW161" s="11" t="s">
        <v>32</v>
      </c>
      <c r="AX161" s="11" t="s">
        <v>78</v>
      </c>
      <c r="AY161" s="195" t="s">
        <v>118</v>
      </c>
    </row>
    <row r="162" spans="2:63" s="10" customFormat="1" ht="22.8" customHeight="1">
      <c r="B162" s="154"/>
      <c r="C162" s="155"/>
      <c r="D162" s="156" t="s">
        <v>69</v>
      </c>
      <c r="E162" s="168" t="s">
        <v>166</v>
      </c>
      <c r="F162" s="168" t="s">
        <v>266</v>
      </c>
      <c r="G162" s="155"/>
      <c r="H162" s="155"/>
      <c r="I162" s="158"/>
      <c r="J162" s="169">
        <f>BK162</f>
        <v>0</v>
      </c>
      <c r="K162" s="155"/>
      <c r="L162" s="160"/>
      <c r="M162" s="161"/>
      <c r="N162" s="162"/>
      <c r="O162" s="162"/>
      <c r="P162" s="163">
        <f>SUM(P163:P178)</f>
        <v>0</v>
      </c>
      <c r="Q162" s="162"/>
      <c r="R162" s="163">
        <f>SUM(R163:R178)</f>
        <v>0.25517999999999996</v>
      </c>
      <c r="S162" s="162"/>
      <c r="T162" s="164">
        <f>SUM(T163:T178)</f>
        <v>0</v>
      </c>
      <c r="AR162" s="165" t="s">
        <v>78</v>
      </c>
      <c r="AT162" s="166" t="s">
        <v>69</v>
      </c>
      <c r="AU162" s="166" t="s">
        <v>78</v>
      </c>
      <c r="AY162" s="165" t="s">
        <v>118</v>
      </c>
      <c r="BK162" s="167">
        <f>SUM(BK163:BK178)</f>
        <v>0</v>
      </c>
    </row>
    <row r="163" spans="2:65" s="1" customFormat="1" ht="20.4" customHeight="1">
      <c r="B163" s="30"/>
      <c r="C163" s="170" t="s">
        <v>267</v>
      </c>
      <c r="D163" s="170" t="s">
        <v>120</v>
      </c>
      <c r="E163" s="171" t="s">
        <v>268</v>
      </c>
      <c r="F163" s="172" t="s">
        <v>269</v>
      </c>
      <c r="G163" s="173" t="s">
        <v>270</v>
      </c>
      <c r="H163" s="174">
        <v>2</v>
      </c>
      <c r="I163" s="175"/>
      <c r="J163" s="176">
        <f>ROUND(I163*H163,2)</f>
        <v>0</v>
      </c>
      <c r="K163" s="172" t="s">
        <v>124</v>
      </c>
      <c r="L163" s="34"/>
      <c r="M163" s="177" t="s">
        <v>1</v>
      </c>
      <c r="N163" s="178" t="s">
        <v>41</v>
      </c>
      <c r="O163" s="56"/>
      <c r="P163" s="179">
        <f>O163*H163</f>
        <v>0</v>
      </c>
      <c r="Q163" s="179">
        <v>0.10661</v>
      </c>
      <c r="R163" s="179">
        <f>Q163*H163</f>
        <v>0.21322</v>
      </c>
      <c r="S163" s="179">
        <v>0</v>
      </c>
      <c r="T163" s="180">
        <f>S163*H163</f>
        <v>0</v>
      </c>
      <c r="AR163" s="13" t="s">
        <v>125</v>
      </c>
      <c r="AT163" s="13" t="s">
        <v>120</v>
      </c>
      <c r="AU163" s="13" t="s">
        <v>81</v>
      </c>
      <c r="AY163" s="13" t="s">
        <v>118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13" t="s">
        <v>78</v>
      </c>
      <c r="BK163" s="181">
        <f>ROUND(I163*H163,2)</f>
        <v>0</v>
      </c>
      <c r="BL163" s="13" t="s">
        <v>125</v>
      </c>
      <c r="BM163" s="13" t="s">
        <v>271</v>
      </c>
    </row>
    <row r="164" spans="2:47" s="1" customFormat="1" ht="19.2">
      <c r="B164" s="30"/>
      <c r="C164" s="31"/>
      <c r="D164" s="182" t="s">
        <v>127</v>
      </c>
      <c r="E164" s="31"/>
      <c r="F164" s="183" t="s">
        <v>272</v>
      </c>
      <c r="G164" s="31"/>
      <c r="H164" s="31"/>
      <c r="I164" s="99"/>
      <c r="J164" s="31"/>
      <c r="K164" s="31"/>
      <c r="L164" s="34"/>
      <c r="M164" s="184"/>
      <c r="N164" s="56"/>
      <c r="O164" s="56"/>
      <c r="P164" s="56"/>
      <c r="Q164" s="56"/>
      <c r="R164" s="56"/>
      <c r="S164" s="56"/>
      <c r="T164" s="57"/>
      <c r="AT164" s="13" t="s">
        <v>127</v>
      </c>
      <c r="AU164" s="13" t="s">
        <v>81</v>
      </c>
    </row>
    <row r="165" spans="2:51" s="11" customFormat="1" ht="10.2">
      <c r="B165" s="185"/>
      <c r="C165" s="186"/>
      <c r="D165" s="182" t="s">
        <v>129</v>
      </c>
      <c r="E165" s="187" t="s">
        <v>1</v>
      </c>
      <c r="F165" s="188" t="s">
        <v>273</v>
      </c>
      <c r="G165" s="186"/>
      <c r="H165" s="189">
        <v>2</v>
      </c>
      <c r="I165" s="190"/>
      <c r="J165" s="186"/>
      <c r="K165" s="186"/>
      <c r="L165" s="191"/>
      <c r="M165" s="192"/>
      <c r="N165" s="193"/>
      <c r="O165" s="193"/>
      <c r="P165" s="193"/>
      <c r="Q165" s="193"/>
      <c r="R165" s="193"/>
      <c r="S165" s="193"/>
      <c r="T165" s="194"/>
      <c r="AT165" s="195" t="s">
        <v>129</v>
      </c>
      <c r="AU165" s="195" t="s">
        <v>81</v>
      </c>
      <c r="AV165" s="11" t="s">
        <v>81</v>
      </c>
      <c r="AW165" s="11" t="s">
        <v>32</v>
      </c>
      <c r="AX165" s="11" t="s">
        <v>78</v>
      </c>
      <c r="AY165" s="195" t="s">
        <v>118</v>
      </c>
    </row>
    <row r="166" spans="2:65" s="1" customFormat="1" ht="20.4" customHeight="1">
      <c r="B166" s="30"/>
      <c r="C166" s="170" t="s">
        <v>274</v>
      </c>
      <c r="D166" s="170" t="s">
        <v>120</v>
      </c>
      <c r="E166" s="171" t="s">
        <v>275</v>
      </c>
      <c r="F166" s="172" t="s">
        <v>276</v>
      </c>
      <c r="G166" s="173" t="s">
        <v>270</v>
      </c>
      <c r="H166" s="174">
        <v>1</v>
      </c>
      <c r="I166" s="175"/>
      <c r="J166" s="176">
        <f>ROUND(I166*H166,2)</f>
        <v>0</v>
      </c>
      <c r="K166" s="172" t="s">
        <v>124</v>
      </c>
      <c r="L166" s="34"/>
      <c r="M166" s="177" t="s">
        <v>1</v>
      </c>
      <c r="N166" s="178" t="s">
        <v>41</v>
      </c>
      <c r="O166" s="56"/>
      <c r="P166" s="179">
        <f>O166*H166</f>
        <v>0</v>
      </c>
      <c r="Q166" s="179">
        <v>0.01212</v>
      </c>
      <c r="R166" s="179">
        <f>Q166*H166</f>
        <v>0.01212</v>
      </c>
      <c r="S166" s="179">
        <v>0</v>
      </c>
      <c r="T166" s="180">
        <f>S166*H166</f>
        <v>0</v>
      </c>
      <c r="AR166" s="13" t="s">
        <v>125</v>
      </c>
      <c r="AT166" s="13" t="s">
        <v>120</v>
      </c>
      <c r="AU166" s="13" t="s">
        <v>81</v>
      </c>
      <c r="AY166" s="13" t="s">
        <v>118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13" t="s">
        <v>78</v>
      </c>
      <c r="BK166" s="181">
        <f>ROUND(I166*H166,2)</f>
        <v>0</v>
      </c>
      <c r="BL166" s="13" t="s">
        <v>125</v>
      </c>
      <c r="BM166" s="13" t="s">
        <v>277</v>
      </c>
    </row>
    <row r="167" spans="2:47" s="1" customFormat="1" ht="19.2">
      <c r="B167" s="30"/>
      <c r="C167" s="31"/>
      <c r="D167" s="182" t="s">
        <v>127</v>
      </c>
      <c r="E167" s="31"/>
      <c r="F167" s="183" t="s">
        <v>278</v>
      </c>
      <c r="G167" s="31"/>
      <c r="H167" s="31"/>
      <c r="I167" s="99"/>
      <c r="J167" s="31"/>
      <c r="K167" s="31"/>
      <c r="L167" s="34"/>
      <c r="M167" s="184"/>
      <c r="N167" s="56"/>
      <c r="O167" s="56"/>
      <c r="P167" s="56"/>
      <c r="Q167" s="56"/>
      <c r="R167" s="56"/>
      <c r="S167" s="56"/>
      <c r="T167" s="57"/>
      <c r="AT167" s="13" t="s">
        <v>127</v>
      </c>
      <c r="AU167" s="13" t="s">
        <v>81</v>
      </c>
    </row>
    <row r="168" spans="2:51" s="11" customFormat="1" ht="10.2">
      <c r="B168" s="185"/>
      <c r="C168" s="186"/>
      <c r="D168" s="182" t="s">
        <v>129</v>
      </c>
      <c r="E168" s="187" t="s">
        <v>1</v>
      </c>
      <c r="F168" s="188" t="s">
        <v>279</v>
      </c>
      <c r="G168" s="186"/>
      <c r="H168" s="189">
        <v>1</v>
      </c>
      <c r="I168" s="190"/>
      <c r="J168" s="186"/>
      <c r="K168" s="186"/>
      <c r="L168" s="191"/>
      <c r="M168" s="192"/>
      <c r="N168" s="193"/>
      <c r="O168" s="193"/>
      <c r="P168" s="193"/>
      <c r="Q168" s="193"/>
      <c r="R168" s="193"/>
      <c r="S168" s="193"/>
      <c r="T168" s="194"/>
      <c r="AT168" s="195" t="s">
        <v>129</v>
      </c>
      <c r="AU168" s="195" t="s">
        <v>81</v>
      </c>
      <c r="AV168" s="11" t="s">
        <v>81</v>
      </c>
      <c r="AW168" s="11" t="s">
        <v>32</v>
      </c>
      <c r="AX168" s="11" t="s">
        <v>78</v>
      </c>
      <c r="AY168" s="195" t="s">
        <v>118</v>
      </c>
    </row>
    <row r="169" spans="2:65" s="1" customFormat="1" ht="20.4" customHeight="1">
      <c r="B169" s="30"/>
      <c r="C169" s="170" t="s">
        <v>280</v>
      </c>
      <c r="D169" s="170" t="s">
        <v>120</v>
      </c>
      <c r="E169" s="171" t="s">
        <v>281</v>
      </c>
      <c r="F169" s="172" t="s">
        <v>282</v>
      </c>
      <c r="G169" s="173" t="s">
        <v>270</v>
      </c>
      <c r="H169" s="174">
        <v>1</v>
      </c>
      <c r="I169" s="175"/>
      <c r="J169" s="176">
        <f>ROUND(I169*H169,2)</f>
        <v>0</v>
      </c>
      <c r="K169" s="172" t="s">
        <v>124</v>
      </c>
      <c r="L169" s="34"/>
      <c r="M169" s="177" t="s">
        <v>1</v>
      </c>
      <c r="N169" s="178" t="s">
        <v>41</v>
      </c>
      <c r="O169" s="56"/>
      <c r="P169" s="179">
        <f>O169*H169</f>
        <v>0</v>
      </c>
      <c r="Q169" s="179">
        <v>0.02424</v>
      </c>
      <c r="R169" s="179">
        <f>Q169*H169</f>
        <v>0.02424</v>
      </c>
      <c r="S169" s="179">
        <v>0</v>
      </c>
      <c r="T169" s="180">
        <f>S169*H169</f>
        <v>0</v>
      </c>
      <c r="AR169" s="13" t="s">
        <v>125</v>
      </c>
      <c r="AT169" s="13" t="s">
        <v>120</v>
      </c>
      <c r="AU169" s="13" t="s">
        <v>81</v>
      </c>
      <c r="AY169" s="13" t="s">
        <v>118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13" t="s">
        <v>78</v>
      </c>
      <c r="BK169" s="181">
        <f>ROUND(I169*H169,2)</f>
        <v>0</v>
      </c>
      <c r="BL169" s="13" t="s">
        <v>125</v>
      </c>
      <c r="BM169" s="13" t="s">
        <v>283</v>
      </c>
    </row>
    <row r="170" spans="2:47" s="1" customFormat="1" ht="19.2">
      <c r="B170" s="30"/>
      <c r="C170" s="31"/>
      <c r="D170" s="182" t="s">
        <v>127</v>
      </c>
      <c r="E170" s="31"/>
      <c r="F170" s="183" t="s">
        <v>284</v>
      </c>
      <c r="G170" s="31"/>
      <c r="H170" s="31"/>
      <c r="I170" s="99"/>
      <c r="J170" s="31"/>
      <c r="K170" s="31"/>
      <c r="L170" s="34"/>
      <c r="M170" s="184"/>
      <c r="N170" s="56"/>
      <c r="O170" s="56"/>
      <c r="P170" s="56"/>
      <c r="Q170" s="56"/>
      <c r="R170" s="56"/>
      <c r="S170" s="56"/>
      <c r="T170" s="57"/>
      <c r="AT170" s="13" t="s">
        <v>127</v>
      </c>
      <c r="AU170" s="13" t="s">
        <v>81</v>
      </c>
    </row>
    <row r="171" spans="2:51" s="11" customFormat="1" ht="10.2">
      <c r="B171" s="185"/>
      <c r="C171" s="186"/>
      <c r="D171" s="182" t="s">
        <v>129</v>
      </c>
      <c r="E171" s="187" t="s">
        <v>1</v>
      </c>
      <c r="F171" s="188" t="s">
        <v>285</v>
      </c>
      <c r="G171" s="186"/>
      <c r="H171" s="189">
        <v>1</v>
      </c>
      <c r="I171" s="190"/>
      <c r="J171" s="186"/>
      <c r="K171" s="186"/>
      <c r="L171" s="191"/>
      <c r="M171" s="192"/>
      <c r="N171" s="193"/>
      <c r="O171" s="193"/>
      <c r="P171" s="193"/>
      <c r="Q171" s="193"/>
      <c r="R171" s="193"/>
      <c r="S171" s="193"/>
      <c r="T171" s="194"/>
      <c r="AT171" s="195" t="s">
        <v>129</v>
      </c>
      <c r="AU171" s="195" t="s">
        <v>81</v>
      </c>
      <c r="AV171" s="11" t="s">
        <v>81</v>
      </c>
      <c r="AW171" s="11" t="s">
        <v>32</v>
      </c>
      <c r="AX171" s="11" t="s">
        <v>78</v>
      </c>
      <c r="AY171" s="195" t="s">
        <v>118</v>
      </c>
    </row>
    <row r="172" spans="2:65" s="1" customFormat="1" ht="20.4" customHeight="1">
      <c r="B172" s="30"/>
      <c r="C172" s="170" t="s">
        <v>286</v>
      </c>
      <c r="D172" s="170" t="s">
        <v>120</v>
      </c>
      <c r="E172" s="171" t="s">
        <v>287</v>
      </c>
      <c r="F172" s="172" t="s">
        <v>288</v>
      </c>
      <c r="G172" s="173" t="s">
        <v>270</v>
      </c>
      <c r="H172" s="174">
        <v>1</v>
      </c>
      <c r="I172" s="175"/>
      <c r="J172" s="176">
        <f>ROUND(I172*H172,2)</f>
        <v>0</v>
      </c>
      <c r="K172" s="172" t="s">
        <v>124</v>
      </c>
      <c r="L172" s="34"/>
      <c r="M172" s="177" t="s">
        <v>1</v>
      </c>
      <c r="N172" s="178" t="s">
        <v>41</v>
      </c>
      <c r="O172" s="56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13" t="s">
        <v>125</v>
      </c>
      <c r="AT172" s="13" t="s">
        <v>120</v>
      </c>
      <c r="AU172" s="13" t="s">
        <v>81</v>
      </c>
      <c r="AY172" s="13" t="s">
        <v>118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13" t="s">
        <v>78</v>
      </c>
      <c r="BK172" s="181">
        <f>ROUND(I172*H172,2)</f>
        <v>0</v>
      </c>
      <c r="BL172" s="13" t="s">
        <v>125</v>
      </c>
      <c r="BM172" s="13" t="s">
        <v>289</v>
      </c>
    </row>
    <row r="173" spans="2:47" s="1" customFormat="1" ht="19.2">
      <c r="B173" s="30"/>
      <c r="C173" s="31"/>
      <c r="D173" s="182" t="s">
        <v>127</v>
      </c>
      <c r="E173" s="31"/>
      <c r="F173" s="183" t="s">
        <v>290</v>
      </c>
      <c r="G173" s="31"/>
      <c r="H173" s="31"/>
      <c r="I173" s="99"/>
      <c r="J173" s="31"/>
      <c r="K173" s="31"/>
      <c r="L173" s="34"/>
      <c r="M173" s="184"/>
      <c r="N173" s="56"/>
      <c r="O173" s="56"/>
      <c r="P173" s="56"/>
      <c r="Q173" s="56"/>
      <c r="R173" s="56"/>
      <c r="S173" s="56"/>
      <c r="T173" s="57"/>
      <c r="AT173" s="13" t="s">
        <v>127</v>
      </c>
      <c r="AU173" s="13" t="s">
        <v>81</v>
      </c>
    </row>
    <row r="174" spans="2:51" s="11" customFormat="1" ht="10.2">
      <c r="B174" s="185"/>
      <c r="C174" s="186"/>
      <c r="D174" s="182" t="s">
        <v>129</v>
      </c>
      <c r="E174" s="187" t="s">
        <v>1</v>
      </c>
      <c r="F174" s="188" t="s">
        <v>285</v>
      </c>
      <c r="G174" s="186"/>
      <c r="H174" s="189">
        <v>1</v>
      </c>
      <c r="I174" s="190"/>
      <c r="J174" s="186"/>
      <c r="K174" s="186"/>
      <c r="L174" s="191"/>
      <c r="M174" s="192"/>
      <c r="N174" s="193"/>
      <c r="O174" s="193"/>
      <c r="P174" s="193"/>
      <c r="Q174" s="193"/>
      <c r="R174" s="193"/>
      <c r="S174" s="193"/>
      <c r="T174" s="194"/>
      <c r="AT174" s="195" t="s">
        <v>129</v>
      </c>
      <c r="AU174" s="195" t="s">
        <v>81</v>
      </c>
      <c r="AV174" s="11" t="s">
        <v>81</v>
      </c>
      <c r="AW174" s="11" t="s">
        <v>32</v>
      </c>
      <c r="AX174" s="11" t="s">
        <v>78</v>
      </c>
      <c r="AY174" s="195" t="s">
        <v>118</v>
      </c>
    </row>
    <row r="175" spans="2:65" s="1" customFormat="1" ht="14.4" customHeight="1">
      <c r="B175" s="30"/>
      <c r="C175" s="196" t="s">
        <v>291</v>
      </c>
      <c r="D175" s="196" t="s">
        <v>199</v>
      </c>
      <c r="E175" s="197" t="s">
        <v>292</v>
      </c>
      <c r="F175" s="198" t="s">
        <v>293</v>
      </c>
      <c r="G175" s="199" t="s">
        <v>270</v>
      </c>
      <c r="H175" s="200">
        <v>2</v>
      </c>
      <c r="I175" s="201"/>
      <c r="J175" s="202">
        <f>ROUND(I175*H175,2)</f>
        <v>0</v>
      </c>
      <c r="K175" s="198" t="s">
        <v>1</v>
      </c>
      <c r="L175" s="203"/>
      <c r="M175" s="204" t="s">
        <v>1</v>
      </c>
      <c r="N175" s="205" t="s">
        <v>41</v>
      </c>
      <c r="O175" s="56"/>
      <c r="P175" s="179">
        <f>O175*H175</f>
        <v>0</v>
      </c>
      <c r="Q175" s="179">
        <v>0.0025</v>
      </c>
      <c r="R175" s="179">
        <f>Q175*H175</f>
        <v>0.005</v>
      </c>
      <c r="S175" s="179">
        <v>0</v>
      </c>
      <c r="T175" s="180">
        <f>S175*H175</f>
        <v>0</v>
      </c>
      <c r="AR175" s="13" t="s">
        <v>166</v>
      </c>
      <c r="AT175" s="13" t="s">
        <v>199</v>
      </c>
      <c r="AU175" s="13" t="s">
        <v>81</v>
      </c>
      <c r="AY175" s="13" t="s">
        <v>118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13" t="s">
        <v>78</v>
      </c>
      <c r="BK175" s="181">
        <f>ROUND(I175*H175,2)</f>
        <v>0</v>
      </c>
      <c r="BL175" s="13" t="s">
        <v>125</v>
      </c>
      <c r="BM175" s="13" t="s">
        <v>294</v>
      </c>
    </row>
    <row r="176" spans="2:65" s="1" customFormat="1" ht="20.4" customHeight="1">
      <c r="B176" s="30"/>
      <c r="C176" s="196" t="s">
        <v>295</v>
      </c>
      <c r="D176" s="196" t="s">
        <v>199</v>
      </c>
      <c r="E176" s="197" t="s">
        <v>296</v>
      </c>
      <c r="F176" s="198" t="s">
        <v>297</v>
      </c>
      <c r="G176" s="199" t="s">
        <v>270</v>
      </c>
      <c r="H176" s="200">
        <v>1</v>
      </c>
      <c r="I176" s="201"/>
      <c r="J176" s="202">
        <f>ROUND(I176*H176,2)</f>
        <v>0</v>
      </c>
      <c r="K176" s="198" t="s">
        <v>124</v>
      </c>
      <c r="L176" s="203"/>
      <c r="M176" s="204" t="s">
        <v>1</v>
      </c>
      <c r="N176" s="205" t="s">
        <v>41</v>
      </c>
      <c r="O176" s="56"/>
      <c r="P176" s="179">
        <f>O176*H176</f>
        <v>0</v>
      </c>
      <c r="Q176" s="179">
        <v>0.0006</v>
      </c>
      <c r="R176" s="179">
        <f>Q176*H176</f>
        <v>0.0006</v>
      </c>
      <c r="S176" s="179">
        <v>0</v>
      </c>
      <c r="T176" s="180">
        <f>S176*H176</f>
        <v>0</v>
      </c>
      <c r="AR176" s="13" t="s">
        <v>166</v>
      </c>
      <c r="AT176" s="13" t="s">
        <v>199</v>
      </c>
      <c r="AU176" s="13" t="s">
        <v>81</v>
      </c>
      <c r="AY176" s="13" t="s">
        <v>118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13" t="s">
        <v>78</v>
      </c>
      <c r="BK176" s="181">
        <f>ROUND(I176*H176,2)</f>
        <v>0</v>
      </c>
      <c r="BL176" s="13" t="s">
        <v>125</v>
      </c>
      <c r="BM176" s="13" t="s">
        <v>298</v>
      </c>
    </row>
    <row r="177" spans="2:47" s="1" customFormat="1" ht="10.2">
      <c r="B177" s="30"/>
      <c r="C177" s="31"/>
      <c r="D177" s="182" t="s">
        <v>127</v>
      </c>
      <c r="E177" s="31"/>
      <c r="F177" s="183" t="s">
        <v>297</v>
      </c>
      <c r="G177" s="31"/>
      <c r="H177" s="31"/>
      <c r="I177" s="99"/>
      <c r="J177" s="31"/>
      <c r="K177" s="31"/>
      <c r="L177" s="34"/>
      <c r="M177" s="184"/>
      <c r="N177" s="56"/>
      <c r="O177" s="56"/>
      <c r="P177" s="56"/>
      <c r="Q177" s="56"/>
      <c r="R177" s="56"/>
      <c r="S177" s="56"/>
      <c r="T177" s="57"/>
      <c r="AT177" s="13" t="s">
        <v>127</v>
      </c>
      <c r="AU177" s="13" t="s">
        <v>81</v>
      </c>
    </row>
    <row r="178" spans="2:51" s="11" customFormat="1" ht="10.2">
      <c r="B178" s="185"/>
      <c r="C178" s="186"/>
      <c r="D178" s="182" t="s">
        <v>129</v>
      </c>
      <c r="E178" s="187" t="s">
        <v>1</v>
      </c>
      <c r="F178" s="188" t="s">
        <v>285</v>
      </c>
      <c r="G178" s="186"/>
      <c r="H178" s="189">
        <v>1</v>
      </c>
      <c r="I178" s="190"/>
      <c r="J178" s="186"/>
      <c r="K178" s="186"/>
      <c r="L178" s="191"/>
      <c r="M178" s="192"/>
      <c r="N178" s="193"/>
      <c r="O178" s="193"/>
      <c r="P178" s="193"/>
      <c r="Q178" s="193"/>
      <c r="R178" s="193"/>
      <c r="S178" s="193"/>
      <c r="T178" s="194"/>
      <c r="AT178" s="195" t="s">
        <v>129</v>
      </c>
      <c r="AU178" s="195" t="s">
        <v>81</v>
      </c>
      <c r="AV178" s="11" t="s">
        <v>81</v>
      </c>
      <c r="AW178" s="11" t="s">
        <v>32</v>
      </c>
      <c r="AX178" s="11" t="s">
        <v>78</v>
      </c>
      <c r="AY178" s="195" t="s">
        <v>118</v>
      </c>
    </row>
    <row r="179" spans="2:63" s="10" customFormat="1" ht="22.8" customHeight="1">
      <c r="B179" s="154"/>
      <c r="C179" s="155"/>
      <c r="D179" s="156" t="s">
        <v>69</v>
      </c>
      <c r="E179" s="168" t="s">
        <v>299</v>
      </c>
      <c r="F179" s="168" t="s">
        <v>300</v>
      </c>
      <c r="G179" s="155"/>
      <c r="H179" s="155"/>
      <c r="I179" s="158"/>
      <c r="J179" s="169">
        <f>BK179</f>
        <v>0</v>
      </c>
      <c r="K179" s="155"/>
      <c r="L179" s="160"/>
      <c r="M179" s="161"/>
      <c r="N179" s="162"/>
      <c r="O179" s="162"/>
      <c r="P179" s="163">
        <f>SUM(P180:P188)</f>
        <v>0</v>
      </c>
      <c r="Q179" s="162"/>
      <c r="R179" s="163">
        <f>SUM(R180:R188)</f>
        <v>0</v>
      </c>
      <c r="S179" s="162"/>
      <c r="T179" s="164">
        <f>SUM(T180:T188)</f>
        <v>0</v>
      </c>
      <c r="AR179" s="165" t="s">
        <v>78</v>
      </c>
      <c r="AT179" s="166" t="s">
        <v>69</v>
      </c>
      <c r="AU179" s="166" t="s">
        <v>78</v>
      </c>
      <c r="AY179" s="165" t="s">
        <v>118</v>
      </c>
      <c r="BK179" s="167">
        <f>SUM(BK180:BK188)</f>
        <v>0</v>
      </c>
    </row>
    <row r="180" spans="2:65" s="1" customFormat="1" ht="20.4" customHeight="1">
      <c r="B180" s="30"/>
      <c r="C180" s="170" t="s">
        <v>301</v>
      </c>
      <c r="D180" s="170" t="s">
        <v>120</v>
      </c>
      <c r="E180" s="171" t="s">
        <v>302</v>
      </c>
      <c r="F180" s="172" t="s">
        <v>303</v>
      </c>
      <c r="G180" s="173" t="s">
        <v>175</v>
      </c>
      <c r="H180" s="174">
        <v>0.675</v>
      </c>
      <c r="I180" s="175"/>
      <c r="J180" s="176">
        <f>ROUND(I180*H180,2)</f>
        <v>0</v>
      </c>
      <c r="K180" s="172" t="s">
        <v>124</v>
      </c>
      <c r="L180" s="34"/>
      <c r="M180" s="177" t="s">
        <v>1</v>
      </c>
      <c r="N180" s="178" t="s">
        <v>41</v>
      </c>
      <c r="O180" s="56"/>
      <c r="P180" s="179">
        <f>O180*H180</f>
        <v>0</v>
      </c>
      <c r="Q180" s="179">
        <v>0</v>
      </c>
      <c r="R180" s="179">
        <f>Q180*H180</f>
        <v>0</v>
      </c>
      <c r="S180" s="179">
        <v>0</v>
      </c>
      <c r="T180" s="180">
        <f>S180*H180</f>
        <v>0</v>
      </c>
      <c r="AR180" s="13" t="s">
        <v>125</v>
      </c>
      <c r="AT180" s="13" t="s">
        <v>120</v>
      </c>
      <c r="AU180" s="13" t="s">
        <v>81</v>
      </c>
      <c r="AY180" s="13" t="s">
        <v>118</v>
      </c>
      <c r="BE180" s="181">
        <f>IF(N180="základní",J180,0)</f>
        <v>0</v>
      </c>
      <c r="BF180" s="181">
        <f>IF(N180="snížená",J180,0)</f>
        <v>0</v>
      </c>
      <c r="BG180" s="181">
        <f>IF(N180="zákl. přenesená",J180,0)</f>
        <v>0</v>
      </c>
      <c r="BH180" s="181">
        <f>IF(N180="sníž. přenesená",J180,0)</f>
        <v>0</v>
      </c>
      <c r="BI180" s="181">
        <f>IF(N180="nulová",J180,0)</f>
        <v>0</v>
      </c>
      <c r="BJ180" s="13" t="s">
        <v>78</v>
      </c>
      <c r="BK180" s="181">
        <f>ROUND(I180*H180,2)</f>
        <v>0</v>
      </c>
      <c r="BL180" s="13" t="s">
        <v>125</v>
      </c>
      <c r="BM180" s="13" t="s">
        <v>304</v>
      </c>
    </row>
    <row r="181" spans="2:47" s="1" customFormat="1" ht="19.2">
      <c r="B181" s="30"/>
      <c r="C181" s="31"/>
      <c r="D181" s="182" t="s">
        <v>127</v>
      </c>
      <c r="E181" s="31"/>
      <c r="F181" s="183" t="s">
        <v>305</v>
      </c>
      <c r="G181" s="31"/>
      <c r="H181" s="31"/>
      <c r="I181" s="99"/>
      <c r="J181" s="31"/>
      <c r="K181" s="31"/>
      <c r="L181" s="34"/>
      <c r="M181" s="184"/>
      <c r="N181" s="56"/>
      <c r="O181" s="56"/>
      <c r="P181" s="56"/>
      <c r="Q181" s="56"/>
      <c r="R181" s="56"/>
      <c r="S181" s="56"/>
      <c r="T181" s="57"/>
      <c r="AT181" s="13" t="s">
        <v>127</v>
      </c>
      <c r="AU181" s="13" t="s">
        <v>81</v>
      </c>
    </row>
    <row r="182" spans="2:51" s="11" customFormat="1" ht="10.2">
      <c r="B182" s="185"/>
      <c r="C182" s="186"/>
      <c r="D182" s="182" t="s">
        <v>129</v>
      </c>
      <c r="E182" s="187" t="s">
        <v>1</v>
      </c>
      <c r="F182" s="188" t="s">
        <v>306</v>
      </c>
      <c r="G182" s="186"/>
      <c r="H182" s="189">
        <v>0.675</v>
      </c>
      <c r="I182" s="190"/>
      <c r="J182" s="186"/>
      <c r="K182" s="186"/>
      <c r="L182" s="191"/>
      <c r="M182" s="192"/>
      <c r="N182" s="193"/>
      <c r="O182" s="193"/>
      <c r="P182" s="193"/>
      <c r="Q182" s="193"/>
      <c r="R182" s="193"/>
      <c r="S182" s="193"/>
      <c r="T182" s="194"/>
      <c r="AT182" s="195" t="s">
        <v>129</v>
      </c>
      <c r="AU182" s="195" t="s">
        <v>81</v>
      </c>
      <c r="AV182" s="11" t="s">
        <v>81</v>
      </c>
      <c r="AW182" s="11" t="s">
        <v>32</v>
      </c>
      <c r="AX182" s="11" t="s">
        <v>78</v>
      </c>
      <c r="AY182" s="195" t="s">
        <v>118</v>
      </c>
    </row>
    <row r="183" spans="2:65" s="1" customFormat="1" ht="20.4" customHeight="1">
      <c r="B183" s="30"/>
      <c r="C183" s="170" t="s">
        <v>307</v>
      </c>
      <c r="D183" s="170" t="s">
        <v>120</v>
      </c>
      <c r="E183" s="171" t="s">
        <v>308</v>
      </c>
      <c r="F183" s="172" t="s">
        <v>309</v>
      </c>
      <c r="G183" s="173" t="s">
        <v>175</v>
      </c>
      <c r="H183" s="174">
        <v>0.675</v>
      </c>
      <c r="I183" s="175"/>
      <c r="J183" s="176">
        <f>ROUND(I183*H183,2)</f>
        <v>0</v>
      </c>
      <c r="K183" s="172" t="s">
        <v>124</v>
      </c>
      <c r="L183" s="34"/>
      <c r="M183" s="177" t="s">
        <v>1</v>
      </c>
      <c r="N183" s="178" t="s">
        <v>41</v>
      </c>
      <c r="O183" s="56"/>
      <c r="P183" s="179">
        <f>O183*H183</f>
        <v>0</v>
      </c>
      <c r="Q183" s="179">
        <v>0</v>
      </c>
      <c r="R183" s="179">
        <f>Q183*H183</f>
        <v>0</v>
      </c>
      <c r="S183" s="179">
        <v>0</v>
      </c>
      <c r="T183" s="180">
        <f>S183*H183</f>
        <v>0</v>
      </c>
      <c r="AR183" s="13" t="s">
        <v>125</v>
      </c>
      <c r="AT183" s="13" t="s">
        <v>120</v>
      </c>
      <c r="AU183" s="13" t="s">
        <v>81</v>
      </c>
      <c r="AY183" s="13" t="s">
        <v>118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13" t="s">
        <v>78</v>
      </c>
      <c r="BK183" s="181">
        <f>ROUND(I183*H183,2)</f>
        <v>0</v>
      </c>
      <c r="BL183" s="13" t="s">
        <v>125</v>
      </c>
      <c r="BM183" s="13" t="s">
        <v>310</v>
      </c>
    </row>
    <row r="184" spans="2:47" s="1" customFormat="1" ht="19.2">
      <c r="B184" s="30"/>
      <c r="C184" s="31"/>
      <c r="D184" s="182" t="s">
        <v>127</v>
      </c>
      <c r="E184" s="31"/>
      <c r="F184" s="183" t="s">
        <v>311</v>
      </c>
      <c r="G184" s="31"/>
      <c r="H184" s="31"/>
      <c r="I184" s="99"/>
      <c r="J184" s="31"/>
      <c r="K184" s="31"/>
      <c r="L184" s="34"/>
      <c r="M184" s="184"/>
      <c r="N184" s="56"/>
      <c r="O184" s="56"/>
      <c r="P184" s="56"/>
      <c r="Q184" s="56"/>
      <c r="R184" s="56"/>
      <c r="S184" s="56"/>
      <c r="T184" s="57"/>
      <c r="AT184" s="13" t="s">
        <v>127</v>
      </c>
      <c r="AU184" s="13" t="s">
        <v>81</v>
      </c>
    </row>
    <row r="185" spans="2:51" s="11" customFormat="1" ht="10.2">
      <c r="B185" s="185"/>
      <c r="C185" s="186"/>
      <c r="D185" s="182" t="s">
        <v>129</v>
      </c>
      <c r="E185" s="187" t="s">
        <v>1</v>
      </c>
      <c r="F185" s="188" t="s">
        <v>306</v>
      </c>
      <c r="G185" s="186"/>
      <c r="H185" s="189">
        <v>0.675</v>
      </c>
      <c r="I185" s="190"/>
      <c r="J185" s="186"/>
      <c r="K185" s="186"/>
      <c r="L185" s="191"/>
      <c r="M185" s="192"/>
      <c r="N185" s="193"/>
      <c r="O185" s="193"/>
      <c r="P185" s="193"/>
      <c r="Q185" s="193"/>
      <c r="R185" s="193"/>
      <c r="S185" s="193"/>
      <c r="T185" s="194"/>
      <c r="AT185" s="195" t="s">
        <v>129</v>
      </c>
      <c r="AU185" s="195" t="s">
        <v>81</v>
      </c>
      <c r="AV185" s="11" t="s">
        <v>81</v>
      </c>
      <c r="AW185" s="11" t="s">
        <v>32</v>
      </c>
      <c r="AX185" s="11" t="s">
        <v>78</v>
      </c>
      <c r="AY185" s="195" t="s">
        <v>118</v>
      </c>
    </row>
    <row r="186" spans="2:65" s="1" customFormat="1" ht="20.4" customHeight="1">
      <c r="B186" s="30"/>
      <c r="C186" s="170" t="s">
        <v>312</v>
      </c>
      <c r="D186" s="170" t="s">
        <v>120</v>
      </c>
      <c r="E186" s="171" t="s">
        <v>313</v>
      </c>
      <c r="F186" s="172" t="s">
        <v>314</v>
      </c>
      <c r="G186" s="173" t="s">
        <v>175</v>
      </c>
      <c r="H186" s="174">
        <v>9.45</v>
      </c>
      <c r="I186" s="175"/>
      <c r="J186" s="176">
        <f>ROUND(I186*H186,2)</f>
        <v>0</v>
      </c>
      <c r="K186" s="172" t="s">
        <v>124</v>
      </c>
      <c r="L186" s="34"/>
      <c r="M186" s="177" t="s">
        <v>1</v>
      </c>
      <c r="N186" s="178" t="s">
        <v>41</v>
      </c>
      <c r="O186" s="56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13" t="s">
        <v>125</v>
      </c>
      <c r="AT186" s="13" t="s">
        <v>120</v>
      </c>
      <c r="AU186" s="13" t="s">
        <v>81</v>
      </c>
      <c r="AY186" s="13" t="s">
        <v>118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13" t="s">
        <v>78</v>
      </c>
      <c r="BK186" s="181">
        <f>ROUND(I186*H186,2)</f>
        <v>0</v>
      </c>
      <c r="BL186" s="13" t="s">
        <v>125</v>
      </c>
      <c r="BM186" s="13" t="s">
        <v>315</v>
      </c>
    </row>
    <row r="187" spans="2:47" s="1" customFormat="1" ht="19.2">
      <c r="B187" s="30"/>
      <c r="C187" s="31"/>
      <c r="D187" s="182" t="s">
        <v>127</v>
      </c>
      <c r="E187" s="31"/>
      <c r="F187" s="183" t="s">
        <v>316</v>
      </c>
      <c r="G187" s="31"/>
      <c r="H187" s="31"/>
      <c r="I187" s="99"/>
      <c r="J187" s="31"/>
      <c r="K187" s="31"/>
      <c r="L187" s="34"/>
      <c r="M187" s="184"/>
      <c r="N187" s="56"/>
      <c r="O187" s="56"/>
      <c r="P187" s="56"/>
      <c r="Q187" s="56"/>
      <c r="R187" s="56"/>
      <c r="S187" s="56"/>
      <c r="T187" s="57"/>
      <c r="AT187" s="13" t="s">
        <v>127</v>
      </c>
      <c r="AU187" s="13" t="s">
        <v>81</v>
      </c>
    </row>
    <row r="188" spans="2:51" s="11" customFormat="1" ht="10.2">
      <c r="B188" s="185"/>
      <c r="C188" s="186"/>
      <c r="D188" s="182" t="s">
        <v>129</v>
      </c>
      <c r="E188" s="187" t="s">
        <v>1</v>
      </c>
      <c r="F188" s="188" t="s">
        <v>317</v>
      </c>
      <c r="G188" s="186"/>
      <c r="H188" s="189">
        <v>9.45</v>
      </c>
      <c r="I188" s="190"/>
      <c r="J188" s="186"/>
      <c r="K188" s="186"/>
      <c r="L188" s="191"/>
      <c r="M188" s="192"/>
      <c r="N188" s="193"/>
      <c r="O188" s="193"/>
      <c r="P188" s="193"/>
      <c r="Q188" s="193"/>
      <c r="R188" s="193"/>
      <c r="S188" s="193"/>
      <c r="T188" s="194"/>
      <c r="AT188" s="195" t="s">
        <v>129</v>
      </c>
      <c r="AU188" s="195" t="s">
        <v>81</v>
      </c>
      <c r="AV188" s="11" t="s">
        <v>81</v>
      </c>
      <c r="AW188" s="11" t="s">
        <v>32</v>
      </c>
      <c r="AX188" s="11" t="s">
        <v>78</v>
      </c>
      <c r="AY188" s="195" t="s">
        <v>118</v>
      </c>
    </row>
    <row r="189" spans="2:63" s="10" customFormat="1" ht="22.8" customHeight="1">
      <c r="B189" s="154"/>
      <c r="C189" s="155"/>
      <c r="D189" s="156" t="s">
        <v>69</v>
      </c>
      <c r="E189" s="168" t="s">
        <v>318</v>
      </c>
      <c r="F189" s="168" t="s">
        <v>319</v>
      </c>
      <c r="G189" s="155"/>
      <c r="H189" s="155"/>
      <c r="I189" s="158"/>
      <c r="J189" s="169">
        <f>BK189</f>
        <v>0</v>
      </c>
      <c r="K189" s="155"/>
      <c r="L189" s="160"/>
      <c r="M189" s="161"/>
      <c r="N189" s="162"/>
      <c r="O189" s="162"/>
      <c r="P189" s="163">
        <f>SUM(P190:P193)</f>
        <v>0</v>
      </c>
      <c r="Q189" s="162"/>
      <c r="R189" s="163">
        <f>SUM(R190:R193)</f>
        <v>0</v>
      </c>
      <c r="S189" s="162"/>
      <c r="T189" s="164">
        <f>SUM(T190:T193)</f>
        <v>0</v>
      </c>
      <c r="AR189" s="165" t="s">
        <v>78</v>
      </c>
      <c r="AT189" s="166" t="s">
        <v>69</v>
      </c>
      <c r="AU189" s="166" t="s">
        <v>78</v>
      </c>
      <c r="AY189" s="165" t="s">
        <v>118</v>
      </c>
      <c r="BK189" s="167">
        <f>SUM(BK190:BK193)</f>
        <v>0</v>
      </c>
    </row>
    <row r="190" spans="2:65" s="1" customFormat="1" ht="20.4" customHeight="1">
      <c r="B190" s="30"/>
      <c r="C190" s="170" t="s">
        <v>320</v>
      </c>
      <c r="D190" s="170" t="s">
        <v>120</v>
      </c>
      <c r="E190" s="171" t="s">
        <v>321</v>
      </c>
      <c r="F190" s="172" t="s">
        <v>322</v>
      </c>
      <c r="G190" s="173" t="s">
        <v>175</v>
      </c>
      <c r="H190" s="174">
        <v>6.964</v>
      </c>
      <c r="I190" s="175"/>
      <c r="J190" s="176">
        <f>ROUND(I190*H190,2)</f>
        <v>0</v>
      </c>
      <c r="K190" s="172" t="s">
        <v>124</v>
      </c>
      <c r="L190" s="34"/>
      <c r="M190" s="177" t="s">
        <v>1</v>
      </c>
      <c r="N190" s="178" t="s">
        <v>41</v>
      </c>
      <c r="O190" s="56"/>
      <c r="P190" s="179">
        <f>O190*H190</f>
        <v>0</v>
      </c>
      <c r="Q190" s="179">
        <v>0</v>
      </c>
      <c r="R190" s="179">
        <f>Q190*H190</f>
        <v>0</v>
      </c>
      <c r="S190" s="179">
        <v>0</v>
      </c>
      <c r="T190" s="180">
        <f>S190*H190</f>
        <v>0</v>
      </c>
      <c r="AR190" s="13" t="s">
        <v>125</v>
      </c>
      <c r="AT190" s="13" t="s">
        <v>120</v>
      </c>
      <c r="AU190" s="13" t="s">
        <v>81</v>
      </c>
      <c r="AY190" s="13" t="s">
        <v>118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13" t="s">
        <v>78</v>
      </c>
      <c r="BK190" s="181">
        <f>ROUND(I190*H190,2)</f>
        <v>0</v>
      </c>
      <c r="BL190" s="13" t="s">
        <v>125</v>
      </c>
      <c r="BM190" s="13" t="s">
        <v>323</v>
      </c>
    </row>
    <row r="191" spans="2:47" s="1" customFormat="1" ht="10.2">
      <c r="B191" s="30"/>
      <c r="C191" s="31"/>
      <c r="D191" s="182" t="s">
        <v>127</v>
      </c>
      <c r="E191" s="31"/>
      <c r="F191" s="183" t="s">
        <v>324</v>
      </c>
      <c r="G191" s="31"/>
      <c r="H191" s="31"/>
      <c r="I191" s="99"/>
      <c r="J191" s="31"/>
      <c r="K191" s="31"/>
      <c r="L191" s="34"/>
      <c r="M191" s="184"/>
      <c r="N191" s="56"/>
      <c r="O191" s="56"/>
      <c r="P191" s="56"/>
      <c r="Q191" s="56"/>
      <c r="R191" s="56"/>
      <c r="S191" s="56"/>
      <c r="T191" s="57"/>
      <c r="AT191" s="13" t="s">
        <v>127</v>
      </c>
      <c r="AU191" s="13" t="s">
        <v>81</v>
      </c>
    </row>
    <row r="192" spans="2:51" s="11" customFormat="1" ht="10.2">
      <c r="B192" s="185"/>
      <c r="C192" s="186"/>
      <c r="D192" s="182" t="s">
        <v>129</v>
      </c>
      <c r="E192" s="187" t="s">
        <v>1</v>
      </c>
      <c r="F192" s="188" t="s">
        <v>325</v>
      </c>
      <c r="G192" s="186"/>
      <c r="H192" s="189">
        <v>6.964</v>
      </c>
      <c r="I192" s="190"/>
      <c r="J192" s="186"/>
      <c r="K192" s="186"/>
      <c r="L192" s="191"/>
      <c r="M192" s="192"/>
      <c r="N192" s="193"/>
      <c r="O192" s="193"/>
      <c r="P192" s="193"/>
      <c r="Q192" s="193"/>
      <c r="R192" s="193"/>
      <c r="S192" s="193"/>
      <c r="T192" s="194"/>
      <c r="AT192" s="195" t="s">
        <v>129</v>
      </c>
      <c r="AU192" s="195" t="s">
        <v>81</v>
      </c>
      <c r="AV192" s="11" t="s">
        <v>81</v>
      </c>
      <c r="AW192" s="11" t="s">
        <v>32</v>
      </c>
      <c r="AX192" s="11" t="s">
        <v>78</v>
      </c>
      <c r="AY192" s="195" t="s">
        <v>118</v>
      </c>
    </row>
    <row r="193" spans="2:65" s="1" customFormat="1" ht="14.4" customHeight="1">
      <c r="B193" s="30"/>
      <c r="C193" s="170" t="s">
        <v>326</v>
      </c>
      <c r="D193" s="170" t="s">
        <v>120</v>
      </c>
      <c r="E193" s="171" t="s">
        <v>327</v>
      </c>
      <c r="F193" s="172" t="s">
        <v>328</v>
      </c>
      <c r="G193" s="173" t="s">
        <v>175</v>
      </c>
      <c r="H193" s="174">
        <v>85.514</v>
      </c>
      <c r="I193" s="175"/>
      <c r="J193" s="176">
        <f>ROUND(I193*H193,2)</f>
        <v>0</v>
      </c>
      <c r="K193" s="172" t="s">
        <v>1</v>
      </c>
      <c r="L193" s="34"/>
      <c r="M193" s="207" t="s">
        <v>1</v>
      </c>
      <c r="N193" s="208" t="s">
        <v>41</v>
      </c>
      <c r="O193" s="209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AR193" s="13" t="s">
        <v>125</v>
      </c>
      <c r="AT193" s="13" t="s">
        <v>120</v>
      </c>
      <c r="AU193" s="13" t="s">
        <v>81</v>
      </c>
      <c r="AY193" s="13" t="s">
        <v>118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13" t="s">
        <v>78</v>
      </c>
      <c r="BK193" s="181">
        <f>ROUND(I193*H193,2)</f>
        <v>0</v>
      </c>
      <c r="BL193" s="13" t="s">
        <v>125</v>
      </c>
      <c r="BM193" s="13" t="s">
        <v>329</v>
      </c>
    </row>
    <row r="194" spans="2:12" s="1" customFormat="1" ht="6.9" customHeight="1">
      <c r="B194" s="42"/>
      <c r="C194" s="43"/>
      <c r="D194" s="43"/>
      <c r="E194" s="43"/>
      <c r="F194" s="43"/>
      <c r="G194" s="43"/>
      <c r="H194" s="43"/>
      <c r="I194" s="121"/>
      <c r="J194" s="43"/>
      <c r="K194" s="43"/>
      <c r="L194" s="34"/>
    </row>
  </sheetData>
  <sheetProtection algorithmName="SHA-512" hashValue="HQ8KVMq91uu2M3VXbi+8kjOSybV8qDGlU0Sv3VRqbBA0z0TC/+Szkzrrz/U0+xcKog/0ZS9DqmTLGHX7OK64Jg==" saltValue="FnrnqND1XIqM5kWvUG6YAb6+MtI23cf0BqVd5vMlT/9Tg9mK9NTJi8gXUcDRRxbXiWMOyvYOu9TfwYLmzzG5cg==" spinCount="100000" sheet="1" objects="1" scenarios="1" formatColumns="0" formatRows="0" autoFilter="0"/>
  <autoFilter ref="C85:K193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93" customWidth="1"/>
    <col min="10" max="10" width="20.140625" style="0" customWidth="1"/>
    <col min="11" max="11" width="15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3" t="s">
        <v>84</v>
      </c>
    </row>
    <row r="3" spans="2:46" ht="6.9" customHeight="1">
      <c r="B3" s="94"/>
      <c r="C3" s="95"/>
      <c r="D3" s="95"/>
      <c r="E3" s="95"/>
      <c r="F3" s="95"/>
      <c r="G3" s="95"/>
      <c r="H3" s="95"/>
      <c r="I3" s="96"/>
      <c r="J3" s="95"/>
      <c r="K3" s="95"/>
      <c r="L3" s="16"/>
      <c r="AT3" s="13" t="s">
        <v>81</v>
      </c>
    </row>
    <row r="4" spans="2:46" ht="24.9" customHeight="1">
      <c r="B4" s="16"/>
      <c r="D4" s="97" t="s">
        <v>88</v>
      </c>
      <c r="L4" s="16"/>
      <c r="M4" s="20" t="s">
        <v>10</v>
      </c>
      <c r="AT4" s="13" t="s">
        <v>4</v>
      </c>
    </row>
    <row r="5" spans="2:12" ht="6.9" customHeight="1">
      <c r="B5" s="16"/>
      <c r="L5" s="16"/>
    </row>
    <row r="6" spans="2:12" ht="12" customHeight="1">
      <c r="B6" s="16"/>
      <c r="D6" s="98" t="s">
        <v>16</v>
      </c>
      <c r="L6" s="16"/>
    </row>
    <row r="7" spans="2:12" ht="14.4" customHeight="1">
      <c r="B7" s="16"/>
      <c r="E7" s="252" t="str">
        <f>'Rekapitulace stavby'!K6</f>
        <v>MVN Štěpánov, oprava vodního díla, č. stavby 129170014</v>
      </c>
      <c r="F7" s="253"/>
      <c r="G7" s="253"/>
      <c r="H7" s="253"/>
      <c r="L7" s="16"/>
    </row>
    <row r="8" spans="2:12" s="1" customFormat="1" ht="12" customHeight="1">
      <c r="B8" s="34"/>
      <c r="D8" s="98" t="s">
        <v>89</v>
      </c>
      <c r="I8" s="99"/>
      <c r="L8" s="34"/>
    </row>
    <row r="9" spans="2:12" s="1" customFormat="1" ht="36.9" customHeight="1">
      <c r="B9" s="34"/>
      <c r="E9" s="254" t="s">
        <v>330</v>
      </c>
      <c r="F9" s="255"/>
      <c r="G9" s="255"/>
      <c r="H9" s="255"/>
      <c r="I9" s="99"/>
      <c r="L9" s="34"/>
    </row>
    <row r="10" spans="2:12" s="1" customFormat="1" ht="10.2">
      <c r="B10" s="34"/>
      <c r="I10" s="99"/>
      <c r="L10" s="34"/>
    </row>
    <row r="11" spans="2:12" s="1" customFormat="1" ht="12" customHeight="1">
      <c r="B11" s="34"/>
      <c r="D11" s="98" t="s">
        <v>18</v>
      </c>
      <c r="F11" s="13" t="s">
        <v>80</v>
      </c>
      <c r="I11" s="100" t="s">
        <v>19</v>
      </c>
      <c r="J11" s="13" t="s">
        <v>1</v>
      </c>
      <c r="L11" s="34"/>
    </row>
    <row r="12" spans="2:12" s="1" customFormat="1" ht="12" customHeight="1">
      <c r="B12" s="34"/>
      <c r="D12" s="98" t="s">
        <v>20</v>
      </c>
      <c r="F12" s="13" t="s">
        <v>21</v>
      </c>
      <c r="I12" s="100" t="s">
        <v>22</v>
      </c>
      <c r="J12" s="101" t="str">
        <f>'Rekapitulace stavby'!AN8</f>
        <v>22. 3. 2019</v>
      </c>
      <c r="L12" s="34"/>
    </row>
    <row r="13" spans="2:12" s="1" customFormat="1" ht="10.8" customHeight="1">
      <c r="B13" s="34"/>
      <c r="I13" s="99"/>
      <c r="L13" s="34"/>
    </row>
    <row r="14" spans="2:12" s="1" customFormat="1" ht="12" customHeight="1">
      <c r="B14" s="34"/>
      <c r="D14" s="98" t="s">
        <v>24</v>
      </c>
      <c r="I14" s="100" t="s">
        <v>25</v>
      </c>
      <c r="J14" s="13" t="s">
        <v>1</v>
      </c>
      <c r="L14" s="34"/>
    </row>
    <row r="15" spans="2:12" s="1" customFormat="1" ht="18" customHeight="1">
      <c r="B15" s="34"/>
      <c r="E15" s="13" t="s">
        <v>26</v>
      </c>
      <c r="I15" s="100" t="s">
        <v>27</v>
      </c>
      <c r="J15" s="13" t="s">
        <v>1</v>
      </c>
      <c r="L15" s="34"/>
    </row>
    <row r="16" spans="2:12" s="1" customFormat="1" ht="6.9" customHeight="1">
      <c r="B16" s="34"/>
      <c r="I16" s="99"/>
      <c r="L16" s="34"/>
    </row>
    <row r="17" spans="2:12" s="1" customFormat="1" ht="12" customHeight="1">
      <c r="B17" s="34"/>
      <c r="D17" s="98" t="s">
        <v>28</v>
      </c>
      <c r="I17" s="100" t="s">
        <v>25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56" t="str">
        <f>'Rekapitulace stavby'!E14</f>
        <v>Vyplň údaj</v>
      </c>
      <c r="F18" s="257"/>
      <c r="G18" s="257"/>
      <c r="H18" s="257"/>
      <c r="I18" s="100" t="s">
        <v>27</v>
      </c>
      <c r="J18" s="26" t="str">
        <f>'Rekapitulace stavby'!AN14</f>
        <v>Vyplň údaj</v>
      </c>
      <c r="L18" s="34"/>
    </row>
    <row r="19" spans="2:12" s="1" customFormat="1" ht="6.9" customHeight="1">
      <c r="B19" s="34"/>
      <c r="I19" s="99"/>
      <c r="L19" s="34"/>
    </row>
    <row r="20" spans="2:12" s="1" customFormat="1" ht="12" customHeight="1">
      <c r="B20" s="34"/>
      <c r="D20" s="98" t="s">
        <v>30</v>
      </c>
      <c r="I20" s="100" t="s">
        <v>25</v>
      </c>
      <c r="J20" s="13" t="s">
        <v>1</v>
      </c>
      <c r="L20" s="34"/>
    </row>
    <row r="21" spans="2:12" s="1" customFormat="1" ht="18" customHeight="1">
      <c r="B21" s="34"/>
      <c r="E21" s="13" t="s">
        <v>31</v>
      </c>
      <c r="I21" s="100" t="s">
        <v>27</v>
      </c>
      <c r="J21" s="13" t="s">
        <v>1</v>
      </c>
      <c r="L21" s="34"/>
    </row>
    <row r="22" spans="2:12" s="1" customFormat="1" ht="6.9" customHeight="1">
      <c r="B22" s="34"/>
      <c r="I22" s="99"/>
      <c r="L22" s="34"/>
    </row>
    <row r="23" spans="2:12" s="1" customFormat="1" ht="12" customHeight="1">
      <c r="B23" s="34"/>
      <c r="D23" s="98" t="s">
        <v>33</v>
      </c>
      <c r="I23" s="100" t="s">
        <v>25</v>
      </c>
      <c r="J23" s="13" t="str">
        <f>IF('Rekapitulace stavby'!AN19="","",'Rekapitulace stavby'!AN19)</f>
        <v/>
      </c>
      <c r="L23" s="34"/>
    </row>
    <row r="24" spans="2:12" s="1" customFormat="1" ht="18" customHeight="1">
      <c r="B24" s="34"/>
      <c r="E24" s="13" t="str">
        <f>IF('Rekapitulace stavby'!E20="","",'Rekapitulace stavby'!E20)</f>
        <v xml:space="preserve"> </v>
      </c>
      <c r="I24" s="100" t="s">
        <v>27</v>
      </c>
      <c r="J24" s="13" t="str">
        <f>IF('Rekapitulace stavby'!AN20="","",'Rekapitulace stavby'!AN20)</f>
        <v/>
      </c>
      <c r="L24" s="34"/>
    </row>
    <row r="25" spans="2:12" s="1" customFormat="1" ht="6.9" customHeight="1">
      <c r="B25" s="34"/>
      <c r="I25" s="99"/>
      <c r="L25" s="34"/>
    </row>
    <row r="26" spans="2:12" s="1" customFormat="1" ht="12" customHeight="1">
      <c r="B26" s="34"/>
      <c r="D26" s="98" t="s">
        <v>34</v>
      </c>
      <c r="I26" s="99"/>
      <c r="L26" s="34"/>
    </row>
    <row r="27" spans="2:12" s="6" customFormat="1" ht="14.4" customHeight="1">
      <c r="B27" s="102"/>
      <c r="E27" s="258" t="s">
        <v>1</v>
      </c>
      <c r="F27" s="258"/>
      <c r="G27" s="258"/>
      <c r="H27" s="258"/>
      <c r="I27" s="103"/>
      <c r="L27" s="102"/>
    </row>
    <row r="28" spans="2:12" s="1" customFormat="1" ht="6.9" customHeight="1">
      <c r="B28" s="34"/>
      <c r="I28" s="99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104"/>
      <c r="J29" s="52"/>
      <c r="K29" s="52"/>
      <c r="L29" s="34"/>
    </row>
    <row r="30" spans="2:12" s="1" customFormat="1" ht="25.35" customHeight="1">
      <c r="B30" s="34"/>
      <c r="D30" s="105" t="s">
        <v>36</v>
      </c>
      <c r="I30" s="99"/>
      <c r="J30" s="106">
        <f>ROUND(J84,2)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104"/>
      <c r="J31" s="52"/>
      <c r="K31" s="52"/>
      <c r="L31" s="34"/>
    </row>
    <row r="32" spans="2:12" s="1" customFormat="1" ht="14.4" customHeight="1">
      <c r="B32" s="34"/>
      <c r="F32" s="107" t="s">
        <v>38</v>
      </c>
      <c r="I32" s="108" t="s">
        <v>37</v>
      </c>
      <c r="J32" s="107" t="s">
        <v>39</v>
      </c>
      <c r="L32" s="34"/>
    </row>
    <row r="33" spans="2:12" s="1" customFormat="1" ht="14.4" customHeight="1">
      <c r="B33" s="34"/>
      <c r="D33" s="98" t="s">
        <v>40</v>
      </c>
      <c r="E33" s="98" t="s">
        <v>41</v>
      </c>
      <c r="F33" s="109">
        <f>ROUND((SUM(BE84:BE159)),2)</f>
        <v>0</v>
      </c>
      <c r="I33" s="110">
        <v>0.21</v>
      </c>
      <c r="J33" s="109">
        <f>ROUND(((SUM(BE84:BE159))*I33),2)</f>
        <v>0</v>
      </c>
      <c r="L33" s="34"/>
    </row>
    <row r="34" spans="2:12" s="1" customFormat="1" ht="14.4" customHeight="1">
      <c r="B34" s="34"/>
      <c r="E34" s="98" t="s">
        <v>42</v>
      </c>
      <c r="F34" s="109">
        <f>ROUND((SUM(BF84:BF159)),2)</f>
        <v>0</v>
      </c>
      <c r="I34" s="110">
        <v>0.15</v>
      </c>
      <c r="J34" s="109">
        <f>ROUND(((SUM(BF84:BF159))*I34),2)</f>
        <v>0</v>
      </c>
      <c r="L34" s="34"/>
    </row>
    <row r="35" spans="2:12" s="1" customFormat="1" ht="14.4" customHeight="1" hidden="1">
      <c r="B35" s="34"/>
      <c r="E35" s="98" t="s">
        <v>43</v>
      </c>
      <c r="F35" s="109">
        <f>ROUND((SUM(BG84:BG159)),2)</f>
        <v>0</v>
      </c>
      <c r="I35" s="110">
        <v>0.21</v>
      </c>
      <c r="J35" s="109">
        <f>0</f>
        <v>0</v>
      </c>
      <c r="L35" s="34"/>
    </row>
    <row r="36" spans="2:12" s="1" customFormat="1" ht="14.4" customHeight="1" hidden="1">
      <c r="B36" s="34"/>
      <c r="E36" s="98" t="s">
        <v>44</v>
      </c>
      <c r="F36" s="109">
        <f>ROUND((SUM(BH84:BH159)),2)</f>
        <v>0</v>
      </c>
      <c r="I36" s="110">
        <v>0.15</v>
      </c>
      <c r="J36" s="109">
        <f>0</f>
        <v>0</v>
      </c>
      <c r="L36" s="34"/>
    </row>
    <row r="37" spans="2:12" s="1" customFormat="1" ht="14.4" customHeight="1" hidden="1">
      <c r="B37" s="34"/>
      <c r="E37" s="98" t="s">
        <v>45</v>
      </c>
      <c r="F37" s="109">
        <f>ROUND((SUM(BI84:BI159)),2)</f>
        <v>0</v>
      </c>
      <c r="I37" s="110">
        <v>0</v>
      </c>
      <c r="J37" s="109">
        <f>0</f>
        <v>0</v>
      </c>
      <c r="L37" s="34"/>
    </row>
    <row r="38" spans="2:12" s="1" customFormat="1" ht="6.9" customHeight="1">
      <c r="B38" s="34"/>
      <c r="I38" s="99"/>
      <c r="L38" s="34"/>
    </row>
    <row r="39" spans="2:12" s="1" customFormat="1" ht="25.35" customHeight="1">
      <c r="B39" s="34"/>
      <c r="C39" s="111"/>
      <c r="D39" s="112" t="s">
        <v>46</v>
      </c>
      <c r="E39" s="113"/>
      <c r="F39" s="113"/>
      <c r="G39" s="114" t="s">
        <v>47</v>
      </c>
      <c r="H39" s="115" t="s">
        <v>48</v>
      </c>
      <c r="I39" s="116"/>
      <c r="J39" s="117">
        <f>SUM(J30:J37)</f>
        <v>0</v>
      </c>
      <c r="K39" s="118"/>
      <c r="L39" s="34"/>
    </row>
    <row r="40" spans="2:12" s="1" customFormat="1" ht="14.4" customHeight="1">
      <c r="B40" s="119"/>
      <c r="C40" s="120"/>
      <c r="D40" s="120"/>
      <c r="E40" s="120"/>
      <c r="F40" s="120"/>
      <c r="G40" s="120"/>
      <c r="H40" s="120"/>
      <c r="I40" s="121"/>
      <c r="J40" s="120"/>
      <c r="K40" s="120"/>
      <c r="L40" s="34"/>
    </row>
    <row r="44" spans="2:12" s="1" customFormat="1" ht="6.9" customHeight="1">
      <c r="B44" s="122"/>
      <c r="C44" s="123"/>
      <c r="D44" s="123"/>
      <c r="E44" s="123"/>
      <c r="F44" s="123"/>
      <c r="G44" s="123"/>
      <c r="H44" s="123"/>
      <c r="I44" s="124"/>
      <c r="J44" s="123"/>
      <c r="K44" s="123"/>
      <c r="L44" s="34"/>
    </row>
    <row r="45" spans="2:12" s="1" customFormat="1" ht="24.9" customHeight="1">
      <c r="B45" s="30"/>
      <c r="C45" s="19" t="s">
        <v>91</v>
      </c>
      <c r="D45" s="31"/>
      <c r="E45" s="31"/>
      <c r="F45" s="31"/>
      <c r="G45" s="31"/>
      <c r="H45" s="31"/>
      <c r="I45" s="99"/>
      <c r="J45" s="31"/>
      <c r="K45" s="31"/>
      <c r="L45" s="34"/>
    </row>
    <row r="46" spans="2:12" s="1" customFormat="1" ht="6.9" customHeight="1">
      <c r="B46" s="30"/>
      <c r="C46" s="31"/>
      <c r="D46" s="31"/>
      <c r="E46" s="31"/>
      <c r="F46" s="31"/>
      <c r="G46" s="31"/>
      <c r="H46" s="31"/>
      <c r="I46" s="99"/>
      <c r="J46" s="31"/>
      <c r="K46" s="31"/>
      <c r="L46" s="34"/>
    </row>
    <row r="47" spans="2:12" s="1" customFormat="1" ht="12" customHeight="1">
      <c r="B47" s="30"/>
      <c r="C47" s="25" t="s">
        <v>16</v>
      </c>
      <c r="D47" s="31"/>
      <c r="E47" s="31"/>
      <c r="F47" s="31"/>
      <c r="G47" s="31"/>
      <c r="H47" s="31"/>
      <c r="I47" s="99"/>
      <c r="J47" s="31"/>
      <c r="K47" s="31"/>
      <c r="L47" s="34"/>
    </row>
    <row r="48" spans="2:12" s="1" customFormat="1" ht="14.4" customHeight="1">
      <c r="B48" s="30"/>
      <c r="C48" s="31"/>
      <c r="D48" s="31"/>
      <c r="E48" s="259" t="str">
        <f>E7</f>
        <v>MVN Štěpánov, oprava vodního díla, č. stavby 129170014</v>
      </c>
      <c r="F48" s="260"/>
      <c r="G48" s="260"/>
      <c r="H48" s="260"/>
      <c r="I48" s="99"/>
      <c r="J48" s="31"/>
      <c r="K48" s="31"/>
      <c r="L48" s="34"/>
    </row>
    <row r="49" spans="2:12" s="1" customFormat="1" ht="12" customHeight="1">
      <c r="B49" s="30"/>
      <c r="C49" s="25" t="s">
        <v>89</v>
      </c>
      <c r="D49" s="31"/>
      <c r="E49" s="31"/>
      <c r="F49" s="31"/>
      <c r="G49" s="31"/>
      <c r="H49" s="31"/>
      <c r="I49" s="99"/>
      <c r="J49" s="31"/>
      <c r="K49" s="31"/>
      <c r="L49" s="34"/>
    </row>
    <row r="50" spans="2:12" s="1" customFormat="1" ht="14.4" customHeight="1">
      <c r="B50" s="30"/>
      <c r="C50" s="31"/>
      <c r="D50" s="31"/>
      <c r="E50" s="231" t="str">
        <f>E9</f>
        <v>SO-03 - Svodný drén</v>
      </c>
      <c r="F50" s="230"/>
      <c r="G50" s="230"/>
      <c r="H50" s="230"/>
      <c r="I50" s="99"/>
      <c r="J50" s="31"/>
      <c r="K50" s="31"/>
      <c r="L50" s="34"/>
    </row>
    <row r="51" spans="2:12" s="1" customFormat="1" ht="6.9" customHeight="1">
      <c r="B51" s="30"/>
      <c r="C51" s="31"/>
      <c r="D51" s="31"/>
      <c r="E51" s="31"/>
      <c r="F51" s="31"/>
      <c r="G51" s="31"/>
      <c r="H51" s="31"/>
      <c r="I51" s="99"/>
      <c r="J51" s="31"/>
      <c r="K51" s="31"/>
      <c r="L51" s="34"/>
    </row>
    <row r="52" spans="2:12" s="1" customFormat="1" ht="12" customHeight="1">
      <c r="B52" s="30"/>
      <c r="C52" s="25" t="s">
        <v>20</v>
      </c>
      <c r="D52" s="31"/>
      <c r="E52" s="31"/>
      <c r="F52" s="23" t="str">
        <f>F12</f>
        <v xml:space="preserve"> </v>
      </c>
      <c r="G52" s="31"/>
      <c r="H52" s="31"/>
      <c r="I52" s="100" t="s">
        <v>22</v>
      </c>
      <c r="J52" s="51" t="str">
        <f>IF(J12="","",J12)</f>
        <v>22. 3. 2019</v>
      </c>
      <c r="K52" s="31"/>
      <c r="L52" s="34"/>
    </row>
    <row r="53" spans="2:12" s="1" customFormat="1" ht="6.9" customHeight="1">
      <c r="B53" s="30"/>
      <c r="C53" s="31"/>
      <c r="D53" s="31"/>
      <c r="E53" s="31"/>
      <c r="F53" s="31"/>
      <c r="G53" s="31"/>
      <c r="H53" s="31"/>
      <c r="I53" s="99"/>
      <c r="J53" s="31"/>
      <c r="K53" s="31"/>
      <c r="L53" s="34"/>
    </row>
    <row r="54" spans="2:12" s="1" customFormat="1" ht="22.8" customHeight="1">
      <c r="B54" s="30"/>
      <c r="C54" s="25" t="s">
        <v>24</v>
      </c>
      <c r="D54" s="31"/>
      <c r="E54" s="31"/>
      <c r="F54" s="23" t="str">
        <f>E15</f>
        <v>Povodí Labe, státní podnik, H. Králové</v>
      </c>
      <c r="G54" s="31"/>
      <c r="H54" s="31"/>
      <c r="I54" s="100" t="s">
        <v>30</v>
      </c>
      <c r="J54" s="28" t="str">
        <f>E21</f>
        <v>Agroprojekce Litomyšl, s.r.o.</v>
      </c>
      <c r="K54" s="31"/>
      <c r="L54" s="34"/>
    </row>
    <row r="55" spans="2:12" s="1" customFormat="1" ht="12.6" customHeight="1">
      <c r="B55" s="30"/>
      <c r="C55" s="25" t="s">
        <v>28</v>
      </c>
      <c r="D55" s="31"/>
      <c r="E55" s="31"/>
      <c r="F55" s="23" t="str">
        <f>IF(E18="","",E18)</f>
        <v>Vyplň údaj</v>
      </c>
      <c r="G55" s="31"/>
      <c r="H55" s="31"/>
      <c r="I55" s="100" t="s">
        <v>33</v>
      </c>
      <c r="J55" s="28" t="str">
        <f>E24</f>
        <v xml:space="preserve"> </v>
      </c>
      <c r="K55" s="31"/>
      <c r="L55" s="34"/>
    </row>
    <row r="56" spans="2:12" s="1" customFormat="1" ht="10.35" customHeight="1">
      <c r="B56" s="30"/>
      <c r="C56" s="31"/>
      <c r="D56" s="31"/>
      <c r="E56" s="31"/>
      <c r="F56" s="31"/>
      <c r="G56" s="31"/>
      <c r="H56" s="31"/>
      <c r="I56" s="99"/>
      <c r="J56" s="31"/>
      <c r="K56" s="31"/>
      <c r="L56" s="34"/>
    </row>
    <row r="57" spans="2:12" s="1" customFormat="1" ht="29.25" customHeight="1">
      <c r="B57" s="30"/>
      <c r="C57" s="125" t="s">
        <v>92</v>
      </c>
      <c r="D57" s="126"/>
      <c r="E57" s="126"/>
      <c r="F57" s="126"/>
      <c r="G57" s="126"/>
      <c r="H57" s="126"/>
      <c r="I57" s="127"/>
      <c r="J57" s="128" t="s">
        <v>93</v>
      </c>
      <c r="K57" s="126"/>
      <c r="L57" s="34"/>
    </row>
    <row r="58" spans="2:12" s="1" customFormat="1" ht="10.35" customHeight="1">
      <c r="B58" s="30"/>
      <c r="C58" s="31"/>
      <c r="D58" s="31"/>
      <c r="E58" s="31"/>
      <c r="F58" s="31"/>
      <c r="G58" s="31"/>
      <c r="H58" s="31"/>
      <c r="I58" s="99"/>
      <c r="J58" s="31"/>
      <c r="K58" s="31"/>
      <c r="L58" s="34"/>
    </row>
    <row r="59" spans="2:47" s="1" customFormat="1" ht="22.8" customHeight="1">
      <c r="B59" s="30"/>
      <c r="C59" s="129" t="s">
        <v>94</v>
      </c>
      <c r="D59" s="31"/>
      <c r="E59" s="31"/>
      <c r="F59" s="31"/>
      <c r="G59" s="31"/>
      <c r="H59" s="31"/>
      <c r="I59" s="99"/>
      <c r="J59" s="69">
        <f>J84</f>
        <v>0</v>
      </c>
      <c r="K59" s="31"/>
      <c r="L59" s="34"/>
      <c r="AU59" s="13" t="s">
        <v>95</v>
      </c>
    </row>
    <row r="60" spans="2:12" s="7" customFormat="1" ht="24.9" customHeight="1">
      <c r="B60" s="130"/>
      <c r="C60" s="131"/>
      <c r="D60" s="132" t="s">
        <v>96</v>
      </c>
      <c r="E60" s="133"/>
      <c r="F60" s="133"/>
      <c r="G60" s="133"/>
      <c r="H60" s="133"/>
      <c r="I60" s="134"/>
      <c r="J60" s="135">
        <f>J85</f>
        <v>0</v>
      </c>
      <c r="K60" s="131"/>
      <c r="L60" s="136"/>
    </row>
    <row r="61" spans="2:12" s="8" customFormat="1" ht="19.95" customHeight="1">
      <c r="B61" s="137"/>
      <c r="C61" s="138"/>
      <c r="D61" s="139" t="s">
        <v>97</v>
      </c>
      <c r="E61" s="140"/>
      <c r="F61" s="140"/>
      <c r="G61" s="140"/>
      <c r="H61" s="140"/>
      <c r="I61" s="141"/>
      <c r="J61" s="142">
        <f>J86</f>
        <v>0</v>
      </c>
      <c r="K61" s="138"/>
      <c r="L61" s="143"/>
    </row>
    <row r="62" spans="2:12" s="8" customFormat="1" ht="19.95" customHeight="1">
      <c r="B62" s="137"/>
      <c r="C62" s="138"/>
      <c r="D62" s="139" t="s">
        <v>98</v>
      </c>
      <c r="E62" s="140"/>
      <c r="F62" s="140"/>
      <c r="G62" s="140"/>
      <c r="H62" s="140"/>
      <c r="I62" s="141"/>
      <c r="J62" s="142">
        <f>J119</f>
        <v>0</v>
      </c>
      <c r="K62" s="138"/>
      <c r="L62" s="143"/>
    </row>
    <row r="63" spans="2:12" s="8" customFormat="1" ht="19.95" customHeight="1">
      <c r="B63" s="137"/>
      <c r="C63" s="138"/>
      <c r="D63" s="139" t="s">
        <v>100</v>
      </c>
      <c r="E63" s="140"/>
      <c r="F63" s="140"/>
      <c r="G63" s="140"/>
      <c r="H63" s="140"/>
      <c r="I63" s="141"/>
      <c r="J63" s="142">
        <f>J138</f>
        <v>0</v>
      </c>
      <c r="K63" s="138"/>
      <c r="L63" s="143"/>
    </row>
    <row r="64" spans="2:12" s="8" customFormat="1" ht="19.95" customHeight="1">
      <c r="B64" s="137"/>
      <c r="C64" s="138"/>
      <c r="D64" s="139" t="s">
        <v>102</v>
      </c>
      <c r="E64" s="140"/>
      <c r="F64" s="140"/>
      <c r="G64" s="140"/>
      <c r="H64" s="140"/>
      <c r="I64" s="141"/>
      <c r="J64" s="142">
        <f>J155</f>
        <v>0</v>
      </c>
      <c r="K64" s="138"/>
      <c r="L64" s="143"/>
    </row>
    <row r="65" spans="2:12" s="1" customFormat="1" ht="21.75" customHeight="1">
      <c r="B65" s="30"/>
      <c r="C65" s="31"/>
      <c r="D65" s="31"/>
      <c r="E65" s="31"/>
      <c r="F65" s="31"/>
      <c r="G65" s="31"/>
      <c r="H65" s="31"/>
      <c r="I65" s="99"/>
      <c r="J65" s="31"/>
      <c r="K65" s="31"/>
      <c r="L65" s="34"/>
    </row>
    <row r="66" spans="2:12" s="1" customFormat="1" ht="6.9" customHeight="1">
      <c r="B66" s="42"/>
      <c r="C66" s="43"/>
      <c r="D66" s="43"/>
      <c r="E66" s="43"/>
      <c r="F66" s="43"/>
      <c r="G66" s="43"/>
      <c r="H66" s="43"/>
      <c r="I66" s="121"/>
      <c r="J66" s="43"/>
      <c r="K66" s="43"/>
      <c r="L66" s="34"/>
    </row>
    <row r="70" spans="2:12" s="1" customFormat="1" ht="6.9" customHeight="1">
      <c r="B70" s="44"/>
      <c r="C70" s="45"/>
      <c r="D70" s="45"/>
      <c r="E70" s="45"/>
      <c r="F70" s="45"/>
      <c r="G70" s="45"/>
      <c r="H70" s="45"/>
      <c r="I70" s="124"/>
      <c r="J70" s="45"/>
      <c r="K70" s="45"/>
      <c r="L70" s="34"/>
    </row>
    <row r="71" spans="2:12" s="1" customFormat="1" ht="24.9" customHeight="1">
      <c r="B71" s="30"/>
      <c r="C71" s="19" t="s">
        <v>103</v>
      </c>
      <c r="D71" s="31"/>
      <c r="E71" s="31"/>
      <c r="F71" s="31"/>
      <c r="G71" s="31"/>
      <c r="H71" s="31"/>
      <c r="I71" s="99"/>
      <c r="J71" s="31"/>
      <c r="K71" s="31"/>
      <c r="L71" s="34"/>
    </row>
    <row r="72" spans="2:12" s="1" customFormat="1" ht="6.9" customHeight="1">
      <c r="B72" s="30"/>
      <c r="C72" s="31"/>
      <c r="D72" s="31"/>
      <c r="E72" s="31"/>
      <c r="F72" s="31"/>
      <c r="G72" s="31"/>
      <c r="H72" s="31"/>
      <c r="I72" s="99"/>
      <c r="J72" s="31"/>
      <c r="K72" s="31"/>
      <c r="L72" s="34"/>
    </row>
    <row r="73" spans="2:12" s="1" customFormat="1" ht="12" customHeight="1">
      <c r="B73" s="30"/>
      <c r="C73" s="25" t="s">
        <v>16</v>
      </c>
      <c r="D73" s="31"/>
      <c r="E73" s="31"/>
      <c r="F73" s="31"/>
      <c r="G73" s="31"/>
      <c r="H73" s="31"/>
      <c r="I73" s="99"/>
      <c r="J73" s="31"/>
      <c r="K73" s="31"/>
      <c r="L73" s="34"/>
    </row>
    <row r="74" spans="2:12" s="1" customFormat="1" ht="14.4" customHeight="1">
      <c r="B74" s="30"/>
      <c r="C74" s="31"/>
      <c r="D74" s="31"/>
      <c r="E74" s="259" t="str">
        <f>E7</f>
        <v>MVN Štěpánov, oprava vodního díla, č. stavby 129170014</v>
      </c>
      <c r="F74" s="260"/>
      <c r="G74" s="260"/>
      <c r="H74" s="260"/>
      <c r="I74" s="99"/>
      <c r="J74" s="31"/>
      <c r="K74" s="31"/>
      <c r="L74" s="34"/>
    </row>
    <row r="75" spans="2:12" s="1" customFormat="1" ht="12" customHeight="1">
      <c r="B75" s="30"/>
      <c r="C75" s="25" t="s">
        <v>89</v>
      </c>
      <c r="D75" s="31"/>
      <c r="E75" s="31"/>
      <c r="F75" s="31"/>
      <c r="G75" s="31"/>
      <c r="H75" s="31"/>
      <c r="I75" s="99"/>
      <c r="J75" s="31"/>
      <c r="K75" s="31"/>
      <c r="L75" s="34"/>
    </row>
    <row r="76" spans="2:12" s="1" customFormat="1" ht="14.4" customHeight="1">
      <c r="B76" s="30"/>
      <c r="C76" s="31"/>
      <c r="D76" s="31"/>
      <c r="E76" s="231" t="str">
        <f>E9</f>
        <v>SO-03 - Svodný drén</v>
      </c>
      <c r="F76" s="230"/>
      <c r="G76" s="230"/>
      <c r="H76" s="230"/>
      <c r="I76" s="99"/>
      <c r="J76" s="31"/>
      <c r="K76" s="31"/>
      <c r="L76" s="34"/>
    </row>
    <row r="77" spans="2:12" s="1" customFormat="1" ht="6.9" customHeight="1">
      <c r="B77" s="30"/>
      <c r="C77" s="31"/>
      <c r="D77" s="31"/>
      <c r="E77" s="31"/>
      <c r="F77" s="31"/>
      <c r="G77" s="31"/>
      <c r="H77" s="31"/>
      <c r="I77" s="99"/>
      <c r="J77" s="31"/>
      <c r="K77" s="31"/>
      <c r="L77" s="34"/>
    </row>
    <row r="78" spans="2:12" s="1" customFormat="1" ht="12" customHeight="1">
      <c r="B78" s="30"/>
      <c r="C78" s="25" t="s">
        <v>20</v>
      </c>
      <c r="D78" s="31"/>
      <c r="E78" s="31"/>
      <c r="F78" s="23" t="str">
        <f>F12</f>
        <v xml:space="preserve"> </v>
      </c>
      <c r="G78" s="31"/>
      <c r="H78" s="31"/>
      <c r="I78" s="100" t="s">
        <v>22</v>
      </c>
      <c r="J78" s="51" t="str">
        <f>IF(J12="","",J12)</f>
        <v>22. 3. 2019</v>
      </c>
      <c r="K78" s="31"/>
      <c r="L78" s="34"/>
    </row>
    <row r="79" spans="2:12" s="1" customFormat="1" ht="6.9" customHeight="1">
      <c r="B79" s="30"/>
      <c r="C79" s="31"/>
      <c r="D79" s="31"/>
      <c r="E79" s="31"/>
      <c r="F79" s="31"/>
      <c r="G79" s="31"/>
      <c r="H79" s="31"/>
      <c r="I79" s="99"/>
      <c r="J79" s="31"/>
      <c r="K79" s="31"/>
      <c r="L79" s="34"/>
    </row>
    <row r="80" spans="2:12" s="1" customFormat="1" ht="22.8" customHeight="1">
      <c r="B80" s="30"/>
      <c r="C80" s="25" t="s">
        <v>24</v>
      </c>
      <c r="D80" s="31"/>
      <c r="E80" s="31"/>
      <c r="F80" s="23" t="str">
        <f>E15</f>
        <v>Povodí Labe, státní podnik, H. Králové</v>
      </c>
      <c r="G80" s="31"/>
      <c r="H80" s="31"/>
      <c r="I80" s="100" t="s">
        <v>30</v>
      </c>
      <c r="J80" s="28" t="str">
        <f>E21</f>
        <v>Agroprojekce Litomyšl, s.r.o.</v>
      </c>
      <c r="K80" s="31"/>
      <c r="L80" s="34"/>
    </row>
    <row r="81" spans="2:12" s="1" customFormat="1" ht="12.6" customHeight="1">
      <c r="B81" s="30"/>
      <c r="C81" s="25" t="s">
        <v>28</v>
      </c>
      <c r="D81" s="31"/>
      <c r="E81" s="31"/>
      <c r="F81" s="23" t="str">
        <f>IF(E18="","",E18)</f>
        <v>Vyplň údaj</v>
      </c>
      <c r="G81" s="31"/>
      <c r="H81" s="31"/>
      <c r="I81" s="100" t="s">
        <v>33</v>
      </c>
      <c r="J81" s="28" t="str">
        <f>E24</f>
        <v xml:space="preserve"> </v>
      </c>
      <c r="K81" s="31"/>
      <c r="L81" s="34"/>
    </row>
    <row r="82" spans="2:12" s="1" customFormat="1" ht="10.35" customHeight="1">
      <c r="B82" s="30"/>
      <c r="C82" s="31"/>
      <c r="D82" s="31"/>
      <c r="E82" s="31"/>
      <c r="F82" s="31"/>
      <c r="G82" s="31"/>
      <c r="H82" s="31"/>
      <c r="I82" s="99"/>
      <c r="J82" s="31"/>
      <c r="K82" s="31"/>
      <c r="L82" s="34"/>
    </row>
    <row r="83" spans="2:20" s="9" customFormat="1" ht="29.25" customHeight="1">
      <c r="B83" s="144"/>
      <c r="C83" s="145" t="s">
        <v>104</v>
      </c>
      <c r="D83" s="146" t="s">
        <v>55</v>
      </c>
      <c r="E83" s="146" t="s">
        <v>51</v>
      </c>
      <c r="F83" s="146" t="s">
        <v>52</v>
      </c>
      <c r="G83" s="146" t="s">
        <v>105</v>
      </c>
      <c r="H83" s="146" t="s">
        <v>106</v>
      </c>
      <c r="I83" s="147" t="s">
        <v>107</v>
      </c>
      <c r="J83" s="146" t="s">
        <v>93</v>
      </c>
      <c r="K83" s="148" t="s">
        <v>108</v>
      </c>
      <c r="L83" s="149"/>
      <c r="M83" s="60" t="s">
        <v>1</v>
      </c>
      <c r="N83" s="61" t="s">
        <v>40</v>
      </c>
      <c r="O83" s="61" t="s">
        <v>109</v>
      </c>
      <c r="P83" s="61" t="s">
        <v>110</v>
      </c>
      <c r="Q83" s="61" t="s">
        <v>111</v>
      </c>
      <c r="R83" s="61" t="s">
        <v>112</v>
      </c>
      <c r="S83" s="61" t="s">
        <v>113</v>
      </c>
      <c r="T83" s="62" t="s">
        <v>114</v>
      </c>
    </row>
    <row r="84" spans="2:63" s="1" customFormat="1" ht="22.8" customHeight="1">
      <c r="B84" s="30"/>
      <c r="C84" s="67" t="s">
        <v>115</v>
      </c>
      <c r="D84" s="31"/>
      <c r="E84" s="31"/>
      <c r="F84" s="31"/>
      <c r="G84" s="31"/>
      <c r="H84" s="31"/>
      <c r="I84" s="99"/>
      <c r="J84" s="150">
        <f>BK84</f>
        <v>0</v>
      </c>
      <c r="K84" s="31"/>
      <c r="L84" s="34"/>
      <c r="M84" s="63"/>
      <c r="N84" s="64"/>
      <c r="O84" s="64"/>
      <c r="P84" s="151">
        <f>P85</f>
        <v>0</v>
      </c>
      <c r="Q84" s="64"/>
      <c r="R84" s="151">
        <f>R85</f>
        <v>104.630102</v>
      </c>
      <c r="S84" s="64"/>
      <c r="T84" s="152">
        <f>T85</f>
        <v>0</v>
      </c>
      <c r="AT84" s="13" t="s">
        <v>69</v>
      </c>
      <c r="AU84" s="13" t="s">
        <v>95</v>
      </c>
      <c r="BK84" s="153">
        <f>BK85</f>
        <v>0</v>
      </c>
    </row>
    <row r="85" spans="2:63" s="10" customFormat="1" ht="25.95" customHeight="1">
      <c r="B85" s="154"/>
      <c r="C85" s="155"/>
      <c r="D85" s="156" t="s">
        <v>69</v>
      </c>
      <c r="E85" s="157" t="s">
        <v>116</v>
      </c>
      <c r="F85" s="157" t="s">
        <v>117</v>
      </c>
      <c r="G85" s="155"/>
      <c r="H85" s="155"/>
      <c r="I85" s="158"/>
      <c r="J85" s="159">
        <f>BK85</f>
        <v>0</v>
      </c>
      <c r="K85" s="155"/>
      <c r="L85" s="160"/>
      <c r="M85" s="161"/>
      <c r="N85" s="162"/>
      <c r="O85" s="162"/>
      <c r="P85" s="163">
        <f>P86+P119+P138+P155</f>
        <v>0</v>
      </c>
      <c r="Q85" s="162"/>
      <c r="R85" s="163">
        <f>R86+R119+R138+R155</f>
        <v>104.630102</v>
      </c>
      <c r="S85" s="162"/>
      <c r="T85" s="164">
        <f>T86+T119+T138+T155</f>
        <v>0</v>
      </c>
      <c r="AR85" s="165" t="s">
        <v>78</v>
      </c>
      <c r="AT85" s="166" t="s">
        <v>69</v>
      </c>
      <c r="AU85" s="166" t="s">
        <v>70</v>
      </c>
      <c r="AY85" s="165" t="s">
        <v>118</v>
      </c>
      <c r="BK85" s="167">
        <f>BK86+BK119+BK138+BK155</f>
        <v>0</v>
      </c>
    </row>
    <row r="86" spans="2:63" s="10" customFormat="1" ht="22.8" customHeight="1">
      <c r="B86" s="154"/>
      <c r="C86" s="155"/>
      <c r="D86" s="156" t="s">
        <v>69</v>
      </c>
      <c r="E86" s="168" t="s">
        <v>78</v>
      </c>
      <c r="F86" s="168" t="s">
        <v>119</v>
      </c>
      <c r="G86" s="155"/>
      <c r="H86" s="155"/>
      <c r="I86" s="158"/>
      <c r="J86" s="169">
        <f>BK86</f>
        <v>0</v>
      </c>
      <c r="K86" s="155"/>
      <c r="L86" s="160"/>
      <c r="M86" s="161"/>
      <c r="N86" s="162"/>
      <c r="O86" s="162"/>
      <c r="P86" s="163">
        <f>SUM(P87:P118)</f>
        <v>0</v>
      </c>
      <c r="Q86" s="162"/>
      <c r="R86" s="163">
        <f>SUM(R87:R118)</f>
        <v>0.002142</v>
      </c>
      <c r="S86" s="162"/>
      <c r="T86" s="164">
        <f>SUM(T87:T118)</f>
        <v>0</v>
      </c>
      <c r="AR86" s="165" t="s">
        <v>78</v>
      </c>
      <c r="AT86" s="166" t="s">
        <v>69</v>
      </c>
      <c r="AU86" s="166" t="s">
        <v>78</v>
      </c>
      <c r="AY86" s="165" t="s">
        <v>118</v>
      </c>
      <c r="BK86" s="167">
        <f>SUM(BK87:BK118)</f>
        <v>0</v>
      </c>
    </row>
    <row r="87" spans="2:65" s="1" customFormat="1" ht="20.4" customHeight="1">
      <c r="B87" s="30"/>
      <c r="C87" s="170" t="s">
        <v>78</v>
      </c>
      <c r="D87" s="170" t="s">
        <v>120</v>
      </c>
      <c r="E87" s="171" t="s">
        <v>131</v>
      </c>
      <c r="F87" s="172" t="s">
        <v>132</v>
      </c>
      <c r="G87" s="173" t="s">
        <v>123</v>
      </c>
      <c r="H87" s="174">
        <v>20.8</v>
      </c>
      <c r="I87" s="175"/>
      <c r="J87" s="176">
        <f>ROUND(I87*H87,2)</f>
        <v>0</v>
      </c>
      <c r="K87" s="172" t="s">
        <v>124</v>
      </c>
      <c r="L87" s="34"/>
      <c r="M87" s="177" t="s">
        <v>1</v>
      </c>
      <c r="N87" s="178" t="s">
        <v>41</v>
      </c>
      <c r="O87" s="56"/>
      <c r="P87" s="179">
        <f>O87*H87</f>
        <v>0</v>
      </c>
      <c r="Q87" s="179">
        <v>0</v>
      </c>
      <c r="R87" s="179">
        <f>Q87*H87</f>
        <v>0</v>
      </c>
      <c r="S87" s="179">
        <v>0</v>
      </c>
      <c r="T87" s="180">
        <f>S87*H87</f>
        <v>0</v>
      </c>
      <c r="AR87" s="13" t="s">
        <v>125</v>
      </c>
      <c r="AT87" s="13" t="s">
        <v>120</v>
      </c>
      <c r="AU87" s="13" t="s">
        <v>81</v>
      </c>
      <c r="AY87" s="13" t="s">
        <v>118</v>
      </c>
      <c r="BE87" s="181">
        <f>IF(N87="základní",J87,0)</f>
        <v>0</v>
      </c>
      <c r="BF87" s="181">
        <f>IF(N87="snížená",J87,0)</f>
        <v>0</v>
      </c>
      <c r="BG87" s="181">
        <f>IF(N87="zákl. přenesená",J87,0)</f>
        <v>0</v>
      </c>
      <c r="BH87" s="181">
        <f>IF(N87="sníž. přenesená",J87,0)</f>
        <v>0</v>
      </c>
      <c r="BI87" s="181">
        <f>IF(N87="nulová",J87,0)</f>
        <v>0</v>
      </c>
      <c r="BJ87" s="13" t="s">
        <v>78</v>
      </c>
      <c r="BK87" s="181">
        <f>ROUND(I87*H87,2)</f>
        <v>0</v>
      </c>
      <c r="BL87" s="13" t="s">
        <v>125</v>
      </c>
      <c r="BM87" s="13" t="s">
        <v>331</v>
      </c>
    </row>
    <row r="88" spans="2:47" s="1" customFormat="1" ht="19.2">
      <c r="B88" s="30"/>
      <c r="C88" s="31"/>
      <c r="D88" s="182" t="s">
        <v>127</v>
      </c>
      <c r="E88" s="31"/>
      <c r="F88" s="183" t="s">
        <v>134</v>
      </c>
      <c r="G88" s="31"/>
      <c r="H88" s="31"/>
      <c r="I88" s="99"/>
      <c r="J88" s="31"/>
      <c r="K88" s="31"/>
      <c r="L88" s="34"/>
      <c r="M88" s="184"/>
      <c r="N88" s="56"/>
      <c r="O88" s="56"/>
      <c r="P88" s="56"/>
      <c r="Q88" s="56"/>
      <c r="R88" s="56"/>
      <c r="S88" s="56"/>
      <c r="T88" s="57"/>
      <c r="AT88" s="13" t="s">
        <v>127</v>
      </c>
      <c r="AU88" s="13" t="s">
        <v>81</v>
      </c>
    </row>
    <row r="89" spans="2:51" s="11" customFormat="1" ht="10.2">
      <c r="B89" s="185"/>
      <c r="C89" s="186"/>
      <c r="D89" s="182" t="s">
        <v>129</v>
      </c>
      <c r="E89" s="187" t="s">
        <v>1</v>
      </c>
      <c r="F89" s="188" t="s">
        <v>332</v>
      </c>
      <c r="G89" s="186"/>
      <c r="H89" s="189">
        <v>20.8</v>
      </c>
      <c r="I89" s="190"/>
      <c r="J89" s="186"/>
      <c r="K89" s="186"/>
      <c r="L89" s="191"/>
      <c r="M89" s="192"/>
      <c r="N89" s="193"/>
      <c r="O89" s="193"/>
      <c r="P89" s="193"/>
      <c r="Q89" s="193"/>
      <c r="R89" s="193"/>
      <c r="S89" s="193"/>
      <c r="T89" s="194"/>
      <c r="AT89" s="195" t="s">
        <v>129</v>
      </c>
      <c r="AU89" s="195" t="s">
        <v>81</v>
      </c>
      <c r="AV89" s="11" t="s">
        <v>81</v>
      </c>
      <c r="AW89" s="11" t="s">
        <v>32</v>
      </c>
      <c r="AX89" s="11" t="s">
        <v>78</v>
      </c>
      <c r="AY89" s="195" t="s">
        <v>118</v>
      </c>
    </row>
    <row r="90" spans="2:65" s="1" customFormat="1" ht="20.4" customHeight="1">
      <c r="B90" s="30"/>
      <c r="C90" s="170" t="s">
        <v>81</v>
      </c>
      <c r="D90" s="170" t="s">
        <v>120</v>
      </c>
      <c r="E90" s="171" t="s">
        <v>142</v>
      </c>
      <c r="F90" s="172" t="s">
        <v>143</v>
      </c>
      <c r="G90" s="173" t="s">
        <v>123</v>
      </c>
      <c r="H90" s="174">
        <v>116.1</v>
      </c>
      <c r="I90" s="175"/>
      <c r="J90" s="176">
        <f>ROUND(I90*H90,2)</f>
        <v>0</v>
      </c>
      <c r="K90" s="172" t="s">
        <v>124</v>
      </c>
      <c r="L90" s="34"/>
      <c r="M90" s="177" t="s">
        <v>1</v>
      </c>
      <c r="N90" s="178" t="s">
        <v>41</v>
      </c>
      <c r="O90" s="56"/>
      <c r="P90" s="179">
        <f>O90*H90</f>
        <v>0</v>
      </c>
      <c r="Q90" s="179">
        <v>0</v>
      </c>
      <c r="R90" s="179">
        <f>Q90*H90</f>
        <v>0</v>
      </c>
      <c r="S90" s="179">
        <v>0</v>
      </c>
      <c r="T90" s="180">
        <f>S90*H90</f>
        <v>0</v>
      </c>
      <c r="AR90" s="13" t="s">
        <v>125</v>
      </c>
      <c r="AT90" s="13" t="s">
        <v>120</v>
      </c>
      <c r="AU90" s="13" t="s">
        <v>81</v>
      </c>
      <c r="AY90" s="13" t="s">
        <v>118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13" t="s">
        <v>78</v>
      </c>
      <c r="BK90" s="181">
        <f>ROUND(I90*H90,2)</f>
        <v>0</v>
      </c>
      <c r="BL90" s="13" t="s">
        <v>125</v>
      </c>
      <c r="BM90" s="13" t="s">
        <v>333</v>
      </c>
    </row>
    <row r="91" spans="2:47" s="1" customFormat="1" ht="19.2">
      <c r="B91" s="30"/>
      <c r="C91" s="31"/>
      <c r="D91" s="182" t="s">
        <v>127</v>
      </c>
      <c r="E91" s="31"/>
      <c r="F91" s="183" t="s">
        <v>145</v>
      </c>
      <c r="G91" s="31"/>
      <c r="H91" s="31"/>
      <c r="I91" s="99"/>
      <c r="J91" s="31"/>
      <c r="K91" s="31"/>
      <c r="L91" s="34"/>
      <c r="M91" s="184"/>
      <c r="N91" s="56"/>
      <c r="O91" s="56"/>
      <c r="P91" s="56"/>
      <c r="Q91" s="56"/>
      <c r="R91" s="56"/>
      <c r="S91" s="56"/>
      <c r="T91" s="57"/>
      <c r="AT91" s="13" t="s">
        <v>127</v>
      </c>
      <c r="AU91" s="13" t="s">
        <v>81</v>
      </c>
    </row>
    <row r="92" spans="2:51" s="11" customFormat="1" ht="10.2">
      <c r="B92" s="185"/>
      <c r="C92" s="186"/>
      <c r="D92" s="182" t="s">
        <v>129</v>
      </c>
      <c r="E92" s="187" t="s">
        <v>1</v>
      </c>
      <c r="F92" s="188" t="s">
        <v>334</v>
      </c>
      <c r="G92" s="186"/>
      <c r="H92" s="189">
        <v>116.1</v>
      </c>
      <c r="I92" s="190"/>
      <c r="J92" s="186"/>
      <c r="K92" s="186"/>
      <c r="L92" s="191"/>
      <c r="M92" s="192"/>
      <c r="N92" s="193"/>
      <c r="O92" s="193"/>
      <c r="P92" s="193"/>
      <c r="Q92" s="193"/>
      <c r="R92" s="193"/>
      <c r="S92" s="193"/>
      <c r="T92" s="194"/>
      <c r="AT92" s="195" t="s">
        <v>129</v>
      </c>
      <c r="AU92" s="195" t="s">
        <v>81</v>
      </c>
      <c r="AV92" s="11" t="s">
        <v>81</v>
      </c>
      <c r="AW92" s="11" t="s">
        <v>32</v>
      </c>
      <c r="AX92" s="11" t="s">
        <v>70</v>
      </c>
      <c r="AY92" s="195" t="s">
        <v>118</v>
      </c>
    </row>
    <row r="93" spans="2:65" s="1" customFormat="1" ht="20.4" customHeight="1">
      <c r="B93" s="30"/>
      <c r="C93" s="170" t="s">
        <v>136</v>
      </c>
      <c r="D93" s="170" t="s">
        <v>120</v>
      </c>
      <c r="E93" s="171" t="s">
        <v>149</v>
      </c>
      <c r="F93" s="172" t="s">
        <v>150</v>
      </c>
      <c r="G93" s="173" t="s">
        <v>123</v>
      </c>
      <c r="H93" s="174">
        <v>62.4</v>
      </c>
      <c r="I93" s="175"/>
      <c r="J93" s="176">
        <f>ROUND(I93*H93,2)</f>
        <v>0</v>
      </c>
      <c r="K93" s="172" t="s">
        <v>124</v>
      </c>
      <c r="L93" s="34"/>
      <c r="M93" s="177" t="s">
        <v>1</v>
      </c>
      <c r="N93" s="178" t="s">
        <v>41</v>
      </c>
      <c r="O93" s="56"/>
      <c r="P93" s="179">
        <f>O93*H93</f>
        <v>0</v>
      </c>
      <c r="Q93" s="179">
        <v>0</v>
      </c>
      <c r="R93" s="179">
        <f>Q93*H93</f>
        <v>0</v>
      </c>
      <c r="S93" s="179">
        <v>0</v>
      </c>
      <c r="T93" s="180">
        <f>S93*H93</f>
        <v>0</v>
      </c>
      <c r="AR93" s="13" t="s">
        <v>125</v>
      </c>
      <c r="AT93" s="13" t="s">
        <v>120</v>
      </c>
      <c r="AU93" s="13" t="s">
        <v>81</v>
      </c>
      <c r="AY93" s="13" t="s">
        <v>118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13" t="s">
        <v>78</v>
      </c>
      <c r="BK93" s="181">
        <f>ROUND(I93*H93,2)</f>
        <v>0</v>
      </c>
      <c r="BL93" s="13" t="s">
        <v>125</v>
      </c>
      <c r="BM93" s="13" t="s">
        <v>335</v>
      </c>
    </row>
    <row r="94" spans="2:47" s="1" customFormat="1" ht="19.2">
      <c r="B94" s="30"/>
      <c r="C94" s="31"/>
      <c r="D94" s="182" t="s">
        <v>127</v>
      </c>
      <c r="E94" s="31"/>
      <c r="F94" s="183" t="s">
        <v>152</v>
      </c>
      <c r="G94" s="31"/>
      <c r="H94" s="31"/>
      <c r="I94" s="99"/>
      <c r="J94" s="31"/>
      <c r="K94" s="31"/>
      <c r="L94" s="34"/>
      <c r="M94" s="184"/>
      <c r="N94" s="56"/>
      <c r="O94" s="56"/>
      <c r="P94" s="56"/>
      <c r="Q94" s="56"/>
      <c r="R94" s="56"/>
      <c r="S94" s="56"/>
      <c r="T94" s="57"/>
      <c r="AT94" s="13" t="s">
        <v>127</v>
      </c>
      <c r="AU94" s="13" t="s">
        <v>81</v>
      </c>
    </row>
    <row r="95" spans="2:51" s="11" customFormat="1" ht="10.2">
      <c r="B95" s="185"/>
      <c r="C95" s="186"/>
      <c r="D95" s="182" t="s">
        <v>129</v>
      </c>
      <c r="E95" s="187" t="s">
        <v>1</v>
      </c>
      <c r="F95" s="188" t="s">
        <v>336</v>
      </c>
      <c r="G95" s="186"/>
      <c r="H95" s="189">
        <v>62.4</v>
      </c>
      <c r="I95" s="190"/>
      <c r="J95" s="186"/>
      <c r="K95" s="186"/>
      <c r="L95" s="191"/>
      <c r="M95" s="192"/>
      <c r="N95" s="193"/>
      <c r="O95" s="193"/>
      <c r="P95" s="193"/>
      <c r="Q95" s="193"/>
      <c r="R95" s="193"/>
      <c r="S95" s="193"/>
      <c r="T95" s="194"/>
      <c r="AT95" s="195" t="s">
        <v>129</v>
      </c>
      <c r="AU95" s="195" t="s">
        <v>81</v>
      </c>
      <c r="AV95" s="11" t="s">
        <v>81</v>
      </c>
      <c r="AW95" s="11" t="s">
        <v>32</v>
      </c>
      <c r="AX95" s="11" t="s">
        <v>78</v>
      </c>
      <c r="AY95" s="195" t="s">
        <v>118</v>
      </c>
    </row>
    <row r="96" spans="2:65" s="1" customFormat="1" ht="20.4" customHeight="1">
      <c r="B96" s="30"/>
      <c r="C96" s="170" t="s">
        <v>125</v>
      </c>
      <c r="D96" s="170" t="s">
        <v>120</v>
      </c>
      <c r="E96" s="171" t="s">
        <v>155</v>
      </c>
      <c r="F96" s="172" t="s">
        <v>156</v>
      </c>
      <c r="G96" s="173" t="s">
        <v>123</v>
      </c>
      <c r="H96" s="174">
        <v>312</v>
      </c>
      <c r="I96" s="175"/>
      <c r="J96" s="176">
        <f>ROUND(I96*H96,2)</f>
        <v>0</v>
      </c>
      <c r="K96" s="172" t="s">
        <v>124</v>
      </c>
      <c r="L96" s="34"/>
      <c r="M96" s="177" t="s">
        <v>1</v>
      </c>
      <c r="N96" s="178" t="s">
        <v>41</v>
      </c>
      <c r="O96" s="56"/>
      <c r="P96" s="179">
        <f>O96*H96</f>
        <v>0</v>
      </c>
      <c r="Q96" s="179">
        <v>0</v>
      </c>
      <c r="R96" s="179">
        <f>Q96*H96</f>
        <v>0</v>
      </c>
      <c r="S96" s="179">
        <v>0</v>
      </c>
      <c r="T96" s="180">
        <f>S96*H96</f>
        <v>0</v>
      </c>
      <c r="AR96" s="13" t="s">
        <v>125</v>
      </c>
      <c r="AT96" s="13" t="s">
        <v>120</v>
      </c>
      <c r="AU96" s="13" t="s">
        <v>81</v>
      </c>
      <c r="AY96" s="13" t="s">
        <v>118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13" t="s">
        <v>78</v>
      </c>
      <c r="BK96" s="181">
        <f>ROUND(I96*H96,2)</f>
        <v>0</v>
      </c>
      <c r="BL96" s="13" t="s">
        <v>125</v>
      </c>
      <c r="BM96" s="13" t="s">
        <v>337</v>
      </c>
    </row>
    <row r="97" spans="2:47" s="1" customFormat="1" ht="28.8">
      <c r="B97" s="30"/>
      <c r="C97" s="31"/>
      <c r="D97" s="182" t="s">
        <v>127</v>
      </c>
      <c r="E97" s="31"/>
      <c r="F97" s="183" t="s">
        <v>158</v>
      </c>
      <c r="G97" s="31"/>
      <c r="H97" s="31"/>
      <c r="I97" s="99"/>
      <c r="J97" s="31"/>
      <c r="K97" s="31"/>
      <c r="L97" s="34"/>
      <c r="M97" s="184"/>
      <c r="N97" s="56"/>
      <c r="O97" s="56"/>
      <c r="P97" s="56"/>
      <c r="Q97" s="56"/>
      <c r="R97" s="56"/>
      <c r="S97" s="56"/>
      <c r="T97" s="57"/>
      <c r="AT97" s="13" t="s">
        <v>127</v>
      </c>
      <c r="AU97" s="13" t="s">
        <v>81</v>
      </c>
    </row>
    <row r="98" spans="2:51" s="11" customFormat="1" ht="10.2">
      <c r="B98" s="185"/>
      <c r="C98" s="186"/>
      <c r="D98" s="182" t="s">
        <v>129</v>
      </c>
      <c r="E98" s="187" t="s">
        <v>1</v>
      </c>
      <c r="F98" s="188" t="s">
        <v>338</v>
      </c>
      <c r="G98" s="186"/>
      <c r="H98" s="189">
        <v>312</v>
      </c>
      <c r="I98" s="190"/>
      <c r="J98" s="186"/>
      <c r="K98" s="186"/>
      <c r="L98" s="191"/>
      <c r="M98" s="192"/>
      <c r="N98" s="193"/>
      <c r="O98" s="193"/>
      <c r="P98" s="193"/>
      <c r="Q98" s="193"/>
      <c r="R98" s="193"/>
      <c r="S98" s="193"/>
      <c r="T98" s="194"/>
      <c r="AT98" s="195" t="s">
        <v>129</v>
      </c>
      <c r="AU98" s="195" t="s">
        <v>81</v>
      </c>
      <c r="AV98" s="11" t="s">
        <v>81</v>
      </c>
      <c r="AW98" s="11" t="s">
        <v>32</v>
      </c>
      <c r="AX98" s="11" t="s">
        <v>78</v>
      </c>
      <c r="AY98" s="195" t="s">
        <v>118</v>
      </c>
    </row>
    <row r="99" spans="2:65" s="1" customFormat="1" ht="20.4" customHeight="1">
      <c r="B99" s="30"/>
      <c r="C99" s="170" t="s">
        <v>148</v>
      </c>
      <c r="D99" s="170" t="s">
        <v>120</v>
      </c>
      <c r="E99" s="171" t="s">
        <v>161</v>
      </c>
      <c r="F99" s="172" t="s">
        <v>162</v>
      </c>
      <c r="G99" s="173" t="s">
        <v>123</v>
      </c>
      <c r="H99" s="174">
        <v>62.4</v>
      </c>
      <c r="I99" s="175"/>
      <c r="J99" s="176">
        <f>ROUND(I99*H99,2)</f>
        <v>0</v>
      </c>
      <c r="K99" s="172" t="s">
        <v>124</v>
      </c>
      <c r="L99" s="34"/>
      <c r="M99" s="177" t="s">
        <v>1</v>
      </c>
      <c r="N99" s="178" t="s">
        <v>41</v>
      </c>
      <c r="O99" s="56"/>
      <c r="P99" s="179">
        <f>O99*H99</f>
        <v>0</v>
      </c>
      <c r="Q99" s="179">
        <v>0</v>
      </c>
      <c r="R99" s="179">
        <f>Q99*H99</f>
        <v>0</v>
      </c>
      <c r="S99" s="179">
        <v>0</v>
      </c>
      <c r="T99" s="180">
        <f>S99*H99</f>
        <v>0</v>
      </c>
      <c r="AR99" s="13" t="s">
        <v>125</v>
      </c>
      <c r="AT99" s="13" t="s">
        <v>120</v>
      </c>
      <c r="AU99" s="13" t="s">
        <v>81</v>
      </c>
      <c r="AY99" s="13" t="s">
        <v>118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13" t="s">
        <v>78</v>
      </c>
      <c r="BK99" s="181">
        <f>ROUND(I99*H99,2)</f>
        <v>0</v>
      </c>
      <c r="BL99" s="13" t="s">
        <v>125</v>
      </c>
      <c r="BM99" s="13" t="s">
        <v>339</v>
      </c>
    </row>
    <row r="100" spans="2:47" s="1" customFormat="1" ht="19.2">
      <c r="B100" s="30"/>
      <c r="C100" s="31"/>
      <c r="D100" s="182" t="s">
        <v>127</v>
      </c>
      <c r="E100" s="31"/>
      <c r="F100" s="183" t="s">
        <v>164</v>
      </c>
      <c r="G100" s="31"/>
      <c r="H100" s="31"/>
      <c r="I100" s="99"/>
      <c r="J100" s="31"/>
      <c r="K100" s="31"/>
      <c r="L100" s="34"/>
      <c r="M100" s="184"/>
      <c r="N100" s="56"/>
      <c r="O100" s="56"/>
      <c r="P100" s="56"/>
      <c r="Q100" s="56"/>
      <c r="R100" s="56"/>
      <c r="S100" s="56"/>
      <c r="T100" s="57"/>
      <c r="AT100" s="13" t="s">
        <v>127</v>
      </c>
      <c r="AU100" s="13" t="s">
        <v>81</v>
      </c>
    </row>
    <row r="101" spans="2:51" s="11" customFormat="1" ht="10.2">
      <c r="B101" s="185"/>
      <c r="C101" s="186"/>
      <c r="D101" s="182" t="s">
        <v>129</v>
      </c>
      <c r="E101" s="187" t="s">
        <v>1</v>
      </c>
      <c r="F101" s="188" t="s">
        <v>336</v>
      </c>
      <c r="G101" s="186"/>
      <c r="H101" s="189">
        <v>62.4</v>
      </c>
      <c r="I101" s="190"/>
      <c r="J101" s="186"/>
      <c r="K101" s="186"/>
      <c r="L101" s="191"/>
      <c r="M101" s="192"/>
      <c r="N101" s="193"/>
      <c r="O101" s="193"/>
      <c r="P101" s="193"/>
      <c r="Q101" s="193"/>
      <c r="R101" s="193"/>
      <c r="S101" s="193"/>
      <c r="T101" s="194"/>
      <c r="AT101" s="195" t="s">
        <v>129</v>
      </c>
      <c r="AU101" s="195" t="s">
        <v>81</v>
      </c>
      <c r="AV101" s="11" t="s">
        <v>81</v>
      </c>
      <c r="AW101" s="11" t="s">
        <v>32</v>
      </c>
      <c r="AX101" s="11" t="s">
        <v>78</v>
      </c>
      <c r="AY101" s="195" t="s">
        <v>118</v>
      </c>
    </row>
    <row r="102" spans="2:65" s="1" customFormat="1" ht="20.4" customHeight="1">
      <c r="B102" s="30"/>
      <c r="C102" s="170" t="s">
        <v>154</v>
      </c>
      <c r="D102" s="170" t="s">
        <v>120</v>
      </c>
      <c r="E102" s="171" t="s">
        <v>167</v>
      </c>
      <c r="F102" s="172" t="s">
        <v>168</v>
      </c>
      <c r="G102" s="173" t="s">
        <v>123</v>
      </c>
      <c r="H102" s="174">
        <v>62.4</v>
      </c>
      <c r="I102" s="175"/>
      <c r="J102" s="176">
        <f>ROUND(I102*H102,2)</f>
        <v>0</v>
      </c>
      <c r="K102" s="172" t="s">
        <v>124</v>
      </c>
      <c r="L102" s="34"/>
      <c r="M102" s="177" t="s">
        <v>1</v>
      </c>
      <c r="N102" s="178" t="s">
        <v>41</v>
      </c>
      <c r="O102" s="56"/>
      <c r="P102" s="179">
        <f>O102*H102</f>
        <v>0</v>
      </c>
      <c r="Q102" s="179">
        <v>0</v>
      </c>
      <c r="R102" s="179">
        <f>Q102*H102</f>
        <v>0</v>
      </c>
      <c r="S102" s="179">
        <v>0</v>
      </c>
      <c r="T102" s="180">
        <f>S102*H102</f>
        <v>0</v>
      </c>
      <c r="AR102" s="13" t="s">
        <v>125</v>
      </c>
      <c r="AT102" s="13" t="s">
        <v>120</v>
      </c>
      <c r="AU102" s="13" t="s">
        <v>81</v>
      </c>
      <c r="AY102" s="13" t="s">
        <v>118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13" t="s">
        <v>78</v>
      </c>
      <c r="BK102" s="181">
        <f>ROUND(I102*H102,2)</f>
        <v>0</v>
      </c>
      <c r="BL102" s="13" t="s">
        <v>125</v>
      </c>
      <c r="BM102" s="13" t="s">
        <v>340</v>
      </c>
    </row>
    <row r="103" spans="2:47" s="1" customFormat="1" ht="10.2">
      <c r="B103" s="30"/>
      <c r="C103" s="31"/>
      <c r="D103" s="182" t="s">
        <v>127</v>
      </c>
      <c r="E103" s="31"/>
      <c r="F103" s="183" t="s">
        <v>170</v>
      </c>
      <c r="G103" s="31"/>
      <c r="H103" s="31"/>
      <c r="I103" s="99"/>
      <c r="J103" s="31"/>
      <c r="K103" s="31"/>
      <c r="L103" s="34"/>
      <c r="M103" s="184"/>
      <c r="N103" s="56"/>
      <c r="O103" s="56"/>
      <c r="P103" s="56"/>
      <c r="Q103" s="56"/>
      <c r="R103" s="56"/>
      <c r="S103" s="56"/>
      <c r="T103" s="57"/>
      <c r="AT103" s="13" t="s">
        <v>127</v>
      </c>
      <c r="AU103" s="13" t="s">
        <v>81</v>
      </c>
    </row>
    <row r="104" spans="2:51" s="11" customFormat="1" ht="10.2">
      <c r="B104" s="185"/>
      <c r="C104" s="186"/>
      <c r="D104" s="182" t="s">
        <v>129</v>
      </c>
      <c r="E104" s="187" t="s">
        <v>1</v>
      </c>
      <c r="F104" s="188" t="s">
        <v>341</v>
      </c>
      <c r="G104" s="186"/>
      <c r="H104" s="189">
        <v>62.4</v>
      </c>
      <c r="I104" s="190"/>
      <c r="J104" s="186"/>
      <c r="K104" s="186"/>
      <c r="L104" s="191"/>
      <c r="M104" s="192"/>
      <c r="N104" s="193"/>
      <c r="O104" s="193"/>
      <c r="P104" s="193"/>
      <c r="Q104" s="193"/>
      <c r="R104" s="193"/>
      <c r="S104" s="193"/>
      <c r="T104" s="194"/>
      <c r="AT104" s="195" t="s">
        <v>129</v>
      </c>
      <c r="AU104" s="195" t="s">
        <v>81</v>
      </c>
      <c r="AV104" s="11" t="s">
        <v>81</v>
      </c>
      <c r="AW104" s="11" t="s">
        <v>32</v>
      </c>
      <c r="AX104" s="11" t="s">
        <v>78</v>
      </c>
      <c r="AY104" s="195" t="s">
        <v>118</v>
      </c>
    </row>
    <row r="105" spans="2:65" s="1" customFormat="1" ht="20.4" customHeight="1">
      <c r="B105" s="30"/>
      <c r="C105" s="170" t="s">
        <v>160</v>
      </c>
      <c r="D105" s="170" t="s">
        <v>120</v>
      </c>
      <c r="E105" s="171" t="s">
        <v>173</v>
      </c>
      <c r="F105" s="172" t="s">
        <v>174</v>
      </c>
      <c r="G105" s="173" t="s">
        <v>175</v>
      </c>
      <c r="H105" s="174">
        <v>112.32</v>
      </c>
      <c r="I105" s="175"/>
      <c r="J105" s="176">
        <f>ROUND(I105*H105,2)</f>
        <v>0</v>
      </c>
      <c r="K105" s="172" t="s">
        <v>124</v>
      </c>
      <c r="L105" s="34"/>
      <c r="M105" s="177" t="s">
        <v>1</v>
      </c>
      <c r="N105" s="178" t="s">
        <v>41</v>
      </c>
      <c r="O105" s="56"/>
      <c r="P105" s="179">
        <f>O105*H105</f>
        <v>0</v>
      </c>
      <c r="Q105" s="179">
        <v>0</v>
      </c>
      <c r="R105" s="179">
        <f>Q105*H105</f>
        <v>0</v>
      </c>
      <c r="S105" s="179">
        <v>0</v>
      </c>
      <c r="T105" s="180">
        <f>S105*H105</f>
        <v>0</v>
      </c>
      <c r="AR105" s="13" t="s">
        <v>125</v>
      </c>
      <c r="AT105" s="13" t="s">
        <v>120</v>
      </c>
      <c r="AU105" s="13" t="s">
        <v>81</v>
      </c>
      <c r="AY105" s="13" t="s">
        <v>118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13" t="s">
        <v>78</v>
      </c>
      <c r="BK105" s="181">
        <f>ROUND(I105*H105,2)</f>
        <v>0</v>
      </c>
      <c r="BL105" s="13" t="s">
        <v>125</v>
      </c>
      <c r="BM105" s="13" t="s">
        <v>342</v>
      </c>
    </row>
    <row r="106" spans="2:47" s="1" customFormat="1" ht="19.2">
      <c r="B106" s="30"/>
      <c r="C106" s="31"/>
      <c r="D106" s="182" t="s">
        <v>127</v>
      </c>
      <c r="E106" s="31"/>
      <c r="F106" s="183" t="s">
        <v>177</v>
      </c>
      <c r="G106" s="31"/>
      <c r="H106" s="31"/>
      <c r="I106" s="99"/>
      <c r="J106" s="31"/>
      <c r="K106" s="31"/>
      <c r="L106" s="34"/>
      <c r="M106" s="184"/>
      <c r="N106" s="56"/>
      <c r="O106" s="56"/>
      <c r="P106" s="56"/>
      <c r="Q106" s="56"/>
      <c r="R106" s="56"/>
      <c r="S106" s="56"/>
      <c r="T106" s="57"/>
      <c r="AT106" s="13" t="s">
        <v>127</v>
      </c>
      <c r="AU106" s="13" t="s">
        <v>81</v>
      </c>
    </row>
    <row r="107" spans="2:51" s="11" customFormat="1" ht="10.2">
      <c r="B107" s="185"/>
      <c r="C107" s="186"/>
      <c r="D107" s="182" t="s">
        <v>129</v>
      </c>
      <c r="E107" s="187" t="s">
        <v>1</v>
      </c>
      <c r="F107" s="188" t="s">
        <v>343</v>
      </c>
      <c r="G107" s="186"/>
      <c r="H107" s="189">
        <v>112.32</v>
      </c>
      <c r="I107" s="190"/>
      <c r="J107" s="186"/>
      <c r="K107" s="186"/>
      <c r="L107" s="191"/>
      <c r="M107" s="192"/>
      <c r="N107" s="193"/>
      <c r="O107" s="193"/>
      <c r="P107" s="193"/>
      <c r="Q107" s="193"/>
      <c r="R107" s="193"/>
      <c r="S107" s="193"/>
      <c r="T107" s="194"/>
      <c r="AT107" s="195" t="s">
        <v>129</v>
      </c>
      <c r="AU107" s="195" t="s">
        <v>81</v>
      </c>
      <c r="AV107" s="11" t="s">
        <v>81</v>
      </c>
      <c r="AW107" s="11" t="s">
        <v>32</v>
      </c>
      <c r="AX107" s="11" t="s">
        <v>78</v>
      </c>
      <c r="AY107" s="195" t="s">
        <v>118</v>
      </c>
    </row>
    <row r="108" spans="2:65" s="1" customFormat="1" ht="20.4" customHeight="1">
      <c r="B108" s="30"/>
      <c r="C108" s="170" t="s">
        <v>166</v>
      </c>
      <c r="D108" s="170" t="s">
        <v>120</v>
      </c>
      <c r="E108" s="171" t="s">
        <v>180</v>
      </c>
      <c r="F108" s="172" t="s">
        <v>181</v>
      </c>
      <c r="G108" s="173" t="s">
        <v>123</v>
      </c>
      <c r="H108" s="174">
        <v>53.7</v>
      </c>
      <c r="I108" s="175"/>
      <c r="J108" s="176">
        <f>ROUND(I108*H108,2)</f>
        <v>0</v>
      </c>
      <c r="K108" s="172" t="s">
        <v>124</v>
      </c>
      <c r="L108" s="34"/>
      <c r="M108" s="177" t="s">
        <v>1</v>
      </c>
      <c r="N108" s="178" t="s">
        <v>41</v>
      </c>
      <c r="O108" s="56"/>
      <c r="P108" s="179">
        <f>O108*H108</f>
        <v>0</v>
      </c>
      <c r="Q108" s="179">
        <v>0</v>
      </c>
      <c r="R108" s="179">
        <f>Q108*H108</f>
        <v>0</v>
      </c>
      <c r="S108" s="179">
        <v>0</v>
      </c>
      <c r="T108" s="180">
        <f>S108*H108</f>
        <v>0</v>
      </c>
      <c r="AR108" s="13" t="s">
        <v>125</v>
      </c>
      <c r="AT108" s="13" t="s">
        <v>120</v>
      </c>
      <c r="AU108" s="13" t="s">
        <v>81</v>
      </c>
      <c r="AY108" s="13" t="s">
        <v>118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13" t="s">
        <v>78</v>
      </c>
      <c r="BK108" s="181">
        <f>ROUND(I108*H108,2)</f>
        <v>0</v>
      </c>
      <c r="BL108" s="13" t="s">
        <v>125</v>
      </c>
      <c r="BM108" s="13" t="s">
        <v>344</v>
      </c>
    </row>
    <row r="109" spans="2:47" s="1" customFormat="1" ht="19.2">
      <c r="B109" s="30"/>
      <c r="C109" s="31"/>
      <c r="D109" s="182" t="s">
        <v>127</v>
      </c>
      <c r="E109" s="31"/>
      <c r="F109" s="183" t="s">
        <v>183</v>
      </c>
      <c r="G109" s="31"/>
      <c r="H109" s="31"/>
      <c r="I109" s="99"/>
      <c r="J109" s="31"/>
      <c r="K109" s="31"/>
      <c r="L109" s="34"/>
      <c r="M109" s="184"/>
      <c r="N109" s="56"/>
      <c r="O109" s="56"/>
      <c r="P109" s="56"/>
      <c r="Q109" s="56"/>
      <c r="R109" s="56"/>
      <c r="S109" s="56"/>
      <c r="T109" s="57"/>
      <c r="AT109" s="13" t="s">
        <v>127</v>
      </c>
      <c r="AU109" s="13" t="s">
        <v>81</v>
      </c>
    </row>
    <row r="110" spans="2:51" s="11" customFormat="1" ht="10.2">
      <c r="B110" s="185"/>
      <c r="C110" s="186"/>
      <c r="D110" s="182" t="s">
        <v>129</v>
      </c>
      <c r="E110" s="187" t="s">
        <v>1</v>
      </c>
      <c r="F110" s="188" t="s">
        <v>345</v>
      </c>
      <c r="G110" s="186"/>
      <c r="H110" s="189">
        <v>53.7</v>
      </c>
      <c r="I110" s="190"/>
      <c r="J110" s="186"/>
      <c r="K110" s="186"/>
      <c r="L110" s="191"/>
      <c r="M110" s="192"/>
      <c r="N110" s="193"/>
      <c r="O110" s="193"/>
      <c r="P110" s="193"/>
      <c r="Q110" s="193"/>
      <c r="R110" s="193"/>
      <c r="S110" s="193"/>
      <c r="T110" s="194"/>
      <c r="AT110" s="195" t="s">
        <v>129</v>
      </c>
      <c r="AU110" s="195" t="s">
        <v>81</v>
      </c>
      <c r="AV110" s="11" t="s">
        <v>81</v>
      </c>
      <c r="AW110" s="11" t="s">
        <v>32</v>
      </c>
      <c r="AX110" s="11" t="s">
        <v>70</v>
      </c>
      <c r="AY110" s="195" t="s">
        <v>118</v>
      </c>
    </row>
    <row r="111" spans="2:65" s="1" customFormat="1" ht="20.4" customHeight="1">
      <c r="B111" s="30"/>
      <c r="C111" s="170" t="s">
        <v>172</v>
      </c>
      <c r="D111" s="170" t="s">
        <v>120</v>
      </c>
      <c r="E111" s="171" t="s">
        <v>187</v>
      </c>
      <c r="F111" s="172" t="s">
        <v>188</v>
      </c>
      <c r="G111" s="173" t="s">
        <v>189</v>
      </c>
      <c r="H111" s="174">
        <v>104</v>
      </c>
      <c r="I111" s="175"/>
      <c r="J111" s="176">
        <f>ROUND(I111*H111,2)</f>
        <v>0</v>
      </c>
      <c r="K111" s="172" t="s">
        <v>124</v>
      </c>
      <c r="L111" s="34"/>
      <c r="M111" s="177" t="s">
        <v>1</v>
      </c>
      <c r="N111" s="178" t="s">
        <v>41</v>
      </c>
      <c r="O111" s="56"/>
      <c r="P111" s="179">
        <f>O111*H111</f>
        <v>0</v>
      </c>
      <c r="Q111" s="179">
        <v>0</v>
      </c>
      <c r="R111" s="179">
        <f>Q111*H111</f>
        <v>0</v>
      </c>
      <c r="S111" s="179">
        <v>0</v>
      </c>
      <c r="T111" s="180">
        <f>S111*H111</f>
        <v>0</v>
      </c>
      <c r="AR111" s="13" t="s">
        <v>125</v>
      </c>
      <c r="AT111" s="13" t="s">
        <v>120</v>
      </c>
      <c r="AU111" s="13" t="s">
        <v>81</v>
      </c>
      <c r="AY111" s="13" t="s">
        <v>118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13" t="s">
        <v>78</v>
      </c>
      <c r="BK111" s="181">
        <f>ROUND(I111*H111,2)</f>
        <v>0</v>
      </c>
      <c r="BL111" s="13" t="s">
        <v>125</v>
      </c>
      <c r="BM111" s="13" t="s">
        <v>346</v>
      </c>
    </row>
    <row r="112" spans="2:47" s="1" customFormat="1" ht="19.2">
      <c r="B112" s="30"/>
      <c r="C112" s="31"/>
      <c r="D112" s="182" t="s">
        <v>127</v>
      </c>
      <c r="E112" s="31"/>
      <c r="F112" s="183" t="s">
        <v>191</v>
      </c>
      <c r="G112" s="31"/>
      <c r="H112" s="31"/>
      <c r="I112" s="99"/>
      <c r="J112" s="31"/>
      <c r="K112" s="31"/>
      <c r="L112" s="34"/>
      <c r="M112" s="184"/>
      <c r="N112" s="56"/>
      <c r="O112" s="56"/>
      <c r="P112" s="56"/>
      <c r="Q112" s="56"/>
      <c r="R112" s="56"/>
      <c r="S112" s="56"/>
      <c r="T112" s="57"/>
      <c r="AT112" s="13" t="s">
        <v>127</v>
      </c>
      <c r="AU112" s="13" t="s">
        <v>81</v>
      </c>
    </row>
    <row r="113" spans="2:51" s="11" customFormat="1" ht="10.2">
      <c r="B113" s="185"/>
      <c r="C113" s="186"/>
      <c r="D113" s="182" t="s">
        <v>129</v>
      </c>
      <c r="E113" s="187" t="s">
        <v>1</v>
      </c>
      <c r="F113" s="188" t="s">
        <v>347</v>
      </c>
      <c r="G113" s="186"/>
      <c r="H113" s="189">
        <v>104</v>
      </c>
      <c r="I113" s="190"/>
      <c r="J113" s="186"/>
      <c r="K113" s="186"/>
      <c r="L113" s="191"/>
      <c r="M113" s="192"/>
      <c r="N113" s="193"/>
      <c r="O113" s="193"/>
      <c r="P113" s="193"/>
      <c r="Q113" s="193"/>
      <c r="R113" s="193"/>
      <c r="S113" s="193"/>
      <c r="T113" s="194"/>
      <c r="AT113" s="195" t="s">
        <v>129</v>
      </c>
      <c r="AU113" s="195" t="s">
        <v>81</v>
      </c>
      <c r="AV113" s="11" t="s">
        <v>81</v>
      </c>
      <c r="AW113" s="11" t="s">
        <v>32</v>
      </c>
      <c r="AX113" s="11" t="s">
        <v>78</v>
      </c>
      <c r="AY113" s="195" t="s">
        <v>118</v>
      </c>
    </row>
    <row r="114" spans="2:65" s="1" customFormat="1" ht="20.4" customHeight="1">
      <c r="B114" s="30"/>
      <c r="C114" s="170" t="s">
        <v>179</v>
      </c>
      <c r="D114" s="170" t="s">
        <v>120</v>
      </c>
      <c r="E114" s="171" t="s">
        <v>194</v>
      </c>
      <c r="F114" s="172" t="s">
        <v>195</v>
      </c>
      <c r="G114" s="173" t="s">
        <v>189</v>
      </c>
      <c r="H114" s="174">
        <v>104</v>
      </c>
      <c r="I114" s="175"/>
      <c r="J114" s="176">
        <f>ROUND(I114*H114,2)</f>
        <v>0</v>
      </c>
      <c r="K114" s="172" t="s">
        <v>124</v>
      </c>
      <c r="L114" s="34"/>
      <c r="M114" s="177" t="s">
        <v>1</v>
      </c>
      <c r="N114" s="178" t="s">
        <v>41</v>
      </c>
      <c r="O114" s="56"/>
      <c r="P114" s="179">
        <f>O114*H114</f>
        <v>0</v>
      </c>
      <c r="Q114" s="179">
        <v>0</v>
      </c>
      <c r="R114" s="179">
        <f>Q114*H114</f>
        <v>0</v>
      </c>
      <c r="S114" s="179">
        <v>0</v>
      </c>
      <c r="T114" s="180">
        <f>S114*H114</f>
        <v>0</v>
      </c>
      <c r="AR114" s="13" t="s">
        <v>125</v>
      </c>
      <c r="AT114" s="13" t="s">
        <v>120</v>
      </c>
      <c r="AU114" s="13" t="s">
        <v>81</v>
      </c>
      <c r="AY114" s="13" t="s">
        <v>118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13" t="s">
        <v>78</v>
      </c>
      <c r="BK114" s="181">
        <f>ROUND(I114*H114,2)</f>
        <v>0</v>
      </c>
      <c r="BL114" s="13" t="s">
        <v>125</v>
      </c>
      <c r="BM114" s="13" t="s">
        <v>348</v>
      </c>
    </row>
    <row r="115" spans="2:47" s="1" customFormat="1" ht="19.2">
      <c r="B115" s="30"/>
      <c r="C115" s="31"/>
      <c r="D115" s="182" t="s">
        <v>127</v>
      </c>
      <c r="E115" s="31"/>
      <c r="F115" s="183" t="s">
        <v>197</v>
      </c>
      <c r="G115" s="31"/>
      <c r="H115" s="31"/>
      <c r="I115" s="99"/>
      <c r="J115" s="31"/>
      <c r="K115" s="31"/>
      <c r="L115" s="34"/>
      <c r="M115" s="184"/>
      <c r="N115" s="56"/>
      <c r="O115" s="56"/>
      <c r="P115" s="56"/>
      <c r="Q115" s="56"/>
      <c r="R115" s="56"/>
      <c r="S115" s="56"/>
      <c r="T115" s="57"/>
      <c r="AT115" s="13" t="s">
        <v>127</v>
      </c>
      <c r="AU115" s="13" t="s">
        <v>81</v>
      </c>
    </row>
    <row r="116" spans="2:65" s="1" customFormat="1" ht="20.4" customHeight="1">
      <c r="B116" s="30"/>
      <c r="C116" s="196" t="s">
        <v>186</v>
      </c>
      <c r="D116" s="196" t="s">
        <v>199</v>
      </c>
      <c r="E116" s="197" t="s">
        <v>200</v>
      </c>
      <c r="F116" s="198" t="s">
        <v>201</v>
      </c>
      <c r="G116" s="199" t="s">
        <v>202</v>
      </c>
      <c r="H116" s="200">
        <v>2.142</v>
      </c>
      <c r="I116" s="201"/>
      <c r="J116" s="202">
        <f>ROUND(I116*H116,2)</f>
        <v>0</v>
      </c>
      <c r="K116" s="198" t="s">
        <v>124</v>
      </c>
      <c r="L116" s="203"/>
      <c r="M116" s="204" t="s">
        <v>1</v>
      </c>
      <c r="N116" s="205" t="s">
        <v>41</v>
      </c>
      <c r="O116" s="56"/>
      <c r="P116" s="179">
        <f>O116*H116</f>
        <v>0</v>
      </c>
      <c r="Q116" s="179">
        <v>0.001</v>
      </c>
      <c r="R116" s="179">
        <f>Q116*H116</f>
        <v>0.002142</v>
      </c>
      <c r="S116" s="179">
        <v>0</v>
      </c>
      <c r="T116" s="180">
        <f>S116*H116</f>
        <v>0</v>
      </c>
      <c r="AR116" s="13" t="s">
        <v>166</v>
      </c>
      <c r="AT116" s="13" t="s">
        <v>199</v>
      </c>
      <c r="AU116" s="13" t="s">
        <v>81</v>
      </c>
      <c r="AY116" s="13" t="s">
        <v>118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13" t="s">
        <v>78</v>
      </c>
      <c r="BK116" s="181">
        <f>ROUND(I116*H116,2)</f>
        <v>0</v>
      </c>
      <c r="BL116" s="13" t="s">
        <v>125</v>
      </c>
      <c r="BM116" s="13" t="s">
        <v>349</v>
      </c>
    </row>
    <row r="117" spans="2:47" s="1" customFormat="1" ht="10.2">
      <c r="B117" s="30"/>
      <c r="C117" s="31"/>
      <c r="D117" s="182" t="s">
        <v>127</v>
      </c>
      <c r="E117" s="31"/>
      <c r="F117" s="183" t="s">
        <v>201</v>
      </c>
      <c r="G117" s="31"/>
      <c r="H117" s="31"/>
      <c r="I117" s="99"/>
      <c r="J117" s="31"/>
      <c r="K117" s="31"/>
      <c r="L117" s="34"/>
      <c r="M117" s="184"/>
      <c r="N117" s="56"/>
      <c r="O117" s="56"/>
      <c r="P117" s="56"/>
      <c r="Q117" s="56"/>
      <c r="R117" s="56"/>
      <c r="S117" s="56"/>
      <c r="T117" s="57"/>
      <c r="AT117" s="13" t="s">
        <v>127</v>
      </c>
      <c r="AU117" s="13" t="s">
        <v>81</v>
      </c>
    </row>
    <row r="118" spans="2:51" s="11" customFormat="1" ht="10.2">
      <c r="B118" s="185"/>
      <c r="C118" s="186"/>
      <c r="D118" s="182" t="s">
        <v>129</v>
      </c>
      <c r="E118" s="187" t="s">
        <v>1</v>
      </c>
      <c r="F118" s="188" t="s">
        <v>350</v>
      </c>
      <c r="G118" s="186"/>
      <c r="H118" s="189">
        <v>2.142</v>
      </c>
      <c r="I118" s="190"/>
      <c r="J118" s="186"/>
      <c r="K118" s="186"/>
      <c r="L118" s="191"/>
      <c r="M118" s="192"/>
      <c r="N118" s="193"/>
      <c r="O118" s="193"/>
      <c r="P118" s="193"/>
      <c r="Q118" s="193"/>
      <c r="R118" s="193"/>
      <c r="S118" s="193"/>
      <c r="T118" s="194"/>
      <c r="AT118" s="195" t="s">
        <v>129</v>
      </c>
      <c r="AU118" s="195" t="s">
        <v>81</v>
      </c>
      <c r="AV118" s="11" t="s">
        <v>81</v>
      </c>
      <c r="AW118" s="11" t="s">
        <v>32</v>
      </c>
      <c r="AX118" s="11" t="s">
        <v>78</v>
      </c>
      <c r="AY118" s="195" t="s">
        <v>118</v>
      </c>
    </row>
    <row r="119" spans="2:63" s="10" customFormat="1" ht="22.8" customHeight="1">
      <c r="B119" s="154"/>
      <c r="C119" s="155"/>
      <c r="D119" s="156" t="s">
        <v>69</v>
      </c>
      <c r="E119" s="168" t="s">
        <v>81</v>
      </c>
      <c r="F119" s="168" t="s">
        <v>205</v>
      </c>
      <c r="G119" s="155"/>
      <c r="H119" s="155"/>
      <c r="I119" s="158"/>
      <c r="J119" s="169">
        <f>BK119</f>
        <v>0</v>
      </c>
      <c r="K119" s="155"/>
      <c r="L119" s="160"/>
      <c r="M119" s="161"/>
      <c r="N119" s="162"/>
      <c r="O119" s="162"/>
      <c r="P119" s="163">
        <f>SUM(P120:P137)</f>
        <v>0</v>
      </c>
      <c r="Q119" s="162"/>
      <c r="R119" s="163">
        <f>SUM(R120:R137)</f>
        <v>104.37277999999999</v>
      </c>
      <c r="S119" s="162"/>
      <c r="T119" s="164">
        <f>SUM(T120:T137)</f>
        <v>0</v>
      </c>
      <c r="AR119" s="165" t="s">
        <v>78</v>
      </c>
      <c r="AT119" s="166" t="s">
        <v>69</v>
      </c>
      <c r="AU119" s="166" t="s">
        <v>78</v>
      </c>
      <c r="AY119" s="165" t="s">
        <v>118</v>
      </c>
      <c r="BK119" s="167">
        <f>SUM(BK120:BK137)</f>
        <v>0</v>
      </c>
    </row>
    <row r="120" spans="2:65" s="1" customFormat="1" ht="20.4" customHeight="1">
      <c r="B120" s="30"/>
      <c r="C120" s="170" t="s">
        <v>193</v>
      </c>
      <c r="D120" s="170" t="s">
        <v>120</v>
      </c>
      <c r="E120" s="171" t="s">
        <v>207</v>
      </c>
      <c r="F120" s="172" t="s">
        <v>208</v>
      </c>
      <c r="G120" s="173" t="s">
        <v>123</v>
      </c>
      <c r="H120" s="174">
        <v>62.4</v>
      </c>
      <c r="I120" s="175"/>
      <c r="J120" s="176">
        <f>ROUND(I120*H120,2)</f>
        <v>0</v>
      </c>
      <c r="K120" s="172" t="s">
        <v>124</v>
      </c>
      <c r="L120" s="34"/>
      <c r="M120" s="177" t="s">
        <v>1</v>
      </c>
      <c r="N120" s="178" t="s">
        <v>41</v>
      </c>
      <c r="O120" s="56"/>
      <c r="P120" s="179">
        <f>O120*H120</f>
        <v>0</v>
      </c>
      <c r="Q120" s="179">
        <v>1.665</v>
      </c>
      <c r="R120" s="179">
        <f>Q120*H120</f>
        <v>103.896</v>
      </c>
      <c r="S120" s="179">
        <v>0</v>
      </c>
      <c r="T120" s="180">
        <f>S120*H120</f>
        <v>0</v>
      </c>
      <c r="AR120" s="13" t="s">
        <v>125</v>
      </c>
      <c r="AT120" s="13" t="s">
        <v>120</v>
      </c>
      <c r="AU120" s="13" t="s">
        <v>81</v>
      </c>
      <c r="AY120" s="13" t="s">
        <v>118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13" t="s">
        <v>78</v>
      </c>
      <c r="BK120" s="181">
        <f>ROUND(I120*H120,2)</f>
        <v>0</v>
      </c>
      <c r="BL120" s="13" t="s">
        <v>125</v>
      </c>
      <c r="BM120" s="13" t="s">
        <v>351</v>
      </c>
    </row>
    <row r="121" spans="2:47" s="1" customFormat="1" ht="19.2">
      <c r="B121" s="30"/>
      <c r="C121" s="31"/>
      <c r="D121" s="182" t="s">
        <v>127</v>
      </c>
      <c r="E121" s="31"/>
      <c r="F121" s="183" t="s">
        <v>210</v>
      </c>
      <c r="G121" s="31"/>
      <c r="H121" s="31"/>
      <c r="I121" s="99"/>
      <c r="J121" s="31"/>
      <c r="K121" s="31"/>
      <c r="L121" s="34"/>
      <c r="M121" s="184"/>
      <c r="N121" s="56"/>
      <c r="O121" s="56"/>
      <c r="P121" s="56"/>
      <c r="Q121" s="56"/>
      <c r="R121" s="56"/>
      <c r="S121" s="56"/>
      <c r="T121" s="57"/>
      <c r="AT121" s="13" t="s">
        <v>127</v>
      </c>
      <c r="AU121" s="13" t="s">
        <v>81</v>
      </c>
    </row>
    <row r="122" spans="2:47" s="1" customFormat="1" ht="19.2">
      <c r="B122" s="30"/>
      <c r="C122" s="31"/>
      <c r="D122" s="182" t="s">
        <v>211</v>
      </c>
      <c r="E122" s="31"/>
      <c r="F122" s="206" t="s">
        <v>212</v>
      </c>
      <c r="G122" s="31"/>
      <c r="H122" s="31"/>
      <c r="I122" s="99"/>
      <c r="J122" s="31"/>
      <c r="K122" s="31"/>
      <c r="L122" s="34"/>
      <c r="M122" s="184"/>
      <c r="N122" s="56"/>
      <c r="O122" s="56"/>
      <c r="P122" s="56"/>
      <c r="Q122" s="56"/>
      <c r="R122" s="56"/>
      <c r="S122" s="56"/>
      <c r="T122" s="57"/>
      <c r="AT122" s="13" t="s">
        <v>211</v>
      </c>
      <c r="AU122" s="13" t="s">
        <v>81</v>
      </c>
    </row>
    <row r="123" spans="2:51" s="11" customFormat="1" ht="10.2">
      <c r="B123" s="185"/>
      <c r="C123" s="186"/>
      <c r="D123" s="182" t="s">
        <v>129</v>
      </c>
      <c r="E123" s="187" t="s">
        <v>1</v>
      </c>
      <c r="F123" s="188" t="s">
        <v>352</v>
      </c>
      <c r="G123" s="186"/>
      <c r="H123" s="189">
        <v>62.4</v>
      </c>
      <c r="I123" s="190"/>
      <c r="J123" s="186"/>
      <c r="K123" s="186"/>
      <c r="L123" s="191"/>
      <c r="M123" s="192"/>
      <c r="N123" s="193"/>
      <c r="O123" s="193"/>
      <c r="P123" s="193"/>
      <c r="Q123" s="193"/>
      <c r="R123" s="193"/>
      <c r="S123" s="193"/>
      <c r="T123" s="194"/>
      <c r="AT123" s="195" t="s">
        <v>129</v>
      </c>
      <c r="AU123" s="195" t="s">
        <v>81</v>
      </c>
      <c r="AV123" s="11" t="s">
        <v>81</v>
      </c>
      <c r="AW123" s="11" t="s">
        <v>32</v>
      </c>
      <c r="AX123" s="11" t="s">
        <v>78</v>
      </c>
      <c r="AY123" s="195" t="s">
        <v>118</v>
      </c>
    </row>
    <row r="124" spans="2:65" s="1" customFormat="1" ht="20.4" customHeight="1">
      <c r="B124" s="30"/>
      <c r="C124" s="170" t="s">
        <v>198</v>
      </c>
      <c r="D124" s="170" t="s">
        <v>120</v>
      </c>
      <c r="E124" s="171" t="s">
        <v>214</v>
      </c>
      <c r="F124" s="172" t="s">
        <v>215</v>
      </c>
      <c r="G124" s="173" t="s">
        <v>189</v>
      </c>
      <c r="H124" s="174">
        <v>390</v>
      </c>
      <c r="I124" s="175"/>
      <c r="J124" s="176">
        <f>ROUND(I124*H124,2)</f>
        <v>0</v>
      </c>
      <c r="K124" s="172" t="s">
        <v>124</v>
      </c>
      <c r="L124" s="34"/>
      <c r="M124" s="177" t="s">
        <v>1</v>
      </c>
      <c r="N124" s="178" t="s">
        <v>41</v>
      </c>
      <c r="O124" s="56"/>
      <c r="P124" s="179">
        <f>O124*H124</f>
        <v>0</v>
      </c>
      <c r="Q124" s="179">
        <v>0.00027</v>
      </c>
      <c r="R124" s="179">
        <f>Q124*H124</f>
        <v>0.1053</v>
      </c>
      <c r="S124" s="179">
        <v>0</v>
      </c>
      <c r="T124" s="180">
        <f>S124*H124</f>
        <v>0</v>
      </c>
      <c r="AR124" s="13" t="s">
        <v>125</v>
      </c>
      <c r="AT124" s="13" t="s">
        <v>120</v>
      </c>
      <c r="AU124" s="13" t="s">
        <v>81</v>
      </c>
      <c r="AY124" s="13" t="s">
        <v>118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13" t="s">
        <v>78</v>
      </c>
      <c r="BK124" s="181">
        <f>ROUND(I124*H124,2)</f>
        <v>0</v>
      </c>
      <c r="BL124" s="13" t="s">
        <v>125</v>
      </c>
      <c r="BM124" s="13" t="s">
        <v>353</v>
      </c>
    </row>
    <row r="125" spans="2:47" s="1" customFormat="1" ht="19.2">
      <c r="B125" s="30"/>
      <c r="C125" s="31"/>
      <c r="D125" s="182" t="s">
        <v>127</v>
      </c>
      <c r="E125" s="31"/>
      <c r="F125" s="183" t="s">
        <v>217</v>
      </c>
      <c r="G125" s="31"/>
      <c r="H125" s="31"/>
      <c r="I125" s="99"/>
      <c r="J125" s="31"/>
      <c r="K125" s="31"/>
      <c r="L125" s="34"/>
      <c r="M125" s="184"/>
      <c r="N125" s="56"/>
      <c r="O125" s="56"/>
      <c r="P125" s="56"/>
      <c r="Q125" s="56"/>
      <c r="R125" s="56"/>
      <c r="S125" s="56"/>
      <c r="T125" s="57"/>
      <c r="AT125" s="13" t="s">
        <v>127</v>
      </c>
      <c r="AU125" s="13" t="s">
        <v>81</v>
      </c>
    </row>
    <row r="126" spans="2:47" s="1" customFormat="1" ht="28.8">
      <c r="B126" s="30"/>
      <c r="C126" s="31"/>
      <c r="D126" s="182" t="s">
        <v>211</v>
      </c>
      <c r="E126" s="31"/>
      <c r="F126" s="206" t="s">
        <v>354</v>
      </c>
      <c r="G126" s="31"/>
      <c r="H126" s="31"/>
      <c r="I126" s="99"/>
      <c r="J126" s="31"/>
      <c r="K126" s="31"/>
      <c r="L126" s="34"/>
      <c r="M126" s="184"/>
      <c r="N126" s="56"/>
      <c r="O126" s="56"/>
      <c r="P126" s="56"/>
      <c r="Q126" s="56"/>
      <c r="R126" s="56"/>
      <c r="S126" s="56"/>
      <c r="T126" s="57"/>
      <c r="AT126" s="13" t="s">
        <v>211</v>
      </c>
      <c r="AU126" s="13" t="s">
        <v>81</v>
      </c>
    </row>
    <row r="127" spans="2:51" s="11" customFormat="1" ht="10.2">
      <c r="B127" s="185"/>
      <c r="C127" s="186"/>
      <c r="D127" s="182" t="s">
        <v>129</v>
      </c>
      <c r="E127" s="187" t="s">
        <v>1</v>
      </c>
      <c r="F127" s="188" t="s">
        <v>355</v>
      </c>
      <c r="G127" s="186"/>
      <c r="H127" s="189">
        <v>390</v>
      </c>
      <c r="I127" s="190"/>
      <c r="J127" s="186"/>
      <c r="K127" s="186"/>
      <c r="L127" s="191"/>
      <c r="M127" s="192"/>
      <c r="N127" s="193"/>
      <c r="O127" s="193"/>
      <c r="P127" s="193"/>
      <c r="Q127" s="193"/>
      <c r="R127" s="193"/>
      <c r="S127" s="193"/>
      <c r="T127" s="194"/>
      <c r="AT127" s="195" t="s">
        <v>129</v>
      </c>
      <c r="AU127" s="195" t="s">
        <v>81</v>
      </c>
      <c r="AV127" s="11" t="s">
        <v>81</v>
      </c>
      <c r="AW127" s="11" t="s">
        <v>32</v>
      </c>
      <c r="AX127" s="11" t="s">
        <v>78</v>
      </c>
      <c r="AY127" s="195" t="s">
        <v>118</v>
      </c>
    </row>
    <row r="128" spans="2:65" s="1" customFormat="1" ht="20.4" customHeight="1">
      <c r="B128" s="30"/>
      <c r="C128" s="196" t="s">
        <v>206</v>
      </c>
      <c r="D128" s="196" t="s">
        <v>199</v>
      </c>
      <c r="E128" s="197" t="s">
        <v>221</v>
      </c>
      <c r="F128" s="198" t="s">
        <v>222</v>
      </c>
      <c r="G128" s="199" t="s">
        <v>189</v>
      </c>
      <c r="H128" s="200">
        <v>397.8</v>
      </c>
      <c r="I128" s="201"/>
      <c r="J128" s="202">
        <f>ROUND(I128*H128,2)</f>
        <v>0</v>
      </c>
      <c r="K128" s="198" t="s">
        <v>124</v>
      </c>
      <c r="L128" s="203"/>
      <c r="M128" s="204" t="s">
        <v>1</v>
      </c>
      <c r="N128" s="205" t="s">
        <v>41</v>
      </c>
      <c r="O128" s="56"/>
      <c r="P128" s="179">
        <f>O128*H128</f>
        <v>0</v>
      </c>
      <c r="Q128" s="179">
        <v>0.0003</v>
      </c>
      <c r="R128" s="179">
        <f>Q128*H128</f>
        <v>0.11933999999999999</v>
      </c>
      <c r="S128" s="179">
        <v>0</v>
      </c>
      <c r="T128" s="180">
        <f>S128*H128</f>
        <v>0</v>
      </c>
      <c r="AR128" s="13" t="s">
        <v>166</v>
      </c>
      <c r="AT128" s="13" t="s">
        <v>199</v>
      </c>
      <c r="AU128" s="13" t="s">
        <v>81</v>
      </c>
      <c r="AY128" s="13" t="s">
        <v>118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13" t="s">
        <v>78</v>
      </c>
      <c r="BK128" s="181">
        <f>ROUND(I128*H128,2)</f>
        <v>0</v>
      </c>
      <c r="BL128" s="13" t="s">
        <v>125</v>
      </c>
      <c r="BM128" s="13" t="s">
        <v>356</v>
      </c>
    </row>
    <row r="129" spans="2:47" s="1" customFormat="1" ht="10.2">
      <c r="B129" s="30"/>
      <c r="C129" s="31"/>
      <c r="D129" s="182" t="s">
        <v>127</v>
      </c>
      <c r="E129" s="31"/>
      <c r="F129" s="183" t="s">
        <v>222</v>
      </c>
      <c r="G129" s="31"/>
      <c r="H129" s="31"/>
      <c r="I129" s="99"/>
      <c r="J129" s="31"/>
      <c r="K129" s="31"/>
      <c r="L129" s="34"/>
      <c r="M129" s="184"/>
      <c r="N129" s="56"/>
      <c r="O129" s="56"/>
      <c r="P129" s="56"/>
      <c r="Q129" s="56"/>
      <c r="R129" s="56"/>
      <c r="S129" s="56"/>
      <c r="T129" s="57"/>
      <c r="AT129" s="13" t="s">
        <v>127</v>
      </c>
      <c r="AU129" s="13" t="s">
        <v>81</v>
      </c>
    </row>
    <row r="130" spans="2:51" s="11" customFormat="1" ht="10.2">
      <c r="B130" s="185"/>
      <c r="C130" s="186"/>
      <c r="D130" s="182" t="s">
        <v>129</v>
      </c>
      <c r="E130" s="187" t="s">
        <v>1</v>
      </c>
      <c r="F130" s="188" t="s">
        <v>357</v>
      </c>
      <c r="G130" s="186"/>
      <c r="H130" s="189">
        <v>397.8</v>
      </c>
      <c r="I130" s="190"/>
      <c r="J130" s="186"/>
      <c r="K130" s="186"/>
      <c r="L130" s="191"/>
      <c r="M130" s="192"/>
      <c r="N130" s="193"/>
      <c r="O130" s="193"/>
      <c r="P130" s="193"/>
      <c r="Q130" s="193"/>
      <c r="R130" s="193"/>
      <c r="S130" s="193"/>
      <c r="T130" s="194"/>
      <c r="AT130" s="195" t="s">
        <v>129</v>
      </c>
      <c r="AU130" s="195" t="s">
        <v>81</v>
      </c>
      <c r="AV130" s="11" t="s">
        <v>81</v>
      </c>
      <c r="AW130" s="11" t="s">
        <v>32</v>
      </c>
      <c r="AX130" s="11" t="s">
        <v>78</v>
      </c>
      <c r="AY130" s="195" t="s">
        <v>118</v>
      </c>
    </row>
    <row r="131" spans="2:65" s="1" customFormat="1" ht="20.4" customHeight="1">
      <c r="B131" s="30"/>
      <c r="C131" s="170" t="s">
        <v>8</v>
      </c>
      <c r="D131" s="170" t="s">
        <v>120</v>
      </c>
      <c r="E131" s="171" t="s">
        <v>226</v>
      </c>
      <c r="F131" s="172" t="s">
        <v>227</v>
      </c>
      <c r="G131" s="173" t="s">
        <v>228</v>
      </c>
      <c r="H131" s="174">
        <v>130</v>
      </c>
      <c r="I131" s="175"/>
      <c r="J131" s="176">
        <f>ROUND(I131*H131,2)</f>
        <v>0</v>
      </c>
      <c r="K131" s="172" t="s">
        <v>124</v>
      </c>
      <c r="L131" s="34"/>
      <c r="M131" s="177" t="s">
        <v>1</v>
      </c>
      <c r="N131" s="178" t="s">
        <v>41</v>
      </c>
      <c r="O131" s="56"/>
      <c r="P131" s="179">
        <f>O131*H131</f>
        <v>0</v>
      </c>
      <c r="Q131" s="179">
        <v>0.00191</v>
      </c>
      <c r="R131" s="179">
        <f>Q131*H131</f>
        <v>0.2483</v>
      </c>
      <c r="S131" s="179">
        <v>0</v>
      </c>
      <c r="T131" s="180">
        <f>S131*H131</f>
        <v>0</v>
      </c>
      <c r="AR131" s="13" t="s">
        <v>125</v>
      </c>
      <c r="AT131" s="13" t="s">
        <v>120</v>
      </c>
      <c r="AU131" s="13" t="s">
        <v>81</v>
      </c>
      <c r="AY131" s="13" t="s">
        <v>118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13" t="s">
        <v>78</v>
      </c>
      <c r="BK131" s="181">
        <f>ROUND(I131*H131,2)</f>
        <v>0</v>
      </c>
      <c r="BL131" s="13" t="s">
        <v>125</v>
      </c>
      <c r="BM131" s="13" t="s">
        <v>358</v>
      </c>
    </row>
    <row r="132" spans="2:47" s="1" customFormat="1" ht="10.2">
      <c r="B132" s="30"/>
      <c r="C132" s="31"/>
      <c r="D132" s="182" t="s">
        <v>127</v>
      </c>
      <c r="E132" s="31"/>
      <c r="F132" s="183" t="s">
        <v>230</v>
      </c>
      <c r="G132" s="31"/>
      <c r="H132" s="31"/>
      <c r="I132" s="99"/>
      <c r="J132" s="31"/>
      <c r="K132" s="31"/>
      <c r="L132" s="34"/>
      <c r="M132" s="184"/>
      <c r="N132" s="56"/>
      <c r="O132" s="56"/>
      <c r="P132" s="56"/>
      <c r="Q132" s="56"/>
      <c r="R132" s="56"/>
      <c r="S132" s="56"/>
      <c r="T132" s="57"/>
      <c r="AT132" s="13" t="s">
        <v>127</v>
      </c>
      <c r="AU132" s="13" t="s">
        <v>81</v>
      </c>
    </row>
    <row r="133" spans="2:51" s="11" customFormat="1" ht="10.2">
      <c r="B133" s="185"/>
      <c r="C133" s="186"/>
      <c r="D133" s="182" t="s">
        <v>129</v>
      </c>
      <c r="E133" s="187" t="s">
        <v>1</v>
      </c>
      <c r="F133" s="188" t="s">
        <v>359</v>
      </c>
      <c r="G133" s="186"/>
      <c r="H133" s="189">
        <v>130</v>
      </c>
      <c r="I133" s="190"/>
      <c r="J133" s="186"/>
      <c r="K133" s="186"/>
      <c r="L133" s="191"/>
      <c r="M133" s="192"/>
      <c r="N133" s="193"/>
      <c r="O133" s="193"/>
      <c r="P133" s="193"/>
      <c r="Q133" s="193"/>
      <c r="R133" s="193"/>
      <c r="S133" s="193"/>
      <c r="T133" s="194"/>
      <c r="AT133" s="195" t="s">
        <v>129</v>
      </c>
      <c r="AU133" s="195" t="s">
        <v>81</v>
      </c>
      <c r="AV133" s="11" t="s">
        <v>81</v>
      </c>
      <c r="AW133" s="11" t="s">
        <v>32</v>
      </c>
      <c r="AX133" s="11" t="s">
        <v>78</v>
      </c>
      <c r="AY133" s="195" t="s">
        <v>118</v>
      </c>
    </row>
    <row r="134" spans="2:65" s="1" customFormat="1" ht="14.4" customHeight="1">
      <c r="B134" s="30"/>
      <c r="C134" s="170" t="s">
        <v>220</v>
      </c>
      <c r="D134" s="170" t="s">
        <v>120</v>
      </c>
      <c r="E134" s="171" t="s">
        <v>360</v>
      </c>
      <c r="F134" s="172" t="s">
        <v>361</v>
      </c>
      <c r="G134" s="173" t="s">
        <v>228</v>
      </c>
      <c r="H134" s="174">
        <v>48</v>
      </c>
      <c r="I134" s="175"/>
      <c r="J134" s="176">
        <f>ROUND(I134*H134,2)</f>
        <v>0</v>
      </c>
      <c r="K134" s="172" t="s">
        <v>1</v>
      </c>
      <c r="L134" s="34"/>
      <c r="M134" s="177" t="s">
        <v>1</v>
      </c>
      <c r="N134" s="178" t="s">
        <v>41</v>
      </c>
      <c r="O134" s="56"/>
      <c r="P134" s="179">
        <f>O134*H134</f>
        <v>0</v>
      </c>
      <c r="Q134" s="179">
        <v>8E-05</v>
      </c>
      <c r="R134" s="179">
        <f>Q134*H134</f>
        <v>0.0038400000000000005</v>
      </c>
      <c r="S134" s="179">
        <v>0</v>
      </c>
      <c r="T134" s="180">
        <f>S134*H134</f>
        <v>0</v>
      </c>
      <c r="AR134" s="13" t="s">
        <v>125</v>
      </c>
      <c r="AT134" s="13" t="s">
        <v>120</v>
      </c>
      <c r="AU134" s="13" t="s">
        <v>81</v>
      </c>
      <c r="AY134" s="13" t="s">
        <v>118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13" t="s">
        <v>78</v>
      </c>
      <c r="BK134" s="181">
        <f>ROUND(I134*H134,2)</f>
        <v>0</v>
      </c>
      <c r="BL134" s="13" t="s">
        <v>125</v>
      </c>
      <c r="BM134" s="13" t="s">
        <v>362</v>
      </c>
    </row>
    <row r="135" spans="2:47" s="1" customFormat="1" ht="10.2">
      <c r="B135" s="30"/>
      <c r="C135" s="31"/>
      <c r="D135" s="182" t="s">
        <v>127</v>
      </c>
      <c r="E135" s="31"/>
      <c r="F135" s="183" t="s">
        <v>363</v>
      </c>
      <c r="G135" s="31"/>
      <c r="H135" s="31"/>
      <c r="I135" s="99"/>
      <c r="J135" s="31"/>
      <c r="K135" s="31"/>
      <c r="L135" s="34"/>
      <c r="M135" s="184"/>
      <c r="N135" s="56"/>
      <c r="O135" s="56"/>
      <c r="P135" s="56"/>
      <c r="Q135" s="56"/>
      <c r="R135" s="56"/>
      <c r="S135" s="56"/>
      <c r="T135" s="57"/>
      <c r="AT135" s="13" t="s">
        <v>127</v>
      </c>
      <c r="AU135" s="13" t="s">
        <v>81</v>
      </c>
    </row>
    <row r="136" spans="2:47" s="1" customFormat="1" ht="19.2">
      <c r="B136" s="30"/>
      <c r="C136" s="31"/>
      <c r="D136" s="182" t="s">
        <v>211</v>
      </c>
      <c r="E136" s="31"/>
      <c r="F136" s="206" t="s">
        <v>364</v>
      </c>
      <c r="G136" s="31"/>
      <c r="H136" s="31"/>
      <c r="I136" s="99"/>
      <c r="J136" s="31"/>
      <c r="K136" s="31"/>
      <c r="L136" s="34"/>
      <c r="M136" s="184"/>
      <c r="N136" s="56"/>
      <c r="O136" s="56"/>
      <c r="P136" s="56"/>
      <c r="Q136" s="56"/>
      <c r="R136" s="56"/>
      <c r="S136" s="56"/>
      <c r="T136" s="57"/>
      <c r="AT136" s="13" t="s">
        <v>211</v>
      </c>
      <c r="AU136" s="13" t="s">
        <v>81</v>
      </c>
    </row>
    <row r="137" spans="2:51" s="11" customFormat="1" ht="10.2">
      <c r="B137" s="185"/>
      <c r="C137" s="186"/>
      <c r="D137" s="182" t="s">
        <v>129</v>
      </c>
      <c r="E137" s="187" t="s">
        <v>1</v>
      </c>
      <c r="F137" s="188" t="s">
        <v>365</v>
      </c>
      <c r="G137" s="186"/>
      <c r="H137" s="189">
        <v>48</v>
      </c>
      <c r="I137" s="190"/>
      <c r="J137" s="186"/>
      <c r="K137" s="186"/>
      <c r="L137" s="191"/>
      <c r="M137" s="192"/>
      <c r="N137" s="193"/>
      <c r="O137" s="193"/>
      <c r="P137" s="193"/>
      <c r="Q137" s="193"/>
      <c r="R137" s="193"/>
      <c r="S137" s="193"/>
      <c r="T137" s="194"/>
      <c r="AT137" s="195" t="s">
        <v>129</v>
      </c>
      <c r="AU137" s="195" t="s">
        <v>81</v>
      </c>
      <c r="AV137" s="11" t="s">
        <v>81</v>
      </c>
      <c r="AW137" s="11" t="s">
        <v>32</v>
      </c>
      <c r="AX137" s="11" t="s">
        <v>78</v>
      </c>
      <c r="AY137" s="195" t="s">
        <v>118</v>
      </c>
    </row>
    <row r="138" spans="2:63" s="10" customFormat="1" ht="22.8" customHeight="1">
      <c r="B138" s="154"/>
      <c r="C138" s="155"/>
      <c r="D138" s="156" t="s">
        <v>69</v>
      </c>
      <c r="E138" s="168" t="s">
        <v>166</v>
      </c>
      <c r="F138" s="168" t="s">
        <v>266</v>
      </c>
      <c r="G138" s="155"/>
      <c r="H138" s="155"/>
      <c r="I138" s="158"/>
      <c r="J138" s="169">
        <f>BK138</f>
        <v>0</v>
      </c>
      <c r="K138" s="155"/>
      <c r="L138" s="160"/>
      <c r="M138" s="161"/>
      <c r="N138" s="162"/>
      <c r="O138" s="162"/>
      <c r="P138" s="163">
        <f>SUM(P139:P154)</f>
        <v>0</v>
      </c>
      <c r="Q138" s="162"/>
      <c r="R138" s="163">
        <f>SUM(R139:R154)</f>
        <v>0.25517999999999996</v>
      </c>
      <c r="S138" s="162"/>
      <c r="T138" s="164">
        <f>SUM(T139:T154)</f>
        <v>0</v>
      </c>
      <c r="AR138" s="165" t="s">
        <v>78</v>
      </c>
      <c r="AT138" s="166" t="s">
        <v>69</v>
      </c>
      <c r="AU138" s="166" t="s">
        <v>78</v>
      </c>
      <c r="AY138" s="165" t="s">
        <v>118</v>
      </c>
      <c r="BK138" s="167">
        <f>SUM(BK139:BK154)</f>
        <v>0</v>
      </c>
    </row>
    <row r="139" spans="2:65" s="1" customFormat="1" ht="20.4" customHeight="1">
      <c r="B139" s="30"/>
      <c r="C139" s="170" t="s">
        <v>225</v>
      </c>
      <c r="D139" s="170" t="s">
        <v>120</v>
      </c>
      <c r="E139" s="171" t="s">
        <v>268</v>
      </c>
      <c r="F139" s="172" t="s">
        <v>269</v>
      </c>
      <c r="G139" s="173" t="s">
        <v>270</v>
      </c>
      <c r="H139" s="174">
        <v>2</v>
      </c>
      <c r="I139" s="175"/>
      <c r="J139" s="176">
        <f>ROUND(I139*H139,2)</f>
        <v>0</v>
      </c>
      <c r="K139" s="172" t="s">
        <v>124</v>
      </c>
      <c r="L139" s="34"/>
      <c r="M139" s="177" t="s">
        <v>1</v>
      </c>
      <c r="N139" s="178" t="s">
        <v>41</v>
      </c>
      <c r="O139" s="56"/>
      <c r="P139" s="179">
        <f>O139*H139</f>
        <v>0</v>
      </c>
      <c r="Q139" s="179">
        <v>0.10661</v>
      </c>
      <c r="R139" s="179">
        <f>Q139*H139</f>
        <v>0.21322</v>
      </c>
      <c r="S139" s="179">
        <v>0</v>
      </c>
      <c r="T139" s="180">
        <f>S139*H139</f>
        <v>0</v>
      </c>
      <c r="AR139" s="13" t="s">
        <v>125</v>
      </c>
      <c r="AT139" s="13" t="s">
        <v>120</v>
      </c>
      <c r="AU139" s="13" t="s">
        <v>81</v>
      </c>
      <c r="AY139" s="13" t="s">
        <v>118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13" t="s">
        <v>78</v>
      </c>
      <c r="BK139" s="181">
        <f>ROUND(I139*H139,2)</f>
        <v>0</v>
      </c>
      <c r="BL139" s="13" t="s">
        <v>125</v>
      </c>
      <c r="BM139" s="13" t="s">
        <v>366</v>
      </c>
    </row>
    <row r="140" spans="2:47" s="1" customFormat="1" ht="19.2">
      <c r="B140" s="30"/>
      <c r="C140" s="31"/>
      <c r="D140" s="182" t="s">
        <v>127</v>
      </c>
      <c r="E140" s="31"/>
      <c r="F140" s="183" t="s">
        <v>272</v>
      </c>
      <c r="G140" s="31"/>
      <c r="H140" s="31"/>
      <c r="I140" s="99"/>
      <c r="J140" s="31"/>
      <c r="K140" s="31"/>
      <c r="L140" s="34"/>
      <c r="M140" s="184"/>
      <c r="N140" s="56"/>
      <c r="O140" s="56"/>
      <c r="P140" s="56"/>
      <c r="Q140" s="56"/>
      <c r="R140" s="56"/>
      <c r="S140" s="56"/>
      <c r="T140" s="57"/>
      <c r="AT140" s="13" t="s">
        <v>127</v>
      </c>
      <c r="AU140" s="13" t="s">
        <v>81</v>
      </c>
    </row>
    <row r="141" spans="2:51" s="11" customFormat="1" ht="10.2">
      <c r="B141" s="185"/>
      <c r="C141" s="186"/>
      <c r="D141" s="182" t="s">
        <v>129</v>
      </c>
      <c r="E141" s="187" t="s">
        <v>1</v>
      </c>
      <c r="F141" s="188" t="s">
        <v>367</v>
      </c>
      <c r="G141" s="186"/>
      <c r="H141" s="189">
        <v>2</v>
      </c>
      <c r="I141" s="190"/>
      <c r="J141" s="186"/>
      <c r="K141" s="186"/>
      <c r="L141" s="191"/>
      <c r="M141" s="192"/>
      <c r="N141" s="193"/>
      <c r="O141" s="193"/>
      <c r="P141" s="193"/>
      <c r="Q141" s="193"/>
      <c r="R141" s="193"/>
      <c r="S141" s="193"/>
      <c r="T141" s="194"/>
      <c r="AT141" s="195" t="s">
        <v>129</v>
      </c>
      <c r="AU141" s="195" t="s">
        <v>81</v>
      </c>
      <c r="AV141" s="11" t="s">
        <v>81</v>
      </c>
      <c r="AW141" s="11" t="s">
        <v>32</v>
      </c>
      <c r="AX141" s="11" t="s">
        <v>78</v>
      </c>
      <c r="AY141" s="195" t="s">
        <v>118</v>
      </c>
    </row>
    <row r="142" spans="2:65" s="1" customFormat="1" ht="20.4" customHeight="1">
      <c r="B142" s="30"/>
      <c r="C142" s="170" t="s">
        <v>232</v>
      </c>
      <c r="D142" s="170" t="s">
        <v>120</v>
      </c>
      <c r="E142" s="171" t="s">
        <v>275</v>
      </c>
      <c r="F142" s="172" t="s">
        <v>276</v>
      </c>
      <c r="G142" s="173" t="s">
        <v>270</v>
      </c>
      <c r="H142" s="174">
        <v>1</v>
      </c>
      <c r="I142" s="175"/>
      <c r="J142" s="176">
        <f>ROUND(I142*H142,2)</f>
        <v>0</v>
      </c>
      <c r="K142" s="172" t="s">
        <v>124</v>
      </c>
      <c r="L142" s="34"/>
      <c r="M142" s="177" t="s">
        <v>1</v>
      </c>
      <c r="N142" s="178" t="s">
        <v>41</v>
      </c>
      <c r="O142" s="56"/>
      <c r="P142" s="179">
        <f>O142*H142</f>
        <v>0</v>
      </c>
      <c r="Q142" s="179">
        <v>0.01212</v>
      </c>
      <c r="R142" s="179">
        <f>Q142*H142</f>
        <v>0.01212</v>
      </c>
      <c r="S142" s="179">
        <v>0</v>
      </c>
      <c r="T142" s="180">
        <f>S142*H142</f>
        <v>0</v>
      </c>
      <c r="AR142" s="13" t="s">
        <v>125</v>
      </c>
      <c r="AT142" s="13" t="s">
        <v>120</v>
      </c>
      <c r="AU142" s="13" t="s">
        <v>81</v>
      </c>
      <c r="AY142" s="13" t="s">
        <v>118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13" t="s">
        <v>78</v>
      </c>
      <c r="BK142" s="181">
        <f>ROUND(I142*H142,2)</f>
        <v>0</v>
      </c>
      <c r="BL142" s="13" t="s">
        <v>125</v>
      </c>
      <c r="BM142" s="13" t="s">
        <v>368</v>
      </c>
    </row>
    <row r="143" spans="2:47" s="1" customFormat="1" ht="19.2">
      <c r="B143" s="30"/>
      <c r="C143" s="31"/>
      <c r="D143" s="182" t="s">
        <v>127</v>
      </c>
      <c r="E143" s="31"/>
      <c r="F143" s="183" t="s">
        <v>278</v>
      </c>
      <c r="G143" s="31"/>
      <c r="H143" s="31"/>
      <c r="I143" s="99"/>
      <c r="J143" s="31"/>
      <c r="K143" s="31"/>
      <c r="L143" s="34"/>
      <c r="M143" s="184"/>
      <c r="N143" s="56"/>
      <c r="O143" s="56"/>
      <c r="P143" s="56"/>
      <c r="Q143" s="56"/>
      <c r="R143" s="56"/>
      <c r="S143" s="56"/>
      <c r="T143" s="57"/>
      <c r="AT143" s="13" t="s">
        <v>127</v>
      </c>
      <c r="AU143" s="13" t="s">
        <v>81</v>
      </c>
    </row>
    <row r="144" spans="2:51" s="11" customFormat="1" ht="10.2">
      <c r="B144" s="185"/>
      <c r="C144" s="186"/>
      <c r="D144" s="182" t="s">
        <v>129</v>
      </c>
      <c r="E144" s="187" t="s">
        <v>1</v>
      </c>
      <c r="F144" s="188" t="s">
        <v>369</v>
      </c>
      <c r="G144" s="186"/>
      <c r="H144" s="189">
        <v>1</v>
      </c>
      <c r="I144" s="190"/>
      <c r="J144" s="186"/>
      <c r="K144" s="186"/>
      <c r="L144" s="191"/>
      <c r="M144" s="192"/>
      <c r="N144" s="193"/>
      <c r="O144" s="193"/>
      <c r="P144" s="193"/>
      <c r="Q144" s="193"/>
      <c r="R144" s="193"/>
      <c r="S144" s="193"/>
      <c r="T144" s="194"/>
      <c r="AT144" s="195" t="s">
        <v>129</v>
      </c>
      <c r="AU144" s="195" t="s">
        <v>81</v>
      </c>
      <c r="AV144" s="11" t="s">
        <v>81</v>
      </c>
      <c r="AW144" s="11" t="s">
        <v>32</v>
      </c>
      <c r="AX144" s="11" t="s">
        <v>78</v>
      </c>
      <c r="AY144" s="195" t="s">
        <v>118</v>
      </c>
    </row>
    <row r="145" spans="2:65" s="1" customFormat="1" ht="20.4" customHeight="1">
      <c r="B145" s="30"/>
      <c r="C145" s="170" t="s">
        <v>238</v>
      </c>
      <c r="D145" s="170" t="s">
        <v>120</v>
      </c>
      <c r="E145" s="171" t="s">
        <v>281</v>
      </c>
      <c r="F145" s="172" t="s">
        <v>282</v>
      </c>
      <c r="G145" s="173" t="s">
        <v>270</v>
      </c>
      <c r="H145" s="174">
        <v>1</v>
      </c>
      <c r="I145" s="175"/>
      <c r="J145" s="176">
        <f>ROUND(I145*H145,2)</f>
        <v>0</v>
      </c>
      <c r="K145" s="172" t="s">
        <v>124</v>
      </c>
      <c r="L145" s="34"/>
      <c r="M145" s="177" t="s">
        <v>1</v>
      </c>
      <c r="N145" s="178" t="s">
        <v>41</v>
      </c>
      <c r="O145" s="56"/>
      <c r="P145" s="179">
        <f>O145*H145</f>
        <v>0</v>
      </c>
      <c r="Q145" s="179">
        <v>0.02424</v>
      </c>
      <c r="R145" s="179">
        <f>Q145*H145</f>
        <v>0.02424</v>
      </c>
      <c r="S145" s="179">
        <v>0</v>
      </c>
      <c r="T145" s="180">
        <f>S145*H145</f>
        <v>0</v>
      </c>
      <c r="AR145" s="13" t="s">
        <v>125</v>
      </c>
      <c r="AT145" s="13" t="s">
        <v>120</v>
      </c>
      <c r="AU145" s="13" t="s">
        <v>81</v>
      </c>
      <c r="AY145" s="13" t="s">
        <v>118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13" t="s">
        <v>78</v>
      </c>
      <c r="BK145" s="181">
        <f>ROUND(I145*H145,2)</f>
        <v>0</v>
      </c>
      <c r="BL145" s="13" t="s">
        <v>125</v>
      </c>
      <c r="BM145" s="13" t="s">
        <v>370</v>
      </c>
    </row>
    <row r="146" spans="2:47" s="1" customFormat="1" ht="19.2">
      <c r="B146" s="30"/>
      <c r="C146" s="31"/>
      <c r="D146" s="182" t="s">
        <v>127</v>
      </c>
      <c r="E146" s="31"/>
      <c r="F146" s="183" t="s">
        <v>284</v>
      </c>
      <c r="G146" s="31"/>
      <c r="H146" s="31"/>
      <c r="I146" s="99"/>
      <c r="J146" s="31"/>
      <c r="K146" s="31"/>
      <c r="L146" s="34"/>
      <c r="M146" s="184"/>
      <c r="N146" s="56"/>
      <c r="O146" s="56"/>
      <c r="P146" s="56"/>
      <c r="Q146" s="56"/>
      <c r="R146" s="56"/>
      <c r="S146" s="56"/>
      <c r="T146" s="57"/>
      <c r="AT146" s="13" t="s">
        <v>127</v>
      </c>
      <c r="AU146" s="13" t="s">
        <v>81</v>
      </c>
    </row>
    <row r="147" spans="2:51" s="11" customFormat="1" ht="10.2">
      <c r="B147" s="185"/>
      <c r="C147" s="186"/>
      <c r="D147" s="182" t="s">
        <v>129</v>
      </c>
      <c r="E147" s="187" t="s">
        <v>1</v>
      </c>
      <c r="F147" s="188" t="s">
        <v>371</v>
      </c>
      <c r="G147" s="186"/>
      <c r="H147" s="189">
        <v>1</v>
      </c>
      <c r="I147" s="190"/>
      <c r="J147" s="186"/>
      <c r="K147" s="186"/>
      <c r="L147" s="191"/>
      <c r="M147" s="192"/>
      <c r="N147" s="193"/>
      <c r="O147" s="193"/>
      <c r="P147" s="193"/>
      <c r="Q147" s="193"/>
      <c r="R147" s="193"/>
      <c r="S147" s="193"/>
      <c r="T147" s="194"/>
      <c r="AT147" s="195" t="s">
        <v>129</v>
      </c>
      <c r="AU147" s="195" t="s">
        <v>81</v>
      </c>
      <c r="AV147" s="11" t="s">
        <v>81</v>
      </c>
      <c r="AW147" s="11" t="s">
        <v>32</v>
      </c>
      <c r="AX147" s="11" t="s">
        <v>78</v>
      </c>
      <c r="AY147" s="195" t="s">
        <v>118</v>
      </c>
    </row>
    <row r="148" spans="2:65" s="1" customFormat="1" ht="20.4" customHeight="1">
      <c r="B148" s="30"/>
      <c r="C148" s="170" t="s">
        <v>244</v>
      </c>
      <c r="D148" s="170" t="s">
        <v>120</v>
      </c>
      <c r="E148" s="171" t="s">
        <v>287</v>
      </c>
      <c r="F148" s="172" t="s">
        <v>288</v>
      </c>
      <c r="G148" s="173" t="s">
        <v>270</v>
      </c>
      <c r="H148" s="174">
        <v>1</v>
      </c>
      <c r="I148" s="175"/>
      <c r="J148" s="176">
        <f>ROUND(I148*H148,2)</f>
        <v>0</v>
      </c>
      <c r="K148" s="172" t="s">
        <v>124</v>
      </c>
      <c r="L148" s="34"/>
      <c r="M148" s="177" t="s">
        <v>1</v>
      </c>
      <c r="N148" s="178" t="s">
        <v>41</v>
      </c>
      <c r="O148" s="56"/>
      <c r="P148" s="179">
        <f>O148*H148</f>
        <v>0</v>
      </c>
      <c r="Q148" s="179">
        <v>0</v>
      </c>
      <c r="R148" s="179">
        <f>Q148*H148</f>
        <v>0</v>
      </c>
      <c r="S148" s="179">
        <v>0</v>
      </c>
      <c r="T148" s="180">
        <f>S148*H148</f>
        <v>0</v>
      </c>
      <c r="AR148" s="13" t="s">
        <v>125</v>
      </c>
      <c r="AT148" s="13" t="s">
        <v>120</v>
      </c>
      <c r="AU148" s="13" t="s">
        <v>81</v>
      </c>
      <c r="AY148" s="13" t="s">
        <v>118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13" t="s">
        <v>78</v>
      </c>
      <c r="BK148" s="181">
        <f>ROUND(I148*H148,2)</f>
        <v>0</v>
      </c>
      <c r="BL148" s="13" t="s">
        <v>125</v>
      </c>
      <c r="BM148" s="13" t="s">
        <v>372</v>
      </c>
    </row>
    <row r="149" spans="2:47" s="1" customFormat="1" ht="19.2">
      <c r="B149" s="30"/>
      <c r="C149" s="31"/>
      <c r="D149" s="182" t="s">
        <v>127</v>
      </c>
      <c r="E149" s="31"/>
      <c r="F149" s="183" t="s">
        <v>290</v>
      </c>
      <c r="G149" s="31"/>
      <c r="H149" s="31"/>
      <c r="I149" s="99"/>
      <c r="J149" s="31"/>
      <c r="K149" s="31"/>
      <c r="L149" s="34"/>
      <c r="M149" s="184"/>
      <c r="N149" s="56"/>
      <c r="O149" s="56"/>
      <c r="P149" s="56"/>
      <c r="Q149" s="56"/>
      <c r="R149" s="56"/>
      <c r="S149" s="56"/>
      <c r="T149" s="57"/>
      <c r="AT149" s="13" t="s">
        <v>127</v>
      </c>
      <c r="AU149" s="13" t="s">
        <v>81</v>
      </c>
    </row>
    <row r="150" spans="2:51" s="11" customFormat="1" ht="10.2">
      <c r="B150" s="185"/>
      <c r="C150" s="186"/>
      <c r="D150" s="182" t="s">
        <v>129</v>
      </c>
      <c r="E150" s="187" t="s">
        <v>1</v>
      </c>
      <c r="F150" s="188" t="s">
        <v>369</v>
      </c>
      <c r="G150" s="186"/>
      <c r="H150" s="189">
        <v>1</v>
      </c>
      <c r="I150" s="190"/>
      <c r="J150" s="186"/>
      <c r="K150" s="186"/>
      <c r="L150" s="191"/>
      <c r="M150" s="192"/>
      <c r="N150" s="193"/>
      <c r="O150" s="193"/>
      <c r="P150" s="193"/>
      <c r="Q150" s="193"/>
      <c r="R150" s="193"/>
      <c r="S150" s="193"/>
      <c r="T150" s="194"/>
      <c r="AT150" s="195" t="s">
        <v>129</v>
      </c>
      <c r="AU150" s="195" t="s">
        <v>81</v>
      </c>
      <c r="AV150" s="11" t="s">
        <v>81</v>
      </c>
      <c r="AW150" s="11" t="s">
        <v>32</v>
      </c>
      <c r="AX150" s="11" t="s">
        <v>78</v>
      </c>
      <c r="AY150" s="195" t="s">
        <v>118</v>
      </c>
    </row>
    <row r="151" spans="2:65" s="1" customFormat="1" ht="14.4" customHeight="1">
      <c r="B151" s="30"/>
      <c r="C151" s="196" t="s">
        <v>7</v>
      </c>
      <c r="D151" s="196" t="s">
        <v>199</v>
      </c>
      <c r="E151" s="197" t="s">
        <v>292</v>
      </c>
      <c r="F151" s="198" t="s">
        <v>293</v>
      </c>
      <c r="G151" s="199" t="s">
        <v>270</v>
      </c>
      <c r="H151" s="200">
        <v>2</v>
      </c>
      <c r="I151" s="201"/>
      <c r="J151" s="202">
        <f>ROUND(I151*H151,2)</f>
        <v>0</v>
      </c>
      <c r="K151" s="198" t="s">
        <v>1</v>
      </c>
      <c r="L151" s="203"/>
      <c r="M151" s="204" t="s">
        <v>1</v>
      </c>
      <c r="N151" s="205" t="s">
        <v>41</v>
      </c>
      <c r="O151" s="56"/>
      <c r="P151" s="179">
        <f>O151*H151</f>
        <v>0</v>
      </c>
      <c r="Q151" s="179">
        <v>0.0025</v>
      </c>
      <c r="R151" s="179">
        <f>Q151*H151</f>
        <v>0.005</v>
      </c>
      <c r="S151" s="179">
        <v>0</v>
      </c>
      <c r="T151" s="180">
        <f>S151*H151</f>
        <v>0</v>
      </c>
      <c r="AR151" s="13" t="s">
        <v>166</v>
      </c>
      <c r="AT151" s="13" t="s">
        <v>199</v>
      </c>
      <c r="AU151" s="13" t="s">
        <v>81</v>
      </c>
      <c r="AY151" s="13" t="s">
        <v>118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13" t="s">
        <v>78</v>
      </c>
      <c r="BK151" s="181">
        <f>ROUND(I151*H151,2)</f>
        <v>0</v>
      </c>
      <c r="BL151" s="13" t="s">
        <v>125</v>
      </c>
      <c r="BM151" s="13" t="s">
        <v>373</v>
      </c>
    </row>
    <row r="152" spans="2:65" s="1" customFormat="1" ht="20.4" customHeight="1">
      <c r="B152" s="30"/>
      <c r="C152" s="196" t="s">
        <v>255</v>
      </c>
      <c r="D152" s="196" t="s">
        <v>199</v>
      </c>
      <c r="E152" s="197" t="s">
        <v>296</v>
      </c>
      <c r="F152" s="198" t="s">
        <v>297</v>
      </c>
      <c r="G152" s="199" t="s">
        <v>270</v>
      </c>
      <c r="H152" s="200">
        <v>1</v>
      </c>
      <c r="I152" s="201"/>
      <c r="J152" s="202">
        <f>ROUND(I152*H152,2)</f>
        <v>0</v>
      </c>
      <c r="K152" s="198" t="s">
        <v>124</v>
      </c>
      <c r="L152" s="203"/>
      <c r="M152" s="204" t="s">
        <v>1</v>
      </c>
      <c r="N152" s="205" t="s">
        <v>41</v>
      </c>
      <c r="O152" s="56"/>
      <c r="P152" s="179">
        <f>O152*H152</f>
        <v>0</v>
      </c>
      <c r="Q152" s="179">
        <v>0.0006</v>
      </c>
      <c r="R152" s="179">
        <f>Q152*H152</f>
        <v>0.0006</v>
      </c>
      <c r="S152" s="179">
        <v>0</v>
      </c>
      <c r="T152" s="180">
        <f>S152*H152</f>
        <v>0</v>
      </c>
      <c r="AR152" s="13" t="s">
        <v>166</v>
      </c>
      <c r="AT152" s="13" t="s">
        <v>199</v>
      </c>
      <c r="AU152" s="13" t="s">
        <v>81</v>
      </c>
      <c r="AY152" s="13" t="s">
        <v>118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13" t="s">
        <v>78</v>
      </c>
      <c r="BK152" s="181">
        <f>ROUND(I152*H152,2)</f>
        <v>0</v>
      </c>
      <c r="BL152" s="13" t="s">
        <v>125</v>
      </c>
      <c r="BM152" s="13" t="s">
        <v>374</v>
      </c>
    </row>
    <row r="153" spans="2:47" s="1" customFormat="1" ht="10.2">
      <c r="B153" s="30"/>
      <c r="C153" s="31"/>
      <c r="D153" s="182" t="s">
        <v>127</v>
      </c>
      <c r="E153" s="31"/>
      <c r="F153" s="183" t="s">
        <v>297</v>
      </c>
      <c r="G153" s="31"/>
      <c r="H153" s="31"/>
      <c r="I153" s="99"/>
      <c r="J153" s="31"/>
      <c r="K153" s="31"/>
      <c r="L153" s="34"/>
      <c r="M153" s="184"/>
      <c r="N153" s="56"/>
      <c r="O153" s="56"/>
      <c r="P153" s="56"/>
      <c r="Q153" s="56"/>
      <c r="R153" s="56"/>
      <c r="S153" s="56"/>
      <c r="T153" s="57"/>
      <c r="AT153" s="13" t="s">
        <v>127</v>
      </c>
      <c r="AU153" s="13" t="s">
        <v>81</v>
      </c>
    </row>
    <row r="154" spans="2:51" s="11" customFormat="1" ht="10.2">
      <c r="B154" s="185"/>
      <c r="C154" s="186"/>
      <c r="D154" s="182" t="s">
        <v>129</v>
      </c>
      <c r="E154" s="187" t="s">
        <v>1</v>
      </c>
      <c r="F154" s="188" t="s">
        <v>371</v>
      </c>
      <c r="G154" s="186"/>
      <c r="H154" s="189">
        <v>1</v>
      </c>
      <c r="I154" s="190"/>
      <c r="J154" s="186"/>
      <c r="K154" s="186"/>
      <c r="L154" s="191"/>
      <c r="M154" s="192"/>
      <c r="N154" s="193"/>
      <c r="O154" s="193"/>
      <c r="P154" s="193"/>
      <c r="Q154" s="193"/>
      <c r="R154" s="193"/>
      <c r="S154" s="193"/>
      <c r="T154" s="194"/>
      <c r="AT154" s="195" t="s">
        <v>129</v>
      </c>
      <c r="AU154" s="195" t="s">
        <v>81</v>
      </c>
      <c r="AV154" s="11" t="s">
        <v>81</v>
      </c>
      <c r="AW154" s="11" t="s">
        <v>32</v>
      </c>
      <c r="AX154" s="11" t="s">
        <v>78</v>
      </c>
      <c r="AY154" s="195" t="s">
        <v>118</v>
      </c>
    </row>
    <row r="155" spans="2:63" s="10" customFormat="1" ht="22.8" customHeight="1">
      <c r="B155" s="154"/>
      <c r="C155" s="155"/>
      <c r="D155" s="156" t="s">
        <v>69</v>
      </c>
      <c r="E155" s="168" t="s">
        <v>318</v>
      </c>
      <c r="F155" s="168" t="s">
        <v>319</v>
      </c>
      <c r="G155" s="155"/>
      <c r="H155" s="155"/>
      <c r="I155" s="158"/>
      <c r="J155" s="169">
        <f>BK155</f>
        <v>0</v>
      </c>
      <c r="K155" s="155"/>
      <c r="L155" s="160"/>
      <c r="M155" s="161"/>
      <c r="N155" s="162"/>
      <c r="O155" s="162"/>
      <c r="P155" s="163">
        <f>SUM(P156:P159)</f>
        <v>0</v>
      </c>
      <c r="Q155" s="162"/>
      <c r="R155" s="163">
        <f>SUM(R156:R159)</f>
        <v>0</v>
      </c>
      <c r="S155" s="162"/>
      <c r="T155" s="164">
        <f>SUM(T156:T159)</f>
        <v>0</v>
      </c>
      <c r="AR155" s="165" t="s">
        <v>78</v>
      </c>
      <c r="AT155" s="166" t="s">
        <v>69</v>
      </c>
      <c r="AU155" s="166" t="s">
        <v>78</v>
      </c>
      <c r="AY155" s="165" t="s">
        <v>118</v>
      </c>
      <c r="BK155" s="167">
        <f>SUM(BK156:BK159)</f>
        <v>0</v>
      </c>
    </row>
    <row r="156" spans="2:65" s="1" customFormat="1" ht="20.4" customHeight="1">
      <c r="B156" s="30"/>
      <c r="C156" s="170" t="s">
        <v>261</v>
      </c>
      <c r="D156" s="170" t="s">
        <v>120</v>
      </c>
      <c r="E156" s="171" t="s">
        <v>375</v>
      </c>
      <c r="F156" s="172" t="s">
        <v>376</v>
      </c>
      <c r="G156" s="173" t="s">
        <v>175</v>
      </c>
      <c r="H156" s="174">
        <v>0.734</v>
      </c>
      <c r="I156" s="175"/>
      <c r="J156" s="176">
        <f>ROUND(I156*H156,2)</f>
        <v>0</v>
      </c>
      <c r="K156" s="172" t="s">
        <v>124</v>
      </c>
      <c r="L156" s="34"/>
      <c r="M156" s="177" t="s">
        <v>1</v>
      </c>
      <c r="N156" s="178" t="s">
        <v>41</v>
      </c>
      <c r="O156" s="56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13" t="s">
        <v>125</v>
      </c>
      <c r="AT156" s="13" t="s">
        <v>120</v>
      </c>
      <c r="AU156" s="13" t="s">
        <v>81</v>
      </c>
      <c r="AY156" s="13" t="s">
        <v>118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13" t="s">
        <v>78</v>
      </c>
      <c r="BK156" s="181">
        <f>ROUND(I156*H156,2)</f>
        <v>0</v>
      </c>
      <c r="BL156" s="13" t="s">
        <v>125</v>
      </c>
      <c r="BM156" s="13" t="s">
        <v>377</v>
      </c>
    </row>
    <row r="157" spans="2:47" s="1" customFormat="1" ht="10.2">
      <c r="B157" s="30"/>
      <c r="C157" s="31"/>
      <c r="D157" s="182" t="s">
        <v>127</v>
      </c>
      <c r="E157" s="31"/>
      <c r="F157" s="183" t="s">
        <v>378</v>
      </c>
      <c r="G157" s="31"/>
      <c r="H157" s="31"/>
      <c r="I157" s="99"/>
      <c r="J157" s="31"/>
      <c r="K157" s="31"/>
      <c r="L157" s="34"/>
      <c r="M157" s="184"/>
      <c r="N157" s="56"/>
      <c r="O157" s="56"/>
      <c r="P157" s="56"/>
      <c r="Q157" s="56"/>
      <c r="R157" s="56"/>
      <c r="S157" s="56"/>
      <c r="T157" s="57"/>
      <c r="AT157" s="13" t="s">
        <v>127</v>
      </c>
      <c r="AU157" s="13" t="s">
        <v>81</v>
      </c>
    </row>
    <row r="158" spans="2:51" s="11" customFormat="1" ht="10.2">
      <c r="B158" s="185"/>
      <c r="C158" s="186"/>
      <c r="D158" s="182" t="s">
        <v>129</v>
      </c>
      <c r="E158" s="187" t="s">
        <v>1</v>
      </c>
      <c r="F158" s="188" t="s">
        <v>379</v>
      </c>
      <c r="G158" s="186"/>
      <c r="H158" s="189">
        <v>0.734</v>
      </c>
      <c r="I158" s="190"/>
      <c r="J158" s="186"/>
      <c r="K158" s="186"/>
      <c r="L158" s="191"/>
      <c r="M158" s="192"/>
      <c r="N158" s="193"/>
      <c r="O158" s="193"/>
      <c r="P158" s="193"/>
      <c r="Q158" s="193"/>
      <c r="R158" s="193"/>
      <c r="S158" s="193"/>
      <c r="T158" s="194"/>
      <c r="AT158" s="195" t="s">
        <v>129</v>
      </c>
      <c r="AU158" s="195" t="s">
        <v>81</v>
      </c>
      <c r="AV158" s="11" t="s">
        <v>81</v>
      </c>
      <c r="AW158" s="11" t="s">
        <v>32</v>
      </c>
      <c r="AX158" s="11" t="s">
        <v>78</v>
      </c>
      <c r="AY158" s="195" t="s">
        <v>118</v>
      </c>
    </row>
    <row r="159" spans="2:65" s="1" customFormat="1" ht="14.4" customHeight="1">
      <c r="B159" s="30"/>
      <c r="C159" s="170" t="s">
        <v>267</v>
      </c>
      <c r="D159" s="170" t="s">
        <v>120</v>
      </c>
      <c r="E159" s="171" t="s">
        <v>327</v>
      </c>
      <c r="F159" s="172" t="s">
        <v>328</v>
      </c>
      <c r="G159" s="173" t="s">
        <v>175</v>
      </c>
      <c r="H159" s="174">
        <v>103.896</v>
      </c>
      <c r="I159" s="175"/>
      <c r="J159" s="176">
        <f>ROUND(I159*H159,2)</f>
        <v>0</v>
      </c>
      <c r="K159" s="172" t="s">
        <v>1</v>
      </c>
      <c r="L159" s="34"/>
      <c r="M159" s="207" t="s">
        <v>1</v>
      </c>
      <c r="N159" s="208" t="s">
        <v>41</v>
      </c>
      <c r="O159" s="209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AR159" s="13" t="s">
        <v>125</v>
      </c>
      <c r="AT159" s="13" t="s">
        <v>120</v>
      </c>
      <c r="AU159" s="13" t="s">
        <v>81</v>
      </c>
      <c r="AY159" s="13" t="s">
        <v>118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13" t="s">
        <v>78</v>
      </c>
      <c r="BK159" s="181">
        <f>ROUND(I159*H159,2)</f>
        <v>0</v>
      </c>
      <c r="BL159" s="13" t="s">
        <v>125</v>
      </c>
      <c r="BM159" s="13" t="s">
        <v>380</v>
      </c>
    </row>
    <row r="160" spans="2:12" s="1" customFormat="1" ht="6.9" customHeight="1">
      <c r="B160" s="42"/>
      <c r="C160" s="43"/>
      <c r="D160" s="43"/>
      <c r="E160" s="43"/>
      <c r="F160" s="43"/>
      <c r="G160" s="43"/>
      <c r="H160" s="43"/>
      <c r="I160" s="121"/>
      <c r="J160" s="43"/>
      <c r="K160" s="43"/>
      <c r="L160" s="34"/>
    </row>
  </sheetData>
  <sheetProtection algorithmName="SHA-512" hashValue="s8GI+8Sl4DVjrcx0UlJmSbcyEzI5bdLL103t0d8J1VSnXqs7HHXsOindbK0Dvcl4Tp534m23BzcedaNZC/tsqw==" saltValue="SZM+E6vTSPNmFPCZlsrzeUPPtzzu4E2TvjV9X53JWuuGoGiq/ZgQco71/U15mIoFPuXwGAu875SWcKyqVF/92w==" spinCount="100000" sheet="1" objects="1" scenarios="1" formatColumns="0" formatRows="0" autoFilter="0"/>
  <autoFilter ref="C83:K159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3"/>
  <sheetViews>
    <sheetView showGridLines="0" workbookViewId="0" topLeftCell="A80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93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3" t="s">
        <v>87</v>
      </c>
    </row>
    <row r="3" spans="2:46" ht="6.9" customHeight="1">
      <c r="B3" s="94"/>
      <c r="C3" s="95"/>
      <c r="D3" s="95"/>
      <c r="E3" s="95"/>
      <c r="F3" s="95"/>
      <c r="G3" s="95"/>
      <c r="H3" s="95"/>
      <c r="I3" s="96"/>
      <c r="J3" s="95"/>
      <c r="K3" s="95"/>
      <c r="L3" s="16"/>
      <c r="AT3" s="13" t="s">
        <v>81</v>
      </c>
    </row>
    <row r="4" spans="2:46" ht="24.9" customHeight="1">
      <c r="B4" s="16"/>
      <c r="D4" s="97" t="s">
        <v>88</v>
      </c>
      <c r="L4" s="16"/>
      <c r="M4" s="20" t="s">
        <v>10</v>
      </c>
      <c r="AT4" s="13" t="s">
        <v>4</v>
      </c>
    </row>
    <row r="5" spans="2:12" ht="6.9" customHeight="1">
      <c r="B5" s="16"/>
      <c r="L5" s="16"/>
    </row>
    <row r="6" spans="2:12" ht="12" customHeight="1">
      <c r="B6" s="16"/>
      <c r="D6" s="98" t="s">
        <v>16</v>
      </c>
      <c r="L6" s="16"/>
    </row>
    <row r="7" spans="2:12" ht="14.4" customHeight="1">
      <c r="B7" s="16"/>
      <c r="E7" s="252" t="str">
        <f>'Rekapitulace stavby'!K6</f>
        <v>MVN Štěpánov, oprava vodního díla, č. stavby 129170014</v>
      </c>
      <c r="F7" s="253"/>
      <c r="G7" s="253"/>
      <c r="H7" s="253"/>
      <c r="L7" s="16"/>
    </row>
    <row r="8" spans="2:12" s="1" customFormat="1" ht="12" customHeight="1">
      <c r="B8" s="34"/>
      <c r="D8" s="98" t="s">
        <v>89</v>
      </c>
      <c r="I8" s="99"/>
      <c r="L8" s="34"/>
    </row>
    <row r="9" spans="2:12" s="1" customFormat="1" ht="36.9" customHeight="1">
      <c r="B9" s="34"/>
      <c r="E9" s="254" t="s">
        <v>381</v>
      </c>
      <c r="F9" s="255"/>
      <c r="G9" s="255"/>
      <c r="H9" s="255"/>
      <c r="I9" s="99"/>
      <c r="L9" s="34"/>
    </row>
    <row r="10" spans="2:12" s="1" customFormat="1" ht="10.2">
      <c r="B10" s="34"/>
      <c r="I10" s="99"/>
      <c r="L10" s="34"/>
    </row>
    <row r="11" spans="2:12" s="1" customFormat="1" ht="12" customHeight="1">
      <c r="B11" s="34"/>
      <c r="D11" s="98" t="s">
        <v>18</v>
      </c>
      <c r="F11" s="13" t="s">
        <v>1</v>
      </c>
      <c r="I11" s="100" t="s">
        <v>19</v>
      </c>
      <c r="J11" s="13" t="s">
        <v>1</v>
      </c>
      <c r="L11" s="34"/>
    </row>
    <row r="12" spans="2:12" s="1" customFormat="1" ht="12" customHeight="1">
      <c r="B12" s="34"/>
      <c r="D12" s="98" t="s">
        <v>20</v>
      </c>
      <c r="F12" s="13" t="s">
        <v>21</v>
      </c>
      <c r="I12" s="100" t="s">
        <v>22</v>
      </c>
      <c r="J12" s="101" t="str">
        <f>'Rekapitulace stavby'!AN8</f>
        <v>22. 3. 2019</v>
      </c>
      <c r="L12" s="34"/>
    </row>
    <row r="13" spans="2:12" s="1" customFormat="1" ht="10.8" customHeight="1">
      <c r="B13" s="34"/>
      <c r="I13" s="99"/>
      <c r="L13" s="34"/>
    </row>
    <row r="14" spans="2:12" s="1" customFormat="1" ht="12" customHeight="1">
      <c r="B14" s="34"/>
      <c r="D14" s="98" t="s">
        <v>24</v>
      </c>
      <c r="I14" s="100" t="s">
        <v>25</v>
      </c>
      <c r="J14" s="13" t="s">
        <v>1</v>
      </c>
      <c r="L14" s="34"/>
    </row>
    <row r="15" spans="2:12" s="1" customFormat="1" ht="18" customHeight="1">
      <c r="B15" s="34"/>
      <c r="E15" s="13" t="s">
        <v>26</v>
      </c>
      <c r="I15" s="100" t="s">
        <v>27</v>
      </c>
      <c r="J15" s="13" t="s">
        <v>1</v>
      </c>
      <c r="L15" s="34"/>
    </row>
    <row r="16" spans="2:12" s="1" customFormat="1" ht="6.9" customHeight="1">
      <c r="B16" s="34"/>
      <c r="I16" s="99"/>
      <c r="L16" s="34"/>
    </row>
    <row r="17" spans="2:12" s="1" customFormat="1" ht="12" customHeight="1">
      <c r="B17" s="34"/>
      <c r="D17" s="98" t="s">
        <v>28</v>
      </c>
      <c r="I17" s="100" t="s">
        <v>25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56" t="str">
        <f>'Rekapitulace stavby'!E14</f>
        <v>Vyplň údaj</v>
      </c>
      <c r="F18" s="257"/>
      <c r="G18" s="257"/>
      <c r="H18" s="257"/>
      <c r="I18" s="100" t="s">
        <v>27</v>
      </c>
      <c r="J18" s="26" t="str">
        <f>'Rekapitulace stavby'!AN14</f>
        <v>Vyplň údaj</v>
      </c>
      <c r="L18" s="34"/>
    </row>
    <row r="19" spans="2:12" s="1" customFormat="1" ht="6.9" customHeight="1">
      <c r="B19" s="34"/>
      <c r="I19" s="99"/>
      <c r="L19" s="34"/>
    </row>
    <row r="20" spans="2:12" s="1" customFormat="1" ht="12" customHeight="1">
      <c r="B20" s="34"/>
      <c r="D20" s="98" t="s">
        <v>30</v>
      </c>
      <c r="I20" s="100" t="s">
        <v>25</v>
      </c>
      <c r="J20" s="13" t="s">
        <v>1</v>
      </c>
      <c r="L20" s="34"/>
    </row>
    <row r="21" spans="2:12" s="1" customFormat="1" ht="18" customHeight="1">
      <c r="B21" s="34"/>
      <c r="E21" s="13" t="s">
        <v>31</v>
      </c>
      <c r="I21" s="100" t="s">
        <v>27</v>
      </c>
      <c r="J21" s="13" t="s">
        <v>1</v>
      </c>
      <c r="L21" s="34"/>
    </row>
    <row r="22" spans="2:12" s="1" customFormat="1" ht="6.9" customHeight="1">
      <c r="B22" s="34"/>
      <c r="I22" s="99"/>
      <c r="L22" s="34"/>
    </row>
    <row r="23" spans="2:12" s="1" customFormat="1" ht="12" customHeight="1">
      <c r="B23" s="34"/>
      <c r="D23" s="98" t="s">
        <v>33</v>
      </c>
      <c r="I23" s="100" t="s">
        <v>25</v>
      </c>
      <c r="J23" s="13" t="s">
        <v>1</v>
      </c>
      <c r="L23" s="34"/>
    </row>
    <row r="24" spans="2:12" s="1" customFormat="1" ht="18" customHeight="1">
      <c r="B24" s="34"/>
      <c r="E24" s="13" t="s">
        <v>382</v>
      </c>
      <c r="I24" s="100" t="s">
        <v>27</v>
      </c>
      <c r="J24" s="13" t="s">
        <v>1</v>
      </c>
      <c r="L24" s="34"/>
    </row>
    <row r="25" spans="2:12" s="1" customFormat="1" ht="6.9" customHeight="1">
      <c r="B25" s="34"/>
      <c r="I25" s="99"/>
      <c r="L25" s="34"/>
    </row>
    <row r="26" spans="2:12" s="1" customFormat="1" ht="12" customHeight="1">
      <c r="B26" s="34"/>
      <c r="D26" s="98" t="s">
        <v>34</v>
      </c>
      <c r="I26" s="99"/>
      <c r="L26" s="34"/>
    </row>
    <row r="27" spans="2:12" s="6" customFormat="1" ht="14.4" customHeight="1">
      <c r="B27" s="102"/>
      <c r="E27" s="258" t="s">
        <v>1</v>
      </c>
      <c r="F27" s="258"/>
      <c r="G27" s="258"/>
      <c r="H27" s="258"/>
      <c r="I27" s="103"/>
      <c r="L27" s="102"/>
    </row>
    <row r="28" spans="2:12" s="1" customFormat="1" ht="6.9" customHeight="1">
      <c r="B28" s="34"/>
      <c r="I28" s="99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104"/>
      <c r="J29" s="52"/>
      <c r="K29" s="52"/>
      <c r="L29" s="34"/>
    </row>
    <row r="30" spans="2:12" s="1" customFormat="1" ht="25.35" customHeight="1">
      <c r="B30" s="34"/>
      <c r="D30" s="105" t="s">
        <v>36</v>
      </c>
      <c r="I30" s="99"/>
      <c r="J30" s="106">
        <f>ROUND(J82,2)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104"/>
      <c r="J31" s="52"/>
      <c r="K31" s="52"/>
      <c r="L31" s="34"/>
    </row>
    <row r="32" spans="2:12" s="1" customFormat="1" ht="14.4" customHeight="1">
      <c r="B32" s="34"/>
      <c r="F32" s="107" t="s">
        <v>38</v>
      </c>
      <c r="I32" s="108" t="s">
        <v>37</v>
      </c>
      <c r="J32" s="107" t="s">
        <v>39</v>
      </c>
      <c r="L32" s="34"/>
    </row>
    <row r="33" spans="2:12" s="1" customFormat="1" ht="14.4" customHeight="1">
      <c r="B33" s="34"/>
      <c r="D33" s="98" t="s">
        <v>40</v>
      </c>
      <c r="E33" s="98" t="s">
        <v>41</v>
      </c>
      <c r="F33" s="109">
        <f>ROUND((SUM(BE82:BE102)),2)</f>
        <v>0</v>
      </c>
      <c r="I33" s="110">
        <v>0.21</v>
      </c>
      <c r="J33" s="109">
        <f>ROUND(((SUM(BE82:BE102))*I33),2)</f>
        <v>0</v>
      </c>
      <c r="L33" s="34"/>
    </row>
    <row r="34" spans="2:12" s="1" customFormat="1" ht="14.4" customHeight="1">
      <c r="B34" s="34"/>
      <c r="E34" s="98" t="s">
        <v>42</v>
      </c>
      <c r="F34" s="109">
        <f>ROUND((SUM(BF82:BF102)),2)</f>
        <v>0</v>
      </c>
      <c r="I34" s="110">
        <v>0.15</v>
      </c>
      <c r="J34" s="109">
        <f>ROUND(((SUM(BF82:BF102))*I34),2)</f>
        <v>0</v>
      </c>
      <c r="L34" s="34"/>
    </row>
    <row r="35" spans="2:12" s="1" customFormat="1" ht="14.4" customHeight="1" hidden="1">
      <c r="B35" s="34"/>
      <c r="E35" s="98" t="s">
        <v>43</v>
      </c>
      <c r="F35" s="109">
        <f>ROUND((SUM(BG82:BG102)),2)</f>
        <v>0</v>
      </c>
      <c r="I35" s="110">
        <v>0.21</v>
      </c>
      <c r="J35" s="109">
        <f>0</f>
        <v>0</v>
      </c>
      <c r="L35" s="34"/>
    </row>
    <row r="36" spans="2:12" s="1" customFormat="1" ht="14.4" customHeight="1" hidden="1">
      <c r="B36" s="34"/>
      <c r="E36" s="98" t="s">
        <v>44</v>
      </c>
      <c r="F36" s="109">
        <f>ROUND((SUM(BH82:BH102)),2)</f>
        <v>0</v>
      </c>
      <c r="I36" s="110">
        <v>0.15</v>
      </c>
      <c r="J36" s="109">
        <f>0</f>
        <v>0</v>
      </c>
      <c r="L36" s="34"/>
    </row>
    <row r="37" spans="2:12" s="1" customFormat="1" ht="14.4" customHeight="1" hidden="1">
      <c r="B37" s="34"/>
      <c r="E37" s="98" t="s">
        <v>45</v>
      </c>
      <c r="F37" s="109">
        <f>ROUND((SUM(BI82:BI102)),2)</f>
        <v>0</v>
      </c>
      <c r="I37" s="110">
        <v>0</v>
      </c>
      <c r="J37" s="109">
        <f>0</f>
        <v>0</v>
      </c>
      <c r="L37" s="34"/>
    </row>
    <row r="38" spans="2:12" s="1" customFormat="1" ht="6.9" customHeight="1">
      <c r="B38" s="34"/>
      <c r="I38" s="99"/>
      <c r="L38" s="34"/>
    </row>
    <row r="39" spans="2:12" s="1" customFormat="1" ht="25.35" customHeight="1">
      <c r="B39" s="34"/>
      <c r="C39" s="111"/>
      <c r="D39" s="112" t="s">
        <v>46</v>
      </c>
      <c r="E39" s="113"/>
      <c r="F39" s="113"/>
      <c r="G39" s="114" t="s">
        <v>47</v>
      </c>
      <c r="H39" s="115" t="s">
        <v>48</v>
      </c>
      <c r="I39" s="116"/>
      <c r="J39" s="117">
        <f>SUM(J30:J37)</f>
        <v>0</v>
      </c>
      <c r="K39" s="118"/>
      <c r="L39" s="34"/>
    </row>
    <row r="40" spans="2:12" s="1" customFormat="1" ht="14.4" customHeight="1">
      <c r="B40" s="119"/>
      <c r="C40" s="120"/>
      <c r="D40" s="120"/>
      <c r="E40" s="120"/>
      <c r="F40" s="120"/>
      <c r="G40" s="120"/>
      <c r="H40" s="120"/>
      <c r="I40" s="121"/>
      <c r="J40" s="120"/>
      <c r="K40" s="120"/>
      <c r="L40" s="34"/>
    </row>
    <row r="44" spans="2:12" s="1" customFormat="1" ht="6.9" customHeight="1">
      <c r="B44" s="122"/>
      <c r="C44" s="123"/>
      <c r="D44" s="123"/>
      <c r="E44" s="123"/>
      <c r="F44" s="123"/>
      <c r="G44" s="123"/>
      <c r="H44" s="123"/>
      <c r="I44" s="124"/>
      <c r="J44" s="123"/>
      <c r="K44" s="123"/>
      <c r="L44" s="34"/>
    </row>
    <row r="45" spans="2:12" s="1" customFormat="1" ht="24.9" customHeight="1">
      <c r="B45" s="30"/>
      <c r="C45" s="19" t="s">
        <v>91</v>
      </c>
      <c r="D45" s="31"/>
      <c r="E45" s="31"/>
      <c r="F45" s="31"/>
      <c r="G45" s="31"/>
      <c r="H45" s="31"/>
      <c r="I45" s="99"/>
      <c r="J45" s="31"/>
      <c r="K45" s="31"/>
      <c r="L45" s="34"/>
    </row>
    <row r="46" spans="2:12" s="1" customFormat="1" ht="6.9" customHeight="1">
      <c r="B46" s="30"/>
      <c r="C46" s="31"/>
      <c r="D46" s="31"/>
      <c r="E46" s="31"/>
      <c r="F46" s="31"/>
      <c r="G46" s="31"/>
      <c r="H46" s="31"/>
      <c r="I46" s="99"/>
      <c r="J46" s="31"/>
      <c r="K46" s="31"/>
      <c r="L46" s="34"/>
    </row>
    <row r="47" spans="2:12" s="1" customFormat="1" ht="12" customHeight="1">
      <c r="B47" s="30"/>
      <c r="C47" s="25" t="s">
        <v>16</v>
      </c>
      <c r="D47" s="31"/>
      <c r="E47" s="31"/>
      <c r="F47" s="31"/>
      <c r="G47" s="31"/>
      <c r="H47" s="31"/>
      <c r="I47" s="99"/>
      <c r="J47" s="31"/>
      <c r="K47" s="31"/>
      <c r="L47" s="34"/>
    </row>
    <row r="48" spans="2:12" s="1" customFormat="1" ht="14.4" customHeight="1">
      <c r="B48" s="30"/>
      <c r="C48" s="31"/>
      <c r="D48" s="31"/>
      <c r="E48" s="259" t="str">
        <f>E7</f>
        <v>MVN Štěpánov, oprava vodního díla, č. stavby 129170014</v>
      </c>
      <c r="F48" s="260"/>
      <c r="G48" s="260"/>
      <c r="H48" s="260"/>
      <c r="I48" s="99"/>
      <c r="J48" s="31"/>
      <c r="K48" s="31"/>
      <c r="L48" s="34"/>
    </row>
    <row r="49" spans="2:12" s="1" customFormat="1" ht="12" customHeight="1">
      <c r="B49" s="30"/>
      <c r="C49" s="25" t="s">
        <v>89</v>
      </c>
      <c r="D49" s="31"/>
      <c r="E49" s="31"/>
      <c r="F49" s="31"/>
      <c r="G49" s="31"/>
      <c r="H49" s="31"/>
      <c r="I49" s="99"/>
      <c r="J49" s="31"/>
      <c r="K49" s="31"/>
      <c r="L49" s="34"/>
    </row>
    <row r="50" spans="2:12" s="1" customFormat="1" ht="14.4" customHeight="1">
      <c r="B50" s="30"/>
      <c r="C50" s="31"/>
      <c r="D50" s="31"/>
      <c r="E50" s="231" t="str">
        <f>E9</f>
        <v>VON - Vedlejší a ostatní náklady</v>
      </c>
      <c r="F50" s="230"/>
      <c r="G50" s="230"/>
      <c r="H50" s="230"/>
      <c r="I50" s="99"/>
      <c r="J50" s="31"/>
      <c r="K50" s="31"/>
      <c r="L50" s="34"/>
    </row>
    <row r="51" spans="2:12" s="1" customFormat="1" ht="6.9" customHeight="1">
      <c r="B51" s="30"/>
      <c r="C51" s="31"/>
      <c r="D51" s="31"/>
      <c r="E51" s="31"/>
      <c r="F51" s="31"/>
      <c r="G51" s="31"/>
      <c r="H51" s="31"/>
      <c r="I51" s="99"/>
      <c r="J51" s="31"/>
      <c r="K51" s="31"/>
      <c r="L51" s="34"/>
    </row>
    <row r="52" spans="2:12" s="1" customFormat="1" ht="12" customHeight="1">
      <c r="B52" s="30"/>
      <c r="C52" s="25" t="s">
        <v>20</v>
      </c>
      <c r="D52" s="31"/>
      <c r="E52" s="31"/>
      <c r="F52" s="23" t="str">
        <f>F12</f>
        <v xml:space="preserve"> </v>
      </c>
      <c r="G52" s="31"/>
      <c r="H52" s="31"/>
      <c r="I52" s="100" t="s">
        <v>22</v>
      </c>
      <c r="J52" s="51" t="str">
        <f>IF(J12="","",J12)</f>
        <v>22. 3. 2019</v>
      </c>
      <c r="K52" s="31"/>
      <c r="L52" s="34"/>
    </row>
    <row r="53" spans="2:12" s="1" customFormat="1" ht="6.9" customHeight="1">
      <c r="B53" s="30"/>
      <c r="C53" s="31"/>
      <c r="D53" s="31"/>
      <c r="E53" s="31"/>
      <c r="F53" s="31"/>
      <c r="G53" s="31"/>
      <c r="H53" s="31"/>
      <c r="I53" s="99"/>
      <c r="J53" s="31"/>
      <c r="K53" s="31"/>
      <c r="L53" s="34"/>
    </row>
    <row r="54" spans="2:12" s="1" customFormat="1" ht="22.8" customHeight="1">
      <c r="B54" s="30"/>
      <c r="C54" s="25" t="s">
        <v>24</v>
      </c>
      <c r="D54" s="31"/>
      <c r="E54" s="31"/>
      <c r="F54" s="23" t="str">
        <f>E15</f>
        <v>Povodí Labe, státní podnik, H. Králové</v>
      </c>
      <c r="G54" s="31"/>
      <c r="H54" s="31"/>
      <c r="I54" s="100" t="s">
        <v>30</v>
      </c>
      <c r="J54" s="28" t="str">
        <f>E21</f>
        <v>Agroprojekce Litomyšl, s.r.o.</v>
      </c>
      <c r="K54" s="31"/>
      <c r="L54" s="34"/>
    </row>
    <row r="55" spans="2:12" s="1" customFormat="1" ht="12.6" customHeight="1">
      <c r="B55" s="30"/>
      <c r="C55" s="25" t="s">
        <v>28</v>
      </c>
      <c r="D55" s="31"/>
      <c r="E55" s="31"/>
      <c r="F55" s="23" t="str">
        <f>IF(E18="","",E18)</f>
        <v>Vyplň údaj</v>
      </c>
      <c r="G55" s="31"/>
      <c r="H55" s="31"/>
      <c r="I55" s="100" t="s">
        <v>33</v>
      </c>
      <c r="J55" s="28" t="str">
        <f>E24</f>
        <v>Ing. Pavlíček</v>
      </c>
      <c r="K55" s="31"/>
      <c r="L55" s="34"/>
    </row>
    <row r="56" spans="2:12" s="1" customFormat="1" ht="10.35" customHeight="1">
      <c r="B56" s="30"/>
      <c r="C56" s="31"/>
      <c r="D56" s="31"/>
      <c r="E56" s="31"/>
      <c r="F56" s="31"/>
      <c r="G56" s="31"/>
      <c r="H56" s="31"/>
      <c r="I56" s="99"/>
      <c r="J56" s="31"/>
      <c r="K56" s="31"/>
      <c r="L56" s="34"/>
    </row>
    <row r="57" spans="2:12" s="1" customFormat="1" ht="29.25" customHeight="1">
      <c r="B57" s="30"/>
      <c r="C57" s="125" t="s">
        <v>92</v>
      </c>
      <c r="D57" s="126"/>
      <c r="E57" s="126"/>
      <c r="F57" s="126"/>
      <c r="G57" s="126"/>
      <c r="H57" s="126"/>
      <c r="I57" s="127"/>
      <c r="J57" s="128" t="s">
        <v>93</v>
      </c>
      <c r="K57" s="126"/>
      <c r="L57" s="34"/>
    </row>
    <row r="58" spans="2:12" s="1" customFormat="1" ht="10.35" customHeight="1">
      <c r="B58" s="30"/>
      <c r="C58" s="31"/>
      <c r="D58" s="31"/>
      <c r="E58" s="31"/>
      <c r="F58" s="31"/>
      <c r="G58" s="31"/>
      <c r="H58" s="31"/>
      <c r="I58" s="99"/>
      <c r="J58" s="31"/>
      <c r="K58" s="31"/>
      <c r="L58" s="34"/>
    </row>
    <row r="59" spans="2:47" s="1" customFormat="1" ht="22.8" customHeight="1">
      <c r="B59" s="30"/>
      <c r="C59" s="129" t="s">
        <v>94</v>
      </c>
      <c r="D59" s="31"/>
      <c r="E59" s="31"/>
      <c r="F59" s="31"/>
      <c r="G59" s="31"/>
      <c r="H59" s="31"/>
      <c r="I59" s="99"/>
      <c r="J59" s="69">
        <f>J82</f>
        <v>0</v>
      </c>
      <c r="K59" s="31"/>
      <c r="L59" s="34"/>
      <c r="AU59" s="13" t="s">
        <v>95</v>
      </c>
    </row>
    <row r="60" spans="2:12" s="7" customFormat="1" ht="24.9" customHeight="1">
      <c r="B60" s="130"/>
      <c r="C60" s="131"/>
      <c r="D60" s="132" t="s">
        <v>383</v>
      </c>
      <c r="E60" s="133"/>
      <c r="F60" s="133"/>
      <c r="G60" s="133"/>
      <c r="H60" s="133"/>
      <c r="I60" s="134"/>
      <c r="J60" s="135">
        <f>J83</f>
        <v>0</v>
      </c>
      <c r="K60" s="131"/>
      <c r="L60" s="136"/>
    </row>
    <row r="61" spans="2:12" s="8" customFormat="1" ht="19.95" customHeight="1">
      <c r="B61" s="137"/>
      <c r="C61" s="138"/>
      <c r="D61" s="139" t="s">
        <v>384</v>
      </c>
      <c r="E61" s="140"/>
      <c r="F61" s="140"/>
      <c r="G61" s="140"/>
      <c r="H61" s="140"/>
      <c r="I61" s="141"/>
      <c r="J61" s="142">
        <f>J84</f>
        <v>0</v>
      </c>
      <c r="K61" s="138"/>
      <c r="L61" s="143"/>
    </row>
    <row r="62" spans="2:12" s="8" customFormat="1" ht="19.95" customHeight="1">
      <c r="B62" s="137"/>
      <c r="C62" s="138"/>
      <c r="D62" s="139" t="s">
        <v>385</v>
      </c>
      <c r="E62" s="140"/>
      <c r="F62" s="140"/>
      <c r="G62" s="140"/>
      <c r="H62" s="140"/>
      <c r="I62" s="141"/>
      <c r="J62" s="142">
        <f>J93</f>
        <v>0</v>
      </c>
      <c r="K62" s="138"/>
      <c r="L62" s="143"/>
    </row>
    <row r="63" spans="2:12" s="1" customFormat="1" ht="21.75" customHeight="1">
      <c r="B63" s="30"/>
      <c r="C63" s="31"/>
      <c r="D63" s="31"/>
      <c r="E63" s="31"/>
      <c r="F63" s="31"/>
      <c r="G63" s="31"/>
      <c r="H63" s="31"/>
      <c r="I63" s="99"/>
      <c r="J63" s="31"/>
      <c r="K63" s="31"/>
      <c r="L63" s="34"/>
    </row>
    <row r="64" spans="2:12" s="1" customFormat="1" ht="6.9" customHeight="1">
      <c r="B64" s="42"/>
      <c r="C64" s="43"/>
      <c r="D64" s="43"/>
      <c r="E64" s="43"/>
      <c r="F64" s="43"/>
      <c r="G64" s="43"/>
      <c r="H64" s="43"/>
      <c r="I64" s="121"/>
      <c r="J64" s="43"/>
      <c r="K64" s="43"/>
      <c r="L64" s="34"/>
    </row>
    <row r="68" spans="2:12" s="1" customFormat="1" ht="6.9" customHeight="1">
      <c r="B68" s="44"/>
      <c r="C68" s="45"/>
      <c r="D68" s="45"/>
      <c r="E68" s="45"/>
      <c r="F68" s="45"/>
      <c r="G68" s="45"/>
      <c r="H68" s="45"/>
      <c r="I68" s="124"/>
      <c r="J68" s="45"/>
      <c r="K68" s="45"/>
      <c r="L68" s="34"/>
    </row>
    <row r="69" spans="2:12" s="1" customFormat="1" ht="24.9" customHeight="1">
      <c r="B69" s="30"/>
      <c r="C69" s="19" t="s">
        <v>103</v>
      </c>
      <c r="D69" s="31"/>
      <c r="E69" s="31"/>
      <c r="F69" s="31"/>
      <c r="G69" s="31"/>
      <c r="H69" s="31"/>
      <c r="I69" s="99"/>
      <c r="J69" s="31"/>
      <c r="K69" s="31"/>
      <c r="L69" s="34"/>
    </row>
    <row r="70" spans="2:12" s="1" customFormat="1" ht="6.9" customHeight="1">
      <c r="B70" s="30"/>
      <c r="C70" s="31"/>
      <c r="D70" s="31"/>
      <c r="E70" s="31"/>
      <c r="F70" s="31"/>
      <c r="G70" s="31"/>
      <c r="H70" s="31"/>
      <c r="I70" s="99"/>
      <c r="J70" s="31"/>
      <c r="K70" s="31"/>
      <c r="L70" s="34"/>
    </row>
    <row r="71" spans="2:12" s="1" customFormat="1" ht="12" customHeight="1">
      <c r="B71" s="30"/>
      <c r="C71" s="25" t="s">
        <v>16</v>
      </c>
      <c r="D71" s="31"/>
      <c r="E71" s="31"/>
      <c r="F71" s="31"/>
      <c r="G71" s="31"/>
      <c r="H71" s="31"/>
      <c r="I71" s="99"/>
      <c r="J71" s="31"/>
      <c r="K71" s="31"/>
      <c r="L71" s="34"/>
    </row>
    <row r="72" spans="2:12" s="1" customFormat="1" ht="14.4" customHeight="1">
      <c r="B72" s="30"/>
      <c r="C72" s="31"/>
      <c r="D72" s="31"/>
      <c r="E72" s="259" t="str">
        <f>E7</f>
        <v>MVN Štěpánov, oprava vodního díla, č. stavby 129170014</v>
      </c>
      <c r="F72" s="260"/>
      <c r="G72" s="260"/>
      <c r="H72" s="260"/>
      <c r="I72" s="99"/>
      <c r="J72" s="31"/>
      <c r="K72" s="31"/>
      <c r="L72" s="34"/>
    </row>
    <row r="73" spans="2:12" s="1" customFormat="1" ht="12" customHeight="1">
      <c r="B73" s="30"/>
      <c r="C73" s="25" t="s">
        <v>89</v>
      </c>
      <c r="D73" s="31"/>
      <c r="E73" s="31"/>
      <c r="F73" s="31"/>
      <c r="G73" s="31"/>
      <c r="H73" s="31"/>
      <c r="I73" s="99"/>
      <c r="J73" s="31"/>
      <c r="K73" s="31"/>
      <c r="L73" s="34"/>
    </row>
    <row r="74" spans="2:12" s="1" customFormat="1" ht="14.4" customHeight="1">
      <c r="B74" s="30"/>
      <c r="C74" s="31"/>
      <c r="D74" s="31"/>
      <c r="E74" s="231" t="str">
        <f>E9</f>
        <v>VON - Vedlejší a ostatní náklady</v>
      </c>
      <c r="F74" s="230"/>
      <c r="G74" s="230"/>
      <c r="H74" s="230"/>
      <c r="I74" s="99"/>
      <c r="J74" s="31"/>
      <c r="K74" s="31"/>
      <c r="L74" s="34"/>
    </row>
    <row r="75" spans="2:12" s="1" customFormat="1" ht="6.9" customHeight="1">
      <c r="B75" s="30"/>
      <c r="C75" s="31"/>
      <c r="D75" s="31"/>
      <c r="E75" s="31"/>
      <c r="F75" s="31"/>
      <c r="G75" s="31"/>
      <c r="H75" s="31"/>
      <c r="I75" s="99"/>
      <c r="J75" s="31"/>
      <c r="K75" s="31"/>
      <c r="L75" s="34"/>
    </row>
    <row r="76" spans="2:12" s="1" customFormat="1" ht="12" customHeight="1">
      <c r="B76" s="30"/>
      <c r="C76" s="25" t="s">
        <v>20</v>
      </c>
      <c r="D76" s="31"/>
      <c r="E76" s="31"/>
      <c r="F76" s="23" t="str">
        <f>F12</f>
        <v xml:space="preserve"> </v>
      </c>
      <c r="G76" s="31"/>
      <c r="H76" s="31"/>
      <c r="I76" s="100" t="s">
        <v>22</v>
      </c>
      <c r="J76" s="51" t="str">
        <f>IF(J12="","",J12)</f>
        <v>22. 3. 2019</v>
      </c>
      <c r="K76" s="31"/>
      <c r="L76" s="34"/>
    </row>
    <row r="77" spans="2:12" s="1" customFormat="1" ht="6.9" customHeight="1">
      <c r="B77" s="30"/>
      <c r="C77" s="31"/>
      <c r="D77" s="31"/>
      <c r="E77" s="31"/>
      <c r="F77" s="31"/>
      <c r="G77" s="31"/>
      <c r="H77" s="31"/>
      <c r="I77" s="99"/>
      <c r="J77" s="31"/>
      <c r="K77" s="31"/>
      <c r="L77" s="34"/>
    </row>
    <row r="78" spans="2:12" s="1" customFormat="1" ht="22.8" customHeight="1">
      <c r="B78" s="30"/>
      <c r="C78" s="25" t="s">
        <v>24</v>
      </c>
      <c r="D78" s="31"/>
      <c r="E78" s="31"/>
      <c r="F78" s="23" t="str">
        <f>E15</f>
        <v>Povodí Labe, státní podnik, H. Králové</v>
      </c>
      <c r="G78" s="31"/>
      <c r="H78" s="31"/>
      <c r="I78" s="100" t="s">
        <v>30</v>
      </c>
      <c r="J78" s="28" t="str">
        <f>E21</f>
        <v>Agroprojekce Litomyšl, s.r.o.</v>
      </c>
      <c r="K78" s="31"/>
      <c r="L78" s="34"/>
    </row>
    <row r="79" spans="2:12" s="1" customFormat="1" ht="12.6" customHeight="1">
      <c r="B79" s="30"/>
      <c r="C79" s="25" t="s">
        <v>28</v>
      </c>
      <c r="D79" s="31"/>
      <c r="E79" s="31"/>
      <c r="F79" s="23" t="str">
        <f>IF(E18="","",E18)</f>
        <v>Vyplň údaj</v>
      </c>
      <c r="G79" s="31"/>
      <c r="H79" s="31"/>
      <c r="I79" s="100" t="s">
        <v>33</v>
      </c>
      <c r="J79" s="28" t="str">
        <f>E24</f>
        <v>Ing. Pavlíček</v>
      </c>
      <c r="K79" s="31"/>
      <c r="L79" s="34"/>
    </row>
    <row r="80" spans="2:12" s="1" customFormat="1" ht="10.35" customHeight="1">
      <c r="B80" s="30"/>
      <c r="C80" s="31"/>
      <c r="D80" s="31"/>
      <c r="E80" s="31"/>
      <c r="F80" s="31"/>
      <c r="G80" s="31"/>
      <c r="H80" s="31"/>
      <c r="I80" s="99"/>
      <c r="J80" s="31"/>
      <c r="K80" s="31"/>
      <c r="L80" s="34"/>
    </row>
    <row r="81" spans="2:20" s="9" customFormat="1" ht="29.25" customHeight="1">
      <c r="B81" s="144"/>
      <c r="C81" s="145" t="s">
        <v>104</v>
      </c>
      <c r="D81" s="146" t="s">
        <v>55</v>
      </c>
      <c r="E81" s="146" t="s">
        <v>51</v>
      </c>
      <c r="F81" s="146" t="s">
        <v>52</v>
      </c>
      <c r="G81" s="146" t="s">
        <v>105</v>
      </c>
      <c r="H81" s="146" t="s">
        <v>106</v>
      </c>
      <c r="I81" s="147" t="s">
        <v>107</v>
      </c>
      <c r="J81" s="146" t="s">
        <v>93</v>
      </c>
      <c r="K81" s="148" t="s">
        <v>108</v>
      </c>
      <c r="L81" s="149"/>
      <c r="M81" s="60" t="s">
        <v>1</v>
      </c>
      <c r="N81" s="61" t="s">
        <v>40</v>
      </c>
      <c r="O81" s="61" t="s">
        <v>109</v>
      </c>
      <c r="P81" s="61" t="s">
        <v>110</v>
      </c>
      <c r="Q81" s="61" t="s">
        <v>111</v>
      </c>
      <c r="R81" s="61" t="s">
        <v>112</v>
      </c>
      <c r="S81" s="61" t="s">
        <v>113</v>
      </c>
      <c r="T81" s="62" t="s">
        <v>114</v>
      </c>
    </row>
    <row r="82" spans="2:63" s="1" customFormat="1" ht="22.8" customHeight="1">
      <c r="B82" s="30"/>
      <c r="C82" s="67" t="s">
        <v>115</v>
      </c>
      <c r="D82" s="31"/>
      <c r="E82" s="31"/>
      <c r="F82" s="31"/>
      <c r="G82" s="31"/>
      <c r="H82" s="31"/>
      <c r="I82" s="99"/>
      <c r="J82" s="150">
        <f>BK82</f>
        <v>0</v>
      </c>
      <c r="K82" s="31"/>
      <c r="L82" s="34"/>
      <c r="M82" s="63"/>
      <c r="N82" s="64"/>
      <c r="O82" s="64"/>
      <c r="P82" s="151">
        <f>P83</f>
        <v>0</v>
      </c>
      <c r="Q82" s="64"/>
      <c r="R82" s="151">
        <f>R83</f>
        <v>0</v>
      </c>
      <c r="S82" s="64"/>
      <c r="T82" s="152">
        <f>T83</f>
        <v>0</v>
      </c>
      <c r="AT82" s="13" t="s">
        <v>69</v>
      </c>
      <c r="AU82" s="13" t="s">
        <v>95</v>
      </c>
      <c r="BK82" s="153">
        <f>BK83</f>
        <v>0</v>
      </c>
    </row>
    <row r="83" spans="2:63" s="10" customFormat="1" ht="25.95" customHeight="1">
      <c r="B83" s="154"/>
      <c r="C83" s="155"/>
      <c r="D83" s="156" t="s">
        <v>69</v>
      </c>
      <c r="E83" s="157" t="s">
        <v>386</v>
      </c>
      <c r="F83" s="157" t="s">
        <v>387</v>
      </c>
      <c r="G83" s="155"/>
      <c r="H83" s="155"/>
      <c r="I83" s="158"/>
      <c r="J83" s="159">
        <f>BK83</f>
        <v>0</v>
      </c>
      <c r="K83" s="155"/>
      <c r="L83" s="160"/>
      <c r="M83" s="161"/>
      <c r="N83" s="162"/>
      <c r="O83" s="162"/>
      <c r="P83" s="163">
        <f>P84+P93</f>
        <v>0</v>
      </c>
      <c r="Q83" s="162"/>
      <c r="R83" s="163">
        <f>R84+R93</f>
        <v>0</v>
      </c>
      <c r="S83" s="162"/>
      <c r="T83" s="164">
        <f>T84+T93</f>
        <v>0</v>
      </c>
      <c r="AR83" s="165" t="s">
        <v>148</v>
      </c>
      <c r="AT83" s="166" t="s">
        <v>69</v>
      </c>
      <c r="AU83" s="166" t="s">
        <v>70</v>
      </c>
      <c r="AY83" s="165" t="s">
        <v>118</v>
      </c>
      <c r="BK83" s="167">
        <f>BK84+BK93</f>
        <v>0</v>
      </c>
    </row>
    <row r="84" spans="2:63" s="10" customFormat="1" ht="22.8" customHeight="1">
      <c r="B84" s="154"/>
      <c r="C84" s="155"/>
      <c r="D84" s="156" t="s">
        <v>69</v>
      </c>
      <c r="E84" s="168" t="s">
        <v>388</v>
      </c>
      <c r="F84" s="168" t="s">
        <v>389</v>
      </c>
      <c r="G84" s="155"/>
      <c r="H84" s="155"/>
      <c r="I84" s="158"/>
      <c r="J84" s="169">
        <f>BK84</f>
        <v>0</v>
      </c>
      <c r="K84" s="155"/>
      <c r="L84" s="160"/>
      <c r="M84" s="161"/>
      <c r="N84" s="162"/>
      <c r="O84" s="162"/>
      <c r="P84" s="163">
        <f>SUM(P85:P92)</f>
        <v>0</v>
      </c>
      <c r="Q84" s="162"/>
      <c r="R84" s="163">
        <f>SUM(R85:R92)</f>
        <v>0</v>
      </c>
      <c r="S84" s="162"/>
      <c r="T84" s="164">
        <f>SUM(T85:T92)</f>
        <v>0</v>
      </c>
      <c r="AR84" s="165" t="s">
        <v>148</v>
      </c>
      <c r="AT84" s="166" t="s">
        <v>69</v>
      </c>
      <c r="AU84" s="166" t="s">
        <v>78</v>
      </c>
      <c r="AY84" s="165" t="s">
        <v>118</v>
      </c>
      <c r="BK84" s="167">
        <f>SUM(BK85:BK92)</f>
        <v>0</v>
      </c>
    </row>
    <row r="85" spans="2:65" s="1" customFormat="1" ht="14.4" customHeight="1">
      <c r="B85" s="30"/>
      <c r="C85" s="170" t="s">
        <v>78</v>
      </c>
      <c r="D85" s="170" t="s">
        <v>120</v>
      </c>
      <c r="E85" s="171" t="s">
        <v>390</v>
      </c>
      <c r="F85" s="172" t="s">
        <v>391</v>
      </c>
      <c r="G85" s="173" t="s">
        <v>392</v>
      </c>
      <c r="H85" s="174">
        <v>1</v>
      </c>
      <c r="I85" s="175"/>
      <c r="J85" s="176">
        <f>ROUND(I85*H85,2)</f>
        <v>0</v>
      </c>
      <c r="K85" s="172" t="s">
        <v>1</v>
      </c>
      <c r="L85" s="34"/>
      <c r="M85" s="177" t="s">
        <v>1</v>
      </c>
      <c r="N85" s="178" t="s">
        <v>41</v>
      </c>
      <c r="O85" s="56"/>
      <c r="P85" s="179">
        <f>O85*H85</f>
        <v>0</v>
      </c>
      <c r="Q85" s="179">
        <v>0</v>
      </c>
      <c r="R85" s="179">
        <f>Q85*H85</f>
        <v>0</v>
      </c>
      <c r="S85" s="179">
        <v>0</v>
      </c>
      <c r="T85" s="180">
        <f>S85*H85</f>
        <v>0</v>
      </c>
      <c r="AR85" s="13" t="s">
        <v>393</v>
      </c>
      <c r="AT85" s="13" t="s">
        <v>120</v>
      </c>
      <c r="AU85" s="13" t="s">
        <v>81</v>
      </c>
      <c r="AY85" s="13" t="s">
        <v>118</v>
      </c>
      <c r="BE85" s="181">
        <f>IF(N85="základní",J85,0)</f>
        <v>0</v>
      </c>
      <c r="BF85" s="181">
        <f>IF(N85="snížená",J85,0)</f>
        <v>0</v>
      </c>
      <c r="BG85" s="181">
        <f>IF(N85="zákl. přenesená",J85,0)</f>
        <v>0</v>
      </c>
      <c r="BH85" s="181">
        <f>IF(N85="sníž. přenesená",J85,0)</f>
        <v>0</v>
      </c>
      <c r="BI85" s="181">
        <f>IF(N85="nulová",J85,0)</f>
        <v>0</v>
      </c>
      <c r="BJ85" s="13" t="s">
        <v>78</v>
      </c>
      <c r="BK85" s="181">
        <f>ROUND(I85*H85,2)</f>
        <v>0</v>
      </c>
      <c r="BL85" s="13" t="s">
        <v>393</v>
      </c>
      <c r="BM85" s="13" t="s">
        <v>394</v>
      </c>
    </row>
    <row r="86" spans="2:47" s="1" customFormat="1" ht="282" customHeight="1">
      <c r="B86" s="30"/>
      <c r="C86" s="31"/>
      <c r="D86" s="182" t="s">
        <v>211</v>
      </c>
      <c r="E86" s="31"/>
      <c r="F86" s="206" t="s">
        <v>395</v>
      </c>
      <c r="G86" s="31"/>
      <c r="H86" s="31"/>
      <c r="I86" s="99"/>
      <c r="J86" s="31"/>
      <c r="K86" s="31"/>
      <c r="L86" s="34"/>
      <c r="M86" s="184"/>
      <c r="N86" s="56"/>
      <c r="O86" s="56"/>
      <c r="P86" s="56"/>
      <c r="Q86" s="56"/>
      <c r="R86" s="56"/>
      <c r="S86" s="56"/>
      <c r="T86" s="57"/>
      <c r="AT86" s="13" t="s">
        <v>211</v>
      </c>
      <c r="AU86" s="13" t="s">
        <v>81</v>
      </c>
    </row>
    <row r="87" spans="2:65" s="1" customFormat="1" ht="14.4" customHeight="1">
      <c r="B87" s="30"/>
      <c r="C87" s="170" t="s">
        <v>81</v>
      </c>
      <c r="D87" s="170" t="s">
        <v>120</v>
      </c>
      <c r="E87" s="171" t="s">
        <v>396</v>
      </c>
      <c r="F87" s="172" t="s">
        <v>397</v>
      </c>
      <c r="G87" s="173" t="s">
        <v>189</v>
      </c>
      <c r="H87" s="174">
        <v>140</v>
      </c>
      <c r="I87" s="175"/>
      <c r="J87" s="176">
        <f>ROUND(I87*H87,2)</f>
        <v>0</v>
      </c>
      <c r="K87" s="172" t="s">
        <v>1</v>
      </c>
      <c r="L87" s="34"/>
      <c r="M87" s="177" t="s">
        <v>1</v>
      </c>
      <c r="N87" s="178" t="s">
        <v>41</v>
      </c>
      <c r="O87" s="56"/>
      <c r="P87" s="179">
        <f>O87*H87</f>
        <v>0</v>
      </c>
      <c r="Q87" s="179">
        <v>0</v>
      </c>
      <c r="R87" s="179">
        <f>Q87*H87</f>
        <v>0</v>
      </c>
      <c r="S87" s="179">
        <v>0</v>
      </c>
      <c r="T87" s="180">
        <f>S87*H87</f>
        <v>0</v>
      </c>
      <c r="AR87" s="13" t="s">
        <v>393</v>
      </c>
      <c r="AT87" s="13" t="s">
        <v>120</v>
      </c>
      <c r="AU87" s="13" t="s">
        <v>81</v>
      </c>
      <c r="AY87" s="13" t="s">
        <v>118</v>
      </c>
      <c r="BE87" s="181">
        <f>IF(N87="základní",J87,0)</f>
        <v>0</v>
      </c>
      <c r="BF87" s="181">
        <f>IF(N87="snížená",J87,0)</f>
        <v>0</v>
      </c>
      <c r="BG87" s="181">
        <f>IF(N87="zákl. přenesená",J87,0)</f>
        <v>0</v>
      </c>
      <c r="BH87" s="181">
        <f>IF(N87="sníž. přenesená",J87,0)</f>
        <v>0</v>
      </c>
      <c r="BI87" s="181">
        <f>IF(N87="nulová",J87,0)</f>
        <v>0</v>
      </c>
      <c r="BJ87" s="13" t="s">
        <v>78</v>
      </c>
      <c r="BK87" s="181">
        <f>ROUND(I87*H87,2)</f>
        <v>0</v>
      </c>
      <c r="BL87" s="13" t="s">
        <v>393</v>
      </c>
      <c r="BM87" s="13" t="s">
        <v>398</v>
      </c>
    </row>
    <row r="88" spans="2:47" s="1" customFormat="1" ht="19.2">
      <c r="B88" s="30"/>
      <c r="C88" s="31"/>
      <c r="D88" s="182" t="s">
        <v>211</v>
      </c>
      <c r="E88" s="31"/>
      <c r="F88" s="206" t="s">
        <v>399</v>
      </c>
      <c r="G88" s="31"/>
      <c r="H88" s="31"/>
      <c r="I88" s="99"/>
      <c r="J88" s="31"/>
      <c r="K88" s="31"/>
      <c r="L88" s="34"/>
      <c r="M88" s="184"/>
      <c r="N88" s="56"/>
      <c r="O88" s="56"/>
      <c r="P88" s="56"/>
      <c r="Q88" s="56"/>
      <c r="R88" s="56"/>
      <c r="S88" s="56"/>
      <c r="T88" s="57"/>
      <c r="AT88" s="13" t="s">
        <v>211</v>
      </c>
      <c r="AU88" s="13" t="s">
        <v>81</v>
      </c>
    </row>
    <row r="89" spans="2:65" s="1" customFormat="1" ht="14.4" customHeight="1">
      <c r="B89" s="30"/>
      <c r="C89" s="170" t="s">
        <v>136</v>
      </c>
      <c r="D89" s="170" t="s">
        <v>120</v>
      </c>
      <c r="E89" s="171" t="s">
        <v>400</v>
      </c>
      <c r="F89" s="172" t="s">
        <v>401</v>
      </c>
      <c r="G89" s="173" t="s">
        <v>392</v>
      </c>
      <c r="H89" s="174">
        <v>1</v>
      </c>
      <c r="I89" s="175"/>
      <c r="J89" s="176">
        <f>ROUND(I89*H89,2)</f>
        <v>0</v>
      </c>
      <c r="K89" s="172" t="s">
        <v>1</v>
      </c>
      <c r="L89" s="34"/>
      <c r="M89" s="177" t="s">
        <v>1</v>
      </c>
      <c r="N89" s="178" t="s">
        <v>41</v>
      </c>
      <c r="O89" s="56"/>
      <c r="P89" s="179">
        <f>O89*H89</f>
        <v>0</v>
      </c>
      <c r="Q89" s="179">
        <v>0</v>
      </c>
      <c r="R89" s="179">
        <f>Q89*H89</f>
        <v>0</v>
      </c>
      <c r="S89" s="179">
        <v>0</v>
      </c>
      <c r="T89" s="180">
        <f>S89*H89</f>
        <v>0</v>
      </c>
      <c r="AR89" s="13" t="s">
        <v>393</v>
      </c>
      <c r="AT89" s="13" t="s">
        <v>120</v>
      </c>
      <c r="AU89" s="13" t="s">
        <v>81</v>
      </c>
      <c r="AY89" s="13" t="s">
        <v>118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13" t="s">
        <v>78</v>
      </c>
      <c r="BK89" s="181">
        <f>ROUND(I89*H89,2)</f>
        <v>0</v>
      </c>
      <c r="BL89" s="13" t="s">
        <v>393</v>
      </c>
      <c r="BM89" s="13" t="s">
        <v>402</v>
      </c>
    </row>
    <row r="90" spans="2:47" s="1" customFormat="1" ht="57.6">
      <c r="B90" s="30"/>
      <c r="C90" s="31"/>
      <c r="D90" s="182" t="s">
        <v>211</v>
      </c>
      <c r="E90" s="31"/>
      <c r="F90" s="206" t="s">
        <v>403</v>
      </c>
      <c r="G90" s="31"/>
      <c r="H90" s="31"/>
      <c r="I90" s="99"/>
      <c r="J90" s="31"/>
      <c r="K90" s="31"/>
      <c r="L90" s="34"/>
      <c r="M90" s="184"/>
      <c r="N90" s="56"/>
      <c r="O90" s="56"/>
      <c r="P90" s="56"/>
      <c r="Q90" s="56"/>
      <c r="R90" s="56"/>
      <c r="S90" s="56"/>
      <c r="T90" s="57"/>
      <c r="AT90" s="13" t="s">
        <v>211</v>
      </c>
      <c r="AU90" s="13" t="s">
        <v>81</v>
      </c>
    </row>
    <row r="91" spans="2:65" s="1" customFormat="1" ht="14.4" customHeight="1">
      <c r="B91" s="30"/>
      <c r="C91" s="170" t="s">
        <v>125</v>
      </c>
      <c r="D91" s="170" t="s">
        <v>120</v>
      </c>
      <c r="E91" s="171" t="s">
        <v>404</v>
      </c>
      <c r="F91" s="172" t="s">
        <v>405</v>
      </c>
      <c r="G91" s="173" t="s">
        <v>392</v>
      </c>
      <c r="H91" s="174">
        <v>1</v>
      </c>
      <c r="I91" s="175"/>
      <c r="J91" s="176">
        <f>ROUND(I91*H91,2)</f>
        <v>0</v>
      </c>
      <c r="K91" s="172" t="s">
        <v>1</v>
      </c>
      <c r="L91" s="34"/>
      <c r="M91" s="177" t="s">
        <v>1</v>
      </c>
      <c r="N91" s="178" t="s">
        <v>41</v>
      </c>
      <c r="O91" s="56"/>
      <c r="P91" s="179">
        <f>O91*H91</f>
        <v>0</v>
      </c>
      <c r="Q91" s="179">
        <v>0</v>
      </c>
      <c r="R91" s="179">
        <f>Q91*H91</f>
        <v>0</v>
      </c>
      <c r="S91" s="179">
        <v>0</v>
      </c>
      <c r="T91" s="180">
        <f>S91*H91</f>
        <v>0</v>
      </c>
      <c r="AR91" s="13" t="s">
        <v>393</v>
      </c>
      <c r="AT91" s="13" t="s">
        <v>120</v>
      </c>
      <c r="AU91" s="13" t="s">
        <v>81</v>
      </c>
      <c r="AY91" s="13" t="s">
        <v>118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13" t="s">
        <v>78</v>
      </c>
      <c r="BK91" s="181">
        <f>ROUND(I91*H91,2)</f>
        <v>0</v>
      </c>
      <c r="BL91" s="13" t="s">
        <v>393</v>
      </c>
      <c r="BM91" s="13" t="s">
        <v>406</v>
      </c>
    </row>
    <row r="92" spans="2:47" s="1" customFormat="1" ht="19.2">
      <c r="B92" s="30"/>
      <c r="C92" s="31"/>
      <c r="D92" s="182" t="s">
        <v>211</v>
      </c>
      <c r="E92" s="31"/>
      <c r="F92" s="206" t="s">
        <v>407</v>
      </c>
      <c r="G92" s="31"/>
      <c r="H92" s="31"/>
      <c r="I92" s="99"/>
      <c r="J92" s="31"/>
      <c r="K92" s="31"/>
      <c r="L92" s="34"/>
      <c r="M92" s="184"/>
      <c r="N92" s="56"/>
      <c r="O92" s="56"/>
      <c r="P92" s="56"/>
      <c r="Q92" s="56"/>
      <c r="R92" s="56"/>
      <c r="S92" s="56"/>
      <c r="T92" s="57"/>
      <c r="AT92" s="13" t="s">
        <v>211</v>
      </c>
      <c r="AU92" s="13" t="s">
        <v>81</v>
      </c>
    </row>
    <row r="93" spans="2:63" s="10" customFormat="1" ht="22.8" customHeight="1">
      <c r="B93" s="154"/>
      <c r="C93" s="155"/>
      <c r="D93" s="156" t="s">
        <v>69</v>
      </c>
      <c r="E93" s="168" t="s">
        <v>408</v>
      </c>
      <c r="F93" s="168" t="s">
        <v>409</v>
      </c>
      <c r="G93" s="155"/>
      <c r="H93" s="155"/>
      <c r="I93" s="158"/>
      <c r="J93" s="169">
        <f>BK93</f>
        <v>0</v>
      </c>
      <c r="K93" s="155"/>
      <c r="L93" s="160"/>
      <c r="M93" s="161"/>
      <c r="N93" s="162"/>
      <c r="O93" s="162"/>
      <c r="P93" s="163">
        <f>SUM(P94:P102)</f>
        <v>0</v>
      </c>
      <c r="Q93" s="162"/>
      <c r="R93" s="163">
        <f>SUM(R94:R102)</f>
        <v>0</v>
      </c>
      <c r="S93" s="162"/>
      <c r="T93" s="164">
        <f>SUM(T94:T102)</f>
        <v>0</v>
      </c>
      <c r="AR93" s="165" t="s">
        <v>125</v>
      </c>
      <c r="AT93" s="166" t="s">
        <v>69</v>
      </c>
      <c r="AU93" s="166" t="s">
        <v>78</v>
      </c>
      <c r="AY93" s="165" t="s">
        <v>118</v>
      </c>
      <c r="BK93" s="167">
        <f>SUM(BK94:BK102)</f>
        <v>0</v>
      </c>
    </row>
    <row r="94" spans="2:65" s="1" customFormat="1" ht="14.4" customHeight="1">
      <c r="B94" s="30"/>
      <c r="C94" s="170" t="s">
        <v>148</v>
      </c>
      <c r="D94" s="170" t="s">
        <v>120</v>
      </c>
      <c r="E94" s="171" t="s">
        <v>410</v>
      </c>
      <c r="F94" s="172" t="s">
        <v>411</v>
      </c>
      <c r="G94" s="173" t="s">
        <v>392</v>
      </c>
      <c r="H94" s="174">
        <v>1</v>
      </c>
      <c r="I94" s="175"/>
      <c r="J94" s="176">
        <f>ROUND(I94*H94,2)</f>
        <v>0</v>
      </c>
      <c r="K94" s="172" t="s">
        <v>1</v>
      </c>
      <c r="L94" s="34"/>
      <c r="M94" s="177" t="s">
        <v>1</v>
      </c>
      <c r="N94" s="178" t="s">
        <v>41</v>
      </c>
      <c r="O94" s="56"/>
      <c r="P94" s="179">
        <f>O94*H94</f>
        <v>0</v>
      </c>
      <c r="Q94" s="179">
        <v>0</v>
      </c>
      <c r="R94" s="179">
        <f>Q94*H94</f>
        <v>0</v>
      </c>
      <c r="S94" s="179">
        <v>0</v>
      </c>
      <c r="T94" s="180">
        <f>S94*H94</f>
        <v>0</v>
      </c>
      <c r="AR94" s="13" t="s">
        <v>393</v>
      </c>
      <c r="AT94" s="13" t="s">
        <v>120</v>
      </c>
      <c r="AU94" s="13" t="s">
        <v>81</v>
      </c>
      <c r="AY94" s="13" t="s">
        <v>118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13" t="s">
        <v>78</v>
      </c>
      <c r="BK94" s="181">
        <f>ROUND(I94*H94,2)</f>
        <v>0</v>
      </c>
      <c r="BL94" s="13" t="s">
        <v>393</v>
      </c>
      <c r="BM94" s="13" t="s">
        <v>412</v>
      </c>
    </row>
    <row r="95" spans="2:47" s="1" customFormat="1" ht="19.2">
      <c r="B95" s="30"/>
      <c r="C95" s="31"/>
      <c r="D95" s="182" t="s">
        <v>211</v>
      </c>
      <c r="E95" s="31"/>
      <c r="F95" s="206" t="s">
        <v>413</v>
      </c>
      <c r="G95" s="31"/>
      <c r="H95" s="31"/>
      <c r="I95" s="99"/>
      <c r="J95" s="31"/>
      <c r="K95" s="31"/>
      <c r="L95" s="34"/>
      <c r="M95" s="184"/>
      <c r="N95" s="56"/>
      <c r="O95" s="56"/>
      <c r="P95" s="56"/>
      <c r="Q95" s="56"/>
      <c r="R95" s="56"/>
      <c r="S95" s="56"/>
      <c r="T95" s="57"/>
      <c r="AT95" s="13" t="s">
        <v>211</v>
      </c>
      <c r="AU95" s="13" t="s">
        <v>81</v>
      </c>
    </row>
    <row r="96" spans="2:65" s="1" customFormat="1" ht="14.4" customHeight="1">
      <c r="B96" s="30"/>
      <c r="C96" s="170" t="s">
        <v>154</v>
      </c>
      <c r="D96" s="170" t="s">
        <v>120</v>
      </c>
      <c r="E96" s="171" t="s">
        <v>414</v>
      </c>
      <c r="F96" s="172" t="s">
        <v>415</v>
      </c>
      <c r="G96" s="173" t="s">
        <v>392</v>
      </c>
      <c r="H96" s="174">
        <v>1</v>
      </c>
      <c r="I96" s="175"/>
      <c r="J96" s="176">
        <f>ROUND(I96*H96,2)</f>
        <v>0</v>
      </c>
      <c r="K96" s="172" t="s">
        <v>1</v>
      </c>
      <c r="L96" s="34"/>
      <c r="M96" s="177" t="s">
        <v>1</v>
      </c>
      <c r="N96" s="178" t="s">
        <v>41</v>
      </c>
      <c r="O96" s="56"/>
      <c r="P96" s="179">
        <f>O96*H96</f>
        <v>0</v>
      </c>
      <c r="Q96" s="179">
        <v>0</v>
      </c>
      <c r="R96" s="179">
        <f>Q96*H96</f>
        <v>0</v>
      </c>
      <c r="S96" s="179">
        <v>0</v>
      </c>
      <c r="T96" s="180">
        <f>S96*H96</f>
        <v>0</v>
      </c>
      <c r="AR96" s="13" t="s">
        <v>393</v>
      </c>
      <c r="AT96" s="13" t="s">
        <v>120</v>
      </c>
      <c r="AU96" s="13" t="s">
        <v>81</v>
      </c>
      <c r="AY96" s="13" t="s">
        <v>118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13" t="s">
        <v>78</v>
      </c>
      <c r="BK96" s="181">
        <f>ROUND(I96*H96,2)</f>
        <v>0</v>
      </c>
      <c r="BL96" s="13" t="s">
        <v>393</v>
      </c>
      <c r="BM96" s="13" t="s">
        <v>416</v>
      </c>
    </row>
    <row r="97" spans="2:65" s="1" customFormat="1" ht="14.4" customHeight="1">
      <c r="B97" s="30"/>
      <c r="C97" s="170" t="s">
        <v>160</v>
      </c>
      <c r="D97" s="170" t="s">
        <v>120</v>
      </c>
      <c r="E97" s="171" t="s">
        <v>417</v>
      </c>
      <c r="F97" s="172" t="s">
        <v>418</v>
      </c>
      <c r="G97" s="173" t="s">
        <v>419</v>
      </c>
      <c r="H97" s="174">
        <v>1</v>
      </c>
      <c r="I97" s="175"/>
      <c r="J97" s="176">
        <f>ROUND(I97*H97,2)</f>
        <v>0</v>
      </c>
      <c r="K97" s="172" t="s">
        <v>1</v>
      </c>
      <c r="L97" s="34"/>
      <c r="M97" s="177" t="s">
        <v>1</v>
      </c>
      <c r="N97" s="178" t="s">
        <v>41</v>
      </c>
      <c r="O97" s="56"/>
      <c r="P97" s="179">
        <f>O97*H97</f>
        <v>0</v>
      </c>
      <c r="Q97" s="179">
        <v>0</v>
      </c>
      <c r="R97" s="179">
        <f>Q97*H97</f>
        <v>0</v>
      </c>
      <c r="S97" s="179">
        <v>0</v>
      </c>
      <c r="T97" s="180">
        <f>S97*H97</f>
        <v>0</v>
      </c>
      <c r="AR97" s="13" t="s">
        <v>393</v>
      </c>
      <c r="AT97" s="13" t="s">
        <v>120</v>
      </c>
      <c r="AU97" s="13" t="s">
        <v>81</v>
      </c>
      <c r="AY97" s="13" t="s">
        <v>118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13" t="s">
        <v>78</v>
      </c>
      <c r="BK97" s="181">
        <f>ROUND(I97*H97,2)</f>
        <v>0</v>
      </c>
      <c r="BL97" s="13" t="s">
        <v>393</v>
      </c>
      <c r="BM97" s="13" t="s">
        <v>420</v>
      </c>
    </row>
    <row r="98" spans="2:65" s="1" customFormat="1" ht="30.6" customHeight="1">
      <c r="B98" s="30"/>
      <c r="C98" s="170" t="s">
        <v>166</v>
      </c>
      <c r="D98" s="170" t="s">
        <v>120</v>
      </c>
      <c r="E98" s="171" t="s">
        <v>421</v>
      </c>
      <c r="F98" s="172" t="s">
        <v>422</v>
      </c>
      <c r="G98" s="173" t="s">
        <v>392</v>
      </c>
      <c r="H98" s="174">
        <v>1</v>
      </c>
      <c r="I98" s="175"/>
      <c r="J98" s="176">
        <f>ROUND(I98*H98,2)</f>
        <v>0</v>
      </c>
      <c r="K98" s="172" t="s">
        <v>1</v>
      </c>
      <c r="L98" s="34"/>
      <c r="M98" s="177" t="s">
        <v>1</v>
      </c>
      <c r="N98" s="178" t="s">
        <v>41</v>
      </c>
      <c r="O98" s="56"/>
      <c r="P98" s="179">
        <f>O98*H98</f>
        <v>0</v>
      </c>
      <c r="Q98" s="179">
        <v>0</v>
      </c>
      <c r="R98" s="179">
        <f>Q98*H98</f>
        <v>0</v>
      </c>
      <c r="S98" s="179">
        <v>0</v>
      </c>
      <c r="T98" s="180">
        <f>S98*H98</f>
        <v>0</v>
      </c>
      <c r="AR98" s="13" t="s">
        <v>393</v>
      </c>
      <c r="AT98" s="13" t="s">
        <v>120</v>
      </c>
      <c r="AU98" s="13" t="s">
        <v>81</v>
      </c>
      <c r="AY98" s="13" t="s">
        <v>118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13" t="s">
        <v>78</v>
      </c>
      <c r="BK98" s="181">
        <f>ROUND(I98*H98,2)</f>
        <v>0</v>
      </c>
      <c r="BL98" s="13" t="s">
        <v>393</v>
      </c>
      <c r="BM98" s="13" t="s">
        <v>423</v>
      </c>
    </row>
    <row r="99" spans="2:65" s="1" customFormat="1" ht="20.4" customHeight="1">
      <c r="B99" s="30"/>
      <c r="C99" s="170" t="s">
        <v>172</v>
      </c>
      <c r="D99" s="170" t="s">
        <v>120</v>
      </c>
      <c r="E99" s="171" t="s">
        <v>424</v>
      </c>
      <c r="F99" s="172" t="s">
        <v>425</v>
      </c>
      <c r="G99" s="173" t="s">
        <v>419</v>
      </c>
      <c r="H99" s="174">
        <v>1</v>
      </c>
      <c r="I99" s="175"/>
      <c r="J99" s="176">
        <f>ROUND(I99*H99,2)</f>
        <v>0</v>
      </c>
      <c r="K99" s="172" t="s">
        <v>1</v>
      </c>
      <c r="L99" s="34"/>
      <c r="M99" s="177" t="s">
        <v>1</v>
      </c>
      <c r="N99" s="178" t="s">
        <v>41</v>
      </c>
      <c r="O99" s="56"/>
      <c r="P99" s="179">
        <f>O99*H99</f>
        <v>0</v>
      </c>
      <c r="Q99" s="179">
        <v>0</v>
      </c>
      <c r="R99" s="179">
        <f>Q99*H99</f>
        <v>0</v>
      </c>
      <c r="S99" s="179">
        <v>0</v>
      </c>
      <c r="T99" s="180">
        <f>S99*H99</f>
        <v>0</v>
      </c>
      <c r="AR99" s="13" t="s">
        <v>393</v>
      </c>
      <c r="AT99" s="13" t="s">
        <v>120</v>
      </c>
      <c r="AU99" s="13" t="s">
        <v>81</v>
      </c>
      <c r="AY99" s="13" t="s">
        <v>118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13" t="s">
        <v>78</v>
      </c>
      <c r="BK99" s="181">
        <f>ROUND(I99*H99,2)</f>
        <v>0</v>
      </c>
      <c r="BL99" s="13" t="s">
        <v>393</v>
      </c>
      <c r="BM99" s="13" t="s">
        <v>426</v>
      </c>
    </row>
    <row r="100" spans="2:47" s="1" customFormat="1" ht="38.4">
      <c r="B100" s="30"/>
      <c r="C100" s="31"/>
      <c r="D100" s="182" t="s">
        <v>127</v>
      </c>
      <c r="E100" s="31"/>
      <c r="F100" s="183" t="s">
        <v>427</v>
      </c>
      <c r="G100" s="31"/>
      <c r="H100" s="31"/>
      <c r="I100" s="99"/>
      <c r="J100" s="31"/>
      <c r="K100" s="31"/>
      <c r="L100" s="34"/>
      <c r="M100" s="184"/>
      <c r="N100" s="56"/>
      <c r="O100" s="56"/>
      <c r="P100" s="56"/>
      <c r="Q100" s="56"/>
      <c r="R100" s="56"/>
      <c r="S100" s="56"/>
      <c r="T100" s="57"/>
      <c r="AT100" s="13" t="s">
        <v>127</v>
      </c>
      <c r="AU100" s="13" t="s">
        <v>81</v>
      </c>
    </row>
    <row r="101" spans="2:65" s="1" customFormat="1" ht="30.6" customHeight="1">
      <c r="B101" s="30"/>
      <c r="C101" s="170" t="s">
        <v>179</v>
      </c>
      <c r="D101" s="170" t="s">
        <v>120</v>
      </c>
      <c r="E101" s="171" t="s">
        <v>428</v>
      </c>
      <c r="F101" s="172" t="s">
        <v>429</v>
      </c>
      <c r="G101" s="173" t="s">
        <v>392</v>
      </c>
      <c r="H101" s="174">
        <v>1</v>
      </c>
      <c r="I101" s="175"/>
      <c r="J101" s="176">
        <f>ROUND(I101*H101,2)</f>
        <v>0</v>
      </c>
      <c r="K101" s="172" t="s">
        <v>1</v>
      </c>
      <c r="L101" s="34"/>
      <c r="M101" s="177" t="s">
        <v>1</v>
      </c>
      <c r="N101" s="178" t="s">
        <v>41</v>
      </c>
      <c r="O101" s="56"/>
      <c r="P101" s="179">
        <f>O101*H101</f>
        <v>0</v>
      </c>
      <c r="Q101" s="179">
        <v>0</v>
      </c>
      <c r="R101" s="179">
        <f>Q101*H101</f>
        <v>0</v>
      </c>
      <c r="S101" s="179">
        <v>0</v>
      </c>
      <c r="T101" s="180">
        <f>S101*H101</f>
        <v>0</v>
      </c>
      <c r="AR101" s="13" t="s">
        <v>393</v>
      </c>
      <c r="AT101" s="13" t="s">
        <v>120</v>
      </c>
      <c r="AU101" s="13" t="s">
        <v>81</v>
      </c>
      <c r="AY101" s="13" t="s">
        <v>118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13" t="s">
        <v>78</v>
      </c>
      <c r="BK101" s="181">
        <f>ROUND(I101*H101,2)</f>
        <v>0</v>
      </c>
      <c r="BL101" s="13" t="s">
        <v>393</v>
      </c>
      <c r="BM101" s="13" t="s">
        <v>430</v>
      </c>
    </row>
    <row r="102" spans="2:65" s="1" customFormat="1" ht="20.4" customHeight="1">
      <c r="B102" s="30"/>
      <c r="C102" s="170" t="s">
        <v>186</v>
      </c>
      <c r="D102" s="170" t="s">
        <v>120</v>
      </c>
      <c r="E102" s="171" t="s">
        <v>431</v>
      </c>
      <c r="F102" s="172" t="s">
        <v>432</v>
      </c>
      <c r="G102" s="173" t="s">
        <v>392</v>
      </c>
      <c r="H102" s="174">
        <v>1</v>
      </c>
      <c r="I102" s="175"/>
      <c r="J102" s="176">
        <f>ROUND(I102*H102,2)</f>
        <v>0</v>
      </c>
      <c r="K102" s="172" t="s">
        <v>1</v>
      </c>
      <c r="L102" s="34"/>
      <c r="M102" s="207" t="s">
        <v>1</v>
      </c>
      <c r="N102" s="208" t="s">
        <v>41</v>
      </c>
      <c r="O102" s="209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13" t="s">
        <v>393</v>
      </c>
      <c r="AT102" s="13" t="s">
        <v>120</v>
      </c>
      <c r="AU102" s="13" t="s">
        <v>81</v>
      </c>
      <c r="AY102" s="13" t="s">
        <v>118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13" t="s">
        <v>78</v>
      </c>
      <c r="BK102" s="181">
        <f>ROUND(I102*H102,2)</f>
        <v>0</v>
      </c>
      <c r="BL102" s="13" t="s">
        <v>393</v>
      </c>
      <c r="BM102" s="13" t="s">
        <v>433</v>
      </c>
    </row>
    <row r="103" spans="2:12" s="1" customFormat="1" ht="6.9" customHeight="1">
      <c r="B103" s="42"/>
      <c r="C103" s="43"/>
      <c r="D103" s="43"/>
      <c r="E103" s="43"/>
      <c r="F103" s="43"/>
      <c r="G103" s="43"/>
      <c r="H103" s="43"/>
      <c r="I103" s="121"/>
      <c r="J103" s="43"/>
      <c r="K103" s="43"/>
      <c r="L103" s="34"/>
    </row>
  </sheetData>
  <sheetProtection algorithmName="SHA-512" hashValue="4aU93A6o8mCIxuc0kcZH2USgyae5L8shsFYcbeiHje/0kkuWfHEVd9+kpBL8TQBQwHtHkpXPCOgADU/aCqiZNg==" saltValue="s3XJP/TRq8j7ZmLumbelI3Y8jd8rHsllFb95pvHuuof4r9wOnF5Z8WDGkvv/0UqeiEGNSK6OA913yU9D7iDxhA==" spinCount="100000" sheet="1" objects="1" scenarios="1" formatColumns="0" formatRows="0" autoFilter="0"/>
  <autoFilter ref="C81:K102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petra</cp:lastModifiedBy>
  <dcterms:created xsi:type="dcterms:W3CDTF">2019-03-25T07:01:54Z</dcterms:created>
  <dcterms:modified xsi:type="dcterms:W3CDTF">2019-03-25T07:04:28Z</dcterms:modified>
  <cp:category/>
  <cp:version/>
  <cp:contentType/>
  <cp:contentStatus/>
</cp:coreProperties>
</file>