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Data Projektanti\Projekty\2017\Srnojedy\"/>
    </mc:Choice>
  </mc:AlternateContent>
  <bookViews>
    <workbookView xWindow="0" yWindow="0" windowWidth="15390" windowHeight="12840"/>
  </bookViews>
  <sheets>
    <sheet name="Rekapitulace stavby" sheetId="1" r:id="rId1"/>
    <sheet name="730817041 - VD Srnojedy -..." sheetId="2" r:id="rId2"/>
  </sheets>
  <definedNames>
    <definedName name="_xlnm.Print_Titles" localSheetId="1">'730817041 - VD Srnojedy -...'!$122:$122</definedName>
    <definedName name="_xlnm.Print_Titles" localSheetId="0">'Rekapitulace stavby'!$85:$85</definedName>
    <definedName name="_xlnm.Print_Area" localSheetId="1">'730817041 - VD Srnojedy -...'!$C$4:$Q$70,'730817041 - VD Srnojedy -...'!$C$76:$Q$107,'730817041 - VD Srnojedy -...'!$C$113:$Q$161</definedName>
    <definedName name="_xlnm.Print_Area" localSheetId="0">'Rekapitulace stavby'!$C$4:$AP$70,'Rekapitulace stavby'!$C$76:$AP$96</definedName>
  </definedNames>
  <calcPr calcId="152511"/>
</workbook>
</file>

<file path=xl/calcChain.xml><?xml version="1.0" encoding="utf-8"?>
<calcChain xmlns="http://schemas.openxmlformats.org/spreadsheetml/2006/main">
  <c r="AY88" i="1" l="1"/>
  <c r="AX88" i="1"/>
  <c r="BI161" i="2"/>
  <c r="BH161" i="2"/>
  <c r="BG161" i="2"/>
  <c r="BF161" i="2"/>
  <c r="BK161" i="2"/>
  <c r="N161" i="2" s="1"/>
  <c r="BE161" i="2" s="1"/>
  <c r="BI159" i="2"/>
  <c r="BH159" i="2"/>
  <c r="BG159" i="2"/>
  <c r="BF159" i="2"/>
  <c r="AA159" i="2"/>
  <c r="AA158" i="2" s="1"/>
  <c r="Y159" i="2"/>
  <c r="Y158" i="2" s="1"/>
  <c r="W159" i="2"/>
  <c r="W158" i="2" s="1"/>
  <c r="BK159" i="2"/>
  <c r="BK158" i="2" s="1"/>
  <c r="N158" i="2" s="1"/>
  <c r="N96" i="2" s="1"/>
  <c r="N159" i="2"/>
  <c r="BE159" i="2" s="1"/>
  <c r="BI157" i="2"/>
  <c r="BH157" i="2"/>
  <c r="BG157" i="2"/>
  <c r="BF157" i="2"/>
  <c r="AA157" i="2"/>
  <c r="Y157" i="2"/>
  <c r="W157" i="2"/>
  <c r="BK157" i="2"/>
  <c r="N157" i="2"/>
  <c r="BE157" i="2" s="1"/>
  <c r="BI156" i="2"/>
  <c r="BH156" i="2"/>
  <c r="BG156" i="2"/>
  <c r="BF156" i="2"/>
  <c r="BE156" i="2"/>
  <c r="AA156" i="2"/>
  <c r="Y156" i="2"/>
  <c r="W156" i="2"/>
  <c r="BK156" i="2"/>
  <c r="N156" i="2"/>
  <c r="BI155" i="2"/>
  <c r="BH155" i="2"/>
  <c r="BG155" i="2"/>
  <c r="BF155" i="2"/>
  <c r="AA155" i="2"/>
  <c r="Y155" i="2"/>
  <c r="W155" i="2"/>
  <c r="BK155" i="2"/>
  <c r="N155" i="2"/>
  <c r="BE155" i="2" s="1"/>
  <c r="BI154" i="2"/>
  <c r="BH154" i="2"/>
  <c r="BG154" i="2"/>
  <c r="BF154" i="2"/>
  <c r="BE154" i="2"/>
  <c r="AA154" i="2"/>
  <c r="AA153" i="2" s="1"/>
  <c r="Y154" i="2"/>
  <c r="Y153" i="2" s="1"/>
  <c r="W154" i="2"/>
  <c r="W153" i="2" s="1"/>
  <c r="BK154" i="2"/>
  <c r="BK153" i="2" s="1"/>
  <c r="N153" i="2" s="1"/>
  <c r="N95" i="2" s="1"/>
  <c r="N154" i="2"/>
  <c r="BI152" i="2"/>
  <c r="BH152" i="2"/>
  <c r="BG152" i="2"/>
  <c r="BF152" i="2"/>
  <c r="AA152" i="2"/>
  <c r="AA151" i="2" s="1"/>
  <c r="Y152" i="2"/>
  <c r="Y151" i="2" s="1"/>
  <c r="Y150" i="2" s="1"/>
  <c r="W152" i="2"/>
  <c r="W151" i="2" s="1"/>
  <c r="BK152" i="2"/>
  <c r="BK151" i="2" s="1"/>
  <c r="N152" i="2"/>
  <c r="BE152" i="2" s="1"/>
  <c r="BI149" i="2"/>
  <c r="BH149" i="2"/>
  <c r="BG149" i="2"/>
  <c r="BF149" i="2"/>
  <c r="AA149" i="2"/>
  <c r="AA148" i="2" s="1"/>
  <c r="Y149" i="2"/>
  <c r="Y148" i="2" s="1"/>
  <c r="W149" i="2"/>
  <c r="W148" i="2" s="1"/>
  <c r="BK149" i="2"/>
  <c r="BK148" i="2" s="1"/>
  <c r="N148" i="2" s="1"/>
  <c r="N92" i="2" s="1"/>
  <c r="N149" i="2"/>
  <c r="BE149" i="2" s="1"/>
  <c r="BI147" i="2"/>
  <c r="BH147" i="2"/>
  <c r="BG147" i="2"/>
  <c r="BF147" i="2"/>
  <c r="AA147" i="2"/>
  <c r="Y147" i="2"/>
  <c r="W147" i="2"/>
  <c r="BK147" i="2"/>
  <c r="N147" i="2"/>
  <c r="BE147" i="2" s="1"/>
  <c r="BI146" i="2"/>
  <c r="BH146" i="2"/>
  <c r="BG146" i="2"/>
  <c r="BF146" i="2"/>
  <c r="BE146" i="2"/>
  <c r="AA146" i="2"/>
  <c r="AA145" i="2" s="1"/>
  <c r="Y146" i="2"/>
  <c r="Y145" i="2" s="1"/>
  <c r="W146" i="2"/>
  <c r="W145" i="2" s="1"/>
  <c r="BK146" i="2"/>
  <c r="BK145" i="2" s="1"/>
  <c r="N145" i="2" s="1"/>
  <c r="N91" i="2" s="1"/>
  <c r="N146" i="2"/>
  <c r="BI144" i="2"/>
  <c r="BH144" i="2"/>
  <c r="BG144" i="2"/>
  <c r="BF144" i="2"/>
  <c r="AA144" i="2"/>
  <c r="Y144" i="2"/>
  <c r="W144" i="2"/>
  <c r="BK144" i="2"/>
  <c r="N144" i="2"/>
  <c r="BE144" i="2" s="1"/>
  <c r="BI143" i="2"/>
  <c r="BH143" i="2"/>
  <c r="BG143" i="2"/>
  <c r="BF143" i="2"/>
  <c r="AA143" i="2"/>
  <c r="Y143" i="2"/>
  <c r="W143" i="2"/>
  <c r="BK143" i="2"/>
  <c r="N143" i="2"/>
  <c r="BE143" i="2" s="1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BE141" i="2"/>
  <c r="AA141" i="2"/>
  <c r="Y141" i="2"/>
  <c r="W141" i="2"/>
  <c r="BK141" i="2"/>
  <c r="N141" i="2"/>
  <c r="BI140" i="2"/>
  <c r="BH140" i="2"/>
  <c r="BG140" i="2"/>
  <c r="BF140" i="2"/>
  <c r="BE140" i="2"/>
  <c r="AA140" i="2"/>
  <c r="Y140" i="2"/>
  <c r="W140" i="2"/>
  <c r="BK140" i="2"/>
  <c r="N140" i="2"/>
  <c r="BI139" i="2"/>
  <c r="BH139" i="2"/>
  <c r="BG139" i="2"/>
  <c r="BF139" i="2"/>
  <c r="BE139" i="2"/>
  <c r="AA139" i="2"/>
  <c r="Y139" i="2"/>
  <c r="W139" i="2"/>
  <c r="BK139" i="2"/>
  <c r="N139" i="2"/>
  <c r="BI138" i="2"/>
  <c r="BH138" i="2"/>
  <c r="BG138" i="2"/>
  <c r="BF138" i="2"/>
  <c r="BE138" i="2"/>
  <c r="AA138" i="2"/>
  <c r="Y138" i="2"/>
  <c r="W138" i="2"/>
  <c r="BK138" i="2"/>
  <c r="N138" i="2"/>
  <c r="BI137" i="2"/>
  <c r="BH137" i="2"/>
  <c r="BG137" i="2"/>
  <c r="BF137" i="2"/>
  <c r="BE137" i="2"/>
  <c r="AA137" i="2"/>
  <c r="Y137" i="2"/>
  <c r="W137" i="2"/>
  <c r="BK137" i="2"/>
  <c r="N137" i="2"/>
  <c r="BI136" i="2"/>
  <c r="BH136" i="2"/>
  <c r="BG136" i="2"/>
  <c r="BF136" i="2"/>
  <c r="AA136" i="2"/>
  <c r="Y136" i="2"/>
  <c r="W136" i="2"/>
  <c r="BK136" i="2"/>
  <c r="N136" i="2"/>
  <c r="BE136" i="2" s="1"/>
  <c r="BI135" i="2"/>
  <c r="BH135" i="2"/>
  <c r="BG135" i="2"/>
  <c r="BF135" i="2"/>
  <c r="BE135" i="2"/>
  <c r="AA135" i="2"/>
  <c r="Y135" i="2"/>
  <c r="W135" i="2"/>
  <c r="BK135" i="2"/>
  <c r="N135" i="2"/>
  <c r="BI134" i="2"/>
  <c r="BH134" i="2"/>
  <c r="BG134" i="2"/>
  <c r="BF134" i="2"/>
  <c r="BE134" i="2"/>
  <c r="AA134" i="2"/>
  <c r="Y134" i="2"/>
  <c r="W134" i="2"/>
  <c r="BK134" i="2"/>
  <c r="N134" i="2"/>
  <c r="BI133" i="2"/>
  <c r="BH133" i="2"/>
  <c r="BG133" i="2"/>
  <c r="BF133" i="2"/>
  <c r="BE133" i="2"/>
  <c r="AA133" i="2"/>
  <c r="AA132" i="2" s="1"/>
  <c r="Y133" i="2"/>
  <c r="Y132" i="2" s="1"/>
  <c r="W133" i="2"/>
  <c r="W132" i="2" s="1"/>
  <c r="BK133" i="2"/>
  <c r="BK132" i="2" s="1"/>
  <c r="N132" i="2" s="1"/>
  <c r="N90" i="2" s="1"/>
  <c r="N133" i="2"/>
  <c r="BI131" i="2"/>
  <c r="BH131" i="2"/>
  <c r="BG131" i="2"/>
  <c r="BF131" i="2"/>
  <c r="BE131" i="2"/>
  <c r="AA131" i="2"/>
  <c r="Y131" i="2"/>
  <c r="W131" i="2"/>
  <c r="BK131" i="2"/>
  <c r="N131" i="2"/>
  <c r="BI130" i="2"/>
  <c r="BH130" i="2"/>
  <c r="BG130" i="2"/>
  <c r="BF130" i="2"/>
  <c r="AA130" i="2"/>
  <c r="Y130" i="2"/>
  <c r="W130" i="2"/>
  <c r="BK130" i="2"/>
  <c r="N130" i="2"/>
  <c r="BE130" i="2" s="1"/>
  <c r="BI129" i="2"/>
  <c r="BH129" i="2"/>
  <c r="BG129" i="2"/>
  <c r="BF129" i="2"/>
  <c r="BE129" i="2"/>
  <c r="AA129" i="2"/>
  <c r="Y129" i="2"/>
  <c r="W129" i="2"/>
  <c r="BK129" i="2"/>
  <c r="N129" i="2"/>
  <c r="BI128" i="2"/>
  <c r="BH128" i="2"/>
  <c r="BG128" i="2"/>
  <c r="BF128" i="2"/>
  <c r="AA128" i="2"/>
  <c r="Y128" i="2"/>
  <c r="W128" i="2"/>
  <c r="BK128" i="2"/>
  <c r="N128" i="2"/>
  <c r="BE128" i="2" s="1"/>
  <c r="BI127" i="2"/>
  <c r="BH127" i="2"/>
  <c r="BG127" i="2"/>
  <c r="BF127" i="2"/>
  <c r="BE127" i="2"/>
  <c r="AA127" i="2"/>
  <c r="Y127" i="2"/>
  <c r="W127" i="2"/>
  <c r="BK127" i="2"/>
  <c r="N127" i="2"/>
  <c r="BI126" i="2"/>
  <c r="BH126" i="2"/>
  <c r="BG126" i="2"/>
  <c r="BF126" i="2"/>
  <c r="AA126" i="2"/>
  <c r="AA125" i="2" s="1"/>
  <c r="AA124" i="2" s="1"/>
  <c r="Y126" i="2"/>
  <c r="Y125" i="2" s="1"/>
  <c r="Y124" i="2" s="1"/>
  <c r="Y123" i="2" s="1"/>
  <c r="W126" i="2"/>
  <c r="W125" i="2" s="1"/>
  <c r="BK126" i="2"/>
  <c r="BK125" i="2" s="1"/>
  <c r="N126" i="2"/>
  <c r="BE126" i="2" s="1"/>
  <c r="M119" i="2"/>
  <c r="F119" i="2"/>
  <c r="F117" i="2"/>
  <c r="F115" i="2"/>
  <c r="BI105" i="2"/>
  <c r="BH105" i="2"/>
  <c r="BG105" i="2"/>
  <c r="BF105" i="2"/>
  <c r="BI104" i="2"/>
  <c r="BH104" i="2"/>
  <c r="BG104" i="2"/>
  <c r="BF104" i="2"/>
  <c r="BI103" i="2"/>
  <c r="BH103" i="2"/>
  <c r="BG103" i="2"/>
  <c r="BF103" i="2"/>
  <c r="BI102" i="2"/>
  <c r="BH102" i="2"/>
  <c r="BG102" i="2"/>
  <c r="BF102" i="2"/>
  <c r="BI101" i="2"/>
  <c r="BH101" i="2"/>
  <c r="BG101" i="2"/>
  <c r="BF101" i="2"/>
  <c r="BI100" i="2"/>
  <c r="H35" i="2" s="1"/>
  <c r="BD88" i="1" s="1"/>
  <c r="BD87" i="1" s="1"/>
  <c r="W35" i="1" s="1"/>
  <c r="BH100" i="2"/>
  <c r="H34" i="2" s="1"/>
  <c r="BC88" i="1" s="1"/>
  <c r="BC87" i="1" s="1"/>
  <c r="BG100" i="2"/>
  <c r="H33" i="2" s="1"/>
  <c r="BB88" i="1" s="1"/>
  <c r="BB87" i="1" s="1"/>
  <c r="BF100" i="2"/>
  <c r="H32" i="2" s="1"/>
  <c r="BA88" i="1" s="1"/>
  <c r="BA87" i="1" s="1"/>
  <c r="M82" i="2"/>
  <c r="F82" i="2"/>
  <c r="F80" i="2"/>
  <c r="F78" i="2"/>
  <c r="O20" i="2"/>
  <c r="E20" i="2"/>
  <c r="M83" i="2" s="1"/>
  <c r="O19" i="2"/>
  <c r="O14" i="2"/>
  <c r="E14" i="2"/>
  <c r="F120" i="2" s="1"/>
  <c r="O13" i="2"/>
  <c r="O8" i="2"/>
  <c r="M80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W33" i="1" l="1"/>
  <c r="AX87" i="1"/>
  <c r="N125" i="2"/>
  <c r="N89" i="2" s="1"/>
  <c r="BK124" i="2"/>
  <c r="AA150" i="2"/>
  <c r="AA123" i="2" s="1"/>
  <c r="W32" i="1"/>
  <c r="AW87" i="1"/>
  <c r="AK32" i="1" s="1"/>
  <c r="AY87" i="1"/>
  <c r="W34" i="1"/>
  <c r="W124" i="2"/>
  <c r="BK150" i="2"/>
  <c r="N150" i="2" s="1"/>
  <c r="N93" i="2" s="1"/>
  <c r="N151" i="2"/>
  <c r="N94" i="2" s="1"/>
  <c r="W150" i="2"/>
  <c r="F83" i="2"/>
  <c r="M117" i="2"/>
  <c r="M120" i="2"/>
  <c r="M32" i="2"/>
  <c r="AW88" i="1" s="1"/>
  <c r="BK160" i="2"/>
  <c r="N160" i="2" s="1"/>
  <c r="N97" i="2" s="1"/>
  <c r="W123" i="2" l="1"/>
  <c r="AU88" i="1" s="1"/>
  <c r="AU87" i="1" s="1"/>
  <c r="N124" i="2"/>
  <c r="N88" i="2" s="1"/>
  <c r="BK123" i="2"/>
  <c r="N123" i="2" s="1"/>
  <c r="N87" i="2" s="1"/>
  <c r="N105" i="2" l="1"/>
  <c r="BE105" i="2" s="1"/>
  <c r="N103" i="2"/>
  <c r="BE103" i="2" s="1"/>
  <c r="N101" i="2"/>
  <c r="BE101" i="2" s="1"/>
  <c r="M26" i="2"/>
  <c r="N104" i="2"/>
  <c r="BE104" i="2" s="1"/>
  <c r="N102" i="2"/>
  <c r="BE102" i="2" s="1"/>
  <c r="N100" i="2"/>
  <c r="BE100" i="2" l="1"/>
  <c r="N99" i="2"/>
  <c r="M31" i="2" l="1"/>
  <c r="AV88" i="1" s="1"/>
  <c r="AT88" i="1" s="1"/>
  <c r="H31" i="2"/>
  <c r="AZ88" i="1" s="1"/>
  <c r="AZ87" i="1" s="1"/>
  <c r="M27" i="2"/>
  <c r="L107" i="2"/>
  <c r="AS88" i="1" l="1"/>
  <c r="AS87" i="1" s="1"/>
  <c r="M29" i="2"/>
  <c r="AV87" i="1"/>
  <c r="AT87" i="1" l="1"/>
  <c r="L37" i="2"/>
  <c r="AG88" i="1"/>
  <c r="AN88" i="1" l="1"/>
  <c r="AG87" i="1"/>
  <c r="AK26" i="1" l="1"/>
  <c r="AG94" i="1"/>
  <c r="AG93" i="1"/>
  <c r="AG92" i="1"/>
  <c r="AG91" i="1"/>
  <c r="AN87" i="1"/>
  <c r="CD92" i="1" l="1"/>
  <c r="AV92" i="1"/>
  <c r="BY92" i="1" s="1"/>
  <c r="AV93" i="1"/>
  <c r="BY93" i="1" s="1"/>
  <c r="CD93" i="1"/>
  <c r="AV94" i="1"/>
  <c r="BY94" i="1" s="1"/>
  <c r="AN94" i="1"/>
  <c r="CD94" i="1"/>
  <c r="AV91" i="1"/>
  <c r="BY91" i="1" s="1"/>
  <c r="AG90" i="1"/>
  <c r="AN91" i="1"/>
  <c r="CD91" i="1"/>
  <c r="W31" i="1" s="1"/>
  <c r="AN93" i="1" l="1"/>
  <c r="AK27" i="1"/>
  <c r="AK29" i="1" s="1"/>
  <c r="AG96" i="1"/>
  <c r="AK31" i="1"/>
  <c r="AN92" i="1"/>
  <c r="AN90" i="1" s="1"/>
  <c r="AN96" i="1" s="1"/>
  <c r="AK37" i="1" l="1"/>
</calcChain>
</file>

<file path=xl/sharedStrings.xml><?xml version="1.0" encoding="utf-8"?>
<sst xmlns="http://schemas.openxmlformats.org/spreadsheetml/2006/main" count="748" uniqueCount="255">
  <si>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</si>
  <si>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</si>
  <si>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</si>
  <si>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</si>
  <si>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</si>
  <si>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</si>
  <si>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</si>
  <si>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</si>
  <si>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</si>
  <si>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</si>
  <si>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</si>
  <si>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</si>
  <si>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</si>
  <si>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</si>
  <si>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</si>
  <si>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</si>
  <si>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</si>
  <si>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730817041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</si>
  <si>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</si>
  <si>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</si>
  <si>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VD Srnojedy - Oprava dělicí zdi štěrkové propusti</t>
  </si>
  <si>
    <t>JKSO:</t>
  </si>
  <si>
    <t/>
  </si>
  <si>
    <t>CC-CZ:</t>
  </si>
  <si>
    <t>Místo:</t>
  </si>
  <si>
    <t>Srnojedy</t>
  </si>
  <si>
    <t>Datum:</t>
  </si>
  <si>
    <t>5.6.2017</t>
  </si>
  <si>
    <t>Objednatel:</t>
  </si>
  <si>
    <t>IČ:</t>
  </si>
  <si>
    <t>Povodí Labe, s.p.</t>
  </si>
  <si>
    <t>DIČ:</t>
  </si>
  <si>
    <t>Zhotovitel:</t>
  </si>
  <si>
    <t>Vyplň údaj</t>
  </si>
  <si>
    <t>Projektant:</t>
  </si>
  <si>
    <t>Vodní zdroje Ekomonitor, s.r.o.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</si>
  <si>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</si>
  <si>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</si>
  <si>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</si>
  <si>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</si>
  <si>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</si>
  <si>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</si>
  <si>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</si>
  <si>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</si>
  <si>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</si>
  <si>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</si>
  <si>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</si>
  <si>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</si>
  <si>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</si>
  <si>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</si>
  <si>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</si>
  <si>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</si>
  <si>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</si>
  <si>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</si>
  <si>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</si>
  <si>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</si>
  <si>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</si>
  <si>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</si>
  <si>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</si>
  <si>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</si>
  <si>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</si>
  <si>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</si>
  <si>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</si>
  <si>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</si>
  <si>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</si>
  <si>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</si>
  <si>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</si>
  <si>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</si>
  <si>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</si>
  <si>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</si>
  <si>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</si>
  <si>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</si>
  <si>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</si>
  <si>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</si>
  <si>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</si>
  <si>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</si>
  <si>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</si>
  <si>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</si>
  <si>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</si>
  <si>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</si>
  <si>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</si>
  <si>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{c048ae6f-c4a1-410d-b30f-9044d67af3a0}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</si>
  <si>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</si>
  <si>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</si>
  <si>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</si>
  <si>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</si>
  <si>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</si>
  <si>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</si>
  <si>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</si>
  <si>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</si>
  <si>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</si>
  <si>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</si>
  <si>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</si>
  <si>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</si>
  <si>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</si>
  <si>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</si>
  <si>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</si>
  <si>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</si>
  <si>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</si>
  <si>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</si>
  <si>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</si>
  <si>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</si>
  <si>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</si>
  <si>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</si>
  <si>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</si>
  <si>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</si>
  <si>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</si>
  <si>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</si>
  <si>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</si>
  <si>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</si>
  <si>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</si>
  <si>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</si>
  <si>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</si>
  <si>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</si>
  <si>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</si>
  <si>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</si>
  <si>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</si>
  <si>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</si>
  <si>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</si>
  <si>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</si>
  <si>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</si>
  <si>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</si>
  <si>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</si>
  <si>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</si>
  <si>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</si>
  <si>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</si>
  <si>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</si>
  <si>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</si>
  <si>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</si>
  <si>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</si>
  <si>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</si>
  <si>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</si>
  <si>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</si>
  <si>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</si>
  <si>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</si>
  <si>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</si>
  <si>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</si>
  <si>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</si>
  <si>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</si>
  <si>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</si>
  <si>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</si>
  <si>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</si>
  <si>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29</t>
  </si>
  <si>
    <t>K</t>
  </si>
  <si>
    <t>321321116</t>
  </si>
  <si>
    <t>Konstrukce vodních staveb ze ŽB mrazuvzdorného tř. C 30/37</t>
  </si>
  <si>
    <t>m3</t>
  </si>
  <si>
    <t>4</t>
  </si>
  <si>
    <t>-507097246</t>
  </si>
  <si>
    <t>30</t>
  </si>
  <si>
    <t>321351010</t>
  </si>
  <si>
    <t>Bednění konstrukcí vodních staveb rovinné - zřízení</t>
  </si>
  <si>
    <t>m2</t>
  </si>
  <si>
    <t>712852470</t>
  </si>
  <si>
    <t>31</t>
  </si>
  <si>
    <t>321351020</t>
  </si>
  <si>
    <t>Bednění konstrukcí vodních staveb válcově zakřivené - zřízení</t>
  </si>
  <si>
    <t>156915672</t>
  </si>
  <si>
    <t>32</t>
  </si>
  <si>
    <t>321352010</t>
  </si>
  <si>
    <t>Bednění konstrukcí vodních staveb rovinné - odstranění</t>
  </si>
  <si>
    <t>-1103130646</t>
  </si>
  <si>
    <t>33</t>
  </si>
  <si>
    <t>321352020</t>
  </si>
  <si>
    <t>Bednění konstrukcí vodních staveb válcově zakřivené - odstranění</t>
  </si>
  <si>
    <t>1657432128</t>
  </si>
  <si>
    <t>380361011</t>
  </si>
  <si>
    <t>Výztuž kompletních konstrukcí ČOV, nádrží nebo vodojemů ze svařovaných sítí KARI</t>
  </si>
  <si>
    <t>t</t>
  </si>
  <si>
    <t>1434433005</t>
  </si>
  <si>
    <t>36</t>
  </si>
  <si>
    <t>960211251</t>
  </si>
  <si>
    <t>Bourání vodních staveb zděných z kamene nebo z cihel, z vodní hladiny</t>
  </si>
  <si>
    <t>-361805008</t>
  </si>
  <si>
    <t>10</t>
  </si>
  <si>
    <t>977131110</t>
  </si>
  <si>
    <t>Vrty příklepovými vrtáky D do 16 mm do cihelného zdiva nebo prostého betonu</t>
  </si>
  <si>
    <t>m</t>
  </si>
  <si>
    <t>1360299341</t>
  </si>
  <si>
    <t>3</t>
  </si>
  <si>
    <t>985112132</t>
  </si>
  <si>
    <t>Odsekání degradovaného betonu rubu kleneb a podlah tl do 30 mm</t>
  </si>
  <si>
    <t>-1802010153</t>
  </si>
  <si>
    <t>985121123</t>
  </si>
  <si>
    <t>Tryskání degradovaného betonu stěn a rubu kleneb vodou pod tlakem do 2500 barů</t>
  </si>
  <si>
    <t>1650937428</t>
  </si>
  <si>
    <t>985131311</t>
  </si>
  <si>
    <t>Ruční dočištění ploch stěn, rubu kleneb a podlah ocelových kartáči</t>
  </si>
  <si>
    <t>1947544149</t>
  </si>
  <si>
    <t>5</t>
  </si>
  <si>
    <t>985131411</t>
  </si>
  <si>
    <t>Vysušení ploch stěn, rubu kleneb a podlah stlačeným vzduchem</t>
  </si>
  <si>
    <t>432476188</t>
  </si>
  <si>
    <t>6</t>
  </si>
  <si>
    <t>985321211</t>
  </si>
  <si>
    <t>Ochranný nátěr výztuže na epoxidové bázi stěn, líce kleneb a podhledů 1 vrstva tl 1 mm</t>
  </si>
  <si>
    <t>-397327278</t>
  </si>
  <si>
    <t>7</t>
  </si>
  <si>
    <t>985323211</t>
  </si>
  <si>
    <t>Spojovací můstek reprofilovaného betonu na epoxidové bázi tl 1 mm</t>
  </si>
  <si>
    <t>214866449</t>
  </si>
  <si>
    <t>19</t>
  </si>
  <si>
    <t>985324111</t>
  </si>
  <si>
    <t>Impregnační nátěr betonu dvojnásobný (OS-A)</t>
  </si>
  <si>
    <t>-603833861</t>
  </si>
  <si>
    <t>8</t>
  </si>
  <si>
    <t>985324221</t>
  </si>
  <si>
    <t>Ochranný akrylátový nátěr betonu dvojnásobný se stěrkou (OS-C)</t>
  </si>
  <si>
    <t>1242430330</t>
  </si>
  <si>
    <t>9</t>
  </si>
  <si>
    <t>985331112</t>
  </si>
  <si>
    <t>Dodatečné vlepování betonářské výztuže D 10 mm do cementové aktivované malty včetně vyvrtání otvoru</t>
  </si>
  <si>
    <t>-593223758</t>
  </si>
  <si>
    <t>20</t>
  </si>
  <si>
    <t>985513111</t>
  </si>
  <si>
    <t>Stržení povrchu stříkaného betonu ze suchých směsí včetně zařezání</t>
  </si>
  <si>
    <t>-1446466352</t>
  </si>
  <si>
    <t>35</t>
  </si>
  <si>
    <t>997321211</t>
  </si>
  <si>
    <t>Svislá doprava suti a vybouraných hmot v do 4 m</t>
  </si>
  <si>
    <t>-1135670930</t>
  </si>
  <si>
    <t>37</t>
  </si>
  <si>
    <t>997321522</t>
  </si>
  <si>
    <t>Vodorovná doprava suti a vybouraných hmot po vodě do 500 m</t>
  </si>
  <si>
    <t>-2097801267</t>
  </si>
  <si>
    <t>34</t>
  </si>
  <si>
    <t>998323011</t>
  </si>
  <si>
    <t>Přesun hmot pro jezy a stupně</t>
  </si>
  <si>
    <t>-990325547</t>
  </si>
  <si>
    <t>030001000</t>
  </si>
  <si>
    <t>soub</t>
  </si>
  <si>
    <t>1024</t>
  </si>
  <si>
    <t>-1169427801</t>
  </si>
  <si>
    <t>25</t>
  </si>
  <si>
    <t>062303000</t>
  </si>
  <si>
    <t>Použití nezvyklých dopravních prostředků</t>
  </si>
  <si>
    <t>ks</t>
  </si>
  <si>
    <t>520861765</t>
  </si>
  <si>
    <t>23</t>
  </si>
  <si>
    <t>063002000</t>
  </si>
  <si>
    <t>Práce na těžce přístupných místech</t>
  </si>
  <si>
    <t>610608741</t>
  </si>
  <si>
    <t>27</t>
  </si>
  <si>
    <t>063303000</t>
  </si>
  <si>
    <t>Práce ve výškách, v hloubkách</t>
  </si>
  <si>
    <t>1729843151</t>
  </si>
  <si>
    <t>28</t>
  </si>
  <si>
    <t>063403000</t>
  </si>
  <si>
    <t>Práce bez pevné pracovní podlahy</t>
  </si>
  <si>
    <t>1474284570</t>
  </si>
  <si>
    <t>22</t>
  </si>
  <si>
    <t>070001000</t>
  </si>
  <si>
    <t>-1873124696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</si>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</sst>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166" fontId="27" fillId="0" borderId="17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0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1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74" t="s">
        <v>7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R2" s="219" t="s">
        <v>8</v>
      </c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>
      <c r="B4" s="21"/>
      <c r="C4" s="176" t="s">
        <v>12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22"/>
      <c r="AS4" s="23" t="s">
        <v>13</v>
      </c>
      <c r="BE4" s="24" t="s">
        <v>14</v>
      </c>
      <c r="BS4" s="17" t="s">
        <v>15</v>
      </c>
    </row>
    <row r="5" spans="1:73" ht="14.45" customHeight="1">
      <c r="B5" s="21"/>
      <c r="C5" s="25"/>
      <c r="D5" s="26" t="s">
        <v>16</v>
      </c>
      <c r="E5" s="25"/>
      <c r="F5" s="25"/>
      <c r="G5" s="25"/>
      <c r="H5" s="25"/>
      <c r="I5" s="25"/>
      <c r="J5" s="25"/>
      <c r="K5" s="180" t="s">
        <v>17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25"/>
      <c r="AQ5" s="22"/>
      <c r="BE5" s="178" t="s">
        <v>18</v>
      </c>
      <c r="BS5" s="17" t="s">
        <v>9</v>
      </c>
    </row>
    <row r="6" spans="1:73" ht="36.950000000000003" customHeight="1">
      <c r="B6" s="21"/>
      <c r="C6" s="25"/>
      <c r="D6" s="28" t="s">
        <v>19</v>
      </c>
      <c r="E6" s="25"/>
      <c r="F6" s="25"/>
      <c r="G6" s="25"/>
      <c r="H6" s="25"/>
      <c r="I6" s="25"/>
      <c r="J6" s="25"/>
      <c r="K6" s="182" t="s">
        <v>20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25"/>
      <c r="AQ6" s="22"/>
      <c r="BE6" s="179"/>
      <c r="BS6" s="17" t="s">
        <v>9</v>
      </c>
    </row>
    <row r="7" spans="1:73" ht="14.45" customHeight="1">
      <c r="B7" s="21"/>
      <c r="C7" s="25"/>
      <c r="D7" s="29" t="s">
        <v>21</v>
      </c>
      <c r="E7" s="25"/>
      <c r="F7" s="25"/>
      <c r="G7" s="25"/>
      <c r="H7" s="25"/>
      <c r="I7" s="25"/>
      <c r="J7" s="25"/>
      <c r="K7" s="27" t="s">
        <v>22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23</v>
      </c>
      <c r="AL7" s="25"/>
      <c r="AM7" s="25"/>
      <c r="AN7" s="27" t="s">
        <v>22</v>
      </c>
      <c r="AO7" s="25"/>
      <c r="AP7" s="25"/>
      <c r="AQ7" s="22"/>
      <c r="BE7" s="179"/>
      <c r="BS7" s="17" t="s">
        <v>9</v>
      </c>
    </row>
    <row r="8" spans="1:73" ht="14.45" customHeight="1">
      <c r="B8" s="21"/>
      <c r="C8" s="25"/>
      <c r="D8" s="29" t="s">
        <v>24</v>
      </c>
      <c r="E8" s="25"/>
      <c r="F8" s="25"/>
      <c r="G8" s="25"/>
      <c r="H8" s="25"/>
      <c r="I8" s="25"/>
      <c r="J8" s="25"/>
      <c r="K8" s="27" t="s">
        <v>25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26</v>
      </c>
      <c r="AL8" s="25"/>
      <c r="AM8" s="25"/>
      <c r="AN8" s="30" t="s">
        <v>27</v>
      </c>
      <c r="AO8" s="25"/>
      <c r="AP8" s="25"/>
      <c r="AQ8" s="22"/>
      <c r="BE8" s="179"/>
      <c r="BS8" s="17" t="s">
        <v>9</v>
      </c>
    </row>
    <row r="9" spans="1:73" ht="14.45" customHeight="1">
      <c r="B9" s="2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2"/>
      <c r="BE9" s="179"/>
      <c r="BS9" s="17" t="s">
        <v>9</v>
      </c>
    </row>
    <row r="10" spans="1:73" ht="14.45" customHeight="1">
      <c r="B10" s="21"/>
      <c r="C10" s="25"/>
      <c r="D10" s="29" t="s">
        <v>28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29</v>
      </c>
      <c r="AL10" s="25"/>
      <c r="AM10" s="25"/>
      <c r="AN10" s="27" t="s">
        <v>22</v>
      </c>
      <c r="AO10" s="25"/>
      <c r="AP10" s="25"/>
      <c r="AQ10" s="22"/>
      <c r="BE10" s="179"/>
      <c r="BS10" s="17" t="s">
        <v>9</v>
      </c>
    </row>
    <row r="11" spans="1:73" ht="18.399999999999999" customHeight="1">
      <c r="B11" s="21"/>
      <c r="C11" s="25"/>
      <c r="D11" s="25"/>
      <c r="E11" s="27" t="s">
        <v>30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31</v>
      </c>
      <c r="AL11" s="25"/>
      <c r="AM11" s="25"/>
      <c r="AN11" s="27" t="s">
        <v>22</v>
      </c>
      <c r="AO11" s="25"/>
      <c r="AP11" s="25"/>
      <c r="AQ11" s="22"/>
      <c r="BE11" s="179"/>
      <c r="BS11" s="17" t="s">
        <v>9</v>
      </c>
    </row>
    <row r="12" spans="1:73" ht="6.95" customHeight="1">
      <c r="B12" s="2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2"/>
      <c r="BE12" s="179"/>
      <c r="BS12" s="17" t="s">
        <v>9</v>
      </c>
    </row>
    <row r="13" spans="1:73" ht="14.45" customHeight="1">
      <c r="B13" s="21"/>
      <c r="C13" s="25"/>
      <c r="D13" s="29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29</v>
      </c>
      <c r="AL13" s="25"/>
      <c r="AM13" s="25"/>
      <c r="AN13" s="31" t="s">
        <v>33</v>
      </c>
      <c r="AO13" s="25"/>
      <c r="AP13" s="25"/>
      <c r="AQ13" s="22"/>
      <c r="BE13" s="179"/>
      <c r="BS13" s="17" t="s">
        <v>9</v>
      </c>
    </row>
    <row r="14" spans="1:73">
      <c r="B14" s="21"/>
      <c r="C14" s="25"/>
      <c r="D14" s="25"/>
      <c r="E14" s="183" t="s">
        <v>33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29" t="s">
        <v>31</v>
      </c>
      <c r="AL14" s="25"/>
      <c r="AM14" s="25"/>
      <c r="AN14" s="31" t="s">
        <v>33</v>
      </c>
      <c r="AO14" s="25"/>
      <c r="AP14" s="25"/>
      <c r="AQ14" s="22"/>
      <c r="BE14" s="179"/>
      <c r="BS14" s="17" t="s">
        <v>9</v>
      </c>
    </row>
    <row r="15" spans="1:73" ht="6.95" customHeight="1">
      <c r="B15" s="21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2"/>
      <c r="BE15" s="179"/>
      <c r="BS15" s="17" t="s">
        <v>6</v>
      </c>
    </row>
    <row r="16" spans="1:73" ht="14.45" customHeight="1">
      <c r="B16" s="21"/>
      <c r="C16" s="25"/>
      <c r="D16" s="29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29</v>
      </c>
      <c r="AL16" s="25"/>
      <c r="AM16" s="25"/>
      <c r="AN16" s="27" t="s">
        <v>22</v>
      </c>
      <c r="AO16" s="25"/>
      <c r="AP16" s="25"/>
      <c r="AQ16" s="22"/>
      <c r="BE16" s="179"/>
      <c r="BS16" s="17" t="s">
        <v>6</v>
      </c>
    </row>
    <row r="17" spans="2:71" ht="18.399999999999999" customHeight="1">
      <c r="B17" s="21"/>
      <c r="C17" s="25"/>
      <c r="D17" s="25"/>
      <c r="E17" s="27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31</v>
      </c>
      <c r="AL17" s="25"/>
      <c r="AM17" s="25"/>
      <c r="AN17" s="27" t="s">
        <v>22</v>
      </c>
      <c r="AO17" s="25"/>
      <c r="AP17" s="25"/>
      <c r="AQ17" s="22"/>
      <c r="BE17" s="179"/>
      <c r="BS17" s="17" t="s">
        <v>36</v>
      </c>
    </row>
    <row r="18" spans="2:71" ht="6.95" customHeight="1">
      <c r="B18" s="2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2"/>
      <c r="BE18" s="179"/>
      <c r="BS18" s="17" t="s">
        <v>9</v>
      </c>
    </row>
    <row r="19" spans="2:71" ht="14.45" customHeight="1">
      <c r="B19" s="21"/>
      <c r="C19" s="25"/>
      <c r="D19" s="29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29</v>
      </c>
      <c r="AL19" s="25"/>
      <c r="AM19" s="25"/>
      <c r="AN19" s="27" t="s">
        <v>22</v>
      </c>
      <c r="AO19" s="25"/>
      <c r="AP19" s="25"/>
      <c r="AQ19" s="22"/>
      <c r="BE19" s="179"/>
      <c r="BS19" s="17" t="s">
        <v>9</v>
      </c>
    </row>
    <row r="20" spans="2:71" ht="18.399999999999999" customHeight="1">
      <c r="B20" s="21"/>
      <c r="C20" s="25"/>
      <c r="D20" s="25"/>
      <c r="E20" s="27" t="s">
        <v>38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31</v>
      </c>
      <c r="AL20" s="25"/>
      <c r="AM20" s="25"/>
      <c r="AN20" s="27" t="s">
        <v>22</v>
      </c>
      <c r="AO20" s="25"/>
      <c r="AP20" s="25"/>
      <c r="AQ20" s="22"/>
      <c r="BE20" s="179"/>
    </row>
    <row r="21" spans="2:71" ht="6.95" customHeight="1">
      <c r="B21" s="2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2"/>
      <c r="BE21" s="179"/>
    </row>
    <row r="22" spans="2:71">
      <c r="B22" s="21"/>
      <c r="C22" s="25"/>
      <c r="D22" s="29" t="s">
        <v>39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2"/>
      <c r="BE22" s="179"/>
    </row>
    <row r="23" spans="2:71" ht="22.5" customHeight="1">
      <c r="B23" s="21"/>
      <c r="C23" s="25"/>
      <c r="D23" s="25"/>
      <c r="E23" s="185" t="s">
        <v>22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25"/>
      <c r="AP23" s="25"/>
      <c r="AQ23" s="22"/>
      <c r="BE23" s="179"/>
    </row>
    <row r="24" spans="2:71" ht="6.95" customHeight="1">
      <c r="B24" s="21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2"/>
      <c r="BE24" s="179"/>
    </row>
    <row r="25" spans="2:71" ht="6.95" customHeight="1">
      <c r="B25" s="21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2"/>
      <c r="BE25" s="179"/>
    </row>
    <row r="26" spans="2:71" ht="14.45" customHeight="1">
      <c r="B26" s="21"/>
      <c r="C26" s="25"/>
      <c r="D26" s="33" t="s">
        <v>40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86">
        <f>ROUND(AG87,2)</f>
        <v>0</v>
      </c>
      <c r="AL26" s="181"/>
      <c r="AM26" s="181"/>
      <c r="AN26" s="181"/>
      <c r="AO26" s="181"/>
      <c r="AP26" s="25"/>
      <c r="AQ26" s="22"/>
      <c r="BE26" s="179"/>
    </row>
    <row r="27" spans="2:71" ht="14.45" customHeight="1">
      <c r="B27" s="21"/>
      <c r="C27" s="25"/>
      <c r="D27" s="33" t="s">
        <v>41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86">
        <f>ROUND(AG90,2)</f>
        <v>0</v>
      </c>
      <c r="AL27" s="186"/>
      <c r="AM27" s="186"/>
      <c r="AN27" s="186"/>
      <c r="AO27" s="186"/>
      <c r="AP27" s="25"/>
      <c r="AQ27" s="22"/>
      <c r="BE27" s="179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79"/>
    </row>
    <row r="29" spans="2:71" s="1" customFormat="1" ht="25.9" customHeight="1">
      <c r="B29" s="34"/>
      <c r="C29" s="35"/>
      <c r="D29" s="37" t="s">
        <v>42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87">
        <f>ROUND(AK26+AK27,2)</f>
        <v>0</v>
      </c>
      <c r="AL29" s="188"/>
      <c r="AM29" s="188"/>
      <c r="AN29" s="188"/>
      <c r="AO29" s="188"/>
      <c r="AP29" s="35"/>
      <c r="AQ29" s="36"/>
      <c r="BE29" s="179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79"/>
    </row>
    <row r="31" spans="2:71" s="2" customFormat="1" ht="14.45" customHeight="1">
      <c r="B31" s="39"/>
      <c r="C31" s="40"/>
      <c r="D31" s="41" t="s">
        <v>43</v>
      </c>
      <c r="E31" s="40"/>
      <c r="F31" s="41" t="s">
        <v>44</v>
      </c>
      <c r="G31" s="40"/>
      <c r="H31" s="40"/>
      <c r="I31" s="40"/>
      <c r="J31" s="40"/>
      <c r="K31" s="40"/>
      <c r="L31" s="189">
        <v>0.21</v>
      </c>
      <c r="M31" s="190"/>
      <c r="N31" s="190"/>
      <c r="O31" s="190"/>
      <c r="P31" s="40"/>
      <c r="Q31" s="40"/>
      <c r="R31" s="40"/>
      <c r="S31" s="40"/>
      <c r="T31" s="43" t="s">
        <v>45</v>
      </c>
      <c r="U31" s="40"/>
      <c r="V31" s="40"/>
      <c r="W31" s="191">
        <f>ROUND(AZ87+SUM(CD91:CD95),2)</f>
        <v>0</v>
      </c>
      <c r="X31" s="190"/>
      <c r="Y31" s="190"/>
      <c r="Z31" s="190"/>
      <c r="AA31" s="190"/>
      <c r="AB31" s="190"/>
      <c r="AC31" s="190"/>
      <c r="AD31" s="190"/>
      <c r="AE31" s="190"/>
      <c r="AF31" s="40"/>
      <c r="AG31" s="40"/>
      <c r="AH31" s="40"/>
      <c r="AI31" s="40"/>
      <c r="AJ31" s="40"/>
      <c r="AK31" s="191">
        <f>ROUND(AV87+SUM(BY91:BY95),2)</f>
        <v>0</v>
      </c>
      <c r="AL31" s="190"/>
      <c r="AM31" s="190"/>
      <c r="AN31" s="190"/>
      <c r="AO31" s="190"/>
      <c r="AP31" s="40"/>
      <c r="AQ31" s="44"/>
      <c r="BE31" s="179"/>
    </row>
    <row r="32" spans="2:71" s="2" customFormat="1" ht="14.45" customHeight="1">
      <c r="B32" s="39"/>
      <c r="C32" s="40"/>
      <c r="D32" s="40"/>
      <c r="E32" s="40"/>
      <c r="F32" s="41" t="s">
        <v>46</v>
      </c>
      <c r="G32" s="40"/>
      <c r="H32" s="40"/>
      <c r="I32" s="40"/>
      <c r="J32" s="40"/>
      <c r="K32" s="40"/>
      <c r="L32" s="189">
        <v>0.15</v>
      </c>
      <c r="M32" s="190"/>
      <c r="N32" s="190"/>
      <c r="O32" s="190"/>
      <c r="P32" s="40"/>
      <c r="Q32" s="40"/>
      <c r="R32" s="40"/>
      <c r="S32" s="40"/>
      <c r="T32" s="43" t="s">
        <v>45</v>
      </c>
      <c r="U32" s="40"/>
      <c r="V32" s="40"/>
      <c r="W32" s="191">
        <f>ROUND(BA87+SUM(CE91:CE95),2)</f>
        <v>0</v>
      </c>
      <c r="X32" s="190"/>
      <c r="Y32" s="190"/>
      <c r="Z32" s="190"/>
      <c r="AA32" s="190"/>
      <c r="AB32" s="190"/>
      <c r="AC32" s="190"/>
      <c r="AD32" s="190"/>
      <c r="AE32" s="190"/>
      <c r="AF32" s="40"/>
      <c r="AG32" s="40"/>
      <c r="AH32" s="40"/>
      <c r="AI32" s="40"/>
      <c r="AJ32" s="40"/>
      <c r="AK32" s="191">
        <f>ROUND(AW87+SUM(BZ91:BZ95),2)</f>
        <v>0</v>
      </c>
      <c r="AL32" s="190"/>
      <c r="AM32" s="190"/>
      <c r="AN32" s="190"/>
      <c r="AO32" s="190"/>
      <c r="AP32" s="40"/>
      <c r="AQ32" s="44"/>
      <c r="BE32" s="179"/>
    </row>
    <row r="33" spans="2:57" s="2" customFormat="1" ht="14.45" hidden="1" customHeight="1">
      <c r="B33" s="39"/>
      <c r="C33" s="40"/>
      <c r="D33" s="40"/>
      <c r="E33" s="40"/>
      <c r="F33" s="41" t="s">
        <v>47</v>
      </c>
      <c r="G33" s="40"/>
      <c r="H33" s="40"/>
      <c r="I33" s="40"/>
      <c r="J33" s="40"/>
      <c r="K33" s="40"/>
      <c r="L33" s="189">
        <v>0.21</v>
      </c>
      <c r="M33" s="190"/>
      <c r="N33" s="190"/>
      <c r="O33" s="190"/>
      <c r="P33" s="40"/>
      <c r="Q33" s="40"/>
      <c r="R33" s="40"/>
      <c r="S33" s="40"/>
      <c r="T33" s="43" t="s">
        <v>45</v>
      </c>
      <c r="U33" s="40"/>
      <c r="V33" s="40"/>
      <c r="W33" s="191">
        <f>ROUND(BB87+SUM(CF91:CF95),2)</f>
        <v>0</v>
      </c>
      <c r="X33" s="190"/>
      <c r="Y33" s="190"/>
      <c r="Z33" s="190"/>
      <c r="AA33" s="190"/>
      <c r="AB33" s="190"/>
      <c r="AC33" s="190"/>
      <c r="AD33" s="190"/>
      <c r="AE33" s="190"/>
      <c r="AF33" s="40"/>
      <c r="AG33" s="40"/>
      <c r="AH33" s="40"/>
      <c r="AI33" s="40"/>
      <c r="AJ33" s="40"/>
      <c r="AK33" s="191">
        <v>0</v>
      </c>
      <c r="AL33" s="190"/>
      <c r="AM33" s="190"/>
      <c r="AN33" s="190"/>
      <c r="AO33" s="190"/>
      <c r="AP33" s="40"/>
      <c r="AQ33" s="44"/>
      <c r="BE33" s="179"/>
    </row>
    <row r="34" spans="2:57" s="2" customFormat="1" ht="14.45" hidden="1" customHeight="1">
      <c r="B34" s="39"/>
      <c r="C34" s="40"/>
      <c r="D34" s="40"/>
      <c r="E34" s="40"/>
      <c r="F34" s="41" t="s">
        <v>48</v>
      </c>
      <c r="G34" s="40"/>
      <c r="H34" s="40"/>
      <c r="I34" s="40"/>
      <c r="J34" s="40"/>
      <c r="K34" s="40"/>
      <c r="L34" s="189">
        <v>0.15</v>
      </c>
      <c r="M34" s="190"/>
      <c r="N34" s="190"/>
      <c r="O34" s="190"/>
      <c r="P34" s="40"/>
      <c r="Q34" s="40"/>
      <c r="R34" s="40"/>
      <c r="S34" s="40"/>
      <c r="T34" s="43" t="s">
        <v>45</v>
      </c>
      <c r="U34" s="40"/>
      <c r="V34" s="40"/>
      <c r="W34" s="191">
        <f>ROUND(BC87+SUM(CG91:CG95),2)</f>
        <v>0</v>
      </c>
      <c r="X34" s="190"/>
      <c r="Y34" s="190"/>
      <c r="Z34" s="190"/>
      <c r="AA34" s="190"/>
      <c r="AB34" s="190"/>
      <c r="AC34" s="190"/>
      <c r="AD34" s="190"/>
      <c r="AE34" s="190"/>
      <c r="AF34" s="40"/>
      <c r="AG34" s="40"/>
      <c r="AH34" s="40"/>
      <c r="AI34" s="40"/>
      <c r="AJ34" s="40"/>
      <c r="AK34" s="191">
        <v>0</v>
      </c>
      <c r="AL34" s="190"/>
      <c r="AM34" s="190"/>
      <c r="AN34" s="190"/>
      <c r="AO34" s="190"/>
      <c r="AP34" s="40"/>
      <c r="AQ34" s="44"/>
      <c r="BE34" s="179"/>
    </row>
    <row r="35" spans="2:57" s="2" customFormat="1" ht="14.45" hidden="1" customHeight="1">
      <c r="B35" s="39"/>
      <c r="C35" s="40"/>
      <c r="D35" s="40"/>
      <c r="E35" s="40"/>
      <c r="F35" s="41" t="s">
        <v>49</v>
      </c>
      <c r="G35" s="40"/>
      <c r="H35" s="40"/>
      <c r="I35" s="40"/>
      <c r="J35" s="40"/>
      <c r="K35" s="40"/>
      <c r="L35" s="189">
        <v>0</v>
      </c>
      <c r="M35" s="190"/>
      <c r="N35" s="190"/>
      <c r="O35" s="190"/>
      <c r="P35" s="40"/>
      <c r="Q35" s="40"/>
      <c r="R35" s="40"/>
      <c r="S35" s="40"/>
      <c r="T35" s="43" t="s">
        <v>45</v>
      </c>
      <c r="U35" s="40"/>
      <c r="V35" s="40"/>
      <c r="W35" s="191">
        <f>ROUND(BD87+SUM(CH91:CH95),2)</f>
        <v>0</v>
      </c>
      <c r="X35" s="190"/>
      <c r="Y35" s="190"/>
      <c r="Z35" s="190"/>
      <c r="AA35" s="190"/>
      <c r="AB35" s="190"/>
      <c r="AC35" s="190"/>
      <c r="AD35" s="190"/>
      <c r="AE35" s="190"/>
      <c r="AF35" s="40"/>
      <c r="AG35" s="40"/>
      <c r="AH35" s="40"/>
      <c r="AI35" s="40"/>
      <c r="AJ35" s="40"/>
      <c r="AK35" s="191">
        <v>0</v>
      </c>
      <c r="AL35" s="190"/>
      <c r="AM35" s="190"/>
      <c r="AN35" s="190"/>
      <c r="AO35" s="190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50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51</v>
      </c>
      <c r="U37" s="47"/>
      <c r="V37" s="47"/>
      <c r="W37" s="47"/>
      <c r="X37" s="192" t="s">
        <v>52</v>
      </c>
      <c r="Y37" s="193"/>
      <c r="Z37" s="193"/>
      <c r="AA37" s="193"/>
      <c r="AB37" s="193"/>
      <c r="AC37" s="47"/>
      <c r="AD37" s="47"/>
      <c r="AE37" s="47"/>
      <c r="AF37" s="47"/>
      <c r="AG37" s="47"/>
      <c r="AH37" s="47"/>
      <c r="AI37" s="47"/>
      <c r="AJ37" s="47"/>
      <c r="AK37" s="194">
        <f>SUM(AK29:AK35)</f>
        <v>0</v>
      </c>
      <c r="AL37" s="193"/>
      <c r="AM37" s="193"/>
      <c r="AN37" s="193"/>
      <c r="AO37" s="195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 ht="13.5">
      <c r="B39" s="21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"/>
    </row>
    <row r="40" spans="2:57" ht="13.5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"/>
    </row>
    <row r="41" spans="2:57" ht="13.5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2"/>
    </row>
    <row r="42" spans="2:57" ht="13.5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2"/>
    </row>
    <row r="43" spans="2:57" ht="13.5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2"/>
    </row>
    <row r="44" spans="2:57" ht="13.5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2"/>
    </row>
    <row r="45" spans="2:57" ht="13.5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2"/>
    </row>
    <row r="46" spans="2:57" ht="13.5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2"/>
    </row>
    <row r="47" spans="2:57" ht="13.5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2"/>
    </row>
    <row r="48" spans="2:57" ht="13.5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2"/>
    </row>
    <row r="49" spans="2:43" s="1" customFormat="1">
      <c r="B49" s="34"/>
      <c r="C49" s="35"/>
      <c r="D49" s="49" t="s">
        <v>53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54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ht="13.5">
      <c r="B50" s="21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2"/>
    </row>
    <row r="51" spans="2:43" ht="13.5">
      <c r="B51" s="21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2"/>
    </row>
    <row r="52" spans="2:43" ht="13.5">
      <c r="B52" s="21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2"/>
    </row>
    <row r="53" spans="2:43" ht="13.5">
      <c r="B53" s="21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2"/>
    </row>
    <row r="54" spans="2:43" ht="13.5">
      <c r="B54" s="21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2"/>
    </row>
    <row r="55" spans="2:43" ht="13.5">
      <c r="B55" s="21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2"/>
    </row>
    <row r="56" spans="2:43" ht="13.5">
      <c r="B56" s="21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2"/>
    </row>
    <row r="57" spans="2:43" ht="13.5">
      <c r="B57" s="21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2"/>
    </row>
    <row r="58" spans="2:43" s="1" customFormat="1">
      <c r="B58" s="34"/>
      <c r="C58" s="35"/>
      <c r="D58" s="54" t="s">
        <v>55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56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55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56</v>
      </c>
      <c r="AN58" s="55"/>
      <c r="AO58" s="57"/>
      <c r="AP58" s="35"/>
      <c r="AQ58" s="36"/>
    </row>
    <row r="59" spans="2:43" ht="13.5">
      <c r="B59" s="2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2"/>
    </row>
    <row r="60" spans="2:43" s="1" customFormat="1">
      <c r="B60" s="34"/>
      <c r="C60" s="35"/>
      <c r="D60" s="49" t="s">
        <v>57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58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ht="13.5">
      <c r="B61" s="21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2"/>
    </row>
    <row r="62" spans="2:43" ht="13.5">
      <c r="B62" s="21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2"/>
    </row>
    <row r="63" spans="2:43" ht="13.5">
      <c r="B63" s="21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2"/>
    </row>
    <row r="64" spans="2:43" ht="13.5">
      <c r="B64" s="21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2"/>
    </row>
    <row r="65" spans="2:43" ht="13.5">
      <c r="B65" s="21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2"/>
    </row>
    <row r="66" spans="2:43" ht="13.5">
      <c r="B66" s="21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2"/>
    </row>
    <row r="67" spans="2:43" ht="13.5">
      <c r="B67" s="21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2"/>
    </row>
    <row r="68" spans="2:43" ht="13.5">
      <c r="B68" s="21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2"/>
    </row>
    <row r="69" spans="2:43" s="1" customFormat="1">
      <c r="B69" s="34"/>
      <c r="C69" s="35"/>
      <c r="D69" s="54" t="s">
        <v>55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56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55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56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76" t="s">
        <v>59</v>
      </c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36"/>
    </row>
    <row r="77" spans="2:43" s="3" customFormat="1" ht="14.45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730817041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196" t="str">
        <f>K6</f>
        <v>VD Srnojedy - Oprava dělicí zdi štěrkové propusti</v>
      </c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>
      <c r="B80" s="34"/>
      <c r="C80" s="29" t="s">
        <v>24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Srnojedy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26</v>
      </c>
      <c r="AJ80" s="35"/>
      <c r="AK80" s="35"/>
      <c r="AL80" s="35"/>
      <c r="AM80" s="72" t="str">
        <f>IF(AN8= "","",AN8)</f>
        <v>5.6.2017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>
      <c r="B82" s="34"/>
      <c r="C82" s="29" t="s">
        <v>28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Povodí Labe, s.p.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34</v>
      </c>
      <c r="AJ82" s="35"/>
      <c r="AK82" s="35"/>
      <c r="AL82" s="35"/>
      <c r="AM82" s="198" t="str">
        <f>IF(E17="","",E17)</f>
        <v>Vodní zdroje Ekomonitor, s.r.o.</v>
      </c>
      <c r="AN82" s="198"/>
      <c r="AO82" s="198"/>
      <c r="AP82" s="198"/>
      <c r="AQ82" s="36"/>
      <c r="AS82" s="199" t="s">
        <v>60</v>
      </c>
      <c r="AT82" s="200"/>
      <c r="AU82" s="73"/>
      <c r="AV82" s="73"/>
      <c r="AW82" s="73"/>
      <c r="AX82" s="73"/>
      <c r="AY82" s="73"/>
      <c r="AZ82" s="73"/>
      <c r="BA82" s="73"/>
      <c r="BB82" s="73"/>
      <c r="BC82" s="73"/>
      <c r="BD82" s="74"/>
    </row>
    <row r="83" spans="1:89" s="1" customFormat="1">
      <c r="B83" s="34"/>
      <c r="C83" s="29" t="s">
        <v>32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37</v>
      </c>
      <c r="AJ83" s="35"/>
      <c r="AK83" s="35"/>
      <c r="AL83" s="35"/>
      <c r="AM83" s="198" t="str">
        <f>IF(E20="","",E20)</f>
        <v xml:space="preserve"> </v>
      </c>
      <c r="AN83" s="198"/>
      <c r="AO83" s="198"/>
      <c r="AP83" s="198"/>
      <c r="AQ83" s="36"/>
      <c r="AS83" s="201"/>
      <c r="AT83" s="202"/>
      <c r="AU83" s="75"/>
      <c r="AV83" s="75"/>
      <c r="AW83" s="75"/>
      <c r="AX83" s="75"/>
      <c r="AY83" s="75"/>
      <c r="AZ83" s="75"/>
      <c r="BA83" s="75"/>
      <c r="BB83" s="75"/>
      <c r="BC83" s="75"/>
      <c r="BD83" s="76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03"/>
      <c r="AT84" s="204"/>
      <c r="AU84" s="35"/>
      <c r="AV84" s="35"/>
      <c r="AW84" s="35"/>
      <c r="AX84" s="35"/>
      <c r="AY84" s="35"/>
      <c r="AZ84" s="35"/>
      <c r="BA84" s="35"/>
      <c r="BB84" s="35"/>
      <c r="BC84" s="35"/>
      <c r="BD84" s="77"/>
    </row>
    <row r="85" spans="1:89" s="1" customFormat="1" ht="29.25" customHeight="1">
      <c r="B85" s="34"/>
      <c r="C85" s="205" t="s">
        <v>61</v>
      </c>
      <c r="D85" s="206"/>
      <c r="E85" s="206"/>
      <c r="F85" s="206"/>
      <c r="G85" s="206"/>
      <c r="H85" s="78"/>
      <c r="I85" s="207" t="s">
        <v>62</v>
      </c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7" t="s">
        <v>63</v>
      </c>
      <c r="AH85" s="206"/>
      <c r="AI85" s="206"/>
      <c r="AJ85" s="206"/>
      <c r="AK85" s="206"/>
      <c r="AL85" s="206"/>
      <c r="AM85" s="206"/>
      <c r="AN85" s="207" t="s">
        <v>64</v>
      </c>
      <c r="AO85" s="206"/>
      <c r="AP85" s="208"/>
      <c r="AQ85" s="36"/>
      <c r="AS85" s="79" t="s">
        <v>65</v>
      </c>
      <c r="AT85" s="80" t="s">
        <v>66</v>
      </c>
      <c r="AU85" s="80" t="s">
        <v>67</v>
      </c>
      <c r="AV85" s="80" t="s">
        <v>68</v>
      </c>
      <c r="AW85" s="80" t="s">
        <v>69</v>
      </c>
      <c r="AX85" s="80" t="s">
        <v>70</v>
      </c>
      <c r="AY85" s="80" t="s">
        <v>71</v>
      </c>
      <c r="AZ85" s="80" t="s">
        <v>72</v>
      </c>
      <c r="BA85" s="80" t="s">
        <v>73</v>
      </c>
      <c r="BB85" s="80" t="s">
        <v>74</v>
      </c>
      <c r="BC85" s="80" t="s">
        <v>75</v>
      </c>
      <c r="BD85" s="81" t="s">
        <v>76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82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83" t="s">
        <v>77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216">
        <f>ROUND(AG88,2)</f>
        <v>0</v>
      </c>
      <c r="AH87" s="216"/>
      <c r="AI87" s="216"/>
      <c r="AJ87" s="216"/>
      <c r="AK87" s="216"/>
      <c r="AL87" s="216"/>
      <c r="AM87" s="216"/>
      <c r="AN87" s="217">
        <f>SUM(AG87,AT87)</f>
        <v>0</v>
      </c>
      <c r="AO87" s="217"/>
      <c r="AP87" s="217"/>
      <c r="AQ87" s="70"/>
      <c r="AS87" s="85">
        <f>ROUND(AS88,2)</f>
        <v>0</v>
      </c>
      <c r="AT87" s="86">
        <f>ROUND(SUM(AV87:AW87),2)</f>
        <v>0</v>
      </c>
      <c r="AU87" s="87">
        <f>ROUND(AU88,5)</f>
        <v>0</v>
      </c>
      <c r="AV87" s="86">
        <f>ROUND(AZ87*L31,2)</f>
        <v>0</v>
      </c>
      <c r="AW87" s="86">
        <f>ROUND(BA87*L32,2)</f>
        <v>0</v>
      </c>
      <c r="AX87" s="86">
        <f>ROUND(BB87*L31,2)</f>
        <v>0</v>
      </c>
      <c r="AY87" s="86">
        <f>ROUND(BC87*L32,2)</f>
        <v>0</v>
      </c>
      <c r="AZ87" s="86">
        <f>ROUND(AZ88,2)</f>
        <v>0</v>
      </c>
      <c r="BA87" s="86">
        <f>ROUND(BA88,2)</f>
        <v>0</v>
      </c>
      <c r="BB87" s="86">
        <f>ROUND(BB88,2)</f>
        <v>0</v>
      </c>
      <c r="BC87" s="86">
        <f>ROUND(BC88,2)</f>
        <v>0</v>
      </c>
      <c r="BD87" s="88">
        <f>ROUND(BD88,2)</f>
        <v>0</v>
      </c>
      <c r="BS87" s="89" t="s">
        <v>78</v>
      </c>
      <c r="BT87" s="89" t="s">
        <v>79</v>
      </c>
      <c r="BV87" s="89" t="s">
        <v>80</v>
      </c>
      <c r="BW87" s="89" t="s">
        <v>81</v>
      </c>
      <c r="BX87" s="89" t="s">
        <v>82</v>
      </c>
    </row>
    <row r="88" spans="1:89" s="5" customFormat="1" ht="37.5" customHeight="1">
      <c r="A88" s="90" t="s">
        <v>83</v>
      </c>
      <c r="B88" s="91"/>
      <c r="C88" s="92"/>
      <c r="D88" s="211" t="s">
        <v>17</v>
      </c>
      <c r="E88" s="211"/>
      <c r="F88" s="211"/>
      <c r="G88" s="211"/>
      <c r="H88" s="211"/>
      <c r="I88" s="93"/>
      <c r="J88" s="211" t="s">
        <v>20</v>
      </c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09">
        <f>'730817041 - VD Srnojedy -...'!M29</f>
        <v>0</v>
      </c>
      <c r="AH88" s="210"/>
      <c r="AI88" s="210"/>
      <c r="AJ88" s="210"/>
      <c r="AK88" s="210"/>
      <c r="AL88" s="210"/>
      <c r="AM88" s="210"/>
      <c r="AN88" s="209">
        <f>SUM(AG88,AT88)</f>
        <v>0</v>
      </c>
      <c r="AO88" s="210"/>
      <c r="AP88" s="210"/>
      <c r="AQ88" s="94"/>
      <c r="AS88" s="95">
        <f>'730817041 - VD Srnojedy -...'!M27</f>
        <v>0</v>
      </c>
      <c r="AT88" s="96">
        <f>ROUND(SUM(AV88:AW88),2)</f>
        <v>0</v>
      </c>
      <c r="AU88" s="97">
        <f>'730817041 - VD Srnojedy -...'!W123</f>
        <v>0</v>
      </c>
      <c r="AV88" s="96">
        <f>'730817041 - VD Srnojedy -...'!M31</f>
        <v>0</v>
      </c>
      <c r="AW88" s="96">
        <f>'730817041 - VD Srnojedy -...'!M32</f>
        <v>0</v>
      </c>
      <c r="AX88" s="96">
        <f>'730817041 - VD Srnojedy -...'!M33</f>
        <v>0</v>
      </c>
      <c r="AY88" s="96">
        <f>'730817041 - VD Srnojedy -...'!M34</f>
        <v>0</v>
      </c>
      <c r="AZ88" s="96">
        <f>'730817041 - VD Srnojedy -...'!H31</f>
        <v>0</v>
      </c>
      <c r="BA88" s="96">
        <f>'730817041 - VD Srnojedy -...'!H32</f>
        <v>0</v>
      </c>
      <c r="BB88" s="96">
        <f>'730817041 - VD Srnojedy -...'!H33</f>
        <v>0</v>
      </c>
      <c r="BC88" s="96">
        <f>'730817041 - VD Srnojedy -...'!H34</f>
        <v>0</v>
      </c>
      <c r="BD88" s="98">
        <f>'730817041 - VD Srnojedy -...'!H35</f>
        <v>0</v>
      </c>
      <c r="BT88" s="99" t="s">
        <v>84</v>
      </c>
      <c r="BU88" s="99" t="s">
        <v>85</v>
      </c>
      <c r="BV88" s="99" t="s">
        <v>80</v>
      </c>
      <c r="BW88" s="99" t="s">
        <v>81</v>
      </c>
      <c r="BX88" s="99" t="s">
        <v>82</v>
      </c>
    </row>
    <row r="89" spans="1:89" ht="13.5">
      <c r="B89" s="21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2"/>
    </row>
    <row r="90" spans="1:89" s="1" customFormat="1" ht="30" customHeight="1">
      <c r="B90" s="34"/>
      <c r="C90" s="83" t="s">
        <v>86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217">
        <f>ROUND(SUM(AG91:AG94),2)</f>
        <v>0</v>
      </c>
      <c r="AH90" s="217"/>
      <c r="AI90" s="217"/>
      <c r="AJ90" s="217"/>
      <c r="AK90" s="217"/>
      <c r="AL90" s="217"/>
      <c r="AM90" s="217"/>
      <c r="AN90" s="217">
        <f>ROUND(SUM(AN91:AN94),2)</f>
        <v>0</v>
      </c>
      <c r="AO90" s="217"/>
      <c r="AP90" s="217"/>
      <c r="AQ90" s="36"/>
      <c r="AS90" s="79" t="s">
        <v>87</v>
      </c>
      <c r="AT90" s="80" t="s">
        <v>88</v>
      </c>
      <c r="AU90" s="80" t="s">
        <v>43</v>
      </c>
      <c r="AV90" s="81" t="s">
        <v>66</v>
      </c>
    </row>
    <row r="91" spans="1:89" s="1" customFormat="1" ht="19.899999999999999" customHeight="1">
      <c r="B91" s="34"/>
      <c r="C91" s="35"/>
      <c r="D91" s="100" t="s">
        <v>89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212">
        <f>ROUND(AG87*AS91,2)</f>
        <v>0</v>
      </c>
      <c r="AH91" s="213"/>
      <c r="AI91" s="213"/>
      <c r="AJ91" s="213"/>
      <c r="AK91" s="213"/>
      <c r="AL91" s="213"/>
      <c r="AM91" s="213"/>
      <c r="AN91" s="213">
        <f>ROUND(AG91+AV91,2)</f>
        <v>0</v>
      </c>
      <c r="AO91" s="213"/>
      <c r="AP91" s="213"/>
      <c r="AQ91" s="36"/>
      <c r="AS91" s="101">
        <v>0</v>
      </c>
      <c r="AT91" s="102" t="s">
        <v>90</v>
      </c>
      <c r="AU91" s="102" t="s">
        <v>44</v>
      </c>
      <c r="AV91" s="103">
        <f>ROUND(IF(AU91="základní",AG91*L31,IF(AU91="snížená",AG91*L32,0)),2)</f>
        <v>0</v>
      </c>
      <c r="BV91" s="17" t="s">
        <v>91</v>
      </c>
      <c r="BY91" s="104">
        <f>IF(AU91="základní",AV91,0)</f>
        <v>0</v>
      </c>
      <c r="BZ91" s="104">
        <f>IF(AU91="snížená",AV91,0)</f>
        <v>0</v>
      </c>
      <c r="CA91" s="104">
        <v>0</v>
      </c>
      <c r="CB91" s="104">
        <v>0</v>
      </c>
      <c r="CC91" s="104">
        <v>0</v>
      </c>
      <c r="CD91" s="104">
        <f>IF(AU91="základní",AG91,0)</f>
        <v>0</v>
      </c>
      <c r="CE91" s="104">
        <f>IF(AU91="snížená",AG91,0)</f>
        <v>0</v>
      </c>
      <c r="CF91" s="104">
        <f>IF(AU91="zákl. přenesená",AG91,0)</f>
        <v>0</v>
      </c>
      <c r="CG91" s="104">
        <f>IF(AU91="sníž. přenesená",AG91,0)</f>
        <v>0</v>
      </c>
      <c r="CH91" s="104">
        <f>IF(AU91="nulová",AG91,0)</f>
        <v>0</v>
      </c>
      <c r="CI91" s="17">
        <f>IF(AU91="základní",1,IF(AU91="snížená",2,IF(AU91="zákl. přenesená",4,IF(AU91="sníž. přenesená",5,3))))</f>
        <v>1</v>
      </c>
      <c r="CJ91" s="17">
        <f>IF(AT91="stavební čast",1,IF(8891="investiční čast",2,3))</f>
        <v>1</v>
      </c>
      <c r="CK91" s="17" t="str">
        <f>IF(D91="Vyplň vlastní","","x")</f>
        <v>x</v>
      </c>
    </row>
    <row r="92" spans="1:89" s="1" customFormat="1" ht="19.899999999999999" customHeight="1">
      <c r="B92" s="34"/>
      <c r="C92" s="35"/>
      <c r="D92" s="214" t="s">
        <v>92</v>
      </c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35"/>
      <c r="AD92" s="35"/>
      <c r="AE92" s="35"/>
      <c r="AF92" s="35"/>
      <c r="AG92" s="212">
        <f>AG87*AS92</f>
        <v>0</v>
      </c>
      <c r="AH92" s="213"/>
      <c r="AI92" s="213"/>
      <c r="AJ92" s="213"/>
      <c r="AK92" s="213"/>
      <c r="AL92" s="213"/>
      <c r="AM92" s="213"/>
      <c r="AN92" s="213">
        <f>AG92+AV92</f>
        <v>0</v>
      </c>
      <c r="AO92" s="213"/>
      <c r="AP92" s="213"/>
      <c r="AQ92" s="36"/>
      <c r="AS92" s="105">
        <v>0</v>
      </c>
      <c r="AT92" s="106" t="s">
        <v>90</v>
      </c>
      <c r="AU92" s="106" t="s">
        <v>44</v>
      </c>
      <c r="AV92" s="107">
        <f>ROUND(IF(AU92="nulová",0,IF(OR(AU92="základní",AU92="zákl. přenesená"),AG92*L31,AG92*L32)),2)</f>
        <v>0</v>
      </c>
      <c r="BV92" s="17" t="s">
        <v>93</v>
      </c>
      <c r="BY92" s="104">
        <f>IF(AU92="základní",AV92,0)</f>
        <v>0</v>
      </c>
      <c r="BZ92" s="104">
        <f>IF(AU92="snížená",AV92,0)</f>
        <v>0</v>
      </c>
      <c r="CA92" s="104">
        <f>IF(AU92="zákl. přenesená",AV92,0)</f>
        <v>0</v>
      </c>
      <c r="CB92" s="104">
        <f>IF(AU92="sníž. přenesená",AV92,0)</f>
        <v>0</v>
      </c>
      <c r="CC92" s="104">
        <f>IF(AU92="nulová",AV92,0)</f>
        <v>0</v>
      </c>
      <c r="CD92" s="104">
        <f>IF(AU92="základní",AG92,0)</f>
        <v>0</v>
      </c>
      <c r="CE92" s="104">
        <f>IF(AU92="snížená",AG92,0)</f>
        <v>0</v>
      </c>
      <c r="CF92" s="104">
        <f>IF(AU92="zákl. přenesená",AG92,0)</f>
        <v>0</v>
      </c>
      <c r="CG92" s="104">
        <f>IF(AU92="sníž. přenesená",AG92,0)</f>
        <v>0</v>
      </c>
      <c r="CH92" s="104">
        <f>IF(AU92="nulová",AG92,0)</f>
        <v>0</v>
      </c>
      <c r="CI92" s="17">
        <f>IF(AU92="základní",1,IF(AU92="snížená",2,IF(AU92="zákl. přenesená",4,IF(AU92="sníž. přenesená",5,3))))</f>
        <v>1</v>
      </c>
      <c r="CJ92" s="17">
        <f>IF(AT92="stavební čast",1,IF(8892="investiční čast",2,3))</f>
        <v>1</v>
      </c>
      <c r="CK92" s="17" t="str">
        <f>IF(D92="Vyplň vlastní","","x")</f>
        <v/>
      </c>
    </row>
    <row r="93" spans="1:89" s="1" customFormat="1" ht="19.899999999999999" customHeight="1">
      <c r="B93" s="34"/>
      <c r="C93" s="35"/>
      <c r="D93" s="214" t="s">
        <v>92</v>
      </c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35"/>
      <c r="AD93" s="35"/>
      <c r="AE93" s="35"/>
      <c r="AF93" s="35"/>
      <c r="AG93" s="212">
        <f>AG87*AS93</f>
        <v>0</v>
      </c>
      <c r="AH93" s="213"/>
      <c r="AI93" s="213"/>
      <c r="AJ93" s="213"/>
      <c r="AK93" s="213"/>
      <c r="AL93" s="213"/>
      <c r="AM93" s="213"/>
      <c r="AN93" s="213">
        <f>AG93+AV93</f>
        <v>0</v>
      </c>
      <c r="AO93" s="213"/>
      <c r="AP93" s="213"/>
      <c r="AQ93" s="36"/>
      <c r="AS93" s="105">
        <v>0</v>
      </c>
      <c r="AT93" s="106" t="s">
        <v>90</v>
      </c>
      <c r="AU93" s="106" t="s">
        <v>44</v>
      </c>
      <c r="AV93" s="107">
        <f>ROUND(IF(AU93="nulová",0,IF(OR(AU93="základní",AU93="zákl. přenesená"),AG93*L31,AG93*L32)),2)</f>
        <v>0</v>
      </c>
      <c r="BV93" s="17" t="s">
        <v>93</v>
      </c>
      <c r="BY93" s="104">
        <f>IF(AU93="základní",AV93,0)</f>
        <v>0</v>
      </c>
      <c r="BZ93" s="104">
        <f>IF(AU93="snížená",AV93,0)</f>
        <v>0</v>
      </c>
      <c r="CA93" s="104">
        <f>IF(AU93="zákl. přenesená",AV93,0)</f>
        <v>0</v>
      </c>
      <c r="CB93" s="104">
        <f>IF(AU93="sníž. přenesená",AV93,0)</f>
        <v>0</v>
      </c>
      <c r="CC93" s="104">
        <f>IF(AU93="nulová",AV93,0)</f>
        <v>0</v>
      </c>
      <c r="CD93" s="104">
        <f>IF(AU93="základní",AG93,0)</f>
        <v>0</v>
      </c>
      <c r="CE93" s="104">
        <f>IF(AU93="snížená",AG93,0)</f>
        <v>0</v>
      </c>
      <c r="CF93" s="104">
        <f>IF(AU93="zákl. přenesená",AG93,0)</f>
        <v>0</v>
      </c>
      <c r="CG93" s="104">
        <f>IF(AU93="sníž. přenesená",AG93,0)</f>
        <v>0</v>
      </c>
      <c r="CH93" s="104">
        <f>IF(AU93="nulová",AG93,0)</f>
        <v>0</v>
      </c>
      <c r="CI93" s="17">
        <f>IF(AU93="základní",1,IF(AU93="snížená",2,IF(AU93="zákl. přenesená",4,IF(AU93="sníž. přenesená",5,3))))</f>
        <v>1</v>
      </c>
      <c r="CJ93" s="17">
        <f>IF(AT93="stavební čast",1,IF(8893="investiční čast",2,3))</f>
        <v>1</v>
      </c>
      <c r="CK93" s="17" t="str">
        <f>IF(D93="Vyplň vlastní","","x")</f>
        <v/>
      </c>
    </row>
    <row r="94" spans="1:89" s="1" customFormat="1" ht="19.899999999999999" customHeight="1">
      <c r="B94" s="34"/>
      <c r="C94" s="35"/>
      <c r="D94" s="214" t="s">
        <v>92</v>
      </c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35"/>
      <c r="AD94" s="35"/>
      <c r="AE94" s="35"/>
      <c r="AF94" s="35"/>
      <c r="AG94" s="212">
        <f>AG87*AS94</f>
        <v>0</v>
      </c>
      <c r="AH94" s="213"/>
      <c r="AI94" s="213"/>
      <c r="AJ94" s="213"/>
      <c r="AK94" s="213"/>
      <c r="AL94" s="213"/>
      <c r="AM94" s="213"/>
      <c r="AN94" s="213">
        <f>AG94+AV94</f>
        <v>0</v>
      </c>
      <c r="AO94" s="213"/>
      <c r="AP94" s="213"/>
      <c r="AQ94" s="36"/>
      <c r="AS94" s="108">
        <v>0</v>
      </c>
      <c r="AT94" s="109" t="s">
        <v>90</v>
      </c>
      <c r="AU94" s="109" t="s">
        <v>44</v>
      </c>
      <c r="AV94" s="110">
        <f>ROUND(IF(AU94="nulová",0,IF(OR(AU94="základní",AU94="zákl. přenesená"),AG94*L31,AG94*L32)),2)</f>
        <v>0</v>
      </c>
      <c r="BV94" s="17" t="s">
        <v>93</v>
      </c>
      <c r="BY94" s="104">
        <f>IF(AU94="základní",AV94,0)</f>
        <v>0</v>
      </c>
      <c r="BZ94" s="104">
        <f>IF(AU94="snížená",AV94,0)</f>
        <v>0</v>
      </c>
      <c r="CA94" s="104">
        <f>IF(AU94="zákl. přenesená",AV94,0)</f>
        <v>0</v>
      </c>
      <c r="CB94" s="104">
        <f>IF(AU94="sníž. přenesená",AV94,0)</f>
        <v>0</v>
      </c>
      <c r="CC94" s="104">
        <f>IF(AU94="nulová",AV94,0)</f>
        <v>0</v>
      </c>
      <c r="CD94" s="104">
        <f>IF(AU94="základní",AG94,0)</f>
        <v>0</v>
      </c>
      <c r="CE94" s="104">
        <f>IF(AU94="snížená",AG94,0)</f>
        <v>0</v>
      </c>
      <c r="CF94" s="104">
        <f>IF(AU94="zákl. přenesená",AG94,0)</f>
        <v>0</v>
      </c>
      <c r="CG94" s="104">
        <f>IF(AU94="sníž. přenesená",AG94,0)</f>
        <v>0</v>
      </c>
      <c r="CH94" s="104">
        <f>IF(AU94="nulová",AG94,0)</f>
        <v>0</v>
      </c>
      <c r="CI94" s="17">
        <f>IF(AU94="základní",1,IF(AU94="snížená",2,IF(AU94="zákl. přenesená",4,IF(AU94="sníž. přenesená",5,3))))</f>
        <v>1</v>
      </c>
      <c r="CJ94" s="17">
        <f>IF(AT94="stavební čast",1,IF(8894="investiční čast",2,3))</f>
        <v>1</v>
      </c>
      <c r="CK94" s="17" t="str">
        <f>IF(D94="Vyplň vlastní","","x")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11" t="s">
        <v>94</v>
      </c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218">
        <f>ROUND(AG87+AG90,2)</f>
        <v>0</v>
      </c>
      <c r="AH96" s="218"/>
      <c r="AI96" s="218"/>
      <c r="AJ96" s="218"/>
      <c r="AK96" s="218"/>
      <c r="AL96" s="218"/>
      <c r="AM96" s="218"/>
      <c r="AN96" s="218">
        <f>AN87+AN90</f>
        <v>0</v>
      </c>
      <c r="AO96" s="218"/>
      <c r="AP96" s="218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sheetProtection algorithmName="SHA-512" hashValue="Tqcl7KkAmosOnADajEe/tF1wgBM269g3DJUA5B0yhKNWBjqnec7uW0X4cagmj7N0pUmEy6O9oF83MEbFlPfAHg==" saltValue="Ybl2794eCIqzRBCU5dqPMw==" spinCount="100000" sheet="1" objects="1" scenarios="1" formatCells="0" formatColumns="0" formatRows="0" sort="0" autoFilter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730817041 - VD Srnojedy -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3"/>
      <c r="B1" s="11"/>
      <c r="C1" s="11"/>
      <c r="D1" s="12" t="s">
        <v>1</v>
      </c>
      <c r="E1" s="11"/>
      <c r="F1" s="13" t="s">
        <v>95</v>
      </c>
      <c r="G1" s="13"/>
      <c r="H1" s="256" t="s">
        <v>96</v>
      </c>
      <c r="I1" s="256"/>
      <c r="J1" s="256"/>
      <c r="K1" s="256"/>
      <c r="L1" s="13" t="s">
        <v>97</v>
      </c>
      <c r="M1" s="11"/>
      <c r="N1" s="11"/>
      <c r="O1" s="12" t="s">
        <v>98</v>
      </c>
      <c r="P1" s="11"/>
      <c r="Q1" s="11"/>
      <c r="R1" s="11"/>
      <c r="S1" s="13" t="s">
        <v>99</v>
      </c>
      <c r="T1" s="13"/>
      <c r="U1" s="113"/>
      <c r="V1" s="1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4" t="s">
        <v>7</v>
      </c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S2" s="219" t="s">
        <v>8</v>
      </c>
      <c r="T2" s="220"/>
      <c r="U2" s="220"/>
      <c r="V2" s="220"/>
      <c r="W2" s="220"/>
      <c r="X2" s="220"/>
      <c r="Y2" s="220"/>
      <c r="Z2" s="220"/>
      <c r="AA2" s="220"/>
      <c r="AB2" s="220"/>
      <c r="AC2" s="220"/>
      <c r="AT2" s="17" t="s">
        <v>81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100</v>
      </c>
    </row>
    <row r="4" spans="1:66" ht="36.950000000000003" customHeight="1">
      <c r="B4" s="21"/>
      <c r="C4" s="176" t="s">
        <v>101</v>
      </c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22"/>
      <c r="T4" s="23" t="s">
        <v>13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s="1" customFormat="1" ht="32.85" customHeight="1">
      <c r="B6" s="34"/>
      <c r="C6" s="35"/>
      <c r="D6" s="28" t="s">
        <v>19</v>
      </c>
      <c r="E6" s="35"/>
      <c r="F6" s="182" t="s">
        <v>20</v>
      </c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35"/>
      <c r="R6" s="36"/>
    </row>
    <row r="7" spans="1:66" s="1" customFormat="1" ht="14.45" customHeight="1">
      <c r="B7" s="34"/>
      <c r="C7" s="35"/>
      <c r="D7" s="29" t="s">
        <v>21</v>
      </c>
      <c r="E7" s="35"/>
      <c r="F7" s="27" t="s">
        <v>22</v>
      </c>
      <c r="G7" s="35"/>
      <c r="H7" s="35"/>
      <c r="I7" s="35"/>
      <c r="J7" s="35"/>
      <c r="K7" s="35"/>
      <c r="L7" s="35"/>
      <c r="M7" s="29" t="s">
        <v>23</v>
      </c>
      <c r="N7" s="35"/>
      <c r="O7" s="27" t="s">
        <v>22</v>
      </c>
      <c r="P7" s="35"/>
      <c r="Q7" s="35"/>
      <c r="R7" s="36"/>
    </row>
    <row r="8" spans="1:66" s="1" customFormat="1" ht="14.45" customHeight="1">
      <c r="B8" s="34"/>
      <c r="C8" s="35"/>
      <c r="D8" s="29" t="s">
        <v>24</v>
      </c>
      <c r="E8" s="35"/>
      <c r="F8" s="27" t="s">
        <v>25</v>
      </c>
      <c r="G8" s="35"/>
      <c r="H8" s="35"/>
      <c r="I8" s="35"/>
      <c r="J8" s="35"/>
      <c r="K8" s="35"/>
      <c r="L8" s="35"/>
      <c r="M8" s="29" t="s">
        <v>26</v>
      </c>
      <c r="N8" s="35"/>
      <c r="O8" s="222" t="str">
        <f>'Rekapitulace stavby'!AN8</f>
        <v>5.6.2017</v>
      </c>
      <c r="P8" s="223"/>
      <c r="Q8" s="35"/>
      <c r="R8" s="36"/>
    </row>
    <row r="9" spans="1:66" s="1" customFormat="1" ht="10.9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5" customHeight="1">
      <c r="B10" s="34"/>
      <c r="C10" s="35"/>
      <c r="D10" s="29" t="s">
        <v>28</v>
      </c>
      <c r="E10" s="35"/>
      <c r="F10" s="35"/>
      <c r="G10" s="35"/>
      <c r="H10" s="35"/>
      <c r="I10" s="35"/>
      <c r="J10" s="35"/>
      <c r="K10" s="35"/>
      <c r="L10" s="35"/>
      <c r="M10" s="29" t="s">
        <v>29</v>
      </c>
      <c r="N10" s="35"/>
      <c r="O10" s="180" t="s">
        <v>22</v>
      </c>
      <c r="P10" s="180"/>
      <c r="Q10" s="35"/>
      <c r="R10" s="36"/>
    </row>
    <row r="11" spans="1:66" s="1" customFormat="1" ht="18" customHeight="1">
      <c r="B11" s="34"/>
      <c r="C11" s="35"/>
      <c r="D11" s="35"/>
      <c r="E11" s="27" t="s">
        <v>30</v>
      </c>
      <c r="F11" s="35"/>
      <c r="G11" s="35"/>
      <c r="H11" s="35"/>
      <c r="I11" s="35"/>
      <c r="J11" s="35"/>
      <c r="K11" s="35"/>
      <c r="L11" s="35"/>
      <c r="M11" s="29" t="s">
        <v>31</v>
      </c>
      <c r="N11" s="35"/>
      <c r="O11" s="180" t="s">
        <v>22</v>
      </c>
      <c r="P11" s="180"/>
      <c r="Q11" s="35"/>
      <c r="R11" s="36"/>
    </row>
    <row r="12" spans="1:66" s="1" customFormat="1" ht="6.95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5" customHeight="1">
      <c r="B13" s="34"/>
      <c r="C13" s="35"/>
      <c r="D13" s="29" t="s">
        <v>32</v>
      </c>
      <c r="E13" s="35"/>
      <c r="F13" s="35"/>
      <c r="G13" s="35"/>
      <c r="H13" s="35"/>
      <c r="I13" s="35"/>
      <c r="J13" s="35"/>
      <c r="K13" s="35"/>
      <c r="L13" s="35"/>
      <c r="M13" s="29" t="s">
        <v>29</v>
      </c>
      <c r="N13" s="35"/>
      <c r="O13" s="224" t="str">
        <f>IF('Rekapitulace stavby'!AN13="","",'Rekapitulace stavby'!AN13)</f>
        <v>Vyplň údaj</v>
      </c>
      <c r="P13" s="180"/>
      <c r="Q13" s="35"/>
      <c r="R13" s="36"/>
    </row>
    <row r="14" spans="1:66" s="1" customFormat="1" ht="18" customHeight="1">
      <c r="B14" s="34"/>
      <c r="C14" s="35"/>
      <c r="D14" s="35"/>
      <c r="E14" s="224" t="str">
        <f>IF('Rekapitulace stavby'!E14="","",'Rekapitulace stavby'!E14)</f>
        <v>Vyplň údaj</v>
      </c>
      <c r="F14" s="225"/>
      <c r="G14" s="225"/>
      <c r="H14" s="225"/>
      <c r="I14" s="225"/>
      <c r="J14" s="225"/>
      <c r="K14" s="225"/>
      <c r="L14" s="225"/>
      <c r="M14" s="29" t="s">
        <v>31</v>
      </c>
      <c r="N14" s="35"/>
      <c r="O14" s="224" t="str">
        <f>IF('Rekapitulace stavby'!AN14="","",'Rekapitulace stavby'!AN14)</f>
        <v>Vyplň údaj</v>
      </c>
      <c r="P14" s="180"/>
      <c r="Q14" s="35"/>
      <c r="R14" s="36"/>
    </row>
    <row r="15" spans="1:66" s="1" customFormat="1" ht="6.95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5" customHeight="1">
      <c r="B16" s="34"/>
      <c r="C16" s="35"/>
      <c r="D16" s="29" t="s">
        <v>34</v>
      </c>
      <c r="E16" s="35"/>
      <c r="F16" s="35"/>
      <c r="G16" s="35"/>
      <c r="H16" s="35"/>
      <c r="I16" s="35"/>
      <c r="J16" s="35"/>
      <c r="K16" s="35"/>
      <c r="L16" s="35"/>
      <c r="M16" s="29" t="s">
        <v>29</v>
      </c>
      <c r="N16" s="35"/>
      <c r="O16" s="180" t="s">
        <v>22</v>
      </c>
      <c r="P16" s="180"/>
      <c r="Q16" s="35"/>
      <c r="R16" s="36"/>
    </row>
    <row r="17" spans="2:18" s="1" customFormat="1" ht="18" customHeight="1">
      <c r="B17" s="34"/>
      <c r="C17" s="35"/>
      <c r="D17" s="35"/>
      <c r="E17" s="27" t="s">
        <v>35</v>
      </c>
      <c r="F17" s="35"/>
      <c r="G17" s="35"/>
      <c r="H17" s="35"/>
      <c r="I17" s="35"/>
      <c r="J17" s="35"/>
      <c r="K17" s="35"/>
      <c r="L17" s="35"/>
      <c r="M17" s="29" t="s">
        <v>31</v>
      </c>
      <c r="N17" s="35"/>
      <c r="O17" s="180" t="s">
        <v>22</v>
      </c>
      <c r="P17" s="180"/>
      <c r="Q17" s="35"/>
      <c r="R17" s="36"/>
    </row>
    <row r="18" spans="2:18" s="1" customFormat="1" ht="6.95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5" customHeight="1">
      <c r="B19" s="34"/>
      <c r="C19" s="35"/>
      <c r="D19" s="29" t="s">
        <v>37</v>
      </c>
      <c r="E19" s="35"/>
      <c r="F19" s="35"/>
      <c r="G19" s="35"/>
      <c r="H19" s="35"/>
      <c r="I19" s="35"/>
      <c r="J19" s="35"/>
      <c r="K19" s="35"/>
      <c r="L19" s="35"/>
      <c r="M19" s="29" t="s">
        <v>29</v>
      </c>
      <c r="N19" s="35"/>
      <c r="O19" s="180" t="str">
        <f>IF('Rekapitulace stavby'!AN19="","",'Rekapitulace stavby'!AN19)</f>
        <v/>
      </c>
      <c r="P19" s="180"/>
      <c r="Q19" s="35"/>
      <c r="R19" s="36"/>
    </row>
    <row r="20" spans="2:18" s="1" customFormat="1" ht="18" customHeight="1">
      <c r="B20" s="34"/>
      <c r="C20" s="35"/>
      <c r="D20" s="35"/>
      <c r="E20" s="27" t="str">
        <f>IF('Rekapitulace stavby'!E20="","",'Rekapitulace stavby'!E20)</f>
        <v xml:space="preserve"> </v>
      </c>
      <c r="F20" s="35"/>
      <c r="G20" s="35"/>
      <c r="H20" s="35"/>
      <c r="I20" s="35"/>
      <c r="J20" s="35"/>
      <c r="K20" s="35"/>
      <c r="L20" s="35"/>
      <c r="M20" s="29" t="s">
        <v>31</v>
      </c>
      <c r="N20" s="35"/>
      <c r="O20" s="180" t="str">
        <f>IF('Rekapitulace stavby'!AN20="","",'Rekapitulace stavby'!AN20)</f>
        <v/>
      </c>
      <c r="P20" s="180"/>
      <c r="Q20" s="35"/>
      <c r="R20" s="36"/>
    </row>
    <row r="21" spans="2:18" s="1" customFormat="1" ht="6.9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5" customHeight="1">
      <c r="B22" s="34"/>
      <c r="C22" s="35"/>
      <c r="D22" s="29" t="s">
        <v>39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22.5" customHeight="1">
      <c r="B23" s="34"/>
      <c r="C23" s="35"/>
      <c r="D23" s="35"/>
      <c r="E23" s="185" t="s">
        <v>22</v>
      </c>
      <c r="F23" s="185"/>
      <c r="G23" s="185"/>
      <c r="H23" s="185"/>
      <c r="I23" s="185"/>
      <c r="J23" s="185"/>
      <c r="K23" s="185"/>
      <c r="L23" s="185"/>
      <c r="M23" s="35"/>
      <c r="N23" s="35"/>
      <c r="O23" s="35"/>
      <c r="P23" s="35"/>
      <c r="Q23" s="35"/>
      <c r="R23" s="36"/>
    </row>
    <row r="24" spans="2:18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5" customHeight="1">
      <c r="B26" s="34"/>
      <c r="C26" s="35"/>
      <c r="D26" s="114" t="s">
        <v>102</v>
      </c>
      <c r="E26" s="35"/>
      <c r="F26" s="35"/>
      <c r="G26" s="35"/>
      <c r="H26" s="35"/>
      <c r="I26" s="35"/>
      <c r="J26" s="35"/>
      <c r="K26" s="35"/>
      <c r="L26" s="35"/>
      <c r="M26" s="186">
        <f>N87</f>
        <v>0</v>
      </c>
      <c r="N26" s="186"/>
      <c r="O26" s="186"/>
      <c r="P26" s="186"/>
      <c r="Q26" s="35"/>
      <c r="R26" s="36"/>
    </row>
    <row r="27" spans="2:18" s="1" customFormat="1" ht="14.45" customHeight="1">
      <c r="B27" s="34"/>
      <c r="C27" s="35"/>
      <c r="D27" s="33" t="s">
        <v>89</v>
      </c>
      <c r="E27" s="35"/>
      <c r="F27" s="35"/>
      <c r="G27" s="35"/>
      <c r="H27" s="35"/>
      <c r="I27" s="35"/>
      <c r="J27" s="35"/>
      <c r="K27" s="35"/>
      <c r="L27" s="35"/>
      <c r="M27" s="186">
        <f>N99</f>
        <v>0</v>
      </c>
      <c r="N27" s="186"/>
      <c r="O27" s="186"/>
      <c r="P27" s="186"/>
      <c r="Q27" s="35"/>
      <c r="R27" s="36"/>
    </row>
    <row r="28" spans="2:18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>
      <c r="B29" s="34"/>
      <c r="C29" s="35"/>
      <c r="D29" s="115" t="s">
        <v>42</v>
      </c>
      <c r="E29" s="35"/>
      <c r="F29" s="35"/>
      <c r="G29" s="35"/>
      <c r="H29" s="35"/>
      <c r="I29" s="35"/>
      <c r="J29" s="35"/>
      <c r="K29" s="35"/>
      <c r="L29" s="35"/>
      <c r="M29" s="226">
        <f>ROUND(M26+M27,2)</f>
        <v>0</v>
      </c>
      <c r="N29" s="221"/>
      <c r="O29" s="221"/>
      <c r="P29" s="221"/>
      <c r="Q29" s="35"/>
      <c r="R29" s="36"/>
    </row>
    <row r="30" spans="2:18" s="1" customFormat="1" ht="6.95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5" customHeight="1">
      <c r="B31" s="34"/>
      <c r="C31" s="35"/>
      <c r="D31" s="41" t="s">
        <v>43</v>
      </c>
      <c r="E31" s="41" t="s">
        <v>44</v>
      </c>
      <c r="F31" s="42">
        <v>0.21</v>
      </c>
      <c r="G31" s="116" t="s">
        <v>45</v>
      </c>
      <c r="H31" s="227">
        <f>ROUND((((SUM(BE99:BE106)+SUM(BE123:BE159))+SUM(BE161))),2)</f>
        <v>0</v>
      </c>
      <c r="I31" s="221"/>
      <c r="J31" s="221"/>
      <c r="K31" s="35"/>
      <c r="L31" s="35"/>
      <c r="M31" s="227">
        <f>ROUND(((ROUND((SUM(BE99:BE106)+SUM(BE123:BE159)), 2)*F31)+SUM(BE161)*F31),2)</f>
        <v>0</v>
      </c>
      <c r="N31" s="221"/>
      <c r="O31" s="221"/>
      <c r="P31" s="221"/>
      <c r="Q31" s="35"/>
      <c r="R31" s="36"/>
    </row>
    <row r="32" spans="2:18" s="1" customFormat="1" ht="14.45" customHeight="1">
      <c r="B32" s="34"/>
      <c r="C32" s="35"/>
      <c r="D32" s="35"/>
      <c r="E32" s="41" t="s">
        <v>46</v>
      </c>
      <c r="F32" s="42">
        <v>0.15</v>
      </c>
      <c r="G32" s="116" t="s">
        <v>45</v>
      </c>
      <c r="H32" s="227">
        <f>ROUND((((SUM(BF99:BF106)+SUM(BF123:BF159))+SUM(BF161))),2)</f>
        <v>0</v>
      </c>
      <c r="I32" s="221"/>
      <c r="J32" s="221"/>
      <c r="K32" s="35"/>
      <c r="L32" s="35"/>
      <c r="M32" s="227">
        <f>ROUND(((ROUND((SUM(BF99:BF106)+SUM(BF123:BF159)), 2)*F32)+SUM(BF161)*F32),2)</f>
        <v>0</v>
      </c>
      <c r="N32" s="221"/>
      <c r="O32" s="221"/>
      <c r="P32" s="221"/>
      <c r="Q32" s="35"/>
      <c r="R32" s="36"/>
    </row>
    <row r="33" spans="2:18" s="1" customFormat="1" ht="14.45" hidden="1" customHeight="1">
      <c r="B33" s="34"/>
      <c r="C33" s="35"/>
      <c r="D33" s="35"/>
      <c r="E33" s="41" t="s">
        <v>47</v>
      </c>
      <c r="F33" s="42">
        <v>0.21</v>
      </c>
      <c r="G33" s="116" t="s">
        <v>45</v>
      </c>
      <c r="H33" s="227">
        <f>ROUND((((SUM(BG99:BG106)+SUM(BG123:BG159))+SUM(BG161))),2)</f>
        <v>0</v>
      </c>
      <c r="I33" s="221"/>
      <c r="J33" s="221"/>
      <c r="K33" s="35"/>
      <c r="L33" s="35"/>
      <c r="M33" s="227">
        <v>0</v>
      </c>
      <c r="N33" s="221"/>
      <c r="O33" s="221"/>
      <c r="P33" s="221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48</v>
      </c>
      <c r="F34" s="42">
        <v>0.15</v>
      </c>
      <c r="G34" s="116" t="s">
        <v>45</v>
      </c>
      <c r="H34" s="227">
        <f>ROUND((((SUM(BH99:BH106)+SUM(BH123:BH159))+SUM(BH161))),2)</f>
        <v>0</v>
      </c>
      <c r="I34" s="221"/>
      <c r="J34" s="221"/>
      <c r="K34" s="35"/>
      <c r="L34" s="35"/>
      <c r="M34" s="227">
        <v>0</v>
      </c>
      <c r="N34" s="221"/>
      <c r="O34" s="221"/>
      <c r="P34" s="221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49</v>
      </c>
      <c r="F35" s="42">
        <v>0</v>
      </c>
      <c r="G35" s="116" t="s">
        <v>45</v>
      </c>
      <c r="H35" s="227">
        <f>ROUND((((SUM(BI99:BI106)+SUM(BI123:BI159))+SUM(BI161))),2)</f>
        <v>0</v>
      </c>
      <c r="I35" s="221"/>
      <c r="J35" s="221"/>
      <c r="K35" s="35"/>
      <c r="L35" s="35"/>
      <c r="M35" s="227">
        <v>0</v>
      </c>
      <c r="N35" s="221"/>
      <c r="O35" s="221"/>
      <c r="P35" s="221"/>
      <c r="Q35" s="35"/>
      <c r="R35" s="36"/>
    </row>
    <row r="36" spans="2:18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>
      <c r="B37" s="34"/>
      <c r="C37" s="112"/>
      <c r="D37" s="117" t="s">
        <v>50</v>
      </c>
      <c r="E37" s="78"/>
      <c r="F37" s="78"/>
      <c r="G37" s="118" t="s">
        <v>51</v>
      </c>
      <c r="H37" s="119" t="s">
        <v>52</v>
      </c>
      <c r="I37" s="78"/>
      <c r="J37" s="78"/>
      <c r="K37" s="78"/>
      <c r="L37" s="228">
        <f>SUM(M29:M35)</f>
        <v>0</v>
      </c>
      <c r="M37" s="228"/>
      <c r="N37" s="228"/>
      <c r="O37" s="228"/>
      <c r="P37" s="229"/>
      <c r="Q37" s="112"/>
      <c r="R37" s="36"/>
    </row>
    <row r="38" spans="2:18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ht="13.5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2:18" ht="13.5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 ht="13.5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 ht="13.5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 ht="13.5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 ht="13.5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 ht="13.5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 ht="13.5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 ht="13.5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 ht="13.5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>
      <c r="B50" s="34"/>
      <c r="C50" s="35"/>
      <c r="D50" s="49" t="s">
        <v>53</v>
      </c>
      <c r="E50" s="50"/>
      <c r="F50" s="50"/>
      <c r="G50" s="50"/>
      <c r="H50" s="51"/>
      <c r="I50" s="35"/>
      <c r="J50" s="49" t="s">
        <v>54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 ht="13.5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 ht="13.5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 ht="13.5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 ht="13.5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 ht="13.5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 ht="13.5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 ht="13.5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>
      <c r="B59" s="34"/>
      <c r="C59" s="35"/>
      <c r="D59" s="54" t="s">
        <v>55</v>
      </c>
      <c r="E59" s="55"/>
      <c r="F59" s="55"/>
      <c r="G59" s="56" t="s">
        <v>56</v>
      </c>
      <c r="H59" s="57"/>
      <c r="I59" s="35"/>
      <c r="J59" s="54" t="s">
        <v>55</v>
      </c>
      <c r="K59" s="55"/>
      <c r="L59" s="55"/>
      <c r="M59" s="55"/>
      <c r="N59" s="56" t="s">
        <v>56</v>
      </c>
      <c r="O59" s="55"/>
      <c r="P59" s="57"/>
      <c r="Q59" s="35"/>
      <c r="R59" s="36"/>
    </row>
    <row r="60" spans="2:18" ht="13.5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>
      <c r="B61" s="34"/>
      <c r="C61" s="35"/>
      <c r="D61" s="49" t="s">
        <v>57</v>
      </c>
      <c r="E61" s="50"/>
      <c r="F61" s="50"/>
      <c r="G61" s="50"/>
      <c r="H61" s="51"/>
      <c r="I61" s="35"/>
      <c r="J61" s="49" t="s">
        <v>58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 ht="13.5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 ht="13.5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21" ht="13.5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21" ht="13.5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21" ht="13.5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21" ht="13.5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21" ht="13.5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21" s="1" customFormat="1">
      <c r="B70" s="34"/>
      <c r="C70" s="35"/>
      <c r="D70" s="54" t="s">
        <v>55</v>
      </c>
      <c r="E70" s="55"/>
      <c r="F70" s="55"/>
      <c r="G70" s="56" t="s">
        <v>56</v>
      </c>
      <c r="H70" s="57"/>
      <c r="I70" s="35"/>
      <c r="J70" s="54" t="s">
        <v>55</v>
      </c>
      <c r="K70" s="55"/>
      <c r="L70" s="55"/>
      <c r="M70" s="55"/>
      <c r="N70" s="56" t="s">
        <v>56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>
      <c r="B76" s="34"/>
      <c r="C76" s="176" t="s">
        <v>103</v>
      </c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36"/>
      <c r="T76" s="123"/>
      <c r="U76" s="123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3"/>
      <c r="U77" s="123"/>
    </row>
    <row r="78" spans="2:21" s="1" customFormat="1" ht="36.950000000000003" customHeight="1">
      <c r="B78" s="34"/>
      <c r="C78" s="68" t="s">
        <v>19</v>
      </c>
      <c r="D78" s="35"/>
      <c r="E78" s="35"/>
      <c r="F78" s="196" t="str">
        <f>F6</f>
        <v>VD Srnojedy - Oprava dělicí zdi štěrkové propusti</v>
      </c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35"/>
      <c r="R78" s="36"/>
      <c r="T78" s="123"/>
      <c r="U78" s="123"/>
    </row>
    <row r="79" spans="2:21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  <c r="T79" s="123"/>
      <c r="U79" s="123"/>
    </row>
    <row r="80" spans="2:21" s="1" customFormat="1" ht="18" customHeight="1">
      <c r="B80" s="34"/>
      <c r="C80" s="29" t="s">
        <v>24</v>
      </c>
      <c r="D80" s="35"/>
      <c r="E80" s="35"/>
      <c r="F80" s="27" t="str">
        <f>F8</f>
        <v>Srnojedy</v>
      </c>
      <c r="G80" s="35"/>
      <c r="H80" s="35"/>
      <c r="I80" s="35"/>
      <c r="J80" s="35"/>
      <c r="K80" s="29" t="s">
        <v>26</v>
      </c>
      <c r="L80" s="35"/>
      <c r="M80" s="223" t="str">
        <f>IF(O8="","",O8)</f>
        <v>5.6.2017</v>
      </c>
      <c r="N80" s="223"/>
      <c r="O80" s="223"/>
      <c r="P80" s="223"/>
      <c r="Q80" s="35"/>
      <c r="R80" s="36"/>
      <c r="T80" s="123"/>
      <c r="U80" s="123"/>
    </row>
    <row r="81" spans="2:47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  <c r="T81" s="123"/>
      <c r="U81" s="123"/>
    </row>
    <row r="82" spans="2:47" s="1" customFormat="1">
      <c r="B82" s="34"/>
      <c r="C82" s="29" t="s">
        <v>28</v>
      </c>
      <c r="D82" s="35"/>
      <c r="E82" s="35"/>
      <c r="F82" s="27" t="str">
        <f>E11</f>
        <v>Povodí Labe, s.p.</v>
      </c>
      <c r="G82" s="35"/>
      <c r="H82" s="35"/>
      <c r="I82" s="35"/>
      <c r="J82" s="35"/>
      <c r="K82" s="29" t="s">
        <v>34</v>
      </c>
      <c r="L82" s="35"/>
      <c r="M82" s="180" t="str">
        <f>E17</f>
        <v>Vodní zdroje Ekomonitor, s.r.o.</v>
      </c>
      <c r="N82" s="180"/>
      <c r="O82" s="180"/>
      <c r="P82" s="180"/>
      <c r="Q82" s="180"/>
      <c r="R82" s="36"/>
      <c r="T82" s="123"/>
      <c r="U82" s="123"/>
    </row>
    <row r="83" spans="2:47" s="1" customFormat="1" ht="14.45" customHeight="1">
      <c r="B83" s="34"/>
      <c r="C83" s="29" t="s">
        <v>32</v>
      </c>
      <c r="D83" s="35"/>
      <c r="E83" s="35"/>
      <c r="F83" s="27" t="str">
        <f>IF(E14="","",E14)</f>
        <v>Vyplň údaj</v>
      </c>
      <c r="G83" s="35"/>
      <c r="H83" s="35"/>
      <c r="I83" s="35"/>
      <c r="J83" s="35"/>
      <c r="K83" s="29" t="s">
        <v>37</v>
      </c>
      <c r="L83" s="35"/>
      <c r="M83" s="180" t="str">
        <f>E20</f>
        <v xml:space="preserve"> </v>
      </c>
      <c r="N83" s="180"/>
      <c r="O83" s="180"/>
      <c r="P83" s="180"/>
      <c r="Q83" s="180"/>
      <c r="R83" s="36"/>
      <c r="T83" s="123"/>
      <c r="U83" s="123"/>
    </row>
    <row r="84" spans="2:47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  <c r="T84" s="123"/>
      <c r="U84" s="123"/>
    </row>
    <row r="85" spans="2:47" s="1" customFormat="1" ht="29.25" customHeight="1">
      <c r="B85" s="34"/>
      <c r="C85" s="230" t="s">
        <v>104</v>
      </c>
      <c r="D85" s="231"/>
      <c r="E85" s="231"/>
      <c r="F85" s="231"/>
      <c r="G85" s="231"/>
      <c r="H85" s="112"/>
      <c r="I85" s="112"/>
      <c r="J85" s="112"/>
      <c r="K85" s="112"/>
      <c r="L85" s="112"/>
      <c r="M85" s="112"/>
      <c r="N85" s="230" t="s">
        <v>105</v>
      </c>
      <c r="O85" s="231"/>
      <c r="P85" s="231"/>
      <c r="Q85" s="231"/>
      <c r="R85" s="36"/>
      <c r="T85" s="123"/>
      <c r="U85" s="123"/>
    </row>
    <row r="86" spans="2:47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  <c r="T86" s="123"/>
      <c r="U86" s="123"/>
    </row>
    <row r="87" spans="2:47" s="1" customFormat="1" ht="29.25" customHeight="1">
      <c r="B87" s="34"/>
      <c r="C87" s="124" t="s">
        <v>106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217">
        <f>N123</f>
        <v>0</v>
      </c>
      <c r="O87" s="232"/>
      <c r="P87" s="232"/>
      <c r="Q87" s="232"/>
      <c r="R87" s="36"/>
      <c r="T87" s="123"/>
      <c r="U87" s="123"/>
      <c r="AU87" s="17" t="s">
        <v>107</v>
      </c>
    </row>
    <row r="88" spans="2:47" s="6" customFormat="1" ht="24.95" customHeight="1">
      <c r="B88" s="125"/>
      <c r="C88" s="126"/>
      <c r="D88" s="127" t="s">
        <v>108</v>
      </c>
      <c r="E88" s="126"/>
      <c r="F88" s="126"/>
      <c r="G88" s="126"/>
      <c r="H88" s="126"/>
      <c r="I88" s="126"/>
      <c r="J88" s="126"/>
      <c r="K88" s="126"/>
      <c r="L88" s="126"/>
      <c r="M88" s="126"/>
      <c r="N88" s="233">
        <f>N124</f>
        <v>0</v>
      </c>
      <c r="O88" s="234"/>
      <c r="P88" s="234"/>
      <c r="Q88" s="234"/>
      <c r="R88" s="128"/>
      <c r="T88" s="129"/>
      <c r="U88" s="129"/>
    </row>
    <row r="89" spans="2:47" s="7" customFormat="1" ht="19.899999999999999" customHeight="1">
      <c r="B89" s="130"/>
      <c r="C89" s="131"/>
      <c r="D89" s="100" t="s">
        <v>109</v>
      </c>
      <c r="E89" s="131"/>
      <c r="F89" s="131"/>
      <c r="G89" s="131"/>
      <c r="H89" s="131"/>
      <c r="I89" s="131"/>
      <c r="J89" s="131"/>
      <c r="K89" s="131"/>
      <c r="L89" s="131"/>
      <c r="M89" s="131"/>
      <c r="N89" s="213">
        <f>N125</f>
        <v>0</v>
      </c>
      <c r="O89" s="235"/>
      <c r="P89" s="235"/>
      <c r="Q89" s="235"/>
      <c r="R89" s="132"/>
      <c r="T89" s="133"/>
      <c r="U89" s="133"/>
    </row>
    <row r="90" spans="2:47" s="7" customFormat="1" ht="19.899999999999999" customHeight="1">
      <c r="B90" s="130"/>
      <c r="C90" s="131"/>
      <c r="D90" s="100" t="s">
        <v>110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13">
        <f>N132</f>
        <v>0</v>
      </c>
      <c r="O90" s="235"/>
      <c r="P90" s="235"/>
      <c r="Q90" s="235"/>
      <c r="R90" s="132"/>
      <c r="T90" s="133"/>
      <c r="U90" s="133"/>
    </row>
    <row r="91" spans="2:47" s="7" customFormat="1" ht="19.899999999999999" customHeight="1">
      <c r="B91" s="130"/>
      <c r="C91" s="131"/>
      <c r="D91" s="100" t="s">
        <v>111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13">
        <f>N145</f>
        <v>0</v>
      </c>
      <c r="O91" s="235"/>
      <c r="P91" s="235"/>
      <c r="Q91" s="235"/>
      <c r="R91" s="132"/>
      <c r="T91" s="133"/>
      <c r="U91" s="133"/>
    </row>
    <row r="92" spans="2:47" s="7" customFormat="1" ht="19.899999999999999" customHeight="1">
      <c r="B92" s="130"/>
      <c r="C92" s="131"/>
      <c r="D92" s="100" t="s">
        <v>112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13">
        <f>N148</f>
        <v>0</v>
      </c>
      <c r="O92" s="235"/>
      <c r="P92" s="235"/>
      <c r="Q92" s="235"/>
      <c r="R92" s="132"/>
      <c r="T92" s="133"/>
      <c r="U92" s="133"/>
    </row>
    <row r="93" spans="2:47" s="6" customFormat="1" ht="24.95" customHeight="1">
      <c r="B93" s="125"/>
      <c r="C93" s="126"/>
      <c r="D93" s="127" t="s">
        <v>113</v>
      </c>
      <c r="E93" s="126"/>
      <c r="F93" s="126"/>
      <c r="G93" s="126"/>
      <c r="H93" s="126"/>
      <c r="I93" s="126"/>
      <c r="J93" s="126"/>
      <c r="K93" s="126"/>
      <c r="L93" s="126"/>
      <c r="M93" s="126"/>
      <c r="N93" s="233">
        <f>N150</f>
        <v>0</v>
      </c>
      <c r="O93" s="234"/>
      <c r="P93" s="234"/>
      <c r="Q93" s="234"/>
      <c r="R93" s="128"/>
      <c r="T93" s="129"/>
      <c r="U93" s="129"/>
    </row>
    <row r="94" spans="2:47" s="7" customFormat="1" ht="19.899999999999999" customHeight="1">
      <c r="B94" s="130"/>
      <c r="C94" s="131"/>
      <c r="D94" s="100" t="s">
        <v>114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13">
        <f>N151</f>
        <v>0</v>
      </c>
      <c r="O94" s="235"/>
      <c r="P94" s="235"/>
      <c r="Q94" s="235"/>
      <c r="R94" s="132"/>
      <c r="T94" s="133"/>
      <c r="U94" s="133"/>
    </row>
    <row r="95" spans="2:47" s="7" customFormat="1" ht="19.899999999999999" customHeight="1">
      <c r="B95" s="130"/>
      <c r="C95" s="131"/>
      <c r="D95" s="100" t="s">
        <v>115</v>
      </c>
      <c r="E95" s="131"/>
      <c r="F95" s="131"/>
      <c r="G95" s="131"/>
      <c r="H95" s="131"/>
      <c r="I95" s="131"/>
      <c r="J95" s="131"/>
      <c r="K95" s="131"/>
      <c r="L95" s="131"/>
      <c r="M95" s="131"/>
      <c r="N95" s="213">
        <f>N153</f>
        <v>0</v>
      </c>
      <c r="O95" s="235"/>
      <c r="P95" s="235"/>
      <c r="Q95" s="235"/>
      <c r="R95" s="132"/>
      <c r="T95" s="133"/>
      <c r="U95" s="133"/>
    </row>
    <row r="96" spans="2:47" s="7" customFormat="1" ht="19.899999999999999" customHeight="1">
      <c r="B96" s="130"/>
      <c r="C96" s="131"/>
      <c r="D96" s="100" t="s">
        <v>116</v>
      </c>
      <c r="E96" s="131"/>
      <c r="F96" s="131"/>
      <c r="G96" s="131"/>
      <c r="H96" s="131"/>
      <c r="I96" s="131"/>
      <c r="J96" s="131"/>
      <c r="K96" s="131"/>
      <c r="L96" s="131"/>
      <c r="M96" s="131"/>
      <c r="N96" s="213">
        <f>N158</f>
        <v>0</v>
      </c>
      <c r="O96" s="235"/>
      <c r="P96" s="235"/>
      <c r="Q96" s="235"/>
      <c r="R96" s="132"/>
      <c r="T96" s="133"/>
      <c r="U96" s="133"/>
    </row>
    <row r="97" spans="2:65" s="6" customFormat="1" ht="21.75" customHeight="1">
      <c r="B97" s="125"/>
      <c r="C97" s="126"/>
      <c r="D97" s="127" t="s">
        <v>117</v>
      </c>
      <c r="E97" s="126"/>
      <c r="F97" s="126"/>
      <c r="G97" s="126"/>
      <c r="H97" s="126"/>
      <c r="I97" s="126"/>
      <c r="J97" s="126"/>
      <c r="K97" s="126"/>
      <c r="L97" s="126"/>
      <c r="M97" s="126"/>
      <c r="N97" s="236">
        <f>N160</f>
        <v>0</v>
      </c>
      <c r="O97" s="234"/>
      <c r="P97" s="234"/>
      <c r="Q97" s="234"/>
      <c r="R97" s="128"/>
      <c r="T97" s="129"/>
      <c r="U97" s="129"/>
    </row>
    <row r="98" spans="2:65" s="1" customFormat="1" ht="21.75" customHeight="1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6"/>
      <c r="T98" s="123"/>
      <c r="U98" s="123"/>
    </row>
    <row r="99" spans="2:65" s="1" customFormat="1" ht="29.25" customHeight="1">
      <c r="B99" s="34"/>
      <c r="C99" s="124" t="s">
        <v>118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232">
        <f>ROUND(N100+N101+N102+N103+N104+N105,2)</f>
        <v>0</v>
      </c>
      <c r="O99" s="237"/>
      <c r="P99" s="237"/>
      <c r="Q99" s="237"/>
      <c r="R99" s="36"/>
      <c r="T99" s="134"/>
      <c r="U99" s="135" t="s">
        <v>43</v>
      </c>
    </row>
    <row r="100" spans="2:65" s="1" customFormat="1" ht="18" customHeight="1">
      <c r="B100" s="34"/>
      <c r="C100" s="35"/>
      <c r="D100" s="214" t="s">
        <v>119</v>
      </c>
      <c r="E100" s="215"/>
      <c r="F100" s="215"/>
      <c r="G100" s="215"/>
      <c r="H100" s="215"/>
      <c r="I100" s="35"/>
      <c r="J100" s="35"/>
      <c r="K100" s="35"/>
      <c r="L100" s="35"/>
      <c r="M100" s="35"/>
      <c r="N100" s="212">
        <f>ROUND(N87*T100,2)</f>
        <v>0</v>
      </c>
      <c r="O100" s="213"/>
      <c r="P100" s="213"/>
      <c r="Q100" s="213"/>
      <c r="R100" s="36"/>
      <c r="S100" s="136"/>
      <c r="T100" s="137"/>
      <c r="U100" s="138" t="s">
        <v>44</v>
      </c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40" t="s">
        <v>120</v>
      </c>
      <c r="AZ100" s="139"/>
      <c r="BA100" s="139"/>
      <c r="BB100" s="139"/>
      <c r="BC100" s="139"/>
      <c r="BD100" s="139"/>
      <c r="BE100" s="141">
        <f t="shared" ref="BE100:BE105" si="0">IF(U100="základní",N100,0)</f>
        <v>0</v>
      </c>
      <c r="BF100" s="141">
        <f t="shared" ref="BF100:BF105" si="1">IF(U100="snížená",N100,0)</f>
        <v>0</v>
      </c>
      <c r="BG100" s="141">
        <f t="shared" ref="BG100:BG105" si="2">IF(U100="zákl. přenesená",N100,0)</f>
        <v>0</v>
      </c>
      <c r="BH100" s="141">
        <f t="shared" ref="BH100:BH105" si="3">IF(U100="sníž. přenesená",N100,0)</f>
        <v>0</v>
      </c>
      <c r="BI100" s="141">
        <f t="shared" ref="BI100:BI105" si="4">IF(U100="nulová",N100,0)</f>
        <v>0</v>
      </c>
      <c r="BJ100" s="140" t="s">
        <v>84</v>
      </c>
      <c r="BK100" s="139"/>
      <c r="BL100" s="139"/>
      <c r="BM100" s="139"/>
    </row>
    <row r="101" spans="2:65" s="1" customFormat="1" ht="18" customHeight="1">
      <c r="B101" s="34"/>
      <c r="C101" s="35"/>
      <c r="D101" s="214" t="s">
        <v>121</v>
      </c>
      <c r="E101" s="215"/>
      <c r="F101" s="215"/>
      <c r="G101" s="215"/>
      <c r="H101" s="215"/>
      <c r="I101" s="35"/>
      <c r="J101" s="35"/>
      <c r="K101" s="35"/>
      <c r="L101" s="35"/>
      <c r="M101" s="35"/>
      <c r="N101" s="212">
        <f>ROUND(N87*T101,2)</f>
        <v>0</v>
      </c>
      <c r="O101" s="213"/>
      <c r="P101" s="213"/>
      <c r="Q101" s="213"/>
      <c r="R101" s="36"/>
      <c r="S101" s="136"/>
      <c r="T101" s="137"/>
      <c r="U101" s="138" t="s">
        <v>44</v>
      </c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40" t="s">
        <v>120</v>
      </c>
      <c r="AZ101" s="139"/>
      <c r="BA101" s="139"/>
      <c r="BB101" s="139"/>
      <c r="BC101" s="139"/>
      <c r="BD101" s="139"/>
      <c r="BE101" s="141">
        <f t="shared" si="0"/>
        <v>0</v>
      </c>
      <c r="BF101" s="141">
        <f t="shared" si="1"/>
        <v>0</v>
      </c>
      <c r="BG101" s="141">
        <f t="shared" si="2"/>
        <v>0</v>
      </c>
      <c r="BH101" s="141">
        <f t="shared" si="3"/>
        <v>0</v>
      </c>
      <c r="BI101" s="141">
        <f t="shared" si="4"/>
        <v>0</v>
      </c>
      <c r="BJ101" s="140" t="s">
        <v>84</v>
      </c>
      <c r="BK101" s="139"/>
      <c r="BL101" s="139"/>
      <c r="BM101" s="139"/>
    </row>
    <row r="102" spans="2:65" s="1" customFormat="1" ht="18" customHeight="1">
      <c r="B102" s="34"/>
      <c r="C102" s="35"/>
      <c r="D102" s="214" t="s">
        <v>122</v>
      </c>
      <c r="E102" s="215"/>
      <c r="F102" s="215"/>
      <c r="G102" s="215"/>
      <c r="H102" s="215"/>
      <c r="I102" s="35"/>
      <c r="J102" s="35"/>
      <c r="K102" s="35"/>
      <c r="L102" s="35"/>
      <c r="M102" s="35"/>
      <c r="N102" s="212">
        <f>ROUND(N87*T102,2)</f>
        <v>0</v>
      </c>
      <c r="O102" s="213"/>
      <c r="P102" s="213"/>
      <c r="Q102" s="213"/>
      <c r="R102" s="36"/>
      <c r="S102" s="136"/>
      <c r="T102" s="137"/>
      <c r="U102" s="138" t="s">
        <v>44</v>
      </c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40" t="s">
        <v>120</v>
      </c>
      <c r="AZ102" s="139"/>
      <c r="BA102" s="139"/>
      <c r="BB102" s="139"/>
      <c r="BC102" s="139"/>
      <c r="BD102" s="139"/>
      <c r="BE102" s="141">
        <f t="shared" si="0"/>
        <v>0</v>
      </c>
      <c r="BF102" s="141">
        <f t="shared" si="1"/>
        <v>0</v>
      </c>
      <c r="BG102" s="141">
        <f t="shared" si="2"/>
        <v>0</v>
      </c>
      <c r="BH102" s="141">
        <f t="shared" si="3"/>
        <v>0</v>
      </c>
      <c r="BI102" s="141">
        <f t="shared" si="4"/>
        <v>0</v>
      </c>
      <c r="BJ102" s="140" t="s">
        <v>84</v>
      </c>
      <c r="BK102" s="139"/>
      <c r="BL102" s="139"/>
      <c r="BM102" s="139"/>
    </row>
    <row r="103" spans="2:65" s="1" customFormat="1" ht="18" customHeight="1">
      <c r="B103" s="34"/>
      <c r="C103" s="35"/>
      <c r="D103" s="214" t="s">
        <v>123</v>
      </c>
      <c r="E103" s="215"/>
      <c r="F103" s="215"/>
      <c r="G103" s="215"/>
      <c r="H103" s="215"/>
      <c r="I103" s="35"/>
      <c r="J103" s="35"/>
      <c r="K103" s="35"/>
      <c r="L103" s="35"/>
      <c r="M103" s="35"/>
      <c r="N103" s="212">
        <f>ROUND(N87*T103,2)</f>
        <v>0</v>
      </c>
      <c r="O103" s="213"/>
      <c r="P103" s="213"/>
      <c r="Q103" s="213"/>
      <c r="R103" s="36"/>
      <c r="S103" s="136"/>
      <c r="T103" s="137"/>
      <c r="U103" s="138" t="s">
        <v>44</v>
      </c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40" t="s">
        <v>120</v>
      </c>
      <c r="AZ103" s="139"/>
      <c r="BA103" s="139"/>
      <c r="BB103" s="139"/>
      <c r="BC103" s="139"/>
      <c r="BD103" s="139"/>
      <c r="BE103" s="141">
        <f t="shared" si="0"/>
        <v>0</v>
      </c>
      <c r="BF103" s="141">
        <f t="shared" si="1"/>
        <v>0</v>
      </c>
      <c r="BG103" s="141">
        <f t="shared" si="2"/>
        <v>0</v>
      </c>
      <c r="BH103" s="141">
        <f t="shared" si="3"/>
        <v>0</v>
      </c>
      <c r="BI103" s="141">
        <f t="shared" si="4"/>
        <v>0</v>
      </c>
      <c r="BJ103" s="140" t="s">
        <v>84</v>
      </c>
      <c r="BK103" s="139"/>
      <c r="BL103" s="139"/>
      <c r="BM103" s="139"/>
    </row>
    <row r="104" spans="2:65" s="1" customFormat="1" ht="18" customHeight="1">
      <c r="B104" s="34"/>
      <c r="C104" s="35"/>
      <c r="D104" s="214" t="s">
        <v>124</v>
      </c>
      <c r="E104" s="215"/>
      <c r="F104" s="215"/>
      <c r="G104" s="215"/>
      <c r="H104" s="215"/>
      <c r="I104" s="35"/>
      <c r="J104" s="35"/>
      <c r="K104" s="35"/>
      <c r="L104" s="35"/>
      <c r="M104" s="35"/>
      <c r="N104" s="212">
        <f>ROUND(N87*T104,2)</f>
        <v>0</v>
      </c>
      <c r="O104" s="213"/>
      <c r="P104" s="213"/>
      <c r="Q104" s="213"/>
      <c r="R104" s="36"/>
      <c r="S104" s="136"/>
      <c r="T104" s="137"/>
      <c r="U104" s="138" t="s">
        <v>44</v>
      </c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40" t="s">
        <v>120</v>
      </c>
      <c r="AZ104" s="139"/>
      <c r="BA104" s="139"/>
      <c r="BB104" s="139"/>
      <c r="BC104" s="139"/>
      <c r="BD104" s="139"/>
      <c r="BE104" s="141">
        <f t="shared" si="0"/>
        <v>0</v>
      </c>
      <c r="BF104" s="141">
        <f t="shared" si="1"/>
        <v>0</v>
      </c>
      <c r="BG104" s="141">
        <f t="shared" si="2"/>
        <v>0</v>
      </c>
      <c r="BH104" s="141">
        <f t="shared" si="3"/>
        <v>0</v>
      </c>
      <c r="BI104" s="141">
        <f t="shared" si="4"/>
        <v>0</v>
      </c>
      <c r="BJ104" s="140" t="s">
        <v>84</v>
      </c>
      <c r="BK104" s="139"/>
      <c r="BL104" s="139"/>
      <c r="BM104" s="139"/>
    </row>
    <row r="105" spans="2:65" s="1" customFormat="1" ht="18" customHeight="1">
      <c r="B105" s="34"/>
      <c r="C105" s="35"/>
      <c r="D105" s="100" t="s">
        <v>125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212">
        <f>ROUND(N87*T105,2)</f>
        <v>0</v>
      </c>
      <c r="O105" s="213"/>
      <c r="P105" s="213"/>
      <c r="Q105" s="213"/>
      <c r="R105" s="36"/>
      <c r="S105" s="136"/>
      <c r="T105" s="142"/>
      <c r="U105" s="143" t="s">
        <v>44</v>
      </c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40" t="s">
        <v>126</v>
      </c>
      <c r="AZ105" s="139"/>
      <c r="BA105" s="139"/>
      <c r="BB105" s="139"/>
      <c r="BC105" s="139"/>
      <c r="BD105" s="139"/>
      <c r="BE105" s="141">
        <f t="shared" si="0"/>
        <v>0</v>
      </c>
      <c r="BF105" s="141">
        <f t="shared" si="1"/>
        <v>0</v>
      </c>
      <c r="BG105" s="141">
        <f t="shared" si="2"/>
        <v>0</v>
      </c>
      <c r="BH105" s="141">
        <f t="shared" si="3"/>
        <v>0</v>
      </c>
      <c r="BI105" s="141">
        <f t="shared" si="4"/>
        <v>0</v>
      </c>
      <c r="BJ105" s="140" t="s">
        <v>84</v>
      </c>
      <c r="BK105" s="139"/>
      <c r="BL105" s="139"/>
      <c r="BM105" s="139"/>
    </row>
    <row r="106" spans="2:65" s="1" customFormat="1" ht="13.5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  <c r="T106" s="123"/>
      <c r="U106" s="123"/>
    </row>
    <row r="107" spans="2:65" s="1" customFormat="1" ht="29.25" customHeight="1">
      <c r="B107" s="34"/>
      <c r="C107" s="111" t="s">
        <v>94</v>
      </c>
      <c r="D107" s="112"/>
      <c r="E107" s="112"/>
      <c r="F107" s="112"/>
      <c r="G107" s="112"/>
      <c r="H107" s="112"/>
      <c r="I107" s="112"/>
      <c r="J107" s="112"/>
      <c r="K107" s="112"/>
      <c r="L107" s="218">
        <f>ROUND(SUM(N87+N99),2)</f>
        <v>0</v>
      </c>
      <c r="M107" s="218"/>
      <c r="N107" s="218"/>
      <c r="O107" s="218"/>
      <c r="P107" s="218"/>
      <c r="Q107" s="218"/>
      <c r="R107" s="36"/>
      <c r="T107" s="123"/>
      <c r="U107" s="123"/>
    </row>
    <row r="108" spans="2:65" s="1" customFormat="1" ht="6.95" customHeight="1"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60"/>
      <c r="T108" s="123"/>
      <c r="U108" s="123"/>
    </row>
    <row r="112" spans="2:65" s="1" customFormat="1" ht="6.95" customHeight="1"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3"/>
    </row>
    <row r="113" spans="2:65" s="1" customFormat="1" ht="36.950000000000003" customHeight="1">
      <c r="B113" s="34"/>
      <c r="C113" s="176" t="s">
        <v>127</v>
      </c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36"/>
    </row>
    <row r="114" spans="2:65" s="1" customFormat="1" ht="6.95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1" customFormat="1" ht="36.950000000000003" customHeight="1">
      <c r="B115" s="34"/>
      <c r="C115" s="68" t="s">
        <v>19</v>
      </c>
      <c r="D115" s="35"/>
      <c r="E115" s="35"/>
      <c r="F115" s="196" t="str">
        <f>F6</f>
        <v>VD Srnojedy - Oprava dělicí zdi štěrkové propusti</v>
      </c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35"/>
      <c r="R115" s="36"/>
    </row>
    <row r="116" spans="2:65" s="1" customFormat="1" ht="6.95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5" s="1" customFormat="1" ht="18" customHeight="1">
      <c r="B117" s="34"/>
      <c r="C117" s="29" t="s">
        <v>24</v>
      </c>
      <c r="D117" s="35"/>
      <c r="E117" s="35"/>
      <c r="F117" s="27" t="str">
        <f>F8</f>
        <v>Srnojedy</v>
      </c>
      <c r="G117" s="35"/>
      <c r="H117" s="35"/>
      <c r="I117" s="35"/>
      <c r="J117" s="35"/>
      <c r="K117" s="29" t="s">
        <v>26</v>
      </c>
      <c r="L117" s="35"/>
      <c r="M117" s="223" t="str">
        <f>IF(O8="","",O8)</f>
        <v>5.6.2017</v>
      </c>
      <c r="N117" s="223"/>
      <c r="O117" s="223"/>
      <c r="P117" s="223"/>
      <c r="Q117" s="35"/>
      <c r="R117" s="36"/>
    </row>
    <row r="118" spans="2:65" s="1" customFormat="1" ht="6.95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5" s="1" customFormat="1">
      <c r="B119" s="34"/>
      <c r="C119" s="29" t="s">
        <v>28</v>
      </c>
      <c r="D119" s="35"/>
      <c r="E119" s="35"/>
      <c r="F119" s="27" t="str">
        <f>E11</f>
        <v>Povodí Labe, s.p.</v>
      </c>
      <c r="G119" s="35"/>
      <c r="H119" s="35"/>
      <c r="I119" s="35"/>
      <c r="J119" s="35"/>
      <c r="K119" s="29" t="s">
        <v>34</v>
      </c>
      <c r="L119" s="35"/>
      <c r="M119" s="180" t="str">
        <f>E17</f>
        <v>Vodní zdroje Ekomonitor, s.r.o.</v>
      </c>
      <c r="N119" s="180"/>
      <c r="O119" s="180"/>
      <c r="P119" s="180"/>
      <c r="Q119" s="180"/>
      <c r="R119" s="36"/>
    </row>
    <row r="120" spans="2:65" s="1" customFormat="1" ht="14.45" customHeight="1">
      <c r="B120" s="34"/>
      <c r="C120" s="29" t="s">
        <v>32</v>
      </c>
      <c r="D120" s="35"/>
      <c r="E120" s="35"/>
      <c r="F120" s="27" t="str">
        <f>IF(E14="","",E14)</f>
        <v>Vyplň údaj</v>
      </c>
      <c r="G120" s="35"/>
      <c r="H120" s="35"/>
      <c r="I120" s="35"/>
      <c r="J120" s="35"/>
      <c r="K120" s="29" t="s">
        <v>37</v>
      </c>
      <c r="L120" s="35"/>
      <c r="M120" s="180" t="str">
        <f>E20</f>
        <v xml:space="preserve"> </v>
      </c>
      <c r="N120" s="180"/>
      <c r="O120" s="180"/>
      <c r="P120" s="180"/>
      <c r="Q120" s="180"/>
      <c r="R120" s="36"/>
    </row>
    <row r="121" spans="2:65" s="1" customFormat="1" ht="10.35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5" s="8" customFormat="1" ht="29.25" customHeight="1">
      <c r="B122" s="144"/>
      <c r="C122" s="145" t="s">
        <v>128</v>
      </c>
      <c r="D122" s="146" t="s">
        <v>129</v>
      </c>
      <c r="E122" s="146" t="s">
        <v>61</v>
      </c>
      <c r="F122" s="238" t="s">
        <v>130</v>
      </c>
      <c r="G122" s="238"/>
      <c r="H122" s="238"/>
      <c r="I122" s="238"/>
      <c r="J122" s="146" t="s">
        <v>131</v>
      </c>
      <c r="K122" s="146" t="s">
        <v>132</v>
      </c>
      <c r="L122" s="239" t="s">
        <v>133</v>
      </c>
      <c r="M122" s="239"/>
      <c r="N122" s="238" t="s">
        <v>105</v>
      </c>
      <c r="O122" s="238"/>
      <c r="P122" s="238"/>
      <c r="Q122" s="240"/>
      <c r="R122" s="147"/>
      <c r="T122" s="79" t="s">
        <v>134</v>
      </c>
      <c r="U122" s="80" t="s">
        <v>43</v>
      </c>
      <c r="V122" s="80" t="s">
        <v>135</v>
      </c>
      <c r="W122" s="80" t="s">
        <v>136</v>
      </c>
      <c r="X122" s="80" t="s">
        <v>137</v>
      </c>
      <c r="Y122" s="80" t="s">
        <v>138</v>
      </c>
      <c r="Z122" s="80" t="s">
        <v>139</v>
      </c>
      <c r="AA122" s="81" t="s">
        <v>140</v>
      </c>
    </row>
    <row r="123" spans="2:65" s="1" customFormat="1" ht="29.25" customHeight="1">
      <c r="B123" s="34"/>
      <c r="C123" s="83" t="s">
        <v>102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246">
        <f>BK123</f>
        <v>0</v>
      </c>
      <c r="O123" s="247"/>
      <c r="P123" s="247"/>
      <c r="Q123" s="247"/>
      <c r="R123" s="36"/>
      <c r="T123" s="82"/>
      <c r="U123" s="50"/>
      <c r="V123" s="50"/>
      <c r="W123" s="148">
        <f>W124+W150+W160</f>
        <v>0</v>
      </c>
      <c r="X123" s="50"/>
      <c r="Y123" s="148">
        <f>Y124+Y150+Y160</f>
        <v>17.8384468</v>
      </c>
      <c r="Z123" s="50"/>
      <c r="AA123" s="149">
        <f>AA124+AA150+AA160</f>
        <v>4.5434999999999999</v>
      </c>
      <c r="AT123" s="17" t="s">
        <v>78</v>
      </c>
      <c r="AU123" s="17" t="s">
        <v>107</v>
      </c>
      <c r="BK123" s="150">
        <f>BK124+BK150+BK160</f>
        <v>0</v>
      </c>
    </row>
    <row r="124" spans="2:65" s="9" customFormat="1" ht="37.35" customHeight="1">
      <c r="B124" s="151"/>
      <c r="C124" s="152"/>
      <c r="D124" s="153" t="s">
        <v>108</v>
      </c>
      <c r="E124" s="153"/>
      <c r="F124" s="153"/>
      <c r="G124" s="153"/>
      <c r="H124" s="153"/>
      <c r="I124" s="153"/>
      <c r="J124" s="153"/>
      <c r="K124" s="153"/>
      <c r="L124" s="153"/>
      <c r="M124" s="153"/>
      <c r="N124" s="236">
        <f>BK124</f>
        <v>0</v>
      </c>
      <c r="O124" s="233"/>
      <c r="P124" s="233"/>
      <c r="Q124" s="233"/>
      <c r="R124" s="154"/>
      <c r="T124" s="155"/>
      <c r="U124" s="152"/>
      <c r="V124" s="152"/>
      <c r="W124" s="156">
        <f>W125+W132+W145+W148</f>
        <v>0</v>
      </c>
      <c r="X124" s="152"/>
      <c r="Y124" s="156">
        <f>Y125+Y132+Y145+Y148</f>
        <v>17.8384468</v>
      </c>
      <c r="Z124" s="152"/>
      <c r="AA124" s="157">
        <f>AA125+AA132+AA145+AA148</f>
        <v>4.5434999999999999</v>
      </c>
      <c r="AR124" s="158" t="s">
        <v>84</v>
      </c>
      <c r="AT124" s="159" t="s">
        <v>78</v>
      </c>
      <c r="AU124" s="159" t="s">
        <v>79</v>
      </c>
      <c r="AY124" s="158" t="s">
        <v>141</v>
      </c>
      <c r="BK124" s="160">
        <f>BK125+BK132+BK145+BK148</f>
        <v>0</v>
      </c>
    </row>
    <row r="125" spans="2:65" s="9" customFormat="1" ht="19.899999999999999" customHeight="1">
      <c r="B125" s="151"/>
      <c r="C125" s="152"/>
      <c r="D125" s="161" t="s">
        <v>109</v>
      </c>
      <c r="E125" s="161"/>
      <c r="F125" s="161"/>
      <c r="G125" s="161"/>
      <c r="H125" s="161"/>
      <c r="I125" s="161"/>
      <c r="J125" s="161"/>
      <c r="K125" s="161"/>
      <c r="L125" s="161"/>
      <c r="M125" s="161"/>
      <c r="N125" s="248">
        <f>BK125</f>
        <v>0</v>
      </c>
      <c r="O125" s="249"/>
      <c r="P125" s="249"/>
      <c r="Q125" s="249"/>
      <c r="R125" s="154"/>
      <c r="T125" s="155"/>
      <c r="U125" s="152"/>
      <c r="V125" s="152"/>
      <c r="W125" s="156">
        <f>SUM(W126:W131)</f>
        <v>0</v>
      </c>
      <c r="X125" s="152"/>
      <c r="Y125" s="156">
        <f>SUM(Y126:Y131)</f>
        <v>17.7547718</v>
      </c>
      <c r="Z125" s="152"/>
      <c r="AA125" s="157">
        <f>SUM(AA126:AA131)</f>
        <v>0</v>
      </c>
      <c r="AR125" s="158" t="s">
        <v>84</v>
      </c>
      <c r="AT125" s="159" t="s">
        <v>78</v>
      </c>
      <c r="AU125" s="159" t="s">
        <v>84</v>
      </c>
      <c r="AY125" s="158" t="s">
        <v>141</v>
      </c>
      <c r="BK125" s="160">
        <f>SUM(BK126:BK131)</f>
        <v>0</v>
      </c>
    </row>
    <row r="126" spans="2:65" s="1" customFormat="1" ht="31.5" customHeight="1">
      <c r="B126" s="34"/>
      <c r="C126" s="162" t="s">
        <v>142</v>
      </c>
      <c r="D126" s="162" t="s">
        <v>143</v>
      </c>
      <c r="E126" s="163" t="s">
        <v>144</v>
      </c>
      <c r="F126" s="241" t="s">
        <v>145</v>
      </c>
      <c r="G126" s="241"/>
      <c r="H126" s="241"/>
      <c r="I126" s="241"/>
      <c r="J126" s="164" t="s">
        <v>146</v>
      </c>
      <c r="K126" s="165">
        <v>6.2</v>
      </c>
      <c r="L126" s="242">
        <v>0</v>
      </c>
      <c r="M126" s="243"/>
      <c r="N126" s="244">
        <f t="shared" ref="N126:N131" si="5">ROUND(L126*K126,2)</f>
        <v>0</v>
      </c>
      <c r="O126" s="244"/>
      <c r="P126" s="244"/>
      <c r="Q126" s="244"/>
      <c r="R126" s="36"/>
      <c r="T126" s="166" t="s">
        <v>22</v>
      </c>
      <c r="U126" s="43" t="s">
        <v>44</v>
      </c>
      <c r="V126" s="35"/>
      <c r="W126" s="167">
        <f t="shared" ref="W126:W131" si="6">V126*K126</f>
        <v>0</v>
      </c>
      <c r="X126" s="167">
        <v>2.8089400000000002</v>
      </c>
      <c r="Y126" s="167">
        <f t="shared" ref="Y126:Y131" si="7">X126*K126</f>
        <v>17.415428000000002</v>
      </c>
      <c r="Z126" s="167">
        <v>0</v>
      </c>
      <c r="AA126" s="168">
        <f t="shared" ref="AA126:AA131" si="8">Z126*K126</f>
        <v>0</v>
      </c>
      <c r="AR126" s="17" t="s">
        <v>147</v>
      </c>
      <c r="AT126" s="17" t="s">
        <v>143</v>
      </c>
      <c r="AU126" s="17" t="s">
        <v>100</v>
      </c>
      <c r="AY126" s="17" t="s">
        <v>141</v>
      </c>
      <c r="BE126" s="104">
        <f t="shared" ref="BE126:BE131" si="9">IF(U126="základní",N126,0)</f>
        <v>0</v>
      </c>
      <c r="BF126" s="104">
        <f t="shared" ref="BF126:BF131" si="10">IF(U126="snížená",N126,0)</f>
        <v>0</v>
      </c>
      <c r="BG126" s="104">
        <f t="shared" ref="BG126:BG131" si="11">IF(U126="zákl. přenesená",N126,0)</f>
        <v>0</v>
      </c>
      <c r="BH126" s="104">
        <f t="shared" ref="BH126:BH131" si="12">IF(U126="sníž. přenesená",N126,0)</f>
        <v>0</v>
      </c>
      <c r="BI126" s="104">
        <f t="shared" ref="BI126:BI131" si="13">IF(U126="nulová",N126,0)</f>
        <v>0</v>
      </c>
      <c r="BJ126" s="17" t="s">
        <v>84</v>
      </c>
      <c r="BK126" s="104">
        <f t="shared" ref="BK126:BK131" si="14">ROUND(L126*K126,2)</f>
        <v>0</v>
      </c>
      <c r="BL126" s="17" t="s">
        <v>147</v>
      </c>
      <c r="BM126" s="17" t="s">
        <v>148</v>
      </c>
    </row>
    <row r="127" spans="2:65" s="1" customFormat="1" ht="31.5" customHeight="1">
      <c r="B127" s="34"/>
      <c r="C127" s="162" t="s">
        <v>149</v>
      </c>
      <c r="D127" s="162" t="s">
        <v>143</v>
      </c>
      <c r="E127" s="163" t="s">
        <v>150</v>
      </c>
      <c r="F127" s="241" t="s">
        <v>151</v>
      </c>
      <c r="G127" s="241"/>
      <c r="H127" s="241"/>
      <c r="I127" s="241"/>
      <c r="J127" s="164" t="s">
        <v>152</v>
      </c>
      <c r="K127" s="165">
        <v>21</v>
      </c>
      <c r="L127" s="242">
        <v>0</v>
      </c>
      <c r="M127" s="243"/>
      <c r="N127" s="244">
        <f t="shared" si="5"/>
        <v>0</v>
      </c>
      <c r="O127" s="244"/>
      <c r="P127" s="244"/>
      <c r="Q127" s="244"/>
      <c r="R127" s="36"/>
      <c r="T127" s="166" t="s">
        <v>22</v>
      </c>
      <c r="U127" s="43" t="s">
        <v>44</v>
      </c>
      <c r="V127" s="35"/>
      <c r="W127" s="167">
        <f t="shared" si="6"/>
        <v>0</v>
      </c>
      <c r="X127" s="167">
        <v>7.6499999999999997E-3</v>
      </c>
      <c r="Y127" s="167">
        <f t="shared" si="7"/>
        <v>0.16064999999999999</v>
      </c>
      <c r="Z127" s="167">
        <v>0</v>
      </c>
      <c r="AA127" s="168">
        <f t="shared" si="8"/>
        <v>0</v>
      </c>
      <c r="AR127" s="17" t="s">
        <v>147</v>
      </c>
      <c r="AT127" s="17" t="s">
        <v>143</v>
      </c>
      <c r="AU127" s="17" t="s">
        <v>100</v>
      </c>
      <c r="AY127" s="17" t="s">
        <v>141</v>
      </c>
      <c r="BE127" s="104">
        <f t="shared" si="9"/>
        <v>0</v>
      </c>
      <c r="BF127" s="104">
        <f t="shared" si="10"/>
        <v>0</v>
      </c>
      <c r="BG127" s="104">
        <f t="shared" si="11"/>
        <v>0</v>
      </c>
      <c r="BH127" s="104">
        <f t="shared" si="12"/>
        <v>0</v>
      </c>
      <c r="BI127" s="104">
        <f t="shared" si="13"/>
        <v>0</v>
      </c>
      <c r="BJ127" s="17" t="s">
        <v>84</v>
      </c>
      <c r="BK127" s="104">
        <f t="shared" si="14"/>
        <v>0</v>
      </c>
      <c r="BL127" s="17" t="s">
        <v>147</v>
      </c>
      <c r="BM127" s="17" t="s">
        <v>153</v>
      </c>
    </row>
    <row r="128" spans="2:65" s="1" customFormat="1" ht="31.5" customHeight="1">
      <c r="B128" s="34"/>
      <c r="C128" s="162" t="s">
        <v>154</v>
      </c>
      <c r="D128" s="162" t="s">
        <v>143</v>
      </c>
      <c r="E128" s="163" t="s">
        <v>155</v>
      </c>
      <c r="F128" s="241" t="s">
        <v>156</v>
      </c>
      <c r="G128" s="241"/>
      <c r="H128" s="241"/>
      <c r="I128" s="241"/>
      <c r="J128" s="164" t="s">
        <v>152</v>
      </c>
      <c r="K128" s="165">
        <v>2.2999999999999998</v>
      </c>
      <c r="L128" s="242">
        <v>0</v>
      </c>
      <c r="M128" s="243"/>
      <c r="N128" s="244">
        <f t="shared" si="5"/>
        <v>0</v>
      </c>
      <c r="O128" s="244"/>
      <c r="P128" s="244"/>
      <c r="Q128" s="244"/>
      <c r="R128" s="36"/>
      <c r="T128" s="166" t="s">
        <v>22</v>
      </c>
      <c r="U128" s="43" t="s">
        <v>44</v>
      </c>
      <c r="V128" s="35"/>
      <c r="W128" s="167">
        <f t="shared" si="6"/>
        <v>0</v>
      </c>
      <c r="X128" s="167">
        <v>9.2999999999999992E-3</v>
      </c>
      <c r="Y128" s="167">
        <f t="shared" si="7"/>
        <v>2.1389999999999996E-2</v>
      </c>
      <c r="Z128" s="167">
        <v>0</v>
      </c>
      <c r="AA128" s="168">
        <f t="shared" si="8"/>
        <v>0</v>
      </c>
      <c r="AR128" s="17" t="s">
        <v>147</v>
      </c>
      <c r="AT128" s="17" t="s">
        <v>143</v>
      </c>
      <c r="AU128" s="17" t="s">
        <v>100</v>
      </c>
      <c r="AY128" s="17" t="s">
        <v>141</v>
      </c>
      <c r="BE128" s="104">
        <f t="shared" si="9"/>
        <v>0</v>
      </c>
      <c r="BF128" s="104">
        <f t="shared" si="10"/>
        <v>0</v>
      </c>
      <c r="BG128" s="104">
        <f t="shared" si="11"/>
        <v>0</v>
      </c>
      <c r="BH128" s="104">
        <f t="shared" si="12"/>
        <v>0</v>
      </c>
      <c r="BI128" s="104">
        <f t="shared" si="13"/>
        <v>0</v>
      </c>
      <c r="BJ128" s="17" t="s">
        <v>84</v>
      </c>
      <c r="BK128" s="104">
        <f t="shared" si="14"/>
        <v>0</v>
      </c>
      <c r="BL128" s="17" t="s">
        <v>147</v>
      </c>
      <c r="BM128" s="17" t="s">
        <v>157</v>
      </c>
    </row>
    <row r="129" spans="2:65" s="1" customFormat="1" ht="31.5" customHeight="1">
      <c r="B129" s="34"/>
      <c r="C129" s="162" t="s">
        <v>158</v>
      </c>
      <c r="D129" s="162" t="s">
        <v>143</v>
      </c>
      <c r="E129" s="163" t="s">
        <v>159</v>
      </c>
      <c r="F129" s="241" t="s">
        <v>160</v>
      </c>
      <c r="G129" s="241"/>
      <c r="H129" s="241"/>
      <c r="I129" s="241"/>
      <c r="J129" s="164" t="s">
        <v>152</v>
      </c>
      <c r="K129" s="165">
        <v>21</v>
      </c>
      <c r="L129" s="242">
        <v>0</v>
      </c>
      <c r="M129" s="243"/>
      <c r="N129" s="244">
        <f t="shared" si="5"/>
        <v>0</v>
      </c>
      <c r="O129" s="244"/>
      <c r="P129" s="244"/>
      <c r="Q129" s="244"/>
      <c r="R129" s="36"/>
      <c r="T129" s="166" t="s">
        <v>22</v>
      </c>
      <c r="U129" s="43" t="s">
        <v>44</v>
      </c>
      <c r="V129" s="35"/>
      <c r="W129" s="167">
        <f t="shared" si="6"/>
        <v>0</v>
      </c>
      <c r="X129" s="167">
        <v>8.5999999999999998E-4</v>
      </c>
      <c r="Y129" s="167">
        <f t="shared" si="7"/>
        <v>1.806E-2</v>
      </c>
      <c r="Z129" s="167">
        <v>0</v>
      </c>
      <c r="AA129" s="168">
        <f t="shared" si="8"/>
        <v>0</v>
      </c>
      <c r="AR129" s="17" t="s">
        <v>147</v>
      </c>
      <c r="AT129" s="17" t="s">
        <v>143</v>
      </c>
      <c r="AU129" s="17" t="s">
        <v>100</v>
      </c>
      <c r="AY129" s="17" t="s">
        <v>141</v>
      </c>
      <c r="BE129" s="104">
        <f t="shared" si="9"/>
        <v>0</v>
      </c>
      <c r="BF129" s="104">
        <f t="shared" si="10"/>
        <v>0</v>
      </c>
      <c r="BG129" s="104">
        <f t="shared" si="11"/>
        <v>0</v>
      </c>
      <c r="BH129" s="104">
        <f t="shared" si="12"/>
        <v>0</v>
      </c>
      <c r="BI129" s="104">
        <f t="shared" si="13"/>
        <v>0</v>
      </c>
      <c r="BJ129" s="17" t="s">
        <v>84</v>
      </c>
      <c r="BK129" s="104">
        <f t="shared" si="14"/>
        <v>0</v>
      </c>
      <c r="BL129" s="17" t="s">
        <v>147</v>
      </c>
      <c r="BM129" s="17" t="s">
        <v>161</v>
      </c>
    </row>
    <row r="130" spans="2:65" s="1" customFormat="1" ht="31.5" customHeight="1">
      <c r="B130" s="34"/>
      <c r="C130" s="162" t="s">
        <v>162</v>
      </c>
      <c r="D130" s="162" t="s">
        <v>143</v>
      </c>
      <c r="E130" s="163" t="s">
        <v>163</v>
      </c>
      <c r="F130" s="241" t="s">
        <v>164</v>
      </c>
      <c r="G130" s="241"/>
      <c r="H130" s="241"/>
      <c r="I130" s="241"/>
      <c r="J130" s="164" t="s">
        <v>152</v>
      </c>
      <c r="K130" s="165">
        <v>2.2999999999999998</v>
      </c>
      <c r="L130" s="242">
        <v>0</v>
      </c>
      <c r="M130" s="243"/>
      <c r="N130" s="244">
        <f t="shared" si="5"/>
        <v>0</v>
      </c>
      <c r="O130" s="244"/>
      <c r="P130" s="244"/>
      <c r="Q130" s="244"/>
      <c r="R130" s="36"/>
      <c r="T130" s="166" t="s">
        <v>22</v>
      </c>
      <c r="U130" s="43" t="s">
        <v>44</v>
      </c>
      <c r="V130" s="35"/>
      <c r="W130" s="167">
        <f t="shared" si="6"/>
        <v>0</v>
      </c>
      <c r="X130" s="167">
        <v>1.0200000000000001E-3</v>
      </c>
      <c r="Y130" s="167">
        <f t="shared" si="7"/>
        <v>2.346E-3</v>
      </c>
      <c r="Z130" s="167">
        <v>0</v>
      </c>
      <c r="AA130" s="168">
        <f t="shared" si="8"/>
        <v>0</v>
      </c>
      <c r="AR130" s="17" t="s">
        <v>147</v>
      </c>
      <c r="AT130" s="17" t="s">
        <v>143</v>
      </c>
      <c r="AU130" s="17" t="s">
        <v>100</v>
      </c>
      <c r="AY130" s="17" t="s">
        <v>141</v>
      </c>
      <c r="BE130" s="104">
        <f t="shared" si="9"/>
        <v>0</v>
      </c>
      <c r="BF130" s="104">
        <f t="shared" si="10"/>
        <v>0</v>
      </c>
      <c r="BG130" s="104">
        <f t="shared" si="11"/>
        <v>0</v>
      </c>
      <c r="BH130" s="104">
        <f t="shared" si="12"/>
        <v>0</v>
      </c>
      <c r="BI130" s="104">
        <f t="shared" si="13"/>
        <v>0</v>
      </c>
      <c r="BJ130" s="17" t="s">
        <v>84</v>
      </c>
      <c r="BK130" s="104">
        <f t="shared" si="14"/>
        <v>0</v>
      </c>
      <c r="BL130" s="17" t="s">
        <v>147</v>
      </c>
      <c r="BM130" s="17" t="s">
        <v>165</v>
      </c>
    </row>
    <row r="131" spans="2:65" s="1" customFormat="1" ht="31.5" customHeight="1">
      <c r="B131" s="34"/>
      <c r="C131" s="162" t="s">
        <v>11</v>
      </c>
      <c r="D131" s="162" t="s">
        <v>143</v>
      </c>
      <c r="E131" s="163" t="s">
        <v>166</v>
      </c>
      <c r="F131" s="241" t="s">
        <v>167</v>
      </c>
      <c r="G131" s="241"/>
      <c r="H131" s="241"/>
      <c r="I131" s="241"/>
      <c r="J131" s="164" t="s">
        <v>168</v>
      </c>
      <c r="K131" s="165">
        <v>0.13</v>
      </c>
      <c r="L131" s="242">
        <v>0</v>
      </c>
      <c r="M131" s="243"/>
      <c r="N131" s="244">
        <f t="shared" si="5"/>
        <v>0</v>
      </c>
      <c r="O131" s="244"/>
      <c r="P131" s="244"/>
      <c r="Q131" s="244"/>
      <c r="R131" s="36"/>
      <c r="T131" s="166" t="s">
        <v>22</v>
      </c>
      <c r="U131" s="43" t="s">
        <v>44</v>
      </c>
      <c r="V131" s="35"/>
      <c r="W131" s="167">
        <f t="shared" si="6"/>
        <v>0</v>
      </c>
      <c r="X131" s="167">
        <v>1.0530600000000001</v>
      </c>
      <c r="Y131" s="167">
        <f t="shared" si="7"/>
        <v>0.13689780000000001</v>
      </c>
      <c r="Z131" s="167">
        <v>0</v>
      </c>
      <c r="AA131" s="168">
        <f t="shared" si="8"/>
        <v>0</v>
      </c>
      <c r="AR131" s="17" t="s">
        <v>147</v>
      </c>
      <c r="AT131" s="17" t="s">
        <v>143</v>
      </c>
      <c r="AU131" s="17" t="s">
        <v>100</v>
      </c>
      <c r="AY131" s="17" t="s">
        <v>141</v>
      </c>
      <c r="BE131" s="104">
        <f t="shared" si="9"/>
        <v>0</v>
      </c>
      <c r="BF131" s="104">
        <f t="shared" si="10"/>
        <v>0</v>
      </c>
      <c r="BG131" s="104">
        <f t="shared" si="11"/>
        <v>0</v>
      </c>
      <c r="BH131" s="104">
        <f t="shared" si="12"/>
        <v>0</v>
      </c>
      <c r="BI131" s="104">
        <f t="shared" si="13"/>
        <v>0</v>
      </c>
      <c r="BJ131" s="17" t="s">
        <v>84</v>
      </c>
      <c r="BK131" s="104">
        <f t="shared" si="14"/>
        <v>0</v>
      </c>
      <c r="BL131" s="17" t="s">
        <v>147</v>
      </c>
      <c r="BM131" s="17" t="s">
        <v>169</v>
      </c>
    </row>
    <row r="132" spans="2:65" s="9" customFormat="1" ht="29.85" customHeight="1">
      <c r="B132" s="151"/>
      <c r="C132" s="152"/>
      <c r="D132" s="161" t="s">
        <v>110</v>
      </c>
      <c r="E132" s="161"/>
      <c r="F132" s="161"/>
      <c r="G132" s="161"/>
      <c r="H132" s="161"/>
      <c r="I132" s="161"/>
      <c r="J132" s="161"/>
      <c r="K132" s="161"/>
      <c r="L132" s="161"/>
      <c r="M132" s="161"/>
      <c r="N132" s="250">
        <f>BK132</f>
        <v>0</v>
      </c>
      <c r="O132" s="251"/>
      <c r="P132" s="251"/>
      <c r="Q132" s="251"/>
      <c r="R132" s="154"/>
      <c r="T132" s="155"/>
      <c r="U132" s="152"/>
      <c r="V132" s="152"/>
      <c r="W132" s="156">
        <f>SUM(W133:W144)</f>
        <v>0</v>
      </c>
      <c r="X132" s="152"/>
      <c r="Y132" s="156">
        <f>SUM(Y133:Y144)</f>
        <v>8.3674999999999999E-2</v>
      </c>
      <c r="Z132" s="152"/>
      <c r="AA132" s="157">
        <f>SUM(AA133:AA144)</f>
        <v>4.5434999999999999</v>
      </c>
      <c r="AR132" s="158" t="s">
        <v>84</v>
      </c>
      <c r="AT132" s="159" t="s">
        <v>78</v>
      </c>
      <c r="AU132" s="159" t="s">
        <v>84</v>
      </c>
      <c r="AY132" s="158" t="s">
        <v>141</v>
      </c>
      <c r="BK132" s="160">
        <f>SUM(BK133:BK144)</f>
        <v>0</v>
      </c>
    </row>
    <row r="133" spans="2:65" s="1" customFormat="1" ht="31.5" customHeight="1">
      <c r="B133" s="34"/>
      <c r="C133" s="162" t="s">
        <v>170</v>
      </c>
      <c r="D133" s="162" t="s">
        <v>143</v>
      </c>
      <c r="E133" s="163" t="s">
        <v>171</v>
      </c>
      <c r="F133" s="241" t="s">
        <v>172</v>
      </c>
      <c r="G133" s="241"/>
      <c r="H133" s="241"/>
      <c r="I133" s="241"/>
      <c r="J133" s="164" t="s">
        <v>146</v>
      </c>
      <c r="K133" s="165">
        <v>1.2</v>
      </c>
      <c r="L133" s="242">
        <v>0</v>
      </c>
      <c r="M133" s="243"/>
      <c r="N133" s="244">
        <f t="shared" ref="N133:N144" si="15">ROUND(L133*K133,2)</f>
        <v>0</v>
      </c>
      <c r="O133" s="244"/>
      <c r="P133" s="244"/>
      <c r="Q133" s="244"/>
      <c r="R133" s="36"/>
      <c r="T133" s="166" t="s">
        <v>22</v>
      </c>
      <c r="U133" s="43" t="s">
        <v>44</v>
      </c>
      <c r="V133" s="35"/>
      <c r="W133" s="167">
        <f t="shared" ref="W133:W144" si="16">V133*K133</f>
        <v>0</v>
      </c>
      <c r="X133" s="167">
        <v>0</v>
      </c>
      <c r="Y133" s="167">
        <f t="shared" ref="Y133:Y144" si="17">X133*K133</f>
        <v>0</v>
      </c>
      <c r="Z133" s="167">
        <v>2.65</v>
      </c>
      <c r="AA133" s="168">
        <f t="shared" ref="AA133:AA144" si="18">Z133*K133</f>
        <v>3.1799999999999997</v>
      </c>
      <c r="AR133" s="17" t="s">
        <v>147</v>
      </c>
      <c r="AT133" s="17" t="s">
        <v>143</v>
      </c>
      <c r="AU133" s="17" t="s">
        <v>100</v>
      </c>
      <c r="AY133" s="17" t="s">
        <v>141</v>
      </c>
      <c r="BE133" s="104">
        <f t="shared" ref="BE133:BE144" si="19">IF(U133="základní",N133,0)</f>
        <v>0</v>
      </c>
      <c r="BF133" s="104">
        <f t="shared" ref="BF133:BF144" si="20">IF(U133="snížená",N133,0)</f>
        <v>0</v>
      </c>
      <c r="BG133" s="104">
        <f t="shared" ref="BG133:BG144" si="21">IF(U133="zákl. přenesená",N133,0)</f>
        <v>0</v>
      </c>
      <c r="BH133" s="104">
        <f t="shared" ref="BH133:BH144" si="22">IF(U133="sníž. přenesená",N133,0)</f>
        <v>0</v>
      </c>
      <c r="BI133" s="104">
        <f t="shared" ref="BI133:BI144" si="23">IF(U133="nulová",N133,0)</f>
        <v>0</v>
      </c>
      <c r="BJ133" s="17" t="s">
        <v>84</v>
      </c>
      <c r="BK133" s="104">
        <f t="shared" ref="BK133:BK144" si="24">ROUND(L133*K133,2)</f>
        <v>0</v>
      </c>
      <c r="BL133" s="17" t="s">
        <v>147</v>
      </c>
      <c r="BM133" s="17" t="s">
        <v>173</v>
      </c>
    </row>
    <row r="134" spans="2:65" s="1" customFormat="1" ht="31.5" customHeight="1">
      <c r="B134" s="34"/>
      <c r="C134" s="162" t="s">
        <v>174</v>
      </c>
      <c r="D134" s="162" t="s">
        <v>143</v>
      </c>
      <c r="E134" s="163" t="s">
        <v>175</v>
      </c>
      <c r="F134" s="241" t="s">
        <v>176</v>
      </c>
      <c r="G134" s="241"/>
      <c r="H134" s="241"/>
      <c r="I134" s="241"/>
      <c r="J134" s="164" t="s">
        <v>177</v>
      </c>
      <c r="K134" s="165">
        <v>3</v>
      </c>
      <c r="L134" s="242">
        <v>0</v>
      </c>
      <c r="M134" s="243"/>
      <c r="N134" s="244">
        <f t="shared" si="15"/>
        <v>0</v>
      </c>
      <c r="O134" s="244"/>
      <c r="P134" s="244"/>
      <c r="Q134" s="244"/>
      <c r="R134" s="36"/>
      <c r="T134" s="166" t="s">
        <v>22</v>
      </c>
      <c r="U134" s="43" t="s">
        <v>44</v>
      </c>
      <c r="V134" s="35"/>
      <c r="W134" s="167">
        <f t="shared" si="16"/>
        <v>0</v>
      </c>
      <c r="X134" s="167">
        <v>2.0000000000000002E-5</v>
      </c>
      <c r="Y134" s="167">
        <f t="shared" si="17"/>
        <v>6.0000000000000008E-5</v>
      </c>
      <c r="Z134" s="167">
        <v>1E-3</v>
      </c>
      <c r="AA134" s="168">
        <f t="shared" si="18"/>
        <v>3.0000000000000001E-3</v>
      </c>
      <c r="AR134" s="17" t="s">
        <v>147</v>
      </c>
      <c r="AT134" s="17" t="s">
        <v>143</v>
      </c>
      <c r="AU134" s="17" t="s">
        <v>100</v>
      </c>
      <c r="AY134" s="17" t="s">
        <v>141</v>
      </c>
      <c r="BE134" s="104">
        <f t="shared" si="19"/>
        <v>0</v>
      </c>
      <c r="BF134" s="104">
        <f t="shared" si="20"/>
        <v>0</v>
      </c>
      <c r="BG134" s="104">
        <f t="shared" si="21"/>
        <v>0</v>
      </c>
      <c r="BH134" s="104">
        <f t="shared" si="22"/>
        <v>0</v>
      </c>
      <c r="BI134" s="104">
        <f t="shared" si="23"/>
        <v>0</v>
      </c>
      <c r="BJ134" s="17" t="s">
        <v>84</v>
      </c>
      <c r="BK134" s="104">
        <f t="shared" si="24"/>
        <v>0</v>
      </c>
      <c r="BL134" s="17" t="s">
        <v>147</v>
      </c>
      <c r="BM134" s="17" t="s">
        <v>178</v>
      </c>
    </row>
    <row r="135" spans="2:65" s="1" customFormat="1" ht="31.5" customHeight="1">
      <c r="B135" s="34"/>
      <c r="C135" s="162" t="s">
        <v>179</v>
      </c>
      <c r="D135" s="162" t="s">
        <v>143</v>
      </c>
      <c r="E135" s="163" t="s">
        <v>180</v>
      </c>
      <c r="F135" s="241" t="s">
        <v>181</v>
      </c>
      <c r="G135" s="241"/>
      <c r="H135" s="241"/>
      <c r="I135" s="241"/>
      <c r="J135" s="164" t="s">
        <v>152</v>
      </c>
      <c r="K135" s="165">
        <v>3</v>
      </c>
      <c r="L135" s="242">
        <v>0</v>
      </c>
      <c r="M135" s="243"/>
      <c r="N135" s="244">
        <f t="shared" si="15"/>
        <v>0</v>
      </c>
      <c r="O135" s="244"/>
      <c r="P135" s="244"/>
      <c r="Q135" s="244"/>
      <c r="R135" s="36"/>
      <c r="T135" s="166" t="s">
        <v>22</v>
      </c>
      <c r="U135" s="43" t="s">
        <v>44</v>
      </c>
      <c r="V135" s="35"/>
      <c r="W135" s="167">
        <f t="shared" si="16"/>
        <v>0</v>
      </c>
      <c r="X135" s="167">
        <v>0</v>
      </c>
      <c r="Y135" s="167">
        <f t="shared" si="17"/>
        <v>0</v>
      </c>
      <c r="Z135" s="167">
        <v>6.6000000000000003E-2</v>
      </c>
      <c r="AA135" s="168">
        <f t="shared" si="18"/>
        <v>0.19800000000000001</v>
      </c>
      <c r="AR135" s="17" t="s">
        <v>147</v>
      </c>
      <c r="AT135" s="17" t="s">
        <v>143</v>
      </c>
      <c r="AU135" s="17" t="s">
        <v>100</v>
      </c>
      <c r="AY135" s="17" t="s">
        <v>141</v>
      </c>
      <c r="BE135" s="104">
        <f t="shared" si="19"/>
        <v>0</v>
      </c>
      <c r="BF135" s="104">
        <f t="shared" si="20"/>
        <v>0</v>
      </c>
      <c r="BG135" s="104">
        <f t="shared" si="21"/>
        <v>0</v>
      </c>
      <c r="BH135" s="104">
        <f t="shared" si="22"/>
        <v>0</v>
      </c>
      <c r="BI135" s="104">
        <f t="shared" si="23"/>
        <v>0</v>
      </c>
      <c r="BJ135" s="17" t="s">
        <v>84</v>
      </c>
      <c r="BK135" s="104">
        <f t="shared" si="24"/>
        <v>0</v>
      </c>
      <c r="BL135" s="17" t="s">
        <v>147</v>
      </c>
      <c r="BM135" s="17" t="s">
        <v>182</v>
      </c>
    </row>
    <row r="136" spans="2:65" s="1" customFormat="1" ht="31.5" customHeight="1">
      <c r="B136" s="34"/>
      <c r="C136" s="162" t="s">
        <v>84</v>
      </c>
      <c r="D136" s="162" t="s">
        <v>143</v>
      </c>
      <c r="E136" s="163" t="s">
        <v>183</v>
      </c>
      <c r="F136" s="241" t="s">
        <v>184</v>
      </c>
      <c r="G136" s="241"/>
      <c r="H136" s="241"/>
      <c r="I136" s="241"/>
      <c r="J136" s="164" t="s">
        <v>152</v>
      </c>
      <c r="K136" s="165">
        <v>15.5</v>
      </c>
      <c r="L136" s="242">
        <v>0</v>
      </c>
      <c r="M136" s="243"/>
      <c r="N136" s="244">
        <f t="shared" si="15"/>
        <v>0</v>
      </c>
      <c r="O136" s="244"/>
      <c r="P136" s="244"/>
      <c r="Q136" s="244"/>
      <c r="R136" s="36"/>
      <c r="T136" s="166" t="s">
        <v>22</v>
      </c>
      <c r="U136" s="43" t="s">
        <v>44</v>
      </c>
      <c r="V136" s="35"/>
      <c r="W136" s="167">
        <f t="shared" si="16"/>
        <v>0</v>
      </c>
      <c r="X136" s="167">
        <v>0</v>
      </c>
      <c r="Y136" s="167">
        <f t="shared" si="17"/>
        <v>0</v>
      </c>
      <c r="Z136" s="167">
        <v>7.4999999999999997E-2</v>
      </c>
      <c r="AA136" s="168">
        <f t="shared" si="18"/>
        <v>1.1624999999999999</v>
      </c>
      <c r="AR136" s="17" t="s">
        <v>147</v>
      </c>
      <c r="AT136" s="17" t="s">
        <v>143</v>
      </c>
      <c r="AU136" s="17" t="s">
        <v>100</v>
      </c>
      <c r="AY136" s="17" t="s">
        <v>141</v>
      </c>
      <c r="BE136" s="104">
        <f t="shared" si="19"/>
        <v>0</v>
      </c>
      <c r="BF136" s="104">
        <f t="shared" si="20"/>
        <v>0</v>
      </c>
      <c r="BG136" s="104">
        <f t="shared" si="21"/>
        <v>0</v>
      </c>
      <c r="BH136" s="104">
        <f t="shared" si="22"/>
        <v>0</v>
      </c>
      <c r="BI136" s="104">
        <f t="shared" si="23"/>
        <v>0</v>
      </c>
      <c r="BJ136" s="17" t="s">
        <v>84</v>
      </c>
      <c r="BK136" s="104">
        <f t="shared" si="24"/>
        <v>0</v>
      </c>
      <c r="BL136" s="17" t="s">
        <v>147</v>
      </c>
      <c r="BM136" s="17" t="s">
        <v>185</v>
      </c>
    </row>
    <row r="137" spans="2:65" s="1" customFormat="1" ht="31.5" customHeight="1">
      <c r="B137" s="34"/>
      <c r="C137" s="162" t="s">
        <v>147</v>
      </c>
      <c r="D137" s="162" t="s">
        <v>143</v>
      </c>
      <c r="E137" s="163" t="s">
        <v>186</v>
      </c>
      <c r="F137" s="241" t="s">
        <v>187</v>
      </c>
      <c r="G137" s="241"/>
      <c r="H137" s="241"/>
      <c r="I137" s="241"/>
      <c r="J137" s="164" t="s">
        <v>152</v>
      </c>
      <c r="K137" s="165">
        <v>15.5</v>
      </c>
      <c r="L137" s="242">
        <v>0</v>
      </c>
      <c r="M137" s="243"/>
      <c r="N137" s="244">
        <f t="shared" si="15"/>
        <v>0</v>
      </c>
      <c r="O137" s="244"/>
      <c r="P137" s="244"/>
      <c r="Q137" s="244"/>
      <c r="R137" s="36"/>
      <c r="T137" s="166" t="s">
        <v>22</v>
      </c>
      <c r="U137" s="43" t="s">
        <v>44</v>
      </c>
      <c r="V137" s="35"/>
      <c r="W137" s="167">
        <f t="shared" si="16"/>
        <v>0</v>
      </c>
      <c r="X137" s="167">
        <v>0</v>
      </c>
      <c r="Y137" s="167">
        <f t="shared" si="17"/>
        <v>0</v>
      </c>
      <c r="Z137" s="167">
        <v>0</v>
      </c>
      <c r="AA137" s="168">
        <f t="shared" si="18"/>
        <v>0</v>
      </c>
      <c r="AR137" s="17" t="s">
        <v>147</v>
      </c>
      <c r="AT137" s="17" t="s">
        <v>143</v>
      </c>
      <c r="AU137" s="17" t="s">
        <v>100</v>
      </c>
      <c r="AY137" s="17" t="s">
        <v>141</v>
      </c>
      <c r="BE137" s="104">
        <f t="shared" si="19"/>
        <v>0</v>
      </c>
      <c r="BF137" s="104">
        <f t="shared" si="20"/>
        <v>0</v>
      </c>
      <c r="BG137" s="104">
        <f t="shared" si="21"/>
        <v>0</v>
      </c>
      <c r="BH137" s="104">
        <f t="shared" si="22"/>
        <v>0</v>
      </c>
      <c r="BI137" s="104">
        <f t="shared" si="23"/>
        <v>0</v>
      </c>
      <c r="BJ137" s="17" t="s">
        <v>84</v>
      </c>
      <c r="BK137" s="104">
        <f t="shared" si="24"/>
        <v>0</v>
      </c>
      <c r="BL137" s="17" t="s">
        <v>147</v>
      </c>
      <c r="BM137" s="17" t="s">
        <v>188</v>
      </c>
    </row>
    <row r="138" spans="2:65" s="1" customFormat="1" ht="31.5" customHeight="1">
      <c r="B138" s="34"/>
      <c r="C138" s="162" t="s">
        <v>189</v>
      </c>
      <c r="D138" s="162" t="s">
        <v>143</v>
      </c>
      <c r="E138" s="163" t="s">
        <v>190</v>
      </c>
      <c r="F138" s="241" t="s">
        <v>191</v>
      </c>
      <c r="G138" s="241"/>
      <c r="H138" s="241"/>
      <c r="I138" s="241"/>
      <c r="J138" s="164" t="s">
        <v>152</v>
      </c>
      <c r="K138" s="165">
        <v>15.5</v>
      </c>
      <c r="L138" s="242">
        <v>0</v>
      </c>
      <c r="M138" s="243"/>
      <c r="N138" s="244">
        <f t="shared" si="15"/>
        <v>0</v>
      </c>
      <c r="O138" s="244"/>
      <c r="P138" s="244"/>
      <c r="Q138" s="244"/>
      <c r="R138" s="36"/>
      <c r="T138" s="166" t="s">
        <v>22</v>
      </c>
      <c r="U138" s="43" t="s">
        <v>44</v>
      </c>
      <c r="V138" s="35"/>
      <c r="W138" s="167">
        <f t="shared" si="16"/>
        <v>0</v>
      </c>
      <c r="X138" s="167">
        <v>0</v>
      </c>
      <c r="Y138" s="167">
        <f t="shared" si="17"/>
        <v>0</v>
      </c>
      <c r="Z138" s="167">
        <v>0</v>
      </c>
      <c r="AA138" s="168">
        <f t="shared" si="18"/>
        <v>0</v>
      </c>
      <c r="AR138" s="17" t="s">
        <v>147</v>
      </c>
      <c r="AT138" s="17" t="s">
        <v>143</v>
      </c>
      <c r="AU138" s="17" t="s">
        <v>100</v>
      </c>
      <c r="AY138" s="17" t="s">
        <v>141</v>
      </c>
      <c r="BE138" s="104">
        <f t="shared" si="19"/>
        <v>0</v>
      </c>
      <c r="BF138" s="104">
        <f t="shared" si="20"/>
        <v>0</v>
      </c>
      <c r="BG138" s="104">
        <f t="shared" si="21"/>
        <v>0</v>
      </c>
      <c r="BH138" s="104">
        <f t="shared" si="22"/>
        <v>0</v>
      </c>
      <c r="BI138" s="104">
        <f t="shared" si="23"/>
        <v>0</v>
      </c>
      <c r="BJ138" s="17" t="s">
        <v>84</v>
      </c>
      <c r="BK138" s="104">
        <f t="shared" si="24"/>
        <v>0</v>
      </c>
      <c r="BL138" s="17" t="s">
        <v>147</v>
      </c>
      <c r="BM138" s="17" t="s">
        <v>192</v>
      </c>
    </row>
    <row r="139" spans="2:65" s="1" customFormat="1" ht="31.5" customHeight="1">
      <c r="B139" s="34"/>
      <c r="C139" s="162" t="s">
        <v>193</v>
      </c>
      <c r="D139" s="162" t="s">
        <v>143</v>
      </c>
      <c r="E139" s="163" t="s">
        <v>194</v>
      </c>
      <c r="F139" s="241" t="s">
        <v>195</v>
      </c>
      <c r="G139" s="241"/>
      <c r="H139" s="241"/>
      <c r="I139" s="241"/>
      <c r="J139" s="164" t="s">
        <v>152</v>
      </c>
      <c r="K139" s="165">
        <v>7.5</v>
      </c>
      <c r="L139" s="242">
        <v>0</v>
      </c>
      <c r="M139" s="243"/>
      <c r="N139" s="244">
        <f t="shared" si="15"/>
        <v>0</v>
      </c>
      <c r="O139" s="244"/>
      <c r="P139" s="244"/>
      <c r="Q139" s="244"/>
      <c r="R139" s="36"/>
      <c r="T139" s="166" t="s">
        <v>22</v>
      </c>
      <c r="U139" s="43" t="s">
        <v>44</v>
      </c>
      <c r="V139" s="35"/>
      <c r="W139" s="167">
        <f t="shared" si="16"/>
        <v>0</v>
      </c>
      <c r="X139" s="167">
        <v>9.8999999999999999E-4</v>
      </c>
      <c r="Y139" s="167">
        <f t="shared" si="17"/>
        <v>7.4250000000000002E-3</v>
      </c>
      <c r="Z139" s="167">
        <v>0</v>
      </c>
      <c r="AA139" s="168">
        <f t="shared" si="18"/>
        <v>0</v>
      </c>
      <c r="AR139" s="17" t="s">
        <v>147</v>
      </c>
      <c r="AT139" s="17" t="s">
        <v>143</v>
      </c>
      <c r="AU139" s="17" t="s">
        <v>100</v>
      </c>
      <c r="AY139" s="17" t="s">
        <v>141</v>
      </c>
      <c r="BE139" s="104">
        <f t="shared" si="19"/>
        <v>0</v>
      </c>
      <c r="BF139" s="104">
        <f t="shared" si="20"/>
        <v>0</v>
      </c>
      <c r="BG139" s="104">
        <f t="shared" si="21"/>
        <v>0</v>
      </c>
      <c r="BH139" s="104">
        <f t="shared" si="22"/>
        <v>0</v>
      </c>
      <c r="BI139" s="104">
        <f t="shared" si="23"/>
        <v>0</v>
      </c>
      <c r="BJ139" s="17" t="s">
        <v>84</v>
      </c>
      <c r="BK139" s="104">
        <f t="shared" si="24"/>
        <v>0</v>
      </c>
      <c r="BL139" s="17" t="s">
        <v>147</v>
      </c>
      <c r="BM139" s="17" t="s">
        <v>196</v>
      </c>
    </row>
    <row r="140" spans="2:65" s="1" customFormat="1" ht="31.5" customHeight="1">
      <c r="B140" s="34"/>
      <c r="C140" s="162" t="s">
        <v>197</v>
      </c>
      <c r="D140" s="162" t="s">
        <v>143</v>
      </c>
      <c r="E140" s="163" t="s">
        <v>198</v>
      </c>
      <c r="F140" s="241" t="s">
        <v>199</v>
      </c>
      <c r="G140" s="241"/>
      <c r="H140" s="241"/>
      <c r="I140" s="241"/>
      <c r="J140" s="164" t="s">
        <v>152</v>
      </c>
      <c r="K140" s="165">
        <v>15.5</v>
      </c>
      <c r="L140" s="242">
        <v>0</v>
      </c>
      <c r="M140" s="243"/>
      <c r="N140" s="244">
        <f t="shared" si="15"/>
        <v>0</v>
      </c>
      <c r="O140" s="244"/>
      <c r="P140" s="244"/>
      <c r="Q140" s="244"/>
      <c r="R140" s="36"/>
      <c r="T140" s="166" t="s">
        <v>22</v>
      </c>
      <c r="U140" s="43" t="s">
        <v>44</v>
      </c>
      <c r="V140" s="35"/>
      <c r="W140" s="167">
        <f t="shared" si="16"/>
        <v>0</v>
      </c>
      <c r="X140" s="167">
        <v>1.58E-3</v>
      </c>
      <c r="Y140" s="167">
        <f t="shared" si="17"/>
        <v>2.4490000000000001E-2</v>
      </c>
      <c r="Z140" s="167">
        <v>0</v>
      </c>
      <c r="AA140" s="168">
        <f t="shared" si="18"/>
        <v>0</v>
      </c>
      <c r="AR140" s="17" t="s">
        <v>147</v>
      </c>
      <c r="AT140" s="17" t="s">
        <v>143</v>
      </c>
      <c r="AU140" s="17" t="s">
        <v>100</v>
      </c>
      <c r="AY140" s="17" t="s">
        <v>141</v>
      </c>
      <c r="BE140" s="104">
        <f t="shared" si="19"/>
        <v>0</v>
      </c>
      <c r="BF140" s="104">
        <f t="shared" si="20"/>
        <v>0</v>
      </c>
      <c r="BG140" s="104">
        <f t="shared" si="21"/>
        <v>0</v>
      </c>
      <c r="BH140" s="104">
        <f t="shared" si="22"/>
        <v>0</v>
      </c>
      <c r="BI140" s="104">
        <f t="shared" si="23"/>
        <v>0</v>
      </c>
      <c r="BJ140" s="17" t="s">
        <v>84</v>
      </c>
      <c r="BK140" s="104">
        <f t="shared" si="24"/>
        <v>0</v>
      </c>
      <c r="BL140" s="17" t="s">
        <v>147</v>
      </c>
      <c r="BM140" s="17" t="s">
        <v>200</v>
      </c>
    </row>
    <row r="141" spans="2:65" s="1" customFormat="1" ht="22.5" customHeight="1">
      <c r="B141" s="34"/>
      <c r="C141" s="162" t="s">
        <v>201</v>
      </c>
      <c r="D141" s="162" t="s">
        <v>143</v>
      </c>
      <c r="E141" s="163" t="s">
        <v>202</v>
      </c>
      <c r="F141" s="241" t="s">
        <v>203</v>
      </c>
      <c r="G141" s="241"/>
      <c r="H141" s="241"/>
      <c r="I141" s="241"/>
      <c r="J141" s="164" t="s">
        <v>152</v>
      </c>
      <c r="K141" s="165">
        <v>15.5</v>
      </c>
      <c r="L141" s="242">
        <v>0</v>
      </c>
      <c r="M141" s="243"/>
      <c r="N141" s="244">
        <f t="shared" si="15"/>
        <v>0</v>
      </c>
      <c r="O141" s="244"/>
      <c r="P141" s="244"/>
      <c r="Q141" s="244"/>
      <c r="R141" s="36"/>
      <c r="T141" s="166" t="s">
        <v>22</v>
      </c>
      <c r="U141" s="43" t="s">
        <v>44</v>
      </c>
      <c r="V141" s="35"/>
      <c r="W141" s="167">
        <f t="shared" si="16"/>
        <v>0</v>
      </c>
      <c r="X141" s="167">
        <v>5.0000000000000001E-4</v>
      </c>
      <c r="Y141" s="167">
        <f t="shared" si="17"/>
        <v>7.7499999999999999E-3</v>
      </c>
      <c r="Z141" s="167">
        <v>0</v>
      </c>
      <c r="AA141" s="168">
        <f t="shared" si="18"/>
        <v>0</v>
      </c>
      <c r="AR141" s="17" t="s">
        <v>147</v>
      </c>
      <c r="AT141" s="17" t="s">
        <v>143</v>
      </c>
      <c r="AU141" s="17" t="s">
        <v>100</v>
      </c>
      <c r="AY141" s="17" t="s">
        <v>141</v>
      </c>
      <c r="BE141" s="104">
        <f t="shared" si="19"/>
        <v>0</v>
      </c>
      <c r="BF141" s="104">
        <f t="shared" si="20"/>
        <v>0</v>
      </c>
      <c r="BG141" s="104">
        <f t="shared" si="21"/>
        <v>0</v>
      </c>
      <c r="BH141" s="104">
        <f t="shared" si="22"/>
        <v>0</v>
      </c>
      <c r="BI141" s="104">
        <f t="shared" si="23"/>
        <v>0</v>
      </c>
      <c r="BJ141" s="17" t="s">
        <v>84</v>
      </c>
      <c r="BK141" s="104">
        <f t="shared" si="24"/>
        <v>0</v>
      </c>
      <c r="BL141" s="17" t="s">
        <v>147</v>
      </c>
      <c r="BM141" s="17" t="s">
        <v>204</v>
      </c>
    </row>
    <row r="142" spans="2:65" s="1" customFormat="1" ht="31.5" customHeight="1">
      <c r="B142" s="34"/>
      <c r="C142" s="162" t="s">
        <v>205</v>
      </c>
      <c r="D142" s="162" t="s">
        <v>143</v>
      </c>
      <c r="E142" s="163" t="s">
        <v>206</v>
      </c>
      <c r="F142" s="241" t="s">
        <v>207</v>
      </c>
      <c r="G142" s="241"/>
      <c r="H142" s="241"/>
      <c r="I142" s="241"/>
      <c r="J142" s="164" t="s">
        <v>152</v>
      </c>
      <c r="K142" s="165">
        <v>15.5</v>
      </c>
      <c r="L142" s="242">
        <v>0</v>
      </c>
      <c r="M142" s="243"/>
      <c r="N142" s="244">
        <f t="shared" si="15"/>
        <v>0</v>
      </c>
      <c r="O142" s="244"/>
      <c r="P142" s="244"/>
      <c r="Q142" s="244"/>
      <c r="R142" s="36"/>
      <c r="T142" s="166" t="s">
        <v>22</v>
      </c>
      <c r="U142" s="43" t="s">
        <v>44</v>
      </c>
      <c r="V142" s="35"/>
      <c r="W142" s="167">
        <f t="shared" si="16"/>
        <v>0</v>
      </c>
      <c r="X142" s="167">
        <v>2.7599999999999999E-3</v>
      </c>
      <c r="Y142" s="167">
        <f t="shared" si="17"/>
        <v>4.2779999999999999E-2</v>
      </c>
      <c r="Z142" s="167">
        <v>0</v>
      </c>
      <c r="AA142" s="168">
        <f t="shared" si="18"/>
        <v>0</v>
      </c>
      <c r="AR142" s="17" t="s">
        <v>147</v>
      </c>
      <c r="AT142" s="17" t="s">
        <v>143</v>
      </c>
      <c r="AU142" s="17" t="s">
        <v>100</v>
      </c>
      <c r="AY142" s="17" t="s">
        <v>141</v>
      </c>
      <c r="BE142" s="104">
        <f t="shared" si="19"/>
        <v>0</v>
      </c>
      <c r="BF142" s="104">
        <f t="shared" si="20"/>
        <v>0</v>
      </c>
      <c r="BG142" s="104">
        <f t="shared" si="21"/>
        <v>0</v>
      </c>
      <c r="BH142" s="104">
        <f t="shared" si="22"/>
        <v>0</v>
      </c>
      <c r="BI142" s="104">
        <f t="shared" si="23"/>
        <v>0</v>
      </c>
      <c r="BJ142" s="17" t="s">
        <v>84</v>
      </c>
      <c r="BK142" s="104">
        <f t="shared" si="24"/>
        <v>0</v>
      </c>
      <c r="BL142" s="17" t="s">
        <v>147</v>
      </c>
      <c r="BM142" s="17" t="s">
        <v>208</v>
      </c>
    </row>
    <row r="143" spans="2:65" s="1" customFormat="1" ht="44.25" customHeight="1">
      <c r="B143" s="34"/>
      <c r="C143" s="162" t="s">
        <v>209</v>
      </c>
      <c r="D143" s="162" t="s">
        <v>143</v>
      </c>
      <c r="E143" s="163" t="s">
        <v>210</v>
      </c>
      <c r="F143" s="241" t="s">
        <v>211</v>
      </c>
      <c r="G143" s="241"/>
      <c r="H143" s="241"/>
      <c r="I143" s="241"/>
      <c r="J143" s="164" t="s">
        <v>177</v>
      </c>
      <c r="K143" s="165">
        <v>3</v>
      </c>
      <c r="L143" s="242">
        <v>0</v>
      </c>
      <c r="M143" s="243"/>
      <c r="N143" s="244">
        <f t="shared" si="15"/>
        <v>0</v>
      </c>
      <c r="O143" s="244"/>
      <c r="P143" s="244"/>
      <c r="Q143" s="244"/>
      <c r="R143" s="36"/>
      <c r="T143" s="166" t="s">
        <v>22</v>
      </c>
      <c r="U143" s="43" t="s">
        <v>44</v>
      </c>
      <c r="V143" s="35"/>
      <c r="W143" s="167">
        <f t="shared" si="16"/>
        <v>0</v>
      </c>
      <c r="X143" s="167">
        <v>3.8999999999999999E-4</v>
      </c>
      <c r="Y143" s="167">
        <f t="shared" si="17"/>
        <v>1.17E-3</v>
      </c>
      <c r="Z143" s="167">
        <v>0</v>
      </c>
      <c r="AA143" s="168">
        <f t="shared" si="18"/>
        <v>0</v>
      </c>
      <c r="AR143" s="17" t="s">
        <v>147</v>
      </c>
      <c r="AT143" s="17" t="s">
        <v>143</v>
      </c>
      <c r="AU143" s="17" t="s">
        <v>100</v>
      </c>
      <c r="AY143" s="17" t="s">
        <v>141</v>
      </c>
      <c r="BE143" s="104">
        <f t="shared" si="19"/>
        <v>0</v>
      </c>
      <c r="BF143" s="104">
        <f t="shared" si="20"/>
        <v>0</v>
      </c>
      <c r="BG143" s="104">
        <f t="shared" si="21"/>
        <v>0</v>
      </c>
      <c r="BH143" s="104">
        <f t="shared" si="22"/>
        <v>0</v>
      </c>
      <c r="BI143" s="104">
        <f t="shared" si="23"/>
        <v>0</v>
      </c>
      <c r="BJ143" s="17" t="s">
        <v>84</v>
      </c>
      <c r="BK143" s="104">
        <f t="shared" si="24"/>
        <v>0</v>
      </c>
      <c r="BL143" s="17" t="s">
        <v>147</v>
      </c>
      <c r="BM143" s="17" t="s">
        <v>212</v>
      </c>
    </row>
    <row r="144" spans="2:65" s="1" customFormat="1" ht="31.5" customHeight="1">
      <c r="B144" s="34"/>
      <c r="C144" s="162" t="s">
        <v>213</v>
      </c>
      <c r="D144" s="162" t="s">
        <v>143</v>
      </c>
      <c r="E144" s="163" t="s">
        <v>214</v>
      </c>
      <c r="F144" s="241" t="s">
        <v>215</v>
      </c>
      <c r="G144" s="241"/>
      <c r="H144" s="241"/>
      <c r="I144" s="241"/>
      <c r="J144" s="164" t="s">
        <v>152</v>
      </c>
      <c r="K144" s="165">
        <v>15.5</v>
      </c>
      <c r="L144" s="242">
        <v>0</v>
      </c>
      <c r="M144" s="243"/>
      <c r="N144" s="244">
        <f t="shared" si="15"/>
        <v>0</v>
      </c>
      <c r="O144" s="244"/>
      <c r="P144" s="244"/>
      <c r="Q144" s="244"/>
      <c r="R144" s="36"/>
      <c r="T144" s="166" t="s">
        <v>22</v>
      </c>
      <c r="U144" s="43" t="s">
        <v>44</v>
      </c>
      <c r="V144" s="35"/>
      <c r="W144" s="167">
        <f t="shared" si="16"/>
        <v>0</v>
      </c>
      <c r="X144" s="167">
        <v>0</v>
      </c>
      <c r="Y144" s="167">
        <f t="shared" si="17"/>
        <v>0</v>
      </c>
      <c r="Z144" s="167">
        <v>0</v>
      </c>
      <c r="AA144" s="168">
        <f t="shared" si="18"/>
        <v>0</v>
      </c>
      <c r="AR144" s="17" t="s">
        <v>147</v>
      </c>
      <c r="AT144" s="17" t="s">
        <v>143</v>
      </c>
      <c r="AU144" s="17" t="s">
        <v>100</v>
      </c>
      <c r="AY144" s="17" t="s">
        <v>141</v>
      </c>
      <c r="BE144" s="104">
        <f t="shared" si="19"/>
        <v>0</v>
      </c>
      <c r="BF144" s="104">
        <f t="shared" si="20"/>
        <v>0</v>
      </c>
      <c r="BG144" s="104">
        <f t="shared" si="21"/>
        <v>0</v>
      </c>
      <c r="BH144" s="104">
        <f t="shared" si="22"/>
        <v>0</v>
      </c>
      <c r="BI144" s="104">
        <f t="shared" si="23"/>
        <v>0</v>
      </c>
      <c r="BJ144" s="17" t="s">
        <v>84</v>
      </c>
      <c r="BK144" s="104">
        <f t="shared" si="24"/>
        <v>0</v>
      </c>
      <c r="BL144" s="17" t="s">
        <v>147</v>
      </c>
      <c r="BM144" s="17" t="s">
        <v>216</v>
      </c>
    </row>
    <row r="145" spans="2:65" s="9" customFormat="1" ht="29.85" customHeight="1">
      <c r="B145" s="151"/>
      <c r="C145" s="152"/>
      <c r="D145" s="161" t="s">
        <v>111</v>
      </c>
      <c r="E145" s="161"/>
      <c r="F145" s="161"/>
      <c r="G145" s="161"/>
      <c r="H145" s="161"/>
      <c r="I145" s="161"/>
      <c r="J145" s="161"/>
      <c r="K145" s="161"/>
      <c r="L145" s="161"/>
      <c r="M145" s="161"/>
      <c r="N145" s="250">
        <f>BK145</f>
        <v>0</v>
      </c>
      <c r="O145" s="251"/>
      <c r="P145" s="251"/>
      <c r="Q145" s="251"/>
      <c r="R145" s="154"/>
      <c r="T145" s="155"/>
      <c r="U145" s="152"/>
      <c r="V145" s="152"/>
      <c r="W145" s="156">
        <f>SUM(W146:W147)</f>
        <v>0</v>
      </c>
      <c r="X145" s="152"/>
      <c r="Y145" s="156">
        <f>SUM(Y146:Y147)</f>
        <v>0</v>
      </c>
      <c r="Z145" s="152"/>
      <c r="AA145" s="157">
        <f>SUM(AA146:AA147)</f>
        <v>0</v>
      </c>
      <c r="AR145" s="158" t="s">
        <v>84</v>
      </c>
      <c r="AT145" s="159" t="s">
        <v>78</v>
      </c>
      <c r="AU145" s="159" t="s">
        <v>84</v>
      </c>
      <c r="AY145" s="158" t="s">
        <v>141</v>
      </c>
      <c r="BK145" s="160">
        <f>SUM(BK146:BK147)</f>
        <v>0</v>
      </c>
    </row>
    <row r="146" spans="2:65" s="1" customFormat="1" ht="22.5" customHeight="1">
      <c r="B146" s="34"/>
      <c r="C146" s="162" t="s">
        <v>217</v>
      </c>
      <c r="D146" s="162" t="s">
        <v>143</v>
      </c>
      <c r="E146" s="163" t="s">
        <v>218</v>
      </c>
      <c r="F146" s="241" t="s">
        <v>219</v>
      </c>
      <c r="G146" s="241"/>
      <c r="H146" s="241"/>
      <c r="I146" s="241"/>
      <c r="J146" s="164" t="s">
        <v>168</v>
      </c>
      <c r="K146" s="165">
        <v>4.5439999999999996</v>
      </c>
      <c r="L146" s="242">
        <v>0</v>
      </c>
      <c r="M146" s="243"/>
      <c r="N146" s="244">
        <f>ROUND(L146*K146,2)</f>
        <v>0</v>
      </c>
      <c r="O146" s="244"/>
      <c r="P146" s="244"/>
      <c r="Q146" s="244"/>
      <c r="R146" s="36"/>
      <c r="T146" s="166" t="s">
        <v>22</v>
      </c>
      <c r="U146" s="43" t="s">
        <v>44</v>
      </c>
      <c r="V146" s="35"/>
      <c r="W146" s="167">
        <f>V146*K146</f>
        <v>0</v>
      </c>
      <c r="X146" s="167">
        <v>0</v>
      </c>
      <c r="Y146" s="167">
        <f>X146*K146</f>
        <v>0</v>
      </c>
      <c r="Z146" s="167">
        <v>0</v>
      </c>
      <c r="AA146" s="168">
        <f>Z146*K146</f>
        <v>0</v>
      </c>
      <c r="AR146" s="17" t="s">
        <v>147</v>
      </c>
      <c r="AT146" s="17" t="s">
        <v>143</v>
      </c>
      <c r="AU146" s="17" t="s">
        <v>100</v>
      </c>
      <c r="AY146" s="17" t="s">
        <v>141</v>
      </c>
      <c r="BE146" s="104">
        <f>IF(U146="základní",N146,0)</f>
        <v>0</v>
      </c>
      <c r="BF146" s="104">
        <f>IF(U146="snížená",N146,0)</f>
        <v>0</v>
      </c>
      <c r="BG146" s="104">
        <f>IF(U146="zákl. přenesená",N146,0)</f>
        <v>0</v>
      </c>
      <c r="BH146" s="104">
        <f>IF(U146="sníž. přenesená",N146,0)</f>
        <v>0</v>
      </c>
      <c r="BI146" s="104">
        <f>IF(U146="nulová",N146,0)</f>
        <v>0</v>
      </c>
      <c r="BJ146" s="17" t="s">
        <v>84</v>
      </c>
      <c r="BK146" s="104">
        <f>ROUND(L146*K146,2)</f>
        <v>0</v>
      </c>
      <c r="BL146" s="17" t="s">
        <v>147</v>
      </c>
      <c r="BM146" s="17" t="s">
        <v>220</v>
      </c>
    </row>
    <row r="147" spans="2:65" s="1" customFormat="1" ht="31.5" customHeight="1">
      <c r="B147" s="34"/>
      <c r="C147" s="162" t="s">
        <v>221</v>
      </c>
      <c r="D147" s="162" t="s">
        <v>143</v>
      </c>
      <c r="E147" s="163" t="s">
        <v>222</v>
      </c>
      <c r="F147" s="241" t="s">
        <v>223</v>
      </c>
      <c r="G147" s="241"/>
      <c r="H147" s="241"/>
      <c r="I147" s="241"/>
      <c r="J147" s="164" t="s">
        <v>168</v>
      </c>
      <c r="K147" s="165">
        <v>4.5439999999999996</v>
      </c>
      <c r="L147" s="242">
        <v>0</v>
      </c>
      <c r="M147" s="243"/>
      <c r="N147" s="244">
        <f>ROUND(L147*K147,2)</f>
        <v>0</v>
      </c>
      <c r="O147" s="244"/>
      <c r="P147" s="244"/>
      <c r="Q147" s="244"/>
      <c r="R147" s="36"/>
      <c r="T147" s="166" t="s">
        <v>22</v>
      </c>
      <c r="U147" s="43" t="s">
        <v>44</v>
      </c>
      <c r="V147" s="35"/>
      <c r="W147" s="167">
        <f>V147*K147</f>
        <v>0</v>
      </c>
      <c r="X147" s="167">
        <v>0</v>
      </c>
      <c r="Y147" s="167">
        <f>X147*K147</f>
        <v>0</v>
      </c>
      <c r="Z147" s="167">
        <v>0</v>
      </c>
      <c r="AA147" s="168">
        <f>Z147*K147</f>
        <v>0</v>
      </c>
      <c r="AR147" s="17" t="s">
        <v>147</v>
      </c>
      <c r="AT147" s="17" t="s">
        <v>143</v>
      </c>
      <c r="AU147" s="17" t="s">
        <v>100</v>
      </c>
      <c r="AY147" s="17" t="s">
        <v>141</v>
      </c>
      <c r="BE147" s="104">
        <f>IF(U147="základní",N147,0)</f>
        <v>0</v>
      </c>
      <c r="BF147" s="104">
        <f>IF(U147="snížená",N147,0)</f>
        <v>0</v>
      </c>
      <c r="BG147" s="104">
        <f>IF(U147="zákl. přenesená",N147,0)</f>
        <v>0</v>
      </c>
      <c r="BH147" s="104">
        <f>IF(U147="sníž. přenesená",N147,0)</f>
        <v>0</v>
      </c>
      <c r="BI147" s="104">
        <f>IF(U147="nulová",N147,0)</f>
        <v>0</v>
      </c>
      <c r="BJ147" s="17" t="s">
        <v>84</v>
      </c>
      <c r="BK147" s="104">
        <f>ROUND(L147*K147,2)</f>
        <v>0</v>
      </c>
      <c r="BL147" s="17" t="s">
        <v>147</v>
      </c>
      <c r="BM147" s="17" t="s">
        <v>224</v>
      </c>
    </row>
    <row r="148" spans="2:65" s="9" customFormat="1" ht="29.85" customHeight="1">
      <c r="B148" s="151"/>
      <c r="C148" s="152"/>
      <c r="D148" s="161" t="s">
        <v>112</v>
      </c>
      <c r="E148" s="161"/>
      <c r="F148" s="161"/>
      <c r="G148" s="161"/>
      <c r="H148" s="161"/>
      <c r="I148" s="161"/>
      <c r="J148" s="161"/>
      <c r="K148" s="161"/>
      <c r="L148" s="161"/>
      <c r="M148" s="161"/>
      <c r="N148" s="250">
        <f>BK148</f>
        <v>0</v>
      </c>
      <c r="O148" s="251"/>
      <c r="P148" s="251"/>
      <c r="Q148" s="251"/>
      <c r="R148" s="154"/>
      <c r="T148" s="155"/>
      <c r="U148" s="152"/>
      <c r="V148" s="152"/>
      <c r="W148" s="156">
        <f>W149</f>
        <v>0</v>
      </c>
      <c r="X148" s="152"/>
      <c r="Y148" s="156">
        <f>Y149</f>
        <v>0</v>
      </c>
      <c r="Z148" s="152"/>
      <c r="AA148" s="157">
        <f>AA149</f>
        <v>0</v>
      </c>
      <c r="AR148" s="158" t="s">
        <v>84</v>
      </c>
      <c r="AT148" s="159" t="s">
        <v>78</v>
      </c>
      <c r="AU148" s="159" t="s">
        <v>84</v>
      </c>
      <c r="AY148" s="158" t="s">
        <v>141</v>
      </c>
      <c r="BK148" s="160">
        <f>BK149</f>
        <v>0</v>
      </c>
    </row>
    <row r="149" spans="2:65" s="1" customFormat="1" ht="22.5" customHeight="1">
      <c r="B149" s="34"/>
      <c r="C149" s="162" t="s">
        <v>225</v>
      </c>
      <c r="D149" s="162" t="s">
        <v>143</v>
      </c>
      <c r="E149" s="163" t="s">
        <v>226</v>
      </c>
      <c r="F149" s="241" t="s">
        <v>227</v>
      </c>
      <c r="G149" s="241"/>
      <c r="H149" s="241"/>
      <c r="I149" s="241"/>
      <c r="J149" s="164" t="s">
        <v>168</v>
      </c>
      <c r="K149" s="165">
        <v>17.838000000000001</v>
      </c>
      <c r="L149" s="242">
        <v>0</v>
      </c>
      <c r="M149" s="243"/>
      <c r="N149" s="244">
        <f>ROUND(L149*K149,2)</f>
        <v>0</v>
      </c>
      <c r="O149" s="244"/>
      <c r="P149" s="244"/>
      <c r="Q149" s="244"/>
      <c r="R149" s="36"/>
      <c r="T149" s="166" t="s">
        <v>22</v>
      </c>
      <c r="U149" s="43" t="s">
        <v>44</v>
      </c>
      <c r="V149" s="35"/>
      <c r="W149" s="167">
        <f>V149*K149</f>
        <v>0</v>
      </c>
      <c r="X149" s="167">
        <v>0</v>
      </c>
      <c r="Y149" s="167">
        <f>X149*K149</f>
        <v>0</v>
      </c>
      <c r="Z149" s="167">
        <v>0</v>
      </c>
      <c r="AA149" s="168">
        <f>Z149*K149</f>
        <v>0</v>
      </c>
      <c r="AR149" s="17" t="s">
        <v>147</v>
      </c>
      <c r="AT149" s="17" t="s">
        <v>143</v>
      </c>
      <c r="AU149" s="17" t="s">
        <v>100</v>
      </c>
      <c r="AY149" s="17" t="s">
        <v>141</v>
      </c>
      <c r="BE149" s="104">
        <f>IF(U149="základní",N149,0)</f>
        <v>0</v>
      </c>
      <c r="BF149" s="104">
        <f>IF(U149="snížená",N149,0)</f>
        <v>0</v>
      </c>
      <c r="BG149" s="104">
        <f>IF(U149="zákl. přenesená",N149,0)</f>
        <v>0</v>
      </c>
      <c r="BH149" s="104">
        <f>IF(U149="sníž. přenesená",N149,0)</f>
        <v>0</v>
      </c>
      <c r="BI149" s="104">
        <f>IF(U149="nulová",N149,0)</f>
        <v>0</v>
      </c>
      <c r="BJ149" s="17" t="s">
        <v>84</v>
      </c>
      <c r="BK149" s="104">
        <f>ROUND(L149*K149,2)</f>
        <v>0</v>
      </c>
      <c r="BL149" s="17" t="s">
        <v>147</v>
      </c>
      <c r="BM149" s="17" t="s">
        <v>228</v>
      </c>
    </row>
    <row r="150" spans="2:65" s="9" customFormat="1" ht="37.35" customHeight="1">
      <c r="B150" s="151"/>
      <c r="C150" s="152"/>
      <c r="D150" s="153" t="s">
        <v>113</v>
      </c>
      <c r="E150" s="153"/>
      <c r="F150" s="153"/>
      <c r="G150" s="153"/>
      <c r="H150" s="153"/>
      <c r="I150" s="153"/>
      <c r="J150" s="153"/>
      <c r="K150" s="153"/>
      <c r="L150" s="153"/>
      <c r="M150" s="153"/>
      <c r="N150" s="252">
        <f>BK150</f>
        <v>0</v>
      </c>
      <c r="O150" s="253"/>
      <c r="P150" s="253"/>
      <c r="Q150" s="253"/>
      <c r="R150" s="154"/>
      <c r="T150" s="155"/>
      <c r="U150" s="152"/>
      <c r="V150" s="152"/>
      <c r="W150" s="156">
        <f>W151+W153+W158</f>
        <v>0</v>
      </c>
      <c r="X150" s="152"/>
      <c r="Y150" s="156">
        <f>Y151+Y153+Y158</f>
        <v>0</v>
      </c>
      <c r="Z150" s="152"/>
      <c r="AA150" s="157">
        <f>AA151+AA153+AA158</f>
        <v>0</v>
      </c>
      <c r="AR150" s="158" t="s">
        <v>189</v>
      </c>
      <c r="AT150" s="159" t="s">
        <v>78</v>
      </c>
      <c r="AU150" s="159" t="s">
        <v>79</v>
      </c>
      <c r="AY150" s="158" t="s">
        <v>141</v>
      </c>
      <c r="BK150" s="160">
        <f>BK151+BK153+BK158</f>
        <v>0</v>
      </c>
    </row>
    <row r="151" spans="2:65" s="9" customFormat="1" ht="19.899999999999999" customHeight="1">
      <c r="B151" s="151"/>
      <c r="C151" s="152"/>
      <c r="D151" s="161" t="s">
        <v>114</v>
      </c>
      <c r="E151" s="161"/>
      <c r="F151" s="161"/>
      <c r="G151" s="161"/>
      <c r="H151" s="161"/>
      <c r="I151" s="161"/>
      <c r="J151" s="161"/>
      <c r="K151" s="161"/>
      <c r="L151" s="161"/>
      <c r="M151" s="161"/>
      <c r="N151" s="248">
        <f>BK151</f>
        <v>0</v>
      </c>
      <c r="O151" s="249"/>
      <c r="P151" s="249"/>
      <c r="Q151" s="249"/>
      <c r="R151" s="154"/>
      <c r="T151" s="155"/>
      <c r="U151" s="152"/>
      <c r="V151" s="152"/>
      <c r="W151" s="156">
        <f>W152</f>
        <v>0</v>
      </c>
      <c r="X151" s="152"/>
      <c r="Y151" s="156">
        <f>Y152</f>
        <v>0</v>
      </c>
      <c r="Z151" s="152"/>
      <c r="AA151" s="157">
        <f>AA152</f>
        <v>0</v>
      </c>
      <c r="AR151" s="158" t="s">
        <v>189</v>
      </c>
      <c r="AT151" s="159" t="s">
        <v>78</v>
      </c>
      <c r="AU151" s="159" t="s">
        <v>84</v>
      </c>
      <c r="AY151" s="158" t="s">
        <v>141</v>
      </c>
      <c r="BK151" s="160">
        <f>BK152</f>
        <v>0</v>
      </c>
    </row>
    <row r="152" spans="2:65" s="1" customFormat="1" ht="22.5" customHeight="1">
      <c r="B152" s="34"/>
      <c r="C152" s="162" t="s">
        <v>10</v>
      </c>
      <c r="D152" s="162" t="s">
        <v>143</v>
      </c>
      <c r="E152" s="163" t="s">
        <v>229</v>
      </c>
      <c r="F152" s="241" t="s">
        <v>119</v>
      </c>
      <c r="G152" s="241"/>
      <c r="H152" s="241"/>
      <c r="I152" s="241"/>
      <c r="J152" s="164" t="s">
        <v>230</v>
      </c>
      <c r="K152" s="165">
        <v>1</v>
      </c>
      <c r="L152" s="242">
        <v>0</v>
      </c>
      <c r="M152" s="243"/>
      <c r="N152" s="244">
        <f>ROUND(L152*K152,2)</f>
        <v>0</v>
      </c>
      <c r="O152" s="244"/>
      <c r="P152" s="244"/>
      <c r="Q152" s="244"/>
      <c r="R152" s="36"/>
      <c r="T152" s="166" t="s">
        <v>22</v>
      </c>
      <c r="U152" s="43" t="s">
        <v>44</v>
      </c>
      <c r="V152" s="35"/>
      <c r="W152" s="167">
        <f>V152*K152</f>
        <v>0</v>
      </c>
      <c r="X152" s="167">
        <v>0</v>
      </c>
      <c r="Y152" s="167">
        <f>X152*K152</f>
        <v>0</v>
      </c>
      <c r="Z152" s="167">
        <v>0</v>
      </c>
      <c r="AA152" s="168">
        <f>Z152*K152</f>
        <v>0</v>
      </c>
      <c r="AR152" s="17" t="s">
        <v>231</v>
      </c>
      <c r="AT152" s="17" t="s">
        <v>143</v>
      </c>
      <c r="AU152" s="17" t="s">
        <v>100</v>
      </c>
      <c r="AY152" s="17" t="s">
        <v>141</v>
      </c>
      <c r="BE152" s="104">
        <f>IF(U152="základní",N152,0)</f>
        <v>0</v>
      </c>
      <c r="BF152" s="104">
        <f>IF(U152="snížená",N152,0)</f>
        <v>0</v>
      </c>
      <c r="BG152" s="104">
        <f>IF(U152="zákl. přenesená",N152,0)</f>
        <v>0</v>
      </c>
      <c r="BH152" s="104">
        <f>IF(U152="sníž. přenesená",N152,0)</f>
        <v>0</v>
      </c>
      <c r="BI152" s="104">
        <f>IF(U152="nulová",N152,0)</f>
        <v>0</v>
      </c>
      <c r="BJ152" s="17" t="s">
        <v>84</v>
      </c>
      <c r="BK152" s="104">
        <f>ROUND(L152*K152,2)</f>
        <v>0</v>
      </c>
      <c r="BL152" s="17" t="s">
        <v>231</v>
      </c>
      <c r="BM152" s="17" t="s">
        <v>232</v>
      </c>
    </row>
    <row r="153" spans="2:65" s="9" customFormat="1" ht="29.85" customHeight="1">
      <c r="B153" s="151"/>
      <c r="C153" s="152"/>
      <c r="D153" s="161" t="s">
        <v>115</v>
      </c>
      <c r="E153" s="161"/>
      <c r="F153" s="161"/>
      <c r="G153" s="161"/>
      <c r="H153" s="161"/>
      <c r="I153" s="161"/>
      <c r="J153" s="161"/>
      <c r="K153" s="161"/>
      <c r="L153" s="161"/>
      <c r="M153" s="161"/>
      <c r="N153" s="250">
        <f>BK153</f>
        <v>0</v>
      </c>
      <c r="O153" s="251"/>
      <c r="P153" s="251"/>
      <c r="Q153" s="251"/>
      <c r="R153" s="154"/>
      <c r="T153" s="155"/>
      <c r="U153" s="152"/>
      <c r="V153" s="152"/>
      <c r="W153" s="156">
        <f>SUM(W154:W157)</f>
        <v>0</v>
      </c>
      <c r="X153" s="152"/>
      <c r="Y153" s="156">
        <f>SUM(Y154:Y157)</f>
        <v>0</v>
      </c>
      <c r="Z153" s="152"/>
      <c r="AA153" s="157">
        <f>SUM(AA154:AA157)</f>
        <v>0</v>
      </c>
      <c r="AR153" s="158" t="s">
        <v>189</v>
      </c>
      <c r="AT153" s="159" t="s">
        <v>78</v>
      </c>
      <c r="AU153" s="159" t="s">
        <v>84</v>
      </c>
      <c r="AY153" s="158" t="s">
        <v>141</v>
      </c>
      <c r="BK153" s="160">
        <f>SUM(BK154:BK157)</f>
        <v>0</v>
      </c>
    </row>
    <row r="154" spans="2:65" s="1" customFormat="1" ht="22.5" customHeight="1">
      <c r="B154" s="34"/>
      <c r="C154" s="162" t="s">
        <v>233</v>
      </c>
      <c r="D154" s="162" t="s">
        <v>143</v>
      </c>
      <c r="E154" s="163" t="s">
        <v>234</v>
      </c>
      <c r="F154" s="241" t="s">
        <v>235</v>
      </c>
      <c r="G154" s="241"/>
      <c r="H154" s="241"/>
      <c r="I154" s="241"/>
      <c r="J154" s="164" t="s">
        <v>236</v>
      </c>
      <c r="K154" s="165">
        <v>2</v>
      </c>
      <c r="L154" s="242">
        <v>0</v>
      </c>
      <c r="M154" s="243"/>
      <c r="N154" s="244">
        <f>ROUND(L154*K154,2)</f>
        <v>0</v>
      </c>
      <c r="O154" s="244"/>
      <c r="P154" s="244"/>
      <c r="Q154" s="244"/>
      <c r="R154" s="36"/>
      <c r="T154" s="166" t="s">
        <v>22</v>
      </c>
      <c r="U154" s="43" t="s">
        <v>44</v>
      </c>
      <c r="V154" s="35"/>
      <c r="W154" s="167">
        <f>V154*K154</f>
        <v>0</v>
      </c>
      <c r="X154" s="167">
        <v>0</v>
      </c>
      <c r="Y154" s="167">
        <f>X154*K154</f>
        <v>0</v>
      </c>
      <c r="Z154" s="167">
        <v>0</v>
      </c>
      <c r="AA154" s="168">
        <f>Z154*K154</f>
        <v>0</v>
      </c>
      <c r="AR154" s="17" t="s">
        <v>231</v>
      </c>
      <c r="AT154" s="17" t="s">
        <v>143</v>
      </c>
      <c r="AU154" s="17" t="s">
        <v>100</v>
      </c>
      <c r="AY154" s="17" t="s">
        <v>141</v>
      </c>
      <c r="BE154" s="104">
        <f>IF(U154="základní",N154,0)</f>
        <v>0</v>
      </c>
      <c r="BF154" s="104">
        <f>IF(U154="snížená",N154,0)</f>
        <v>0</v>
      </c>
      <c r="BG154" s="104">
        <f>IF(U154="zákl. přenesená",N154,0)</f>
        <v>0</v>
      </c>
      <c r="BH154" s="104">
        <f>IF(U154="sníž. přenesená",N154,0)</f>
        <v>0</v>
      </c>
      <c r="BI154" s="104">
        <f>IF(U154="nulová",N154,0)</f>
        <v>0</v>
      </c>
      <c r="BJ154" s="17" t="s">
        <v>84</v>
      </c>
      <c r="BK154" s="104">
        <f>ROUND(L154*K154,2)</f>
        <v>0</v>
      </c>
      <c r="BL154" s="17" t="s">
        <v>231</v>
      </c>
      <c r="BM154" s="17" t="s">
        <v>237</v>
      </c>
    </row>
    <row r="155" spans="2:65" s="1" customFormat="1" ht="22.5" customHeight="1">
      <c r="B155" s="34"/>
      <c r="C155" s="162" t="s">
        <v>238</v>
      </c>
      <c r="D155" s="162" t="s">
        <v>143</v>
      </c>
      <c r="E155" s="163" t="s">
        <v>239</v>
      </c>
      <c r="F155" s="241" t="s">
        <v>240</v>
      </c>
      <c r="G155" s="241"/>
      <c r="H155" s="241"/>
      <c r="I155" s="241"/>
      <c r="J155" s="164" t="s">
        <v>230</v>
      </c>
      <c r="K155" s="165">
        <v>1</v>
      </c>
      <c r="L155" s="242">
        <v>0</v>
      </c>
      <c r="M155" s="243"/>
      <c r="N155" s="244">
        <f>ROUND(L155*K155,2)</f>
        <v>0</v>
      </c>
      <c r="O155" s="244"/>
      <c r="P155" s="244"/>
      <c r="Q155" s="244"/>
      <c r="R155" s="36"/>
      <c r="T155" s="166" t="s">
        <v>22</v>
      </c>
      <c r="U155" s="43" t="s">
        <v>44</v>
      </c>
      <c r="V155" s="35"/>
      <c r="W155" s="167">
        <f>V155*K155</f>
        <v>0</v>
      </c>
      <c r="X155" s="167">
        <v>0</v>
      </c>
      <c r="Y155" s="167">
        <f>X155*K155</f>
        <v>0</v>
      </c>
      <c r="Z155" s="167">
        <v>0</v>
      </c>
      <c r="AA155" s="168">
        <f>Z155*K155</f>
        <v>0</v>
      </c>
      <c r="AR155" s="17" t="s">
        <v>231</v>
      </c>
      <c r="AT155" s="17" t="s">
        <v>143</v>
      </c>
      <c r="AU155" s="17" t="s">
        <v>100</v>
      </c>
      <c r="AY155" s="17" t="s">
        <v>141</v>
      </c>
      <c r="BE155" s="104">
        <f>IF(U155="základní",N155,0)</f>
        <v>0</v>
      </c>
      <c r="BF155" s="104">
        <f>IF(U155="snížená",N155,0)</f>
        <v>0</v>
      </c>
      <c r="BG155" s="104">
        <f>IF(U155="zákl. přenesená",N155,0)</f>
        <v>0</v>
      </c>
      <c r="BH155" s="104">
        <f>IF(U155="sníž. přenesená",N155,0)</f>
        <v>0</v>
      </c>
      <c r="BI155" s="104">
        <f>IF(U155="nulová",N155,0)</f>
        <v>0</v>
      </c>
      <c r="BJ155" s="17" t="s">
        <v>84</v>
      </c>
      <c r="BK155" s="104">
        <f>ROUND(L155*K155,2)</f>
        <v>0</v>
      </c>
      <c r="BL155" s="17" t="s">
        <v>231</v>
      </c>
      <c r="BM155" s="17" t="s">
        <v>241</v>
      </c>
    </row>
    <row r="156" spans="2:65" s="1" customFormat="1" ht="22.5" customHeight="1">
      <c r="B156" s="34"/>
      <c r="C156" s="162" t="s">
        <v>242</v>
      </c>
      <c r="D156" s="162" t="s">
        <v>143</v>
      </c>
      <c r="E156" s="163" t="s">
        <v>243</v>
      </c>
      <c r="F156" s="241" t="s">
        <v>244</v>
      </c>
      <c r="G156" s="241"/>
      <c r="H156" s="241"/>
      <c r="I156" s="241"/>
      <c r="J156" s="164" t="s">
        <v>230</v>
      </c>
      <c r="K156" s="165">
        <v>1</v>
      </c>
      <c r="L156" s="242">
        <v>0</v>
      </c>
      <c r="M156" s="243"/>
      <c r="N156" s="244">
        <f>ROUND(L156*K156,2)</f>
        <v>0</v>
      </c>
      <c r="O156" s="244"/>
      <c r="P156" s="244"/>
      <c r="Q156" s="244"/>
      <c r="R156" s="36"/>
      <c r="T156" s="166" t="s">
        <v>22</v>
      </c>
      <c r="U156" s="43" t="s">
        <v>44</v>
      </c>
      <c r="V156" s="35"/>
      <c r="W156" s="167">
        <f>V156*K156</f>
        <v>0</v>
      </c>
      <c r="X156" s="167">
        <v>0</v>
      </c>
      <c r="Y156" s="167">
        <f>X156*K156</f>
        <v>0</v>
      </c>
      <c r="Z156" s="167">
        <v>0</v>
      </c>
      <c r="AA156" s="168">
        <f>Z156*K156</f>
        <v>0</v>
      </c>
      <c r="AR156" s="17" t="s">
        <v>231</v>
      </c>
      <c r="AT156" s="17" t="s">
        <v>143</v>
      </c>
      <c r="AU156" s="17" t="s">
        <v>100</v>
      </c>
      <c r="AY156" s="17" t="s">
        <v>141</v>
      </c>
      <c r="BE156" s="104">
        <f>IF(U156="základní",N156,0)</f>
        <v>0</v>
      </c>
      <c r="BF156" s="104">
        <f>IF(U156="snížená",N156,0)</f>
        <v>0</v>
      </c>
      <c r="BG156" s="104">
        <f>IF(U156="zákl. přenesená",N156,0)</f>
        <v>0</v>
      </c>
      <c r="BH156" s="104">
        <f>IF(U156="sníž. přenesená",N156,0)</f>
        <v>0</v>
      </c>
      <c r="BI156" s="104">
        <f>IF(U156="nulová",N156,0)</f>
        <v>0</v>
      </c>
      <c r="BJ156" s="17" t="s">
        <v>84</v>
      </c>
      <c r="BK156" s="104">
        <f>ROUND(L156*K156,2)</f>
        <v>0</v>
      </c>
      <c r="BL156" s="17" t="s">
        <v>231</v>
      </c>
      <c r="BM156" s="17" t="s">
        <v>245</v>
      </c>
    </row>
    <row r="157" spans="2:65" s="1" customFormat="1" ht="22.5" customHeight="1">
      <c r="B157" s="34"/>
      <c r="C157" s="162" t="s">
        <v>246</v>
      </c>
      <c r="D157" s="162" t="s">
        <v>143</v>
      </c>
      <c r="E157" s="163" t="s">
        <v>247</v>
      </c>
      <c r="F157" s="241" t="s">
        <v>248</v>
      </c>
      <c r="G157" s="241"/>
      <c r="H157" s="241"/>
      <c r="I157" s="241"/>
      <c r="J157" s="164" t="s">
        <v>230</v>
      </c>
      <c r="K157" s="165">
        <v>1</v>
      </c>
      <c r="L157" s="242">
        <v>0</v>
      </c>
      <c r="M157" s="243"/>
      <c r="N157" s="244">
        <f>ROUND(L157*K157,2)</f>
        <v>0</v>
      </c>
      <c r="O157" s="244"/>
      <c r="P157" s="244"/>
      <c r="Q157" s="244"/>
      <c r="R157" s="36"/>
      <c r="T157" s="166" t="s">
        <v>22</v>
      </c>
      <c r="U157" s="43" t="s">
        <v>44</v>
      </c>
      <c r="V157" s="35"/>
      <c r="W157" s="167">
        <f>V157*K157</f>
        <v>0</v>
      </c>
      <c r="X157" s="167">
        <v>0</v>
      </c>
      <c r="Y157" s="167">
        <f>X157*K157</f>
        <v>0</v>
      </c>
      <c r="Z157" s="167">
        <v>0</v>
      </c>
      <c r="AA157" s="168">
        <f>Z157*K157</f>
        <v>0</v>
      </c>
      <c r="AR157" s="17" t="s">
        <v>231</v>
      </c>
      <c r="AT157" s="17" t="s">
        <v>143</v>
      </c>
      <c r="AU157" s="17" t="s">
        <v>100</v>
      </c>
      <c r="AY157" s="17" t="s">
        <v>141</v>
      </c>
      <c r="BE157" s="104">
        <f>IF(U157="základní",N157,0)</f>
        <v>0</v>
      </c>
      <c r="BF157" s="104">
        <f>IF(U157="snížená",N157,0)</f>
        <v>0</v>
      </c>
      <c r="BG157" s="104">
        <f>IF(U157="zákl. přenesená",N157,0)</f>
        <v>0</v>
      </c>
      <c r="BH157" s="104">
        <f>IF(U157="sníž. přenesená",N157,0)</f>
        <v>0</v>
      </c>
      <c r="BI157" s="104">
        <f>IF(U157="nulová",N157,0)</f>
        <v>0</v>
      </c>
      <c r="BJ157" s="17" t="s">
        <v>84</v>
      </c>
      <c r="BK157" s="104">
        <f>ROUND(L157*K157,2)</f>
        <v>0</v>
      </c>
      <c r="BL157" s="17" t="s">
        <v>231</v>
      </c>
      <c r="BM157" s="17" t="s">
        <v>249</v>
      </c>
    </row>
    <row r="158" spans="2:65" s="9" customFormat="1" ht="29.85" customHeight="1">
      <c r="B158" s="151"/>
      <c r="C158" s="152"/>
      <c r="D158" s="161" t="s">
        <v>116</v>
      </c>
      <c r="E158" s="161"/>
      <c r="F158" s="161"/>
      <c r="G158" s="161"/>
      <c r="H158" s="161"/>
      <c r="I158" s="161"/>
      <c r="J158" s="161"/>
      <c r="K158" s="161"/>
      <c r="L158" s="161"/>
      <c r="M158" s="161"/>
      <c r="N158" s="250">
        <f>BK158</f>
        <v>0</v>
      </c>
      <c r="O158" s="251"/>
      <c r="P158" s="251"/>
      <c r="Q158" s="251"/>
      <c r="R158" s="154"/>
      <c r="T158" s="155"/>
      <c r="U158" s="152"/>
      <c r="V158" s="152"/>
      <c r="W158" s="156">
        <f>W159</f>
        <v>0</v>
      </c>
      <c r="X158" s="152"/>
      <c r="Y158" s="156">
        <f>Y159</f>
        <v>0</v>
      </c>
      <c r="Z158" s="152"/>
      <c r="AA158" s="157">
        <f>AA159</f>
        <v>0</v>
      </c>
      <c r="AR158" s="158" t="s">
        <v>189</v>
      </c>
      <c r="AT158" s="159" t="s">
        <v>78</v>
      </c>
      <c r="AU158" s="159" t="s">
        <v>84</v>
      </c>
      <c r="AY158" s="158" t="s">
        <v>141</v>
      </c>
      <c r="BK158" s="160">
        <f>BK159</f>
        <v>0</v>
      </c>
    </row>
    <row r="159" spans="2:65" s="1" customFormat="1" ht="22.5" customHeight="1">
      <c r="B159" s="34"/>
      <c r="C159" s="162" t="s">
        <v>250</v>
      </c>
      <c r="D159" s="162" t="s">
        <v>143</v>
      </c>
      <c r="E159" s="163" t="s">
        <v>251</v>
      </c>
      <c r="F159" s="241" t="s">
        <v>123</v>
      </c>
      <c r="G159" s="241"/>
      <c r="H159" s="241"/>
      <c r="I159" s="241"/>
      <c r="J159" s="164" t="s">
        <v>230</v>
      </c>
      <c r="K159" s="165">
        <v>1</v>
      </c>
      <c r="L159" s="242">
        <v>0</v>
      </c>
      <c r="M159" s="243"/>
      <c r="N159" s="244">
        <f>ROUND(L159*K159,2)</f>
        <v>0</v>
      </c>
      <c r="O159" s="244"/>
      <c r="P159" s="244"/>
      <c r="Q159" s="244"/>
      <c r="R159" s="36"/>
      <c r="T159" s="166" t="s">
        <v>22</v>
      </c>
      <c r="U159" s="43" t="s">
        <v>44</v>
      </c>
      <c r="V159" s="35"/>
      <c r="W159" s="167">
        <f>V159*K159</f>
        <v>0</v>
      </c>
      <c r="X159" s="167">
        <v>0</v>
      </c>
      <c r="Y159" s="167">
        <f>X159*K159</f>
        <v>0</v>
      </c>
      <c r="Z159" s="167">
        <v>0</v>
      </c>
      <c r="AA159" s="168">
        <f>Z159*K159</f>
        <v>0</v>
      </c>
      <c r="AR159" s="17" t="s">
        <v>231</v>
      </c>
      <c r="AT159" s="17" t="s">
        <v>143</v>
      </c>
      <c r="AU159" s="17" t="s">
        <v>100</v>
      </c>
      <c r="AY159" s="17" t="s">
        <v>141</v>
      </c>
      <c r="BE159" s="104">
        <f>IF(U159="základní",N159,0)</f>
        <v>0</v>
      </c>
      <c r="BF159" s="104">
        <f>IF(U159="snížená",N159,0)</f>
        <v>0</v>
      </c>
      <c r="BG159" s="104">
        <f>IF(U159="zákl. přenesená",N159,0)</f>
        <v>0</v>
      </c>
      <c r="BH159" s="104">
        <f>IF(U159="sníž. přenesená",N159,0)</f>
        <v>0</v>
      </c>
      <c r="BI159" s="104">
        <f>IF(U159="nulová",N159,0)</f>
        <v>0</v>
      </c>
      <c r="BJ159" s="17" t="s">
        <v>84</v>
      </c>
      <c r="BK159" s="104">
        <f>ROUND(L159*K159,2)</f>
        <v>0</v>
      </c>
      <c r="BL159" s="17" t="s">
        <v>231</v>
      </c>
      <c r="BM159" s="17" t="s">
        <v>252</v>
      </c>
    </row>
    <row r="160" spans="2:65" s="1" customFormat="1" ht="49.9" customHeight="1">
      <c r="B160" s="34"/>
      <c r="C160" s="35"/>
      <c r="D160" s="153" t="s">
        <v>253</v>
      </c>
      <c r="E160" s="35"/>
      <c r="F160" s="35"/>
      <c r="G160" s="35"/>
      <c r="H160" s="35"/>
      <c r="I160" s="35"/>
      <c r="J160" s="35"/>
      <c r="K160" s="35"/>
      <c r="L160" s="35"/>
      <c r="M160" s="35"/>
      <c r="N160" s="254">
        <f>BK160</f>
        <v>0</v>
      </c>
      <c r="O160" s="255"/>
      <c r="P160" s="255"/>
      <c r="Q160" s="255"/>
      <c r="R160" s="36"/>
      <c r="T160" s="137"/>
      <c r="U160" s="35"/>
      <c r="V160" s="35"/>
      <c r="W160" s="35"/>
      <c r="X160" s="35"/>
      <c r="Y160" s="35"/>
      <c r="Z160" s="35"/>
      <c r="AA160" s="77"/>
      <c r="AT160" s="17" t="s">
        <v>78</v>
      </c>
      <c r="AU160" s="17" t="s">
        <v>79</v>
      </c>
      <c r="AY160" s="17" t="s">
        <v>254</v>
      </c>
      <c r="BK160" s="104">
        <f>BK161</f>
        <v>0</v>
      </c>
    </row>
    <row r="161" spans="2:63" s="1" customFormat="1" ht="22.35" customHeight="1">
      <c r="B161" s="34"/>
      <c r="C161" s="169" t="s">
        <v>22</v>
      </c>
      <c r="D161" s="169" t="s">
        <v>143</v>
      </c>
      <c r="E161" s="170" t="s">
        <v>22</v>
      </c>
      <c r="F161" s="245" t="s">
        <v>22</v>
      </c>
      <c r="G161" s="245"/>
      <c r="H161" s="245"/>
      <c r="I161" s="245"/>
      <c r="J161" s="171" t="s">
        <v>22</v>
      </c>
      <c r="K161" s="172"/>
      <c r="L161" s="242"/>
      <c r="M161" s="244"/>
      <c r="N161" s="244">
        <f>BK161</f>
        <v>0</v>
      </c>
      <c r="O161" s="244"/>
      <c r="P161" s="244"/>
      <c r="Q161" s="244"/>
      <c r="R161" s="36"/>
      <c r="T161" s="166" t="s">
        <v>22</v>
      </c>
      <c r="U161" s="173" t="s">
        <v>44</v>
      </c>
      <c r="V161" s="55"/>
      <c r="W161" s="55"/>
      <c r="X161" s="55"/>
      <c r="Y161" s="55"/>
      <c r="Z161" s="55"/>
      <c r="AA161" s="57"/>
      <c r="AT161" s="17" t="s">
        <v>254</v>
      </c>
      <c r="AU161" s="17" t="s">
        <v>84</v>
      </c>
      <c r="AY161" s="17" t="s">
        <v>254</v>
      </c>
      <c r="BE161" s="104">
        <f>IF(U161="základní",N161,0)</f>
        <v>0</v>
      </c>
      <c r="BF161" s="104">
        <f>IF(U161="snížená",N161,0)</f>
        <v>0</v>
      </c>
      <c r="BG161" s="104">
        <f>IF(U161="zákl. přenesená",N161,0)</f>
        <v>0</v>
      </c>
      <c r="BH161" s="104">
        <f>IF(U161="sníž. přenesená",N161,0)</f>
        <v>0</v>
      </c>
      <c r="BI161" s="104">
        <f>IF(U161="nulová",N161,0)</f>
        <v>0</v>
      </c>
      <c r="BJ161" s="17" t="s">
        <v>84</v>
      </c>
      <c r="BK161" s="104">
        <f>L161*K161</f>
        <v>0</v>
      </c>
    </row>
    <row r="162" spans="2:63" s="1" customFormat="1" ht="6.95" customHeight="1">
      <c r="B162" s="58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60"/>
    </row>
  </sheetData>
  <sheetProtection algorithmName="SHA-512" hashValue="q7pKc47frwLXojcDBoGqu31g2fp9IUxCybyMb5YYIN4st0fiCzZ7OW4jnpuimJV1DgoaQasQNlfneRdidd6XGg==" saltValue="8zD95qTGQ2kOczhTdtD/Cw==" spinCount="100000" sheet="1" objects="1" scenarios="1" formatCells="0" formatColumns="0" formatRows="0" sort="0" autoFilter="0"/>
  <mergeCells count="164">
    <mergeCell ref="H1:K1"/>
    <mergeCell ref="S2:AC2"/>
    <mergeCell ref="F159:I159"/>
    <mergeCell ref="L159:M159"/>
    <mergeCell ref="N159:Q159"/>
    <mergeCell ref="F161:I161"/>
    <mergeCell ref="L161:M161"/>
    <mergeCell ref="N161:Q161"/>
    <mergeCell ref="N123:Q123"/>
    <mergeCell ref="N124:Q124"/>
    <mergeCell ref="N125:Q125"/>
    <mergeCell ref="N132:Q132"/>
    <mergeCell ref="N145:Q145"/>
    <mergeCell ref="N148:Q148"/>
    <mergeCell ref="N150:Q150"/>
    <mergeCell ref="N151:Q151"/>
    <mergeCell ref="N153:Q153"/>
    <mergeCell ref="N158:Q158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49:I149"/>
    <mergeCell ref="L149:M149"/>
    <mergeCell ref="N149:Q149"/>
    <mergeCell ref="F152:I152"/>
    <mergeCell ref="L152:M152"/>
    <mergeCell ref="N152:Q152"/>
    <mergeCell ref="F154:I154"/>
    <mergeCell ref="L154:M154"/>
    <mergeCell ref="N154:Q154"/>
    <mergeCell ref="F144:I144"/>
    <mergeCell ref="L144:M144"/>
    <mergeCell ref="N144:Q144"/>
    <mergeCell ref="F146:I146"/>
    <mergeCell ref="L146:M146"/>
    <mergeCell ref="N146:Q146"/>
    <mergeCell ref="F147:I147"/>
    <mergeCell ref="L147:M147"/>
    <mergeCell ref="N147:Q147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1:I131"/>
    <mergeCell ref="L131:M131"/>
    <mergeCell ref="N131:Q131"/>
    <mergeCell ref="F133:I133"/>
    <mergeCell ref="L133:M133"/>
    <mergeCell ref="N133:Q133"/>
    <mergeCell ref="F134:I134"/>
    <mergeCell ref="L134:M134"/>
    <mergeCell ref="N134:Q134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2:I122"/>
    <mergeCell ref="L122:M122"/>
    <mergeCell ref="N122:Q122"/>
    <mergeCell ref="F126:I126"/>
    <mergeCell ref="L126:M126"/>
    <mergeCell ref="N126:Q126"/>
    <mergeCell ref="F127:I127"/>
    <mergeCell ref="L127:M127"/>
    <mergeCell ref="N127:Q127"/>
    <mergeCell ref="D104:H104"/>
    <mergeCell ref="N104:Q104"/>
    <mergeCell ref="N105:Q105"/>
    <mergeCell ref="L107:Q107"/>
    <mergeCell ref="C113:Q113"/>
    <mergeCell ref="F115:P115"/>
    <mergeCell ref="M117:P117"/>
    <mergeCell ref="M119:Q119"/>
    <mergeCell ref="M120:Q120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dataValidations count="2">
    <dataValidation type="list" allowBlank="1" showInputMessage="1" showErrorMessage="1" error="Povoleny jsou hodnoty K, M." sqref="D161:D162">
      <formula1>"K, M"</formula1>
    </dataValidation>
    <dataValidation type="list" allowBlank="1" showInputMessage="1" showErrorMessage="1" error="Povoleny jsou hodnoty základní, snížená, zákl. přenesená, sníž. přenesená, nulová." sqref="U161:U162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5" display="2) Rekapitulace rozpočtu"/>
    <hyperlink ref="L1" location="C12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730817041 - VD Srnojedy -...</vt:lpstr>
      <vt:lpstr>'730817041 - VD Srnojedy -...'!Názvy_tisku</vt:lpstr>
      <vt:lpstr>'Rekapitulace stavby'!Názvy_tisku</vt:lpstr>
      <vt:lpstr>'730817041 - VD Srnojedy -...'!Oblast_tisku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Kotaška</dc:creator>
  <cp:lastModifiedBy>Daniel Kotaška</cp:lastModifiedBy>
  <dcterms:created xsi:type="dcterms:W3CDTF">2017-06-05T07:19:09Z</dcterms:created>
  <dcterms:modified xsi:type="dcterms:W3CDTF">2017-06-05T07:19:12Z</dcterms:modified>
</cp:coreProperties>
</file>