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90" windowHeight="12840" activeTab="0"/>
  </bookViews>
  <sheets>
    <sheet name="Rekapitulace stavby" sheetId="1" r:id="rId1"/>
    <sheet name="730817041 - VD Srnojedy -..." sheetId="2" r:id="rId2"/>
  </sheets>
  <definedNames>
    <definedName name="_xlnm.Print_Area" localSheetId="1">'730817041 - VD Srnojedy -...'!$C$4:$Q$70,'730817041 - VD Srnojedy -...'!$C$76:$Q$107,'730817041 - VD Srnojedy -...'!$C$113:$Q$161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'730817041 - VD Srnojedy -...'!$122:$122</definedName>
  </definedNames>
  <calcPr calcId="152511"/>
</workbook>
</file>

<file path=xl/sharedStrings.xml><?xml version="1.0" encoding="utf-8"?>
<sst xmlns="http://schemas.openxmlformats.org/spreadsheetml/2006/main" count="748" uniqueCount="255">
  <si>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</si>
  <si>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</si>
  <si>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</si>
  <si>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</si>
  <si>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</si>
  <si>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</si>
  <si>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</si>
  <si>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</si>
  <si>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</si>
  <si>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</si>
  <si>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</si>
  <si>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</si>
  <si>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</si>
  <si>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</si>
  <si>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</si>
  <si>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</si>
  <si>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</si>
  <si>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730817041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</si>
  <si>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</si>
  <si>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</si>
  <si>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VD Srnojedy - Oprava dělicí zdi štěrkové propusti</t>
  </si>
  <si>
    <t>JKSO:</t>
  </si>
  <si>
    <t/>
  </si>
  <si>
    <t>CC-CZ:</t>
  </si>
  <si>
    <t>Místo:</t>
  </si>
  <si>
    <t>Srnojedy</t>
  </si>
  <si>
    <t>Datum:</t>
  </si>
  <si>
    <t>5.6.2017</t>
  </si>
  <si>
    <t>Objednatel:</t>
  </si>
  <si>
    <t>IČ:</t>
  </si>
  <si>
    <t>Povodí Labe, s.p.</t>
  </si>
  <si>
    <t>DIČ:</t>
  </si>
  <si>
    <t>Zhotovitel:</t>
  </si>
  <si>
    <t>Vyplň údaj</t>
  </si>
  <si>
    <t>Projektant:</t>
  </si>
  <si>
    <t>Vodní zdroje Ekomonitor, 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</si>
  <si>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</si>
  <si>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</si>
  <si>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</si>
  <si>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</si>
  <si>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</si>
  <si>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</si>
  <si>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</si>
  <si>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</si>
  <si>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</si>
  <si>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</si>
  <si>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</si>
  <si>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</si>
  <si>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</si>
  <si>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</si>
  <si>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</si>
  <si>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</si>
  <si>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</si>
  <si>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</si>
  <si>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</si>
  <si>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</si>
  <si>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</si>
  <si>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</si>
  <si>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</si>
  <si>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</si>
  <si>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</si>
  <si>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</si>
  <si>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</si>
  <si>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</si>
  <si>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</si>
  <si>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</si>
  <si>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</si>
  <si>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</si>
  <si>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</si>
  <si>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</si>
  <si>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</si>
  <si>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</si>
  <si>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</si>
  <si>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</si>
  <si>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</si>
  <si>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</si>
  <si>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</si>
  <si>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</si>
  <si>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</si>
  <si>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</si>
  <si>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</si>
  <si>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{c048ae6f-c4a1-410d-b30f-9044d67af3a0}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</si>
  <si>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</si>
  <si>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</si>
  <si>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</si>
  <si>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</si>
  <si>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</si>
  <si>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</si>
  <si>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</si>
  <si>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</si>
  <si>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</si>
  <si>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</si>
  <si>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</si>
  <si>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</si>
  <si>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</si>
  <si>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</si>
  <si>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</si>
  <si>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</si>
  <si>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</si>
  <si>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</si>
  <si>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</si>
  <si>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</si>
  <si>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</si>
  <si>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</si>
  <si>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</si>
  <si>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</si>
  <si>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</si>
  <si>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</si>
  <si>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</si>
  <si>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</si>
  <si>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</si>
  <si>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</si>
  <si>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</si>
  <si>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</si>
  <si>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</si>
  <si>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</si>
  <si>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</si>
  <si>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</si>
  <si>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</si>
  <si>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</si>
  <si>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</si>
  <si>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</si>
  <si>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</si>
  <si>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</si>
  <si>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</si>
  <si>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</si>
  <si>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</si>
  <si>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</si>
  <si>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</si>
  <si>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</si>
  <si>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</si>
  <si>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</si>
  <si>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</si>
  <si>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</si>
  <si>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</si>
  <si>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</si>
  <si>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</si>
  <si>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</si>
  <si>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</si>
  <si>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</si>
  <si>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</si>
  <si>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</si>
  <si>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29</t>
  </si>
  <si>
    <t>K</t>
  </si>
  <si>
    <t>321321116</t>
  </si>
  <si>
    <t>Konstrukce vodních staveb ze ŽB mrazuvzdorného tř. C 30/37</t>
  </si>
  <si>
    <t>m3</t>
  </si>
  <si>
    <t>4</t>
  </si>
  <si>
    <t>-507097246</t>
  </si>
  <si>
    <t>30</t>
  </si>
  <si>
    <t>321351010</t>
  </si>
  <si>
    <t>Bednění konstrukcí vodních staveb rovinné - zřízení</t>
  </si>
  <si>
    <t>m2</t>
  </si>
  <si>
    <t>712852470</t>
  </si>
  <si>
    <t>31</t>
  </si>
  <si>
    <t>321351020</t>
  </si>
  <si>
    <t>Bednění konstrukcí vodních staveb válcově zakřivené - zřízení</t>
  </si>
  <si>
    <t>156915672</t>
  </si>
  <si>
    <t>32</t>
  </si>
  <si>
    <t>321352010</t>
  </si>
  <si>
    <t>Bednění konstrukcí vodních staveb rovinné - odstranění</t>
  </si>
  <si>
    <t>-1103130646</t>
  </si>
  <si>
    <t>33</t>
  </si>
  <si>
    <t>321352020</t>
  </si>
  <si>
    <t>Bednění konstrukcí vodních staveb válcově zakřivené - odstranění</t>
  </si>
  <si>
    <t>1657432128</t>
  </si>
  <si>
    <t>380361011</t>
  </si>
  <si>
    <t>Výztuž kompletních konstrukcí ČOV, nádrží nebo vodojemů ze svařovaných sítí KARI</t>
  </si>
  <si>
    <t>t</t>
  </si>
  <si>
    <t>1434433005</t>
  </si>
  <si>
    <t>36</t>
  </si>
  <si>
    <t>960211251</t>
  </si>
  <si>
    <t>Bourání vodních staveb zděných z kamene nebo z cihel, z vodní hladiny</t>
  </si>
  <si>
    <t>-361805008</t>
  </si>
  <si>
    <t>10</t>
  </si>
  <si>
    <t>977131110</t>
  </si>
  <si>
    <t>Vrty příklepovými vrtáky D do 16 mm do cihelného zdiva nebo prostého betonu</t>
  </si>
  <si>
    <t>m</t>
  </si>
  <si>
    <t>1360299341</t>
  </si>
  <si>
    <t>3</t>
  </si>
  <si>
    <t>985112132</t>
  </si>
  <si>
    <t>Odsekání degradovaného betonu rubu kleneb a podlah tl do 30 mm</t>
  </si>
  <si>
    <t>-1802010153</t>
  </si>
  <si>
    <t>985121123</t>
  </si>
  <si>
    <t>Tryskání degradovaného betonu stěn a rubu kleneb vodou pod tlakem do 2500 barů</t>
  </si>
  <si>
    <t>1650937428</t>
  </si>
  <si>
    <t>985131311</t>
  </si>
  <si>
    <t>Ruční dočištění ploch stěn, rubu kleneb a podlah ocelových kartáči</t>
  </si>
  <si>
    <t>1947544149</t>
  </si>
  <si>
    <t>5</t>
  </si>
  <si>
    <t>985131411</t>
  </si>
  <si>
    <t>Vysušení ploch stěn, rubu kleneb a podlah stlačeným vzduchem</t>
  </si>
  <si>
    <t>432476188</t>
  </si>
  <si>
    <t>6</t>
  </si>
  <si>
    <t>985321211</t>
  </si>
  <si>
    <t>Ochranný nátěr výztuže na epoxidové bázi stěn, líce kleneb a podhledů 1 vrstva tl 1 mm</t>
  </si>
  <si>
    <t>-397327278</t>
  </si>
  <si>
    <t>7</t>
  </si>
  <si>
    <t>985323211</t>
  </si>
  <si>
    <t>Spojovací můstek reprofilovaného betonu na epoxidové bázi tl 1 mm</t>
  </si>
  <si>
    <t>214866449</t>
  </si>
  <si>
    <t>19</t>
  </si>
  <si>
    <t>985324111</t>
  </si>
  <si>
    <t>Impregnační nátěr betonu dvojnásobný (OS-A)</t>
  </si>
  <si>
    <t>-603833861</t>
  </si>
  <si>
    <t>8</t>
  </si>
  <si>
    <t>985324221</t>
  </si>
  <si>
    <t>Ochranný akrylátový nátěr betonu dvojnásobný se stěrkou (OS-C)</t>
  </si>
  <si>
    <t>1242430330</t>
  </si>
  <si>
    <t>9</t>
  </si>
  <si>
    <t>985331112</t>
  </si>
  <si>
    <t>Dodatečné vlepování betonářské výztuže D 10 mm do cementové aktivované malty včetně vyvrtání otvoru</t>
  </si>
  <si>
    <t>-593223758</t>
  </si>
  <si>
    <t>20</t>
  </si>
  <si>
    <t>985513111</t>
  </si>
  <si>
    <t>Stržení povrchu stříkaného betonu ze suchých směsí včetně zařezání</t>
  </si>
  <si>
    <t>-1446466352</t>
  </si>
  <si>
    <t>35</t>
  </si>
  <si>
    <t>997321211</t>
  </si>
  <si>
    <t>Svislá doprava suti a vybouraných hmot v do 4 m</t>
  </si>
  <si>
    <t>-1135670930</t>
  </si>
  <si>
    <t>37</t>
  </si>
  <si>
    <t>997321522</t>
  </si>
  <si>
    <t>Vodorovná doprava suti a vybouraných hmot po vodě do 500 m</t>
  </si>
  <si>
    <t>-2097801267</t>
  </si>
  <si>
    <t>34</t>
  </si>
  <si>
    <t>998323011</t>
  </si>
  <si>
    <t>Přesun hmot pro jezy a stupně</t>
  </si>
  <si>
    <t>-990325547</t>
  </si>
  <si>
    <t>030001000</t>
  </si>
  <si>
    <t>soub</t>
  </si>
  <si>
    <t>1024</t>
  </si>
  <si>
    <t>-1169427801</t>
  </si>
  <si>
    <t>25</t>
  </si>
  <si>
    <t>062303000</t>
  </si>
  <si>
    <t>Použití nezvyklých dopravních prostředků</t>
  </si>
  <si>
    <t>ks</t>
  </si>
  <si>
    <t>520861765</t>
  </si>
  <si>
    <t>23</t>
  </si>
  <si>
    <t>063002000</t>
  </si>
  <si>
    <t>Práce na těžce přístupných místech</t>
  </si>
  <si>
    <t>610608741</t>
  </si>
  <si>
    <t>27</t>
  </si>
  <si>
    <t>063303000</t>
  </si>
  <si>
    <t>Práce ve výškách, v hloubkách</t>
  </si>
  <si>
    <t>1729843151</t>
  </si>
  <si>
    <t>28</t>
  </si>
  <si>
    <t>063403000</t>
  </si>
  <si>
    <t>Práce bez pevné pracovní podlahy</t>
  </si>
  <si>
    <t>1474284570</t>
  </si>
  <si>
    <t>22</t>
  </si>
  <si>
    <t>070001000</t>
  </si>
  <si>
    <t>-1873124696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</si>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</sst>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1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219" t="s">
        <v>8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76" t="s">
        <v>12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80" t="s">
        <v>17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25"/>
      <c r="AQ5" s="22"/>
      <c r="BE5" s="178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82" t="s">
        <v>20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25"/>
      <c r="AQ6" s="22"/>
      <c r="BE6" s="179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179"/>
      <c r="BS7" s="17" t="s">
        <v>9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179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9"/>
      <c r="BS9" s="17" t="s">
        <v>9</v>
      </c>
    </row>
    <row r="10" spans="2:71" ht="14.45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2"/>
      <c r="BE10" s="179"/>
      <c r="BS10" s="17" t="s">
        <v>9</v>
      </c>
    </row>
    <row r="11" spans="2:71" ht="18.4" customHeight="1">
      <c r="B11" s="21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2"/>
      <c r="BE11" s="179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9"/>
      <c r="BS12" s="17" t="s">
        <v>9</v>
      </c>
    </row>
    <row r="13" spans="2:71" ht="14.45" customHeight="1">
      <c r="B13" s="21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2"/>
      <c r="BE13" s="179"/>
      <c r="BS13" s="17" t="s">
        <v>9</v>
      </c>
    </row>
    <row r="14" spans="2:71" ht="13.5">
      <c r="B14" s="21"/>
      <c r="C14" s="25"/>
      <c r="D14" s="25"/>
      <c r="E14" s="183" t="s">
        <v>33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9" t="s">
        <v>31</v>
      </c>
      <c r="AL14" s="25"/>
      <c r="AM14" s="25"/>
      <c r="AN14" s="31" t="s">
        <v>33</v>
      </c>
      <c r="AO14" s="25"/>
      <c r="AP14" s="25"/>
      <c r="AQ14" s="22"/>
      <c r="BE14" s="179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9"/>
      <c r="BS15" s="17" t="s">
        <v>6</v>
      </c>
    </row>
    <row r="16" spans="2:71" ht="14.45" customHeight="1">
      <c r="B16" s="21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2"/>
      <c r="BE16" s="179"/>
      <c r="BS16" s="17" t="s">
        <v>6</v>
      </c>
    </row>
    <row r="17" spans="2:71" ht="18.4" customHeight="1">
      <c r="B17" s="21"/>
      <c r="C17" s="25"/>
      <c r="D17" s="25"/>
      <c r="E17" s="27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2"/>
      <c r="BE17" s="179"/>
      <c r="BS17" s="17" t="s">
        <v>36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9"/>
      <c r="BS18" s="17" t="s">
        <v>9</v>
      </c>
    </row>
    <row r="19" spans="2:71" ht="14.45" customHeight="1">
      <c r="B19" s="21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179"/>
      <c r="BS19" s="17" t="s">
        <v>9</v>
      </c>
    </row>
    <row r="20" spans="2:57" ht="18.4" customHeight="1">
      <c r="B20" s="21"/>
      <c r="C20" s="25"/>
      <c r="D20" s="25"/>
      <c r="E20" s="27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2"/>
      <c r="BE20" s="179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9"/>
    </row>
    <row r="22" spans="2:57" ht="13.5">
      <c r="B22" s="21"/>
      <c r="C22" s="25"/>
      <c r="D22" s="29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9"/>
    </row>
    <row r="23" spans="2:57" ht="22.5" customHeight="1">
      <c r="B23" s="21"/>
      <c r="C23" s="25"/>
      <c r="D23" s="25"/>
      <c r="E23" s="185" t="s">
        <v>22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5"/>
      <c r="AP23" s="25"/>
      <c r="AQ23" s="22"/>
      <c r="BE23" s="179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9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9"/>
    </row>
    <row r="26" spans="2:57" ht="14.45" customHeight="1">
      <c r="B26" s="21"/>
      <c r="C26" s="25"/>
      <c r="D26" s="33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6">
        <f>ROUND(AG87,2)</f>
        <v>0</v>
      </c>
      <c r="AL26" s="181"/>
      <c r="AM26" s="181"/>
      <c r="AN26" s="181"/>
      <c r="AO26" s="181"/>
      <c r="AP26" s="25"/>
      <c r="AQ26" s="22"/>
      <c r="BE26" s="179"/>
    </row>
    <row r="27" spans="2:57" ht="14.45" customHeight="1">
      <c r="B27" s="21"/>
      <c r="C27" s="25"/>
      <c r="D27" s="33" t="s">
        <v>41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6">
        <f>ROUND(AG90,2)</f>
        <v>0</v>
      </c>
      <c r="AL27" s="186"/>
      <c r="AM27" s="186"/>
      <c r="AN27" s="186"/>
      <c r="AO27" s="186"/>
      <c r="AP27" s="25"/>
      <c r="AQ27" s="22"/>
      <c r="BE27" s="179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9"/>
    </row>
    <row r="29" spans="2:57" s="1" customFormat="1" ht="25.9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7">
        <f>ROUND(AK26+AK27,2)</f>
        <v>0</v>
      </c>
      <c r="AL29" s="188"/>
      <c r="AM29" s="188"/>
      <c r="AN29" s="188"/>
      <c r="AO29" s="188"/>
      <c r="AP29" s="35"/>
      <c r="AQ29" s="36"/>
      <c r="BE29" s="179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9"/>
    </row>
    <row r="31" spans="2:57" s="2" customFormat="1" ht="14.45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189">
        <v>0.21</v>
      </c>
      <c r="M31" s="190"/>
      <c r="N31" s="190"/>
      <c r="O31" s="190"/>
      <c r="P31" s="40"/>
      <c r="Q31" s="40"/>
      <c r="R31" s="40"/>
      <c r="S31" s="40"/>
      <c r="T31" s="43" t="s">
        <v>45</v>
      </c>
      <c r="U31" s="40"/>
      <c r="V31" s="40"/>
      <c r="W31" s="191">
        <f>ROUND(AZ87+SUM(CD91:CD95),2)</f>
        <v>0</v>
      </c>
      <c r="X31" s="190"/>
      <c r="Y31" s="190"/>
      <c r="Z31" s="190"/>
      <c r="AA31" s="190"/>
      <c r="AB31" s="190"/>
      <c r="AC31" s="190"/>
      <c r="AD31" s="190"/>
      <c r="AE31" s="190"/>
      <c r="AF31" s="40"/>
      <c r="AG31" s="40"/>
      <c r="AH31" s="40"/>
      <c r="AI31" s="40"/>
      <c r="AJ31" s="40"/>
      <c r="AK31" s="191">
        <f>ROUND(AV87+SUM(BY91:BY95),2)</f>
        <v>0</v>
      </c>
      <c r="AL31" s="190"/>
      <c r="AM31" s="190"/>
      <c r="AN31" s="190"/>
      <c r="AO31" s="190"/>
      <c r="AP31" s="40"/>
      <c r="AQ31" s="44"/>
      <c r="BE31" s="179"/>
    </row>
    <row r="32" spans="2:57" s="2" customFormat="1" ht="14.45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189">
        <v>0.15</v>
      </c>
      <c r="M32" s="190"/>
      <c r="N32" s="190"/>
      <c r="O32" s="190"/>
      <c r="P32" s="40"/>
      <c r="Q32" s="40"/>
      <c r="R32" s="40"/>
      <c r="S32" s="40"/>
      <c r="T32" s="43" t="s">
        <v>45</v>
      </c>
      <c r="U32" s="40"/>
      <c r="V32" s="40"/>
      <c r="W32" s="191">
        <f>ROUND(BA87+SUM(CE91:CE95),2)</f>
        <v>0</v>
      </c>
      <c r="X32" s="190"/>
      <c r="Y32" s="190"/>
      <c r="Z32" s="190"/>
      <c r="AA32" s="190"/>
      <c r="AB32" s="190"/>
      <c r="AC32" s="190"/>
      <c r="AD32" s="190"/>
      <c r="AE32" s="190"/>
      <c r="AF32" s="40"/>
      <c r="AG32" s="40"/>
      <c r="AH32" s="40"/>
      <c r="AI32" s="40"/>
      <c r="AJ32" s="40"/>
      <c r="AK32" s="191">
        <f>ROUND(AW87+SUM(BZ91:BZ95),2)</f>
        <v>0</v>
      </c>
      <c r="AL32" s="190"/>
      <c r="AM32" s="190"/>
      <c r="AN32" s="190"/>
      <c r="AO32" s="190"/>
      <c r="AP32" s="40"/>
      <c r="AQ32" s="44"/>
      <c r="BE32" s="179"/>
    </row>
    <row r="33" spans="2:57" s="2" customFormat="1" ht="14.45" customHeight="1" hidden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189">
        <v>0.21</v>
      </c>
      <c r="M33" s="190"/>
      <c r="N33" s="190"/>
      <c r="O33" s="190"/>
      <c r="P33" s="40"/>
      <c r="Q33" s="40"/>
      <c r="R33" s="40"/>
      <c r="S33" s="40"/>
      <c r="T33" s="43" t="s">
        <v>45</v>
      </c>
      <c r="U33" s="40"/>
      <c r="V33" s="40"/>
      <c r="W33" s="191">
        <f>ROUND(BB87+SUM(CF91:CF95),2)</f>
        <v>0</v>
      </c>
      <c r="X33" s="190"/>
      <c r="Y33" s="190"/>
      <c r="Z33" s="190"/>
      <c r="AA33" s="190"/>
      <c r="AB33" s="190"/>
      <c r="AC33" s="190"/>
      <c r="AD33" s="190"/>
      <c r="AE33" s="190"/>
      <c r="AF33" s="40"/>
      <c r="AG33" s="40"/>
      <c r="AH33" s="40"/>
      <c r="AI33" s="40"/>
      <c r="AJ33" s="40"/>
      <c r="AK33" s="191">
        <v>0</v>
      </c>
      <c r="AL33" s="190"/>
      <c r="AM33" s="190"/>
      <c r="AN33" s="190"/>
      <c r="AO33" s="190"/>
      <c r="AP33" s="40"/>
      <c r="AQ33" s="44"/>
      <c r="BE33" s="179"/>
    </row>
    <row r="34" spans="2:57" s="2" customFormat="1" ht="14.45" customHeight="1" hidden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189">
        <v>0.15</v>
      </c>
      <c r="M34" s="190"/>
      <c r="N34" s="190"/>
      <c r="O34" s="190"/>
      <c r="P34" s="40"/>
      <c r="Q34" s="40"/>
      <c r="R34" s="40"/>
      <c r="S34" s="40"/>
      <c r="T34" s="43" t="s">
        <v>45</v>
      </c>
      <c r="U34" s="40"/>
      <c r="V34" s="40"/>
      <c r="W34" s="191">
        <f>ROUND(BC87+SUM(CG91:CG95),2)</f>
        <v>0</v>
      </c>
      <c r="X34" s="190"/>
      <c r="Y34" s="190"/>
      <c r="Z34" s="190"/>
      <c r="AA34" s="190"/>
      <c r="AB34" s="190"/>
      <c r="AC34" s="190"/>
      <c r="AD34" s="190"/>
      <c r="AE34" s="190"/>
      <c r="AF34" s="40"/>
      <c r="AG34" s="40"/>
      <c r="AH34" s="40"/>
      <c r="AI34" s="40"/>
      <c r="AJ34" s="40"/>
      <c r="AK34" s="191">
        <v>0</v>
      </c>
      <c r="AL34" s="190"/>
      <c r="AM34" s="190"/>
      <c r="AN34" s="190"/>
      <c r="AO34" s="190"/>
      <c r="AP34" s="40"/>
      <c r="AQ34" s="44"/>
      <c r="BE34" s="179"/>
    </row>
    <row r="35" spans="2:43" s="2" customFormat="1" ht="14.45" customHeight="1" hidden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189">
        <v>0</v>
      </c>
      <c r="M35" s="190"/>
      <c r="N35" s="190"/>
      <c r="O35" s="190"/>
      <c r="P35" s="40"/>
      <c r="Q35" s="40"/>
      <c r="R35" s="40"/>
      <c r="S35" s="40"/>
      <c r="T35" s="43" t="s">
        <v>45</v>
      </c>
      <c r="U35" s="40"/>
      <c r="V35" s="40"/>
      <c r="W35" s="191">
        <f>ROUND(BD87+SUM(CH91:CH95),2)</f>
        <v>0</v>
      </c>
      <c r="X35" s="190"/>
      <c r="Y35" s="190"/>
      <c r="Z35" s="190"/>
      <c r="AA35" s="190"/>
      <c r="AB35" s="190"/>
      <c r="AC35" s="190"/>
      <c r="AD35" s="190"/>
      <c r="AE35" s="190"/>
      <c r="AF35" s="40"/>
      <c r="AG35" s="40"/>
      <c r="AH35" s="40"/>
      <c r="AI35" s="40"/>
      <c r="AJ35" s="40"/>
      <c r="AK35" s="191">
        <v>0</v>
      </c>
      <c r="AL35" s="190"/>
      <c r="AM35" s="190"/>
      <c r="AN35" s="190"/>
      <c r="AO35" s="190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192" t="s">
        <v>52</v>
      </c>
      <c r="Y37" s="193"/>
      <c r="Z37" s="193"/>
      <c r="AA37" s="193"/>
      <c r="AB37" s="193"/>
      <c r="AC37" s="47"/>
      <c r="AD37" s="47"/>
      <c r="AE37" s="47"/>
      <c r="AF37" s="47"/>
      <c r="AG37" s="47"/>
      <c r="AH37" s="47"/>
      <c r="AI37" s="47"/>
      <c r="AJ37" s="47"/>
      <c r="AK37" s="194">
        <f>SUM(AK29:AK35)</f>
        <v>0</v>
      </c>
      <c r="AL37" s="193"/>
      <c r="AM37" s="193"/>
      <c r="AN37" s="193"/>
      <c r="AO37" s="195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3.5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3.5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3.5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3.5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6" t="s">
        <v>59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730817041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6" t="str">
        <f>K6</f>
        <v>VD Srnojedy - Oprava dělicí zdi štěrkové propusti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Srnojedy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5.6.2017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Povodí Labe, s.p.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8" t="str">
        <f>IF(E17="","",E17)</f>
        <v>Vodní zdroje Ekomonitor, s.r.o.</v>
      </c>
      <c r="AN82" s="198"/>
      <c r="AO82" s="198"/>
      <c r="AP82" s="198"/>
      <c r="AQ82" s="36"/>
      <c r="AS82" s="199" t="s">
        <v>60</v>
      </c>
      <c r="AT82" s="200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198" t="str">
        <f>IF(E20="","",E20)</f>
        <v xml:space="preserve"> </v>
      </c>
      <c r="AN83" s="198"/>
      <c r="AO83" s="198"/>
      <c r="AP83" s="198"/>
      <c r="AQ83" s="36"/>
      <c r="AS83" s="201"/>
      <c r="AT83" s="202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3"/>
      <c r="AT84" s="204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5" t="s">
        <v>61</v>
      </c>
      <c r="D85" s="206"/>
      <c r="E85" s="206"/>
      <c r="F85" s="206"/>
      <c r="G85" s="206"/>
      <c r="H85" s="78"/>
      <c r="I85" s="207" t="s">
        <v>62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7" t="s">
        <v>63</v>
      </c>
      <c r="AH85" s="206"/>
      <c r="AI85" s="206"/>
      <c r="AJ85" s="206"/>
      <c r="AK85" s="206"/>
      <c r="AL85" s="206"/>
      <c r="AM85" s="206"/>
      <c r="AN85" s="207" t="s">
        <v>64</v>
      </c>
      <c r="AO85" s="206"/>
      <c r="AP85" s="208"/>
      <c r="AQ85" s="36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6">
        <f>ROUND(AG88,2)</f>
        <v>0</v>
      </c>
      <c r="AH87" s="216"/>
      <c r="AI87" s="216"/>
      <c r="AJ87" s="216"/>
      <c r="AK87" s="216"/>
      <c r="AL87" s="216"/>
      <c r="AM87" s="216"/>
      <c r="AN87" s="217">
        <f>SUM(AG87,AT87)</f>
        <v>0</v>
      </c>
      <c r="AO87" s="217"/>
      <c r="AP87" s="217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78</v>
      </c>
      <c r="BT87" s="89" t="s">
        <v>79</v>
      </c>
      <c r="BV87" s="89" t="s">
        <v>80</v>
      </c>
      <c r="BW87" s="89" t="s">
        <v>81</v>
      </c>
      <c r="BX87" s="89" t="s">
        <v>82</v>
      </c>
    </row>
    <row r="88" spans="1:76" s="5" customFormat="1" ht="37.5" customHeight="1">
      <c r="A88" s="90" t="s">
        <v>83</v>
      </c>
      <c r="B88" s="91"/>
      <c r="C88" s="92"/>
      <c r="D88" s="211" t="s">
        <v>17</v>
      </c>
      <c r="E88" s="211"/>
      <c r="F88" s="211"/>
      <c r="G88" s="211"/>
      <c r="H88" s="211"/>
      <c r="I88" s="93"/>
      <c r="J88" s="211" t="s">
        <v>20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09">
        <f>'730817041 - VD Srnojedy -...'!M29</f>
        <v>0</v>
      </c>
      <c r="AH88" s="210"/>
      <c r="AI88" s="210"/>
      <c r="AJ88" s="210"/>
      <c r="AK88" s="210"/>
      <c r="AL88" s="210"/>
      <c r="AM88" s="210"/>
      <c r="AN88" s="209">
        <f>SUM(AG88,AT88)</f>
        <v>0</v>
      </c>
      <c r="AO88" s="210"/>
      <c r="AP88" s="210"/>
      <c r="AQ88" s="94"/>
      <c r="AS88" s="95">
        <f>'730817041 - VD Srnojedy -...'!M27</f>
        <v>0</v>
      </c>
      <c r="AT88" s="96">
        <f>ROUND(SUM(AV88:AW88),2)</f>
        <v>0</v>
      </c>
      <c r="AU88" s="97">
        <f>'730817041 - VD Srnojedy -...'!W123</f>
        <v>0</v>
      </c>
      <c r="AV88" s="96">
        <f>'730817041 - VD Srnojedy -...'!M31</f>
        <v>0</v>
      </c>
      <c r="AW88" s="96">
        <f>'730817041 - VD Srnojedy -...'!M32</f>
        <v>0</v>
      </c>
      <c r="AX88" s="96">
        <f>'730817041 - VD Srnojedy -...'!M33</f>
        <v>0</v>
      </c>
      <c r="AY88" s="96">
        <f>'730817041 - VD Srnojedy -...'!M34</f>
        <v>0</v>
      </c>
      <c r="AZ88" s="96">
        <f>'730817041 - VD Srnojedy -...'!H31</f>
        <v>0</v>
      </c>
      <c r="BA88" s="96">
        <f>'730817041 - VD Srnojedy -...'!H32</f>
        <v>0</v>
      </c>
      <c r="BB88" s="96">
        <f>'730817041 - VD Srnojedy -...'!H33</f>
        <v>0</v>
      </c>
      <c r="BC88" s="96">
        <f>'730817041 - VD Srnojedy -...'!H34</f>
        <v>0</v>
      </c>
      <c r="BD88" s="98">
        <f>'730817041 - VD Srnojedy -...'!H35</f>
        <v>0</v>
      </c>
      <c r="BT88" s="99" t="s">
        <v>84</v>
      </c>
      <c r="BU88" s="99" t="s">
        <v>85</v>
      </c>
      <c r="BV88" s="99" t="s">
        <v>80</v>
      </c>
      <c r="BW88" s="99" t="s">
        <v>81</v>
      </c>
      <c r="BX88" s="99" t="s">
        <v>82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83" t="s">
        <v>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7">
        <f>ROUND(SUM(AG91:AG94),2)</f>
        <v>0</v>
      </c>
      <c r="AH90" s="217"/>
      <c r="AI90" s="217"/>
      <c r="AJ90" s="217"/>
      <c r="AK90" s="217"/>
      <c r="AL90" s="217"/>
      <c r="AM90" s="217"/>
      <c r="AN90" s="217">
        <f>ROUND(SUM(AN91:AN94),2)</f>
        <v>0</v>
      </c>
      <c r="AO90" s="217"/>
      <c r="AP90" s="217"/>
      <c r="AQ90" s="36"/>
      <c r="AS90" s="79" t="s">
        <v>87</v>
      </c>
      <c r="AT90" s="80" t="s">
        <v>88</v>
      </c>
      <c r="AU90" s="80" t="s">
        <v>43</v>
      </c>
      <c r="AV90" s="81" t="s">
        <v>66</v>
      </c>
    </row>
    <row r="91" spans="2:89" s="1" customFormat="1" ht="19.9" customHeight="1">
      <c r="B91" s="34"/>
      <c r="C91" s="35"/>
      <c r="D91" s="100" t="s">
        <v>89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2">
        <f>ROUND(AG87*AS91,2)</f>
        <v>0</v>
      </c>
      <c r="AH91" s="213"/>
      <c r="AI91" s="213"/>
      <c r="AJ91" s="213"/>
      <c r="AK91" s="213"/>
      <c r="AL91" s="213"/>
      <c r="AM91" s="213"/>
      <c r="AN91" s="213">
        <f>ROUND(AG91+AV91,2)</f>
        <v>0</v>
      </c>
      <c r="AO91" s="213"/>
      <c r="AP91" s="213"/>
      <c r="AQ91" s="36"/>
      <c r="AS91" s="101">
        <v>0</v>
      </c>
      <c r="AT91" s="102" t="s">
        <v>90</v>
      </c>
      <c r="AU91" s="102" t="s">
        <v>44</v>
      </c>
      <c r="AV91" s="103">
        <f>ROUND(IF(AU91="základní",AG91*L31,IF(AU91="snížená",AG91*L32,0)),2)</f>
        <v>0</v>
      </c>
      <c r="BV91" s="17" t="s">
        <v>91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214" t="s">
        <v>92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35"/>
      <c r="AD92" s="35"/>
      <c r="AE92" s="35"/>
      <c r="AF92" s="35"/>
      <c r="AG92" s="212">
        <f>AG87*AS92</f>
        <v>0</v>
      </c>
      <c r="AH92" s="213"/>
      <c r="AI92" s="213"/>
      <c r="AJ92" s="213"/>
      <c r="AK92" s="213"/>
      <c r="AL92" s="213"/>
      <c r="AM92" s="213"/>
      <c r="AN92" s="213">
        <f>AG92+AV92</f>
        <v>0</v>
      </c>
      <c r="AO92" s="213"/>
      <c r="AP92" s="213"/>
      <c r="AQ92" s="36"/>
      <c r="AS92" s="105">
        <v>0</v>
      </c>
      <c r="AT92" s="106" t="s">
        <v>90</v>
      </c>
      <c r="AU92" s="106" t="s">
        <v>44</v>
      </c>
      <c r="AV92" s="107">
        <f>ROUND(IF(AU92="nulová",0,IF(OR(AU92="základní",AU92="zákl. přenesená"),AG92*L31,AG92*L32)),2)</f>
        <v>0</v>
      </c>
      <c r="BV92" s="17" t="s">
        <v>93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214" t="s">
        <v>92</v>
      </c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35"/>
      <c r="AD93" s="35"/>
      <c r="AE93" s="35"/>
      <c r="AF93" s="35"/>
      <c r="AG93" s="212">
        <f>AG87*AS93</f>
        <v>0</v>
      </c>
      <c r="AH93" s="213"/>
      <c r="AI93" s="213"/>
      <c r="AJ93" s="213"/>
      <c r="AK93" s="213"/>
      <c r="AL93" s="213"/>
      <c r="AM93" s="213"/>
      <c r="AN93" s="213">
        <f>AG93+AV93</f>
        <v>0</v>
      </c>
      <c r="AO93" s="213"/>
      <c r="AP93" s="213"/>
      <c r="AQ93" s="36"/>
      <c r="AS93" s="105">
        <v>0</v>
      </c>
      <c r="AT93" s="106" t="s">
        <v>90</v>
      </c>
      <c r="AU93" s="106" t="s">
        <v>44</v>
      </c>
      <c r="AV93" s="107">
        <f>ROUND(IF(AU93="nulová",0,IF(OR(AU93="základní",AU93="zákl. přenesená"),AG93*L31,AG93*L32)),2)</f>
        <v>0</v>
      </c>
      <c r="BV93" s="17" t="s">
        <v>93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14" t="s">
        <v>92</v>
      </c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35"/>
      <c r="AD94" s="35"/>
      <c r="AE94" s="35"/>
      <c r="AF94" s="35"/>
      <c r="AG94" s="212">
        <f>AG87*AS94</f>
        <v>0</v>
      </c>
      <c r="AH94" s="213"/>
      <c r="AI94" s="213"/>
      <c r="AJ94" s="213"/>
      <c r="AK94" s="213"/>
      <c r="AL94" s="213"/>
      <c r="AM94" s="213"/>
      <c r="AN94" s="213">
        <f>AG94+AV94</f>
        <v>0</v>
      </c>
      <c r="AO94" s="213"/>
      <c r="AP94" s="213"/>
      <c r="AQ94" s="36"/>
      <c r="AS94" s="108">
        <v>0</v>
      </c>
      <c r="AT94" s="109" t="s">
        <v>90</v>
      </c>
      <c r="AU94" s="109" t="s">
        <v>44</v>
      </c>
      <c r="AV94" s="110">
        <f>ROUND(IF(AU94="nulová",0,IF(OR(AU94="základní",AU94="zákl. přenesená"),AG94*L31,AG94*L32)),2)</f>
        <v>0</v>
      </c>
      <c r="BV94" s="17" t="s">
        <v>93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94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8">
        <f>ROUND(AG87+AG90,2)</f>
        <v>0</v>
      </c>
      <c r="AH96" s="218"/>
      <c r="AI96" s="218"/>
      <c r="AJ96" s="218"/>
      <c r="AK96" s="218"/>
      <c r="AL96" s="218"/>
      <c r="AM96" s="218"/>
      <c r="AN96" s="218">
        <f>AN87+AN90</f>
        <v>0</v>
      </c>
      <c r="AO96" s="218"/>
      <c r="AP96" s="218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Tqcl7KkAmosOnADajEe/tF1wgBM269g3DJUA5B0yhKNWBjqnec7uW0X4cagmj7N0pUmEy6O9oF83MEbFlPfAHg==" saltValue="Ybl2794eCIqzRBCU5dqPMw==" spinCount="100000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730817041 - VD Srnojedy -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95</v>
      </c>
      <c r="G1" s="13"/>
      <c r="H1" s="256" t="s">
        <v>96</v>
      </c>
      <c r="I1" s="256"/>
      <c r="J1" s="256"/>
      <c r="K1" s="256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85" customHeight="1">
      <c r="B6" s="34"/>
      <c r="C6" s="35"/>
      <c r="D6" s="28" t="s">
        <v>19</v>
      </c>
      <c r="E6" s="35"/>
      <c r="F6" s="182" t="s">
        <v>20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5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2" t="str">
        <f>'Rekapitulace stavby'!AN8</f>
        <v>5.6.2017</v>
      </c>
      <c r="P8" s="223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80" t="s">
        <v>22</v>
      </c>
      <c r="P10" s="180"/>
      <c r="Q10" s="35"/>
      <c r="R10" s="36"/>
    </row>
    <row r="11" spans="2:18" s="1" customFormat="1" ht="18" customHeight="1">
      <c r="B11" s="34"/>
      <c r="C11" s="35"/>
      <c r="D11" s="35"/>
      <c r="E11" s="27" t="s">
        <v>30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180" t="s">
        <v>22</v>
      </c>
      <c r="P11" s="180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4" t="str">
        <f>IF('Rekapitulace stavby'!AN13="","",'Rekapitulace stavby'!AN13)</f>
        <v>Vyplň údaj</v>
      </c>
      <c r="P13" s="180"/>
      <c r="Q13" s="35"/>
      <c r="R13" s="36"/>
    </row>
    <row r="14" spans="2:18" s="1" customFormat="1" ht="18" customHeight="1">
      <c r="B14" s="34"/>
      <c r="C14" s="35"/>
      <c r="D14" s="35"/>
      <c r="E14" s="224" t="str">
        <f>IF('Rekapitulace stavby'!E14="","",'Rekapitulace stavby'!E14)</f>
        <v>Vyplň údaj</v>
      </c>
      <c r="F14" s="225"/>
      <c r="G14" s="225"/>
      <c r="H14" s="225"/>
      <c r="I14" s="225"/>
      <c r="J14" s="225"/>
      <c r="K14" s="225"/>
      <c r="L14" s="225"/>
      <c r="M14" s="29" t="s">
        <v>31</v>
      </c>
      <c r="N14" s="35"/>
      <c r="O14" s="224" t="str">
        <f>IF('Rekapitulace stavby'!AN14="","",'Rekapitulace stavby'!AN14)</f>
        <v>Vyplň údaj</v>
      </c>
      <c r="P14" s="180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80" t="s">
        <v>22</v>
      </c>
      <c r="P16" s="180"/>
      <c r="Q16" s="35"/>
      <c r="R16" s="36"/>
    </row>
    <row r="17" spans="2:18" s="1" customFormat="1" ht="18" customHeight="1">
      <c r="B17" s="34"/>
      <c r="C17" s="35"/>
      <c r="D17" s="35"/>
      <c r="E17" s="27" t="s">
        <v>35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180" t="s">
        <v>22</v>
      </c>
      <c r="P17" s="180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37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80" t="str">
        <f>IF('Rekapitulace stavby'!AN19="","",'Rekapitulace stavby'!AN19)</f>
        <v/>
      </c>
      <c r="P19" s="180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180" t="str">
        <f>IF('Rekapitulace stavby'!AN20="","",'Rekapitulace stavby'!AN20)</f>
        <v/>
      </c>
      <c r="P20" s="180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85" t="s">
        <v>22</v>
      </c>
      <c r="F23" s="185"/>
      <c r="G23" s="185"/>
      <c r="H23" s="185"/>
      <c r="I23" s="185"/>
      <c r="J23" s="185"/>
      <c r="K23" s="185"/>
      <c r="L23" s="185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102</v>
      </c>
      <c r="E26" s="35"/>
      <c r="F26" s="35"/>
      <c r="G26" s="35"/>
      <c r="H26" s="35"/>
      <c r="I26" s="35"/>
      <c r="J26" s="35"/>
      <c r="K26" s="35"/>
      <c r="L26" s="35"/>
      <c r="M26" s="186">
        <f>N87</f>
        <v>0</v>
      </c>
      <c r="N26" s="186"/>
      <c r="O26" s="186"/>
      <c r="P26" s="186"/>
      <c r="Q26" s="35"/>
      <c r="R26" s="36"/>
    </row>
    <row r="27" spans="2:18" s="1" customFormat="1" ht="14.45" customHeight="1">
      <c r="B27" s="34"/>
      <c r="C27" s="35"/>
      <c r="D27" s="33" t="s">
        <v>89</v>
      </c>
      <c r="E27" s="35"/>
      <c r="F27" s="35"/>
      <c r="G27" s="35"/>
      <c r="H27" s="35"/>
      <c r="I27" s="35"/>
      <c r="J27" s="35"/>
      <c r="K27" s="35"/>
      <c r="L27" s="35"/>
      <c r="M27" s="186">
        <f>N99</f>
        <v>0</v>
      </c>
      <c r="N27" s="186"/>
      <c r="O27" s="186"/>
      <c r="P27" s="186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42</v>
      </c>
      <c r="E29" s="35"/>
      <c r="F29" s="35"/>
      <c r="G29" s="35"/>
      <c r="H29" s="35"/>
      <c r="I29" s="35"/>
      <c r="J29" s="35"/>
      <c r="K29" s="35"/>
      <c r="L29" s="35"/>
      <c r="M29" s="226">
        <f>ROUND(M26+M27,2)</f>
        <v>0</v>
      </c>
      <c r="N29" s="221"/>
      <c r="O29" s="221"/>
      <c r="P29" s="221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43</v>
      </c>
      <c r="E31" s="41" t="s">
        <v>44</v>
      </c>
      <c r="F31" s="42">
        <v>0.21</v>
      </c>
      <c r="G31" s="116" t="s">
        <v>45</v>
      </c>
      <c r="H31" s="227">
        <f>ROUND((((SUM(BE99:BE106)+SUM(BE123:BE159))+SUM(BE161))),2)</f>
        <v>0</v>
      </c>
      <c r="I31" s="221"/>
      <c r="J31" s="221"/>
      <c r="K31" s="35"/>
      <c r="L31" s="35"/>
      <c r="M31" s="227">
        <f>ROUND(((ROUND((SUM(BE99:BE106)+SUM(BE123:BE159)),2)*F31)+SUM(BE161)*F31),2)</f>
        <v>0</v>
      </c>
      <c r="N31" s="221"/>
      <c r="O31" s="221"/>
      <c r="P31" s="221"/>
      <c r="Q31" s="35"/>
      <c r="R31" s="36"/>
    </row>
    <row r="32" spans="2:18" s="1" customFormat="1" ht="14.45" customHeight="1">
      <c r="B32" s="34"/>
      <c r="C32" s="35"/>
      <c r="D32" s="35"/>
      <c r="E32" s="41" t="s">
        <v>46</v>
      </c>
      <c r="F32" s="42">
        <v>0.15</v>
      </c>
      <c r="G32" s="116" t="s">
        <v>45</v>
      </c>
      <c r="H32" s="227">
        <f>ROUND((((SUM(BF99:BF106)+SUM(BF123:BF159))+SUM(BF161))),2)</f>
        <v>0</v>
      </c>
      <c r="I32" s="221"/>
      <c r="J32" s="221"/>
      <c r="K32" s="35"/>
      <c r="L32" s="35"/>
      <c r="M32" s="227">
        <f>ROUND(((ROUND((SUM(BF99:BF106)+SUM(BF123:BF159)),2)*F32)+SUM(BF161)*F32),2)</f>
        <v>0</v>
      </c>
      <c r="N32" s="221"/>
      <c r="O32" s="221"/>
      <c r="P32" s="221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47</v>
      </c>
      <c r="F33" s="42">
        <v>0.21</v>
      </c>
      <c r="G33" s="116" t="s">
        <v>45</v>
      </c>
      <c r="H33" s="227">
        <f>ROUND((((SUM(BG99:BG106)+SUM(BG123:BG159))+SUM(BG161))),2)</f>
        <v>0</v>
      </c>
      <c r="I33" s="221"/>
      <c r="J33" s="221"/>
      <c r="K33" s="35"/>
      <c r="L33" s="35"/>
      <c r="M33" s="227">
        <v>0</v>
      </c>
      <c r="N33" s="221"/>
      <c r="O33" s="221"/>
      <c r="P33" s="221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48</v>
      </c>
      <c r="F34" s="42">
        <v>0.15</v>
      </c>
      <c r="G34" s="116" t="s">
        <v>45</v>
      </c>
      <c r="H34" s="227">
        <f>ROUND((((SUM(BH99:BH106)+SUM(BH123:BH159))+SUM(BH161))),2)</f>
        <v>0</v>
      </c>
      <c r="I34" s="221"/>
      <c r="J34" s="221"/>
      <c r="K34" s="35"/>
      <c r="L34" s="35"/>
      <c r="M34" s="227">
        <v>0</v>
      </c>
      <c r="N34" s="221"/>
      <c r="O34" s="221"/>
      <c r="P34" s="221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49</v>
      </c>
      <c r="F35" s="42">
        <v>0</v>
      </c>
      <c r="G35" s="116" t="s">
        <v>45</v>
      </c>
      <c r="H35" s="227">
        <f>ROUND((((SUM(BI99:BI106)+SUM(BI123:BI159))+SUM(BI161))),2)</f>
        <v>0</v>
      </c>
      <c r="I35" s="221"/>
      <c r="J35" s="221"/>
      <c r="K35" s="35"/>
      <c r="L35" s="35"/>
      <c r="M35" s="227">
        <v>0</v>
      </c>
      <c r="N35" s="221"/>
      <c r="O35" s="221"/>
      <c r="P35" s="221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50</v>
      </c>
      <c r="E37" s="78"/>
      <c r="F37" s="78"/>
      <c r="G37" s="118" t="s">
        <v>51</v>
      </c>
      <c r="H37" s="119" t="s">
        <v>52</v>
      </c>
      <c r="I37" s="78"/>
      <c r="J37" s="78"/>
      <c r="K37" s="78"/>
      <c r="L37" s="228">
        <f>SUM(M29:M35)</f>
        <v>0</v>
      </c>
      <c r="M37" s="228"/>
      <c r="N37" s="228"/>
      <c r="O37" s="228"/>
      <c r="P37" s="229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4"/>
      <c r="C76" s="176" t="s">
        <v>103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" customHeight="1">
      <c r="B78" s="34"/>
      <c r="C78" s="68" t="s">
        <v>19</v>
      </c>
      <c r="D78" s="35"/>
      <c r="E78" s="35"/>
      <c r="F78" s="196" t="str">
        <f>F6</f>
        <v>VD Srnojedy - Oprava dělicí zdi štěrkové propusti</v>
      </c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Srnojedy</v>
      </c>
      <c r="G80" s="35"/>
      <c r="H80" s="35"/>
      <c r="I80" s="35"/>
      <c r="J80" s="35"/>
      <c r="K80" s="29" t="s">
        <v>26</v>
      </c>
      <c r="L80" s="35"/>
      <c r="M80" s="223" t="str">
        <f>IF(O8="","",O8)</f>
        <v>5.6.2017</v>
      </c>
      <c r="N80" s="223"/>
      <c r="O80" s="223"/>
      <c r="P80" s="223"/>
      <c r="Q80" s="35"/>
      <c r="R80" s="36"/>
      <c r="T80" s="123"/>
      <c r="U80" s="123"/>
    </row>
    <row r="81" spans="2:21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3.5">
      <c r="B82" s="34"/>
      <c r="C82" s="29" t="s">
        <v>28</v>
      </c>
      <c r="D82" s="35"/>
      <c r="E82" s="35"/>
      <c r="F82" s="27" t="str">
        <f>E11</f>
        <v>Povodí Labe, s.p.</v>
      </c>
      <c r="G82" s="35"/>
      <c r="H82" s="35"/>
      <c r="I82" s="35"/>
      <c r="J82" s="35"/>
      <c r="K82" s="29" t="s">
        <v>34</v>
      </c>
      <c r="L82" s="35"/>
      <c r="M82" s="180" t="str">
        <f>E17</f>
        <v>Vodní zdroje Ekomonitor, s.r.o.</v>
      </c>
      <c r="N82" s="180"/>
      <c r="O82" s="180"/>
      <c r="P82" s="180"/>
      <c r="Q82" s="180"/>
      <c r="R82" s="36"/>
      <c r="T82" s="123"/>
      <c r="U82" s="123"/>
    </row>
    <row r="83" spans="2:21" s="1" customFormat="1" ht="14.45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37</v>
      </c>
      <c r="L83" s="35"/>
      <c r="M83" s="180" t="str">
        <f>E20</f>
        <v xml:space="preserve"> </v>
      </c>
      <c r="N83" s="180"/>
      <c r="O83" s="180"/>
      <c r="P83" s="180"/>
      <c r="Q83" s="180"/>
      <c r="R83" s="36"/>
      <c r="T83" s="123"/>
      <c r="U83" s="123"/>
    </row>
    <row r="84" spans="2:21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30" t="s">
        <v>104</v>
      </c>
      <c r="D85" s="231"/>
      <c r="E85" s="231"/>
      <c r="F85" s="231"/>
      <c r="G85" s="231"/>
      <c r="H85" s="112"/>
      <c r="I85" s="112"/>
      <c r="J85" s="112"/>
      <c r="K85" s="112"/>
      <c r="L85" s="112"/>
      <c r="M85" s="112"/>
      <c r="N85" s="230" t="s">
        <v>105</v>
      </c>
      <c r="O85" s="231"/>
      <c r="P85" s="231"/>
      <c r="Q85" s="231"/>
      <c r="R85" s="36"/>
      <c r="T85" s="123"/>
      <c r="U85" s="123"/>
    </row>
    <row r="86" spans="2:21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106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7">
        <f>N123</f>
        <v>0</v>
      </c>
      <c r="O87" s="232"/>
      <c r="P87" s="232"/>
      <c r="Q87" s="232"/>
      <c r="R87" s="36"/>
      <c r="T87" s="123"/>
      <c r="U87" s="123"/>
      <c r="AU87" s="17" t="s">
        <v>107</v>
      </c>
    </row>
    <row r="88" spans="2:21" s="6" customFormat="1" ht="24.95" customHeight="1">
      <c r="B88" s="125"/>
      <c r="C88" s="126"/>
      <c r="D88" s="127" t="s">
        <v>108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3">
        <f>N124</f>
        <v>0</v>
      </c>
      <c r="O88" s="234"/>
      <c r="P88" s="234"/>
      <c r="Q88" s="234"/>
      <c r="R88" s="128"/>
      <c r="T88" s="129"/>
      <c r="U88" s="129"/>
    </row>
    <row r="89" spans="2:21" s="7" customFormat="1" ht="19.9" customHeight="1">
      <c r="B89" s="130"/>
      <c r="C89" s="131"/>
      <c r="D89" s="100" t="s">
        <v>109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3">
        <f>N125</f>
        <v>0</v>
      </c>
      <c r="O89" s="235"/>
      <c r="P89" s="235"/>
      <c r="Q89" s="235"/>
      <c r="R89" s="132"/>
      <c r="T89" s="133"/>
      <c r="U89" s="133"/>
    </row>
    <row r="90" spans="2:21" s="7" customFormat="1" ht="19.9" customHeight="1">
      <c r="B90" s="130"/>
      <c r="C90" s="131"/>
      <c r="D90" s="100" t="s">
        <v>110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3">
        <f>N132</f>
        <v>0</v>
      </c>
      <c r="O90" s="235"/>
      <c r="P90" s="235"/>
      <c r="Q90" s="235"/>
      <c r="R90" s="132"/>
      <c r="T90" s="133"/>
      <c r="U90" s="133"/>
    </row>
    <row r="91" spans="2:21" s="7" customFormat="1" ht="19.9" customHeight="1">
      <c r="B91" s="130"/>
      <c r="C91" s="131"/>
      <c r="D91" s="100" t="s">
        <v>111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3">
        <f>N145</f>
        <v>0</v>
      </c>
      <c r="O91" s="235"/>
      <c r="P91" s="235"/>
      <c r="Q91" s="235"/>
      <c r="R91" s="132"/>
      <c r="T91" s="133"/>
      <c r="U91" s="133"/>
    </row>
    <row r="92" spans="2:21" s="7" customFormat="1" ht="19.9" customHeight="1">
      <c r="B92" s="130"/>
      <c r="C92" s="131"/>
      <c r="D92" s="100" t="s">
        <v>112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3">
        <f>N148</f>
        <v>0</v>
      </c>
      <c r="O92" s="235"/>
      <c r="P92" s="235"/>
      <c r="Q92" s="235"/>
      <c r="R92" s="132"/>
      <c r="T92" s="133"/>
      <c r="U92" s="133"/>
    </row>
    <row r="93" spans="2:21" s="6" customFormat="1" ht="24.95" customHeight="1">
      <c r="B93" s="125"/>
      <c r="C93" s="126"/>
      <c r="D93" s="127" t="s">
        <v>113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33">
        <f>N150</f>
        <v>0</v>
      </c>
      <c r="O93" s="234"/>
      <c r="P93" s="234"/>
      <c r="Q93" s="234"/>
      <c r="R93" s="128"/>
      <c r="T93" s="129"/>
      <c r="U93" s="129"/>
    </row>
    <row r="94" spans="2:21" s="7" customFormat="1" ht="19.9" customHeight="1">
      <c r="B94" s="130"/>
      <c r="C94" s="131"/>
      <c r="D94" s="100" t="s">
        <v>114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3">
        <f>N151</f>
        <v>0</v>
      </c>
      <c r="O94" s="235"/>
      <c r="P94" s="235"/>
      <c r="Q94" s="235"/>
      <c r="R94" s="132"/>
      <c r="T94" s="133"/>
      <c r="U94" s="133"/>
    </row>
    <row r="95" spans="2:21" s="7" customFormat="1" ht="19.9" customHeight="1">
      <c r="B95" s="130"/>
      <c r="C95" s="131"/>
      <c r="D95" s="100" t="s">
        <v>115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3">
        <f>N153</f>
        <v>0</v>
      </c>
      <c r="O95" s="235"/>
      <c r="P95" s="235"/>
      <c r="Q95" s="235"/>
      <c r="R95" s="132"/>
      <c r="T95" s="133"/>
      <c r="U95" s="133"/>
    </row>
    <row r="96" spans="2:21" s="7" customFormat="1" ht="19.9" customHeight="1">
      <c r="B96" s="130"/>
      <c r="C96" s="131"/>
      <c r="D96" s="100" t="s">
        <v>116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3">
        <f>N158</f>
        <v>0</v>
      </c>
      <c r="O96" s="235"/>
      <c r="P96" s="235"/>
      <c r="Q96" s="235"/>
      <c r="R96" s="132"/>
      <c r="T96" s="133"/>
      <c r="U96" s="133"/>
    </row>
    <row r="97" spans="2:21" s="6" customFormat="1" ht="21.75" customHeight="1">
      <c r="B97" s="125"/>
      <c r="C97" s="126"/>
      <c r="D97" s="127" t="s">
        <v>117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36">
        <f>N160</f>
        <v>0</v>
      </c>
      <c r="O97" s="234"/>
      <c r="P97" s="234"/>
      <c r="Q97" s="234"/>
      <c r="R97" s="128"/>
      <c r="T97" s="129"/>
      <c r="U97" s="129"/>
    </row>
    <row r="98" spans="2:21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23"/>
      <c r="U98" s="123"/>
    </row>
    <row r="99" spans="2:21" s="1" customFormat="1" ht="29.25" customHeight="1">
      <c r="B99" s="34"/>
      <c r="C99" s="124" t="s">
        <v>118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32">
        <f>ROUND(N100+N101+N102+N103+N104+N105,2)</f>
        <v>0</v>
      </c>
      <c r="O99" s="237"/>
      <c r="P99" s="237"/>
      <c r="Q99" s="237"/>
      <c r="R99" s="36"/>
      <c r="T99" s="134"/>
      <c r="U99" s="135" t="s">
        <v>43</v>
      </c>
    </row>
    <row r="100" spans="2:65" s="1" customFormat="1" ht="18" customHeight="1">
      <c r="B100" s="34"/>
      <c r="C100" s="35"/>
      <c r="D100" s="214" t="s">
        <v>119</v>
      </c>
      <c r="E100" s="215"/>
      <c r="F100" s="215"/>
      <c r="G100" s="215"/>
      <c r="H100" s="215"/>
      <c r="I100" s="35"/>
      <c r="J100" s="35"/>
      <c r="K100" s="35"/>
      <c r="L100" s="35"/>
      <c r="M100" s="35"/>
      <c r="N100" s="212">
        <f>ROUND(N87*T100,2)</f>
        <v>0</v>
      </c>
      <c r="O100" s="213"/>
      <c r="P100" s="213"/>
      <c r="Q100" s="213"/>
      <c r="R100" s="36"/>
      <c r="S100" s="136"/>
      <c r="T100" s="137"/>
      <c r="U100" s="138" t="s">
        <v>44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120</v>
      </c>
      <c r="AZ100" s="139"/>
      <c r="BA100" s="139"/>
      <c r="BB100" s="139"/>
      <c r="BC100" s="139"/>
      <c r="BD100" s="139"/>
      <c r="BE100" s="141">
        <f aca="true" t="shared" si="0" ref="BE100:BE105">IF(U100="základní",N100,0)</f>
        <v>0</v>
      </c>
      <c r="BF100" s="141">
        <f aca="true" t="shared" si="1" ref="BF100:BF105">IF(U100="snížená",N100,0)</f>
        <v>0</v>
      </c>
      <c r="BG100" s="141">
        <f aca="true" t="shared" si="2" ref="BG100:BG105">IF(U100="zákl. přenesená",N100,0)</f>
        <v>0</v>
      </c>
      <c r="BH100" s="141">
        <f aca="true" t="shared" si="3" ref="BH100:BH105">IF(U100="sníž. přenesená",N100,0)</f>
        <v>0</v>
      </c>
      <c r="BI100" s="141">
        <f aca="true" t="shared" si="4" ref="BI100:BI105">IF(U100="nulová",N100,0)</f>
        <v>0</v>
      </c>
      <c r="BJ100" s="140" t="s">
        <v>84</v>
      </c>
      <c r="BK100" s="139"/>
      <c r="BL100" s="139"/>
      <c r="BM100" s="139"/>
    </row>
    <row r="101" spans="2:65" s="1" customFormat="1" ht="18" customHeight="1">
      <c r="B101" s="34"/>
      <c r="C101" s="35"/>
      <c r="D101" s="214" t="s">
        <v>121</v>
      </c>
      <c r="E101" s="215"/>
      <c r="F101" s="215"/>
      <c r="G101" s="215"/>
      <c r="H101" s="215"/>
      <c r="I101" s="35"/>
      <c r="J101" s="35"/>
      <c r="K101" s="35"/>
      <c r="L101" s="35"/>
      <c r="M101" s="35"/>
      <c r="N101" s="212">
        <f>ROUND(N87*T101,2)</f>
        <v>0</v>
      </c>
      <c r="O101" s="213"/>
      <c r="P101" s="213"/>
      <c r="Q101" s="213"/>
      <c r="R101" s="36"/>
      <c r="S101" s="136"/>
      <c r="T101" s="137"/>
      <c r="U101" s="138" t="s">
        <v>44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120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84</v>
      </c>
      <c r="BK101" s="139"/>
      <c r="BL101" s="139"/>
      <c r="BM101" s="139"/>
    </row>
    <row r="102" spans="2:65" s="1" customFormat="1" ht="18" customHeight="1">
      <c r="B102" s="34"/>
      <c r="C102" s="35"/>
      <c r="D102" s="214" t="s">
        <v>122</v>
      </c>
      <c r="E102" s="215"/>
      <c r="F102" s="215"/>
      <c r="G102" s="215"/>
      <c r="H102" s="215"/>
      <c r="I102" s="35"/>
      <c r="J102" s="35"/>
      <c r="K102" s="35"/>
      <c r="L102" s="35"/>
      <c r="M102" s="35"/>
      <c r="N102" s="212">
        <f>ROUND(N87*T102,2)</f>
        <v>0</v>
      </c>
      <c r="O102" s="213"/>
      <c r="P102" s="213"/>
      <c r="Q102" s="213"/>
      <c r="R102" s="36"/>
      <c r="S102" s="136"/>
      <c r="T102" s="137"/>
      <c r="U102" s="138" t="s">
        <v>44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120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84</v>
      </c>
      <c r="BK102" s="139"/>
      <c r="BL102" s="139"/>
      <c r="BM102" s="139"/>
    </row>
    <row r="103" spans="2:65" s="1" customFormat="1" ht="18" customHeight="1">
      <c r="B103" s="34"/>
      <c r="C103" s="35"/>
      <c r="D103" s="214" t="s">
        <v>123</v>
      </c>
      <c r="E103" s="215"/>
      <c r="F103" s="215"/>
      <c r="G103" s="215"/>
      <c r="H103" s="215"/>
      <c r="I103" s="35"/>
      <c r="J103" s="35"/>
      <c r="K103" s="35"/>
      <c r="L103" s="35"/>
      <c r="M103" s="35"/>
      <c r="N103" s="212">
        <f>ROUND(N87*T103,2)</f>
        <v>0</v>
      </c>
      <c r="O103" s="213"/>
      <c r="P103" s="213"/>
      <c r="Q103" s="213"/>
      <c r="R103" s="36"/>
      <c r="S103" s="136"/>
      <c r="T103" s="137"/>
      <c r="U103" s="138" t="s">
        <v>44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120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84</v>
      </c>
      <c r="BK103" s="139"/>
      <c r="BL103" s="139"/>
      <c r="BM103" s="139"/>
    </row>
    <row r="104" spans="2:65" s="1" customFormat="1" ht="18" customHeight="1">
      <c r="B104" s="34"/>
      <c r="C104" s="35"/>
      <c r="D104" s="214" t="s">
        <v>124</v>
      </c>
      <c r="E104" s="215"/>
      <c r="F104" s="215"/>
      <c r="G104" s="215"/>
      <c r="H104" s="215"/>
      <c r="I104" s="35"/>
      <c r="J104" s="35"/>
      <c r="K104" s="35"/>
      <c r="L104" s="35"/>
      <c r="M104" s="35"/>
      <c r="N104" s="212">
        <f>ROUND(N87*T104,2)</f>
        <v>0</v>
      </c>
      <c r="O104" s="213"/>
      <c r="P104" s="213"/>
      <c r="Q104" s="213"/>
      <c r="R104" s="36"/>
      <c r="S104" s="136"/>
      <c r="T104" s="137"/>
      <c r="U104" s="138" t="s">
        <v>44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120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84</v>
      </c>
      <c r="BK104" s="139"/>
      <c r="BL104" s="139"/>
      <c r="BM104" s="139"/>
    </row>
    <row r="105" spans="2:65" s="1" customFormat="1" ht="18" customHeight="1">
      <c r="B105" s="34"/>
      <c r="C105" s="35"/>
      <c r="D105" s="100" t="s">
        <v>125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212">
        <f>ROUND(N87*T105,2)</f>
        <v>0</v>
      </c>
      <c r="O105" s="213"/>
      <c r="P105" s="213"/>
      <c r="Q105" s="213"/>
      <c r="R105" s="36"/>
      <c r="S105" s="136"/>
      <c r="T105" s="142"/>
      <c r="U105" s="143" t="s">
        <v>44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126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84</v>
      </c>
      <c r="BK105" s="139"/>
      <c r="BL105" s="139"/>
      <c r="BM105" s="139"/>
    </row>
    <row r="106" spans="2:21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3"/>
      <c r="U106" s="123"/>
    </row>
    <row r="107" spans="2:21" s="1" customFormat="1" ht="29.25" customHeight="1">
      <c r="B107" s="34"/>
      <c r="C107" s="111" t="s">
        <v>94</v>
      </c>
      <c r="D107" s="112"/>
      <c r="E107" s="112"/>
      <c r="F107" s="112"/>
      <c r="G107" s="112"/>
      <c r="H107" s="112"/>
      <c r="I107" s="112"/>
      <c r="J107" s="112"/>
      <c r="K107" s="112"/>
      <c r="L107" s="218">
        <f>ROUND(SUM(N87+N99),2)</f>
        <v>0</v>
      </c>
      <c r="M107" s="218"/>
      <c r="N107" s="218"/>
      <c r="O107" s="218"/>
      <c r="P107" s="218"/>
      <c r="Q107" s="218"/>
      <c r="R107" s="36"/>
      <c r="T107" s="123"/>
      <c r="U107" s="123"/>
    </row>
    <row r="108" spans="2:21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23"/>
      <c r="U108" s="123"/>
    </row>
    <row r="112" spans="2:18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18" s="1" customFormat="1" ht="36.95" customHeight="1">
      <c r="B113" s="34"/>
      <c r="C113" s="176" t="s">
        <v>127</v>
      </c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36.95" customHeight="1">
      <c r="B115" s="34"/>
      <c r="C115" s="68" t="s">
        <v>19</v>
      </c>
      <c r="D115" s="35"/>
      <c r="E115" s="35"/>
      <c r="F115" s="196" t="str">
        <f>F6</f>
        <v>VD Srnojedy - Oprava dělicí zdi štěrkové propusti</v>
      </c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35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29" t="s">
        <v>24</v>
      </c>
      <c r="D117" s="35"/>
      <c r="E117" s="35"/>
      <c r="F117" s="27" t="str">
        <f>F8</f>
        <v>Srnojedy</v>
      </c>
      <c r="G117" s="35"/>
      <c r="H117" s="35"/>
      <c r="I117" s="35"/>
      <c r="J117" s="35"/>
      <c r="K117" s="29" t="s">
        <v>26</v>
      </c>
      <c r="L117" s="35"/>
      <c r="M117" s="223" t="str">
        <f>IF(O8="","",O8)</f>
        <v>5.6.2017</v>
      </c>
      <c r="N117" s="223"/>
      <c r="O117" s="223"/>
      <c r="P117" s="223"/>
      <c r="Q117" s="35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3.5">
      <c r="B119" s="34"/>
      <c r="C119" s="29" t="s">
        <v>28</v>
      </c>
      <c r="D119" s="35"/>
      <c r="E119" s="35"/>
      <c r="F119" s="27" t="str">
        <f>E11</f>
        <v>Povodí Labe, s.p.</v>
      </c>
      <c r="G119" s="35"/>
      <c r="H119" s="35"/>
      <c r="I119" s="35"/>
      <c r="J119" s="35"/>
      <c r="K119" s="29" t="s">
        <v>34</v>
      </c>
      <c r="L119" s="35"/>
      <c r="M119" s="180" t="str">
        <f>E17</f>
        <v>Vodní zdroje Ekomonitor, s.r.o.</v>
      </c>
      <c r="N119" s="180"/>
      <c r="O119" s="180"/>
      <c r="P119" s="180"/>
      <c r="Q119" s="180"/>
      <c r="R119" s="36"/>
    </row>
    <row r="120" spans="2:18" s="1" customFormat="1" ht="14.45" customHeight="1">
      <c r="B120" s="34"/>
      <c r="C120" s="29" t="s">
        <v>32</v>
      </c>
      <c r="D120" s="35"/>
      <c r="E120" s="35"/>
      <c r="F120" s="27" t="str">
        <f>IF(E14="","",E14)</f>
        <v>Vyplň údaj</v>
      </c>
      <c r="G120" s="35"/>
      <c r="H120" s="35"/>
      <c r="I120" s="35"/>
      <c r="J120" s="35"/>
      <c r="K120" s="29" t="s">
        <v>37</v>
      </c>
      <c r="L120" s="35"/>
      <c r="M120" s="180" t="str">
        <f>E20</f>
        <v xml:space="preserve"> </v>
      </c>
      <c r="N120" s="180"/>
      <c r="O120" s="180"/>
      <c r="P120" s="180"/>
      <c r="Q120" s="180"/>
      <c r="R120" s="36"/>
    </row>
    <row r="121" spans="2:18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8" customFormat="1" ht="29.25" customHeight="1">
      <c r="B122" s="144"/>
      <c r="C122" s="145" t="s">
        <v>128</v>
      </c>
      <c r="D122" s="146" t="s">
        <v>129</v>
      </c>
      <c r="E122" s="146" t="s">
        <v>61</v>
      </c>
      <c r="F122" s="238" t="s">
        <v>130</v>
      </c>
      <c r="G122" s="238"/>
      <c r="H122" s="238"/>
      <c r="I122" s="238"/>
      <c r="J122" s="146" t="s">
        <v>131</v>
      </c>
      <c r="K122" s="146" t="s">
        <v>132</v>
      </c>
      <c r="L122" s="239" t="s">
        <v>133</v>
      </c>
      <c r="M122" s="239"/>
      <c r="N122" s="238" t="s">
        <v>105</v>
      </c>
      <c r="O122" s="238"/>
      <c r="P122" s="238"/>
      <c r="Q122" s="240"/>
      <c r="R122" s="147"/>
      <c r="T122" s="79" t="s">
        <v>134</v>
      </c>
      <c r="U122" s="80" t="s">
        <v>43</v>
      </c>
      <c r="V122" s="80" t="s">
        <v>135</v>
      </c>
      <c r="W122" s="80" t="s">
        <v>136</v>
      </c>
      <c r="X122" s="80" t="s">
        <v>137</v>
      </c>
      <c r="Y122" s="80" t="s">
        <v>138</v>
      </c>
      <c r="Z122" s="80" t="s">
        <v>139</v>
      </c>
      <c r="AA122" s="81" t="s">
        <v>140</v>
      </c>
    </row>
    <row r="123" spans="2:63" s="1" customFormat="1" ht="29.25" customHeight="1">
      <c r="B123" s="34"/>
      <c r="C123" s="83" t="s">
        <v>102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6">
        <f>BK123</f>
        <v>0</v>
      </c>
      <c r="O123" s="247"/>
      <c r="P123" s="247"/>
      <c r="Q123" s="247"/>
      <c r="R123" s="36"/>
      <c r="T123" s="82"/>
      <c r="U123" s="50"/>
      <c r="V123" s="50"/>
      <c r="W123" s="148">
        <f>W124+W150+W160</f>
        <v>0</v>
      </c>
      <c r="X123" s="50"/>
      <c r="Y123" s="148">
        <f>Y124+Y150+Y160</f>
        <v>17.8384468</v>
      </c>
      <c r="Z123" s="50"/>
      <c r="AA123" s="149">
        <f>AA124+AA150+AA160</f>
        <v>4.5435</v>
      </c>
      <c r="AT123" s="17" t="s">
        <v>78</v>
      </c>
      <c r="AU123" s="17" t="s">
        <v>107</v>
      </c>
      <c r="BK123" s="150">
        <f>BK124+BK150+BK160</f>
        <v>0</v>
      </c>
    </row>
    <row r="124" spans="2:63" s="9" customFormat="1" ht="37.35" customHeight="1">
      <c r="B124" s="151"/>
      <c r="C124" s="152"/>
      <c r="D124" s="153" t="s">
        <v>108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36">
        <f>BK124</f>
        <v>0</v>
      </c>
      <c r="O124" s="233"/>
      <c r="P124" s="233"/>
      <c r="Q124" s="233"/>
      <c r="R124" s="154"/>
      <c r="T124" s="155"/>
      <c r="U124" s="152"/>
      <c r="V124" s="152"/>
      <c r="W124" s="156">
        <f>W125+W132+W145+W148</f>
        <v>0</v>
      </c>
      <c r="X124" s="152"/>
      <c r="Y124" s="156">
        <f>Y125+Y132+Y145+Y148</f>
        <v>17.8384468</v>
      </c>
      <c r="Z124" s="152"/>
      <c r="AA124" s="157">
        <f>AA125+AA132+AA145+AA148</f>
        <v>4.5435</v>
      </c>
      <c r="AR124" s="158" t="s">
        <v>84</v>
      </c>
      <c r="AT124" s="159" t="s">
        <v>78</v>
      </c>
      <c r="AU124" s="159" t="s">
        <v>79</v>
      </c>
      <c r="AY124" s="158" t="s">
        <v>141</v>
      </c>
      <c r="BK124" s="160">
        <f>BK125+BK132+BK145+BK148</f>
        <v>0</v>
      </c>
    </row>
    <row r="125" spans="2:63" s="9" customFormat="1" ht="19.9" customHeight="1">
      <c r="B125" s="151"/>
      <c r="C125" s="152"/>
      <c r="D125" s="161" t="s">
        <v>109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48">
        <f>BK125</f>
        <v>0</v>
      </c>
      <c r="O125" s="249"/>
      <c r="P125" s="249"/>
      <c r="Q125" s="249"/>
      <c r="R125" s="154"/>
      <c r="T125" s="155"/>
      <c r="U125" s="152"/>
      <c r="V125" s="152"/>
      <c r="W125" s="156">
        <f>SUM(W126:W131)</f>
        <v>0</v>
      </c>
      <c r="X125" s="152"/>
      <c r="Y125" s="156">
        <f>SUM(Y126:Y131)</f>
        <v>17.7547718</v>
      </c>
      <c r="Z125" s="152"/>
      <c r="AA125" s="157">
        <f>SUM(AA126:AA131)</f>
        <v>0</v>
      </c>
      <c r="AR125" s="158" t="s">
        <v>84</v>
      </c>
      <c r="AT125" s="159" t="s">
        <v>78</v>
      </c>
      <c r="AU125" s="159" t="s">
        <v>84</v>
      </c>
      <c r="AY125" s="158" t="s">
        <v>141</v>
      </c>
      <c r="BK125" s="160">
        <f>SUM(BK126:BK131)</f>
        <v>0</v>
      </c>
    </row>
    <row r="126" spans="2:65" s="1" customFormat="1" ht="31.5" customHeight="1">
      <c r="B126" s="34"/>
      <c r="C126" s="162" t="s">
        <v>142</v>
      </c>
      <c r="D126" s="162" t="s">
        <v>143</v>
      </c>
      <c r="E126" s="163" t="s">
        <v>144</v>
      </c>
      <c r="F126" s="241" t="s">
        <v>145</v>
      </c>
      <c r="G126" s="241"/>
      <c r="H126" s="241"/>
      <c r="I126" s="241"/>
      <c r="J126" s="164" t="s">
        <v>146</v>
      </c>
      <c r="K126" s="165">
        <v>6.2</v>
      </c>
      <c r="L126" s="242">
        <v>0</v>
      </c>
      <c r="M126" s="243"/>
      <c r="N126" s="244">
        <f aca="true" t="shared" si="5" ref="N126:N131">ROUND(L126*K126,2)</f>
        <v>0</v>
      </c>
      <c r="O126" s="244"/>
      <c r="P126" s="244"/>
      <c r="Q126" s="244"/>
      <c r="R126" s="36"/>
      <c r="T126" s="166" t="s">
        <v>22</v>
      </c>
      <c r="U126" s="43" t="s">
        <v>44</v>
      </c>
      <c r="V126" s="35"/>
      <c r="W126" s="167">
        <f aca="true" t="shared" si="6" ref="W126:W131">V126*K126</f>
        <v>0</v>
      </c>
      <c r="X126" s="167">
        <v>2.80894</v>
      </c>
      <c r="Y126" s="167">
        <f aca="true" t="shared" si="7" ref="Y126:Y131">X126*K126</f>
        <v>17.415428000000002</v>
      </c>
      <c r="Z126" s="167">
        <v>0</v>
      </c>
      <c r="AA126" s="168">
        <f aca="true" t="shared" si="8" ref="AA126:AA131">Z126*K126</f>
        <v>0</v>
      </c>
      <c r="AR126" s="17" t="s">
        <v>147</v>
      </c>
      <c r="AT126" s="17" t="s">
        <v>143</v>
      </c>
      <c r="AU126" s="17" t="s">
        <v>100</v>
      </c>
      <c r="AY126" s="17" t="s">
        <v>141</v>
      </c>
      <c r="BE126" s="104">
        <f aca="true" t="shared" si="9" ref="BE126:BE131">IF(U126="základní",N126,0)</f>
        <v>0</v>
      </c>
      <c r="BF126" s="104">
        <f aca="true" t="shared" si="10" ref="BF126:BF131">IF(U126="snížená",N126,0)</f>
        <v>0</v>
      </c>
      <c r="BG126" s="104">
        <f aca="true" t="shared" si="11" ref="BG126:BG131">IF(U126="zákl. přenesená",N126,0)</f>
        <v>0</v>
      </c>
      <c r="BH126" s="104">
        <f aca="true" t="shared" si="12" ref="BH126:BH131">IF(U126="sníž. přenesená",N126,0)</f>
        <v>0</v>
      </c>
      <c r="BI126" s="104">
        <f aca="true" t="shared" si="13" ref="BI126:BI131">IF(U126="nulová",N126,0)</f>
        <v>0</v>
      </c>
      <c r="BJ126" s="17" t="s">
        <v>84</v>
      </c>
      <c r="BK126" s="104">
        <f aca="true" t="shared" si="14" ref="BK126:BK131">ROUND(L126*K126,2)</f>
        <v>0</v>
      </c>
      <c r="BL126" s="17" t="s">
        <v>147</v>
      </c>
      <c r="BM126" s="17" t="s">
        <v>148</v>
      </c>
    </row>
    <row r="127" spans="2:65" s="1" customFormat="1" ht="31.5" customHeight="1">
      <c r="B127" s="34"/>
      <c r="C127" s="162" t="s">
        <v>149</v>
      </c>
      <c r="D127" s="162" t="s">
        <v>143</v>
      </c>
      <c r="E127" s="163" t="s">
        <v>150</v>
      </c>
      <c r="F127" s="241" t="s">
        <v>151</v>
      </c>
      <c r="G127" s="241"/>
      <c r="H127" s="241"/>
      <c r="I127" s="241"/>
      <c r="J127" s="164" t="s">
        <v>152</v>
      </c>
      <c r="K127" s="165">
        <v>21</v>
      </c>
      <c r="L127" s="242">
        <v>0</v>
      </c>
      <c r="M127" s="243"/>
      <c r="N127" s="244">
        <f t="shared" si="5"/>
        <v>0</v>
      </c>
      <c r="O127" s="244"/>
      <c r="P127" s="244"/>
      <c r="Q127" s="244"/>
      <c r="R127" s="36"/>
      <c r="T127" s="166" t="s">
        <v>22</v>
      </c>
      <c r="U127" s="43" t="s">
        <v>44</v>
      </c>
      <c r="V127" s="35"/>
      <c r="W127" s="167">
        <f t="shared" si="6"/>
        <v>0</v>
      </c>
      <c r="X127" s="167">
        <v>0.00765</v>
      </c>
      <c r="Y127" s="167">
        <f t="shared" si="7"/>
        <v>0.16065</v>
      </c>
      <c r="Z127" s="167">
        <v>0</v>
      </c>
      <c r="AA127" s="168">
        <f t="shared" si="8"/>
        <v>0</v>
      </c>
      <c r="AR127" s="17" t="s">
        <v>147</v>
      </c>
      <c r="AT127" s="17" t="s">
        <v>143</v>
      </c>
      <c r="AU127" s="17" t="s">
        <v>100</v>
      </c>
      <c r="AY127" s="17" t="s">
        <v>141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7" t="s">
        <v>84</v>
      </c>
      <c r="BK127" s="104">
        <f t="shared" si="14"/>
        <v>0</v>
      </c>
      <c r="BL127" s="17" t="s">
        <v>147</v>
      </c>
      <c r="BM127" s="17" t="s">
        <v>153</v>
      </c>
    </row>
    <row r="128" spans="2:65" s="1" customFormat="1" ht="31.5" customHeight="1">
      <c r="B128" s="34"/>
      <c r="C128" s="162" t="s">
        <v>154</v>
      </c>
      <c r="D128" s="162" t="s">
        <v>143</v>
      </c>
      <c r="E128" s="163" t="s">
        <v>155</v>
      </c>
      <c r="F128" s="241" t="s">
        <v>156</v>
      </c>
      <c r="G128" s="241"/>
      <c r="H128" s="241"/>
      <c r="I128" s="241"/>
      <c r="J128" s="164" t="s">
        <v>152</v>
      </c>
      <c r="K128" s="165">
        <v>2.3</v>
      </c>
      <c r="L128" s="242">
        <v>0</v>
      </c>
      <c r="M128" s="243"/>
      <c r="N128" s="244">
        <f t="shared" si="5"/>
        <v>0</v>
      </c>
      <c r="O128" s="244"/>
      <c r="P128" s="244"/>
      <c r="Q128" s="244"/>
      <c r="R128" s="36"/>
      <c r="T128" s="166" t="s">
        <v>22</v>
      </c>
      <c r="U128" s="43" t="s">
        <v>44</v>
      </c>
      <c r="V128" s="35"/>
      <c r="W128" s="167">
        <f t="shared" si="6"/>
        <v>0</v>
      </c>
      <c r="X128" s="167">
        <v>0.0093</v>
      </c>
      <c r="Y128" s="167">
        <f t="shared" si="7"/>
        <v>0.021389999999999996</v>
      </c>
      <c r="Z128" s="167">
        <v>0</v>
      </c>
      <c r="AA128" s="168">
        <f t="shared" si="8"/>
        <v>0</v>
      </c>
      <c r="AR128" s="17" t="s">
        <v>147</v>
      </c>
      <c r="AT128" s="17" t="s">
        <v>143</v>
      </c>
      <c r="AU128" s="17" t="s">
        <v>100</v>
      </c>
      <c r="AY128" s="17" t="s">
        <v>141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7" t="s">
        <v>84</v>
      </c>
      <c r="BK128" s="104">
        <f t="shared" si="14"/>
        <v>0</v>
      </c>
      <c r="BL128" s="17" t="s">
        <v>147</v>
      </c>
      <c r="BM128" s="17" t="s">
        <v>157</v>
      </c>
    </row>
    <row r="129" spans="2:65" s="1" customFormat="1" ht="31.5" customHeight="1">
      <c r="B129" s="34"/>
      <c r="C129" s="162" t="s">
        <v>158</v>
      </c>
      <c r="D129" s="162" t="s">
        <v>143</v>
      </c>
      <c r="E129" s="163" t="s">
        <v>159</v>
      </c>
      <c r="F129" s="241" t="s">
        <v>160</v>
      </c>
      <c r="G129" s="241"/>
      <c r="H129" s="241"/>
      <c r="I129" s="241"/>
      <c r="J129" s="164" t="s">
        <v>152</v>
      </c>
      <c r="K129" s="165">
        <v>21</v>
      </c>
      <c r="L129" s="242">
        <v>0</v>
      </c>
      <c r="M129" s="243"/>
      <c r="N129" s="244">
        <f t="shared" si="5"/>
        <v>0</v>
      </c>
      <c r="O129" s="244"/>
      <c r="P129" s="244"/>
      <c r="Q129" s="244"/>
      <c r="R129" s="36"/>
      <c r="T129" s="166" t="s">
        <v>22</v>
      </c>
      <c r="U129" s="43" t="s">
        <v>44</v>
      </c>
      <c r="V129" s="35"/>
      <c r="W129" s="167">
        <f t="shared" si="6"/>
        <v>0</v>
      </c>
      <c r="X129" s="167">
        <v>0.00086</v>
      </c>
      <c r="Y129" s="167">
        <f t="shared" si="7"/>
        <v>0.01806</v>
      </c>
      <c r="Z129" s="167">
        <v>0</v>
      </c>
      <c r="AA129" s="168">
        <f t="shared" si="8"/>
        <v>0</v>
      </c>
      <c r="AR129" s="17" t="s">
        <v>147</v>
      </c>
      <c r="AT129" s="17" t="s">
        <v>143</v>
      </c>
      <c r="AU129" s="17" t="s">
        <v>100</v>
      </c>
      <c r="AY129" s="17" t="s">
        <v>141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7" t="s">
        <v>84</v>
      </c>
      <c r="BK129" s="104">
        <f t="shared" si="14"/>
        <v>0</v>
      </c>
      <c r="BL129" s="17" t="s">
        <v>147</v>
      </c>
      <c r="BM129" s="17" t="s">
        <v>161</v>
      </c>
    </row>
    <row r="130" spans="2:65" s="1" customFormat="1" ht="31.5" customHeight="1">
      <c r="B130" s="34"/>
      <c r="C130" s="162" t="s">
        <v>162</v>
      </c>
      <c r="D130" s="162" t="s">
        <v>143</v>
      </c>
      <c r="E130" s="163" t="s">
        <v>163</v>
      </c>
      <c r="F130" s="241" t="s">
        <v>164</v>
      </c>
      <c r="G130" s="241"/>
      <c r="H130" s="241"/>
      <c r="I130" s="241"/>
      <c r="J130" s="164" t="s">
        <v>152</v>
      </c>
      <c r="K130" s="165">
        <v>2.3</v>
      </c>
      <c r="L130" s="242">
        <v>0</v>
      </c>
      <c r="M130" s="243"/>
      <c r="N130" s="244">
        <f t="shared" si="5"/>
        <v>0</v>
      </c>
      <c r="O130" s="244"/>
      <c r="P130" s="244"/>
      <c r="Q130" s="244"/>
      <c r="R130" s="36"/>
      <c r="T130" s="166" t="s">
        <v>22</v>
      </c>
      <c r="U130" s="43" t="s">
        <v>44</v>
      </c>
      <c r="V130" s="35"/>
      <c r="W130" s="167">
        <f t="shared" si="6"/>
        <v>0</v>
      </c>
      <c r="X130" s="167">
        <v>0.00102</v>
      </c>
      <c r="Y130" s="167">
        <f t="shared" si="7"/>
        <v>0.002346</v>
      </c>
      <c r="Z130" s="167">
        <v>0</v>
      </c>
      <c r="AA130" s="168">
        <f t="shared" si="8"/>
        <v>0</v>
      </c>
      <c r="AR130" s="17" t="s">
        <v>147</v>
      </c>
      <c r="AT130" s="17" t="s">
        <v>143</v>
      </c>
      <c r="AU130" s="17" t="s">
        <v>100</v>
      </c>
      <c r="AY130" s="17" t="s">
        <v>141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7" t="s">
        <v>84</v>
      </c>
      <c r="BK130" s="104">
        <f t="shared" si="14"/>
        <v>0</v>
      </c>
      <c r="BL130" s="17" t="s">
        <v>147</v>
      </c>
      <c r="BM130" s="17" t="s">
        <v>165</v>
      </c>
    </row>
    <row r="131" spans="2:65" s="1" customFormat="1" ht="31.5" customHeight="1">
      <c r="B131" s="34"/>
      <c r="C131" s="162" t="s">
        <v>11</v>
      </c>
      <c r="D131" s="162" t="s">
        <v>143</v>
      </c>
      <c r="E131" s="163" t="s">
        <v>166</v>
      </c>
      <c r="F131" s="241" t="s">
        <v>167</v>
      </c>
      <c r="G131" s="241"/>
      <c r="H131" s="241"/>
      <c r="I131" s="241"/>
      <c r="J131" s="164" t="s">
        <v>168</v>
      </c>
      <c r="K131" s="165">
        <v>0.13</v>
      </c>
      <c r="L131" s="242">
        <v>0</v>
      </c>
      <c r="M131" s="243"/>
      <c r="N131" s="244">
        <f t="shared" si="5"/>
        <v>0</v>
      </c>
      <c r="O131" s="244"/>
      <c r="P131" s="244"/>
      <c r="Q131" s="244"/>
      <c r="R131" s="36"/>
      <c r="T131" s="166" t="s">
        <v>22</v>
      </c>
      <c r="U131" s="43" t="s">
        <v>44</v>
      </c>
      <c r="V131" s="35"/>
      <c r="W131" s="167">
        <f t="shared" si="6"/>
        <v>0</v>
      </c>
      <c r="X131" s="167">
        <v>1.05306</v>
      </c>
      <c r="Y131" s="167">
        <f t="shared" si="7"/>
        <v>0.13689780000000001</v>
      </c>
      <c r="Z131" s="167">
        <v>0</v>
      </c>
      <c r="AA131" s="168">
        <f t="shared" si="8"/>
        <v>0</v>
      </c>
      <c r="AR131" s="17" t="s">
        <v>147</v>
      </c>
      <c r="AT131" s="17" t="s">
        <v>143</v>
      </c>
      <c r="AU131" s="17" t="s">
        <v>100</v>
      </c>
      <c r="AY131" s="17" t="s">
        <v>141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7" t="s">
        <v>84</v>
      </c>
      <c r="BK131" s="104">
        <f t="shared" si="14"/>
        <v>0</v>
      </c>
      <c r="BL131" s="17" t="s">
        <v>147</v>
      </c>
      <c r="BM131" s="17" t="s">
        <v>169</v>
      </c>
    </row>
    <row r="132" spans="2:63" s="9" customFormat="1" ht="29.85" customHeight="1">
      <c r="B132" s="151"/>
      <c r="C132" s="152"/>
      <c r="D132" s="161" t="s">
        <v>110</v>
      </c>
      <c r="E132" s="161"/>
      <c r="F132" s="161"/>
      <c r="G132" s="161"/>
      <c r="H132" s="161"/>
      <c r="I132" s="161"/>
      <c r="J132" s="161"/>
      <c r="K132" s="161"/>
      <c r="L132" s="161"/>
      <c r="M132" s="161"/>
      <c r="N132" s="250">
        <f>BK132</f>
        <v>0</v>
      </c>
      <c r="O132" s="251"/>
      <c r="P132" s="251"/>
      <c r="Q132" s="251"/>
      <c r="R132" s="154"/>
      <c r="T132" s="155"/>
      <c r="U132" s="152"/>
      <c r="V132" s="152"/>
      <c r="W132" s="156">
        <f>SUM(W133:W144)</f>
        <v>0</v>
      </c>
      <c r="X132" s="152"/>
      <c r="Y132" s="156">
        <f>SUM(Y133:Y144)</f>
        <v>0.083675</v>
      </c>
      <c r="Z132" s="152"/>
      <c r="AA132" s="157">
        <f>SUM(AA133:AA144)</f>
        <v>4.5435</v>
      </c>
      <c r="AR132" s="158" t="s">
        <v>84</v>
      </c>
      <c r="AT132" s="159" t="s">
        <v>78</v>
      </c>
      <c r="AU132" s="159" t="s">
        <v>84</v>
      </c>
      <c r="AY132" s="158" t="s">
        <v>141</v>
      </c>
      <c r="BK132" s="160">
        <f>SUM(BK133:BK144)</f>
        <v>0</v>
      </c>
    </row>
    <row r="133" spans="2:65" s="1" customFormat="1" ht="31.5" customHeight="1">
      <c r="B133" s="34"/>
      <c r="C133" s="162" t="s">
        <v>170</v>
      </c>
      <c r="D133" s="162" t="s">
        <v>143</v>
      </c>
      <c r="E133" s="163" t="s">
        <v>171</v>
      </c>
      <c r="F133" s="241" t="s">
        <v>172</v>
      </c>
      <c r="G133" s="241"/>
      <c r="H133" s="241"/>
      <c r="I133" s="241"/>
      <c r="J133" s="164" t="s">
        <v>146</v>
      </c>
      <c r="K133" s="165">
        <v>1.2</v>
      </c>
      <c r="L133" s="242">
        <v>0</v>
      </c>
      <c r="M133" s="243"/>
      <c r="N133" s="244">
        <f aca="true" t="shared" si="15" ref="N133:N144">ROUND(L133*K133,2)</f>
        <v>0</v>
      </c>
      <c r="O133" s="244"/>
      <c r="P133" s="244"/>
      <c r="Q133" s="244"/>
      <c r="R133" s="36"/>
      <c r="T133" s="166" t="s">
        <v>22</v>
      </c>
      <c r="U133" s="43" t="s">
        <v>44</v>
      </c>
      <c r="V133" s="35"/>
      <c r="W133" s="167">
        <f aca="true" t="shared" si="16" ref="W133:W144">V133*K133</f>
        <v>0</v>
      </c>
      <c r="X133" s="167">
        <v>0</v>
      </c>
      <c r="Y133" s="167">
        <f aca="true" t="shared" si="17" ref="Y133:Y144">X133*K133</f>
        <v>0</v>
      </c>
      <c r="Z133" s="167">
        <v>2.65</v>
      </c>
      <c r="AA133" s="168">
        <f aca="true" t="shared" si="18" ref="AA133:AA144">Z133*K133</f>
        <v>3.1799999999999997</v>
      </c>
      <c r="AR133" s="17" t="s">
        <v>147</v>
      </c>
      <c r="AT133" s="17" t="s">
        <v>143</v>
      </c>
      <c r="AU133" s="17" t="s">
        <v>100</v>
      </c>
      <c r="AY133" s="17" t="s">
        <v>141</v>
      </c>
      <c r="BE133" s="104">
        <f aca="true" t="shared" si="19" ref="BE133:BE144">IF(U133="základní",N133,0)</f>
        <v>0</v>
      </c>
      <c r="BF133" s="104">
        <f aca="true" t="shared" si="20" ref="BF133:BF144">IF(U133="snížená",N133,0)</f>
        <v>0</v>
      </c>
      <c r="BG133" s="104">
        <f aca="true" t="shared" si="21" ref="BG133:BG144">IF(U133="zákl. přenesená",N133,0)</f>
        <v>0</v>
      </c>
      <c r="BH133" s="104">
        <f aca="true" t="shared" si="22" ref="BH133:BH144">IF(U133="sníž. přenesená",N133,0)</f>
        <v>0</v>
      </c>
      <c r="BI133" s="104">
        <f aca="true" t="shared" si="23" ref="BI133:BI144">IF(U133="nulová",N133,0)</f>
        <v>0</v>
      </c>
      <c r="BJ133" s="17" t="s">
        <v>84</v>
      </c>
      <c r="BK133" s="104">
        <f aca="true" t="shared" si="24" ref="BK133:BK144">ROUND(L133*K133,2)</f>
        <v>0</v>
      </c>
      <c r="BL133" s="17" t="s">
        <v>147</v>
      </c>
      <c r="BM133" s="17" t="s">
        <v>173</v>
      </c>
    </row>
    <row r="134" spans="2:65" s="1" customFormat="1" ht="31.5" customHeight="1">
      <c r="B134" s="34"/>
      <c r="C134" s="162" t="s">
        <v>174</v>
      </c>
      <c r="D134" s="162" t="s">
        <v>143</v>
      </c>
      <c r="E134" s="163" t="s">
        <v>175</v>
      </c>
      <c r="F134" s="241" t="s">
        <v>176</v>
      </c>
      <c r="G134" s="241"/>
      <c r="H134" s="241"/>
      <c r="I134" s="241"/>
      <c r="J134" s="164" t="s">
        <v>177</v>
      </c>
      <c r="K134" s="165">
        <v>3</v>
      </c>
      <c r="L134" s="242">
        <v>0</v>
      </c>
      <c r="M134" s="243"/>
      <c r="N134" s="244">
        <f t="shared" si="15"/>
        <v>0</v>
      </c>
      <c r="O134" s="244"/>
      <c r="P134" s="244"/>
      <c r="Q134" s="244"/>
      <c r="R134" s="36"/>
      <c r="T134" s="166" t="s">
        <v>22</v>
      </c>
      <c r="U134" s="43" t="s">
        <v>44</v>
      </c>
      <c r="V134" s="35"/>
      <c r="W134" s="167">
        <f t="shared" si="16"/>
        <v>0</v>
      </c>
      <c r="X134" s="167">
        <v>2E-05</v>
      </c>
      <c r="Y134" s="167">
        <f t="shared" si="17"/>
        <v>6.000000000000001E-05</v>
      </c>
      <c r="Z134" s="167">
        <v>0.001</v>
      </c>
      <c r="AA134" s="168">
        <f t="shared" si="18"/>
        <v>0.003</v>
      </c>
      <c r="AR134" s="17" t="s">
        <v>147</v>
      </c>
      <c r="AT134" s="17" t="s">
        <v>143</v>
      </c>
      <c r="AU134" s="17" t="s">
        <v>100</v>
      </c>
      <c r="AY134" s="17" t="s">
        <v>141</v>
      </c>
      <c r="BE134" s="104">
        <f t="shared" si="19"/>
        <v>0</v>
      </c>
      <c r="BF134" s="104">
        <f t="shared" si="20"/>
        <v>0</v>
      </c>
      <c r="BG134" s="104">
        <f t="shared" si="21"/>
        <v>0</v>
      </c>
      <c r="BH134" s="104">
        <f t="shared" si="22"/>
        <v>0</v>
      </c>
      <c r="BI134" s="104">
        <f t="shared" si="23"/>
        <v>0</v>
      </c>
      <c r="BJ134" s="17" t="s">
        <v>84</v>
      </c>
      <c r="BK134" s="104">
        <f t="shared" si="24"/>
        <v>0</v>
      </c>
      <c r="BL134" s="17" t="s">
        <v>147</v>
      </c>
      <c r="BM134" s="17" t="s">
        <v>178</v>
      </c>
    </row>
    <row r="135" spans="2:65" s="1" customFormat="1" ht="31.5" customHeight="1">
      <c r="B135" s="34"/>
      <c r="C135" s="162" t="s">
        <v>179</v>
      </c>
      <c r="D135" s="162" t="s">
        <v>143</v>
      </c>
      <c r="E135" s="163" t="s">
        <v>180</v>
      </c>
      <c r="F135" s="241" t="s">
        <v>181</v>
      </c>
      <c r="G135" s="241"/>
      <c r="H135" s="241"/>
      <c r="I135" s="241"/>
      <c r="J135" s="164" t="s">
        <v>152</v>
      </c>
      <c r="K135" s="165">
        <v>3</v>
      </c>
      <c r="L135" s="242">
        <v>0</v>
      </c>
      <c r="M135" s="243"/>
      <c r="N135" s="244">
        <f t="shared" si="15"/>
        <v>0</v>
      </c>
      <c r="O135" s="244"/>
      <c r="P135" s="244"/>
      <c r="Q135" s="244"/>
      <c r="R135" s="36"/>
      <c r="T135" s="166" t="s">
        <v>22</v>
      </c>
      <c r="U135" s="43" t="s">
        <v>44</v>
      </c>
      <c r="V135" s="35"/>
      <c r="W135" s="167">
        <f t="shared" si="16"/>
        <v>0</v>
      </c>
      <c r="X135" s="167">
        <v>0</v>
      </c>
      <c r="Y135" s="167">
        <f t="shared" si="17"/>
        <v>0</v>
      </c>
      <c r="Z135" s="167">
        <v>0.066</v>
      </c>
      <c r="AA135" s="168">
        <f t="shared" si="18"/>
        <v>0.198</v>
      </c>
      <c r="AR135" s="17" t="s">
        <v>147</v>
      </c>
      <c r="AT135" s="17" t="s">
        <v>143</v>
      </c>
      <c r="AU135" s="17" t="s">
        <v>100</v>
      </c>
      <c r="AY135" s="17" t="s">
        <v>141</v>
      </c>
      <c r="BE135" s="104">
        <f t="shared" si="19"/>
        <v>0</v>
      </c>
      <c r="BF135" s="104">
        <f t="shared" si="20"/>
        <v>0</v>
      </c>
      <c r="BG135" s="104">
        <f t="shared" si="21"/>
        <v>0</v>
      </c>
      <c r="BH135" s="104">
        <f t="shared" si="22"/>
        <v>0</v>
      </c>
      <c r="BI135" s="104">
        <f t="shared" si="23"/>
        <v>0</v>
      </c>
      <c r="BJ135" s="17" t="s">
        <v>84</v>
      </c>
      <c r="BK135" s="104">
        <f t="shared" si="24"/>
        <v>0</v>
      </c>
      <c r="BL135" s="17" t="s">
        <v>147</v>
      </c>
      <c r="BM135" s="17" t="s">
        <v>182</v>
      </c>
    </row>
    <row r="136" spans="2:65" s="1" customFormat="1" ht="31.5" customHeight="1">
      <c r="B136" s="34"/>
      <c r="C136" s="162" t="s">
        <v>84</v>
      </c>
      <c r="D136" s="162" t="s">
        <v>143</v>
      </c>
      <c r="E136" s="163" t="s">
        <v>183</v>
      </c>
      <c r="F136" s="241" t="s">
        <v>184</v>
      </c>
      <c r="G136" s="241"/>
      <c r="H136" s="241"/>
      <c r="I136" s="241"/>
      <c r="J136" s="164" t="s">
        <v>152</v>
      </c>
      <c r="K136" s="165">
        <v>15.5</v>
      </c>
      <c r="L136" s="242">
        <v>0</v>
      </c>
      <c r="M136" s="243"/>
      <c r="N136" s="244">
        <f t="shared" si="15"/>
        <v>0</v>
      </c>
      <c r="O136" s="244"/>
      <c r="P136" s="244"/>
      <c r="Q136" s="244"/>
      <c r="R136" s="36"/>
      <c r="T136" s="166" t="s">
        <v>22</v>
      </c>
      <c r="U136" s="43" t="s">
        <v>44</v>
      </c>
      <c r="V136" s="35"/>
      <c r="W136" s="167">
        <f t="shared" si="16"/>
        <v>0</v>
      </c>
      <c r="X136" s="167">
        <v>0</v>
      </c>
      <c r="Y136" s="167">
        <f t="shared" si="17"/>
        <v>0</v>
      </c>
      <c r="Z136" s="167">
        <v>0.075</v>
      </c>
      <c r="AA136" s="168">
        <f t="shared" si="18"/>
        <v>1.1624999999999999</v>
      </c>
      <c r="AR136" s="17" t="s">
        <v>147</v>
      </c>
      <c r="AT136" s="17" t="s">
        <v>143</v>
      </c>
      <c r="AU136" s="17" t="s">
        <v>100</v>
      </c>
      <c r="AY136" s="17" t="s">
        <v>141</v>
      </c>
      <c r="BE136" s="104">
        <f t="shared" si="19"/>
        <v>0</v>
      </c>
      <c r="BF136" s="104">
        <f t="shared" si="20"/>
        <v>0</v>
      </c>
      <c r="BG136" s="104">
        <f t="shared" si="21"/>
        <v>0</v>
      </c>
      <c r="BH136" s="104">
        <f t="shared" si="22"/>
        <v>0</v>
      </c>
      <c r="BI136" s="104">
        <f t="shared" si="23"/>
        <v>0</v>
      </c>
      <c r="BJ136" s="17" t="s">
        <v>84</v>
      </c>
      <c r="BK136" s="104">
        <f t="shared" si="24"/>
        <v>0</v>
      </c>
      <c r="BL136" s="17" t="s">
        <v>147</v>
      </c>
      <c r="BM136" s="17" t="s">
        <v>185</v>
      </c>
    </row>
    <row r="137" spans="2:65" s="1" customFormat="1" ht="31.5" customHeight="1">
      <c r="B137" s="34"/>
      <c r="C137" s="162" t="s">
        <v>147</v>
      </c>
      <c r="D137" s="162" t="s">
        <v>143</v>
      </c>
      <c r="E137" s="163" t="s">
        <v>186</v>
      </c>
      <c r="F137" s="241" t="s">
        <v>187</v>
      </c>
      <c r="G137" s="241"/>
      <c r="H137" s="241"/>
      <c r="I137" s="241"/>
      <c r="J137" s="164" t="s">
        <v>152</v>
      </c>
      <c r="K137" s="165">
        <v>15.5</v>
      </c>
      <c r="L137" s="242">
        <v>0</v>
      </c>
      <c r="M137" s="243"/>
      <c r="N137" s="244">
        <f t="shared" si="15"/>
        <v>0</v>
      </c>
      <c r="O137" s="244"/>
      <c r="P137" s="244"/>
      <c r="Q137" s="244"/>
      <c r="R137" s="36"/>
      <c r="T137" s="166" t="s">
        <v>22</v>
      </c>
      <c r="U137" s="43" t="s">
        <v>44</v>
      </c>
      <c r="V137" s="35"/>
      <c r="W137" s="167">
        <f t="shared" si="16"/>
        <v>0</v>
      </c>
      <c r="X137" s="167">
        <v>0</v>
      </c>
      <c r="Y137" s="167">
        <f t="shared" si="17"/>
        <v>0</v>
      </c>
      <c r="Z137" s="167">
        <v>0</v>
      </c>
      <c r="AA137" s="168">
        <f t="shared" si="18"/>
        <v>0</v>
      </c>
      <c r="AR137" s="17" t="s">
        <v>147</v>
      </c>
      <c r="AT137" s="17" t="s">
        <v>143</v>
      </c>
      <c r="AU137" s="17" t="s">
        <v>100</v>
      </c>
      <c r="AY137" s="17" t="s">
        <v>141</v>
      </c>
      <c r="BE137" s="104">
        <f t="shared" si="19"/>
        <v>0</v>
      </c>
      <c r="BF137" s="104">
        <f t="shared" si="20"/>
        <v>0</v>
      </c>
      <c r="BG137" s="104">
        <f t="shared" si="21"/>
        <v>0</v>
      </c>
      <c r="BH137" s="104">
        <f t="shared" si="22"/>
        <v>0</v>
      </c>
      <c r="BI137" s="104">
        <f t="shared" si="23"/>
        <v>0</v>
      </c>
      <c r="BJ137" s="17" t="s">
        <v>84</v>
      </c>
      <c r="BK137" s="104">
        <f t="shared" si="24"/>
        <v>0</v>
      </c>
      <c r="BL137" s="17" t="s">
        <v>147</v>
      </c>
      <c r="BM137" s="17" t="s">
        <v>188</v>
      </c>
    </row>
    <row r="138" spans="2:65" s="1" customFormat="1" ht="31.5" customHeight="1">
      <c r="B138" s="34"/>
      <c r="C138" s="162" t="s">
        <v>189</v>
      </c>
      <c r="D138" s="162" t="s">
        <v>143</v>
      </c>
      <c r="E138" s="163" t="s">
        <v>190</v>
      </c>
      <c r="F138" s="241" t="s">
        <v>191</v>
      </c>
      <c r="G138" s="241"/>
      <c r="H138" s="241"/>
      <c r="I138" s="241"/>
      <c r="J138" s="164" t="s">
        <v>152</v>
      </c>
      <c r="K138" s="165">
        <v>15.5</v>
      </c>
      <c r="L138" s="242">
        <v>0</v>
      </c>
      <c r="M138" s="243"/>
      <c r="N138" s="244">
        <f t="shared" si="15"/>
        <v>0</v>
      </c>
      <c r="O138" s="244"/>
      <c r="P138" s="244"/>
      <c r="Q138" s="244"/>
      <c r="R138" s="36"/>
      <c r="T138" s="166" t="s">
        <v>22</v>
      </c>
      <c r="U138" s="43" t="s">
        <v>44</v>
      </c>
      <c r="V138" s="35"/>
      <c r="W138" s="167">
        <f t="shared" si="16"/>
        <v>0</v>
      </c>
      <c r="X138" s="167">
        <v>0</v>
      </c>
      <c r="Y138" s="167">
        <f t="shared" si="17"/>
        <v>0</v>
      </c>
      <c r="Z138" s="167">
        <v>0</v>
      </c>
      <c r="AA138" s="168">
        <f t="shared" si="18"/>
        <v>0</v>
      </c>
      <c r="AR138" s="17" t="s">
        <v>147</v>
      </c>
      <c r="AT138" s="17" t="s">
        <v>143</v>
      </c>
      <c r="AU138" s="17" t="s">
        <v>100</v>
      </c>
      <c r="AY138" s="17" t="s">
        <v>141</v>
      </c>
      <c r="BE138" s="104">
        <f t="shared" si="19"/>
        <v>0</v>
      </c>
      <c r="BF138" s="104">
        <f t="shared" si="20"/>
        <v>0</v>
      </c>
      <c r="BG138" s="104">
        <f t="shared" si="21"/>
        <v>0</v>
      </c>
      <c r="BH138" s="104">
        <f t="shared" si="22"/>
        <v>0</v>
      </c>
      <c r="BI138" s="104">
        <f t="shared" si="23"/>
        <v>0</v>
      </c>
      <c r="BJ138" s="17" t="s">
        <v>84</v>
      </c>
      <c r="BK138" s="104">
        <f t="shared" si="24"/>
        <v>0</v>
      </c>
      <c r="BL138" s="17" t="s">
        <v>147</v>
      </c>
      <c r="BM138" s="17" t="s">
        <v>192</v>
      </c>
    </row>
    <row r="139" spans="2:65" s="1" customFormat="1" ht="31.5" customHeight="1">
      <c r="B139" s="34"/>
      <c r="C139" s="162" t="s">
        <v>193</v>
      </c>
      <c r="D139" s="162" t="s">
        <v>143</v>
      </c>
      <c r="E139" s="163" t="s">
        <v>194</v>
      </c>
      <c r="F139" s="241" t="s">
        <v>195</v>
      </c>
      <c r="G139" s="241"/>
      <c r="H139" s="241"/>
      <c r="I139" s="241"/>
      <c r="J139" s="164" t="s">
        <v>152</v>
      </c>
      <c r="K139" s="165">
        <v>7.5</v>
      </c>
      <c r="L139" s="242">
        <v>0</v>
      </c>
      <c r="M139" s="243"/>
      <c r="N139" s="244">
        <f t="shared" si="15"/>
        <v>0</v>
      </c>
      <c r="O139" s="244"/>
      <c r="P139" s="244"/>
      <c r="Q139" s="244"/>
      <c r="R139" s="36"/>
      <c r="T139" s="166" t="s">
        <v>22</v>
      </c>
      <c r="U139" s="43" t="s">
        <v>44</v>
      </c>
      <c r="V139" s="35"/>
      <c r="W139" s="167">
        <f t="shared" si="16"/>
        <v>0</v>
      </c>
      <c r="X139" s="167">
        <v>0.00099</v>
      </c>
      <c r="Y139" s="167">
        <f t="shared" si="17"/>
        <v>0.007425</v>
      </c>
      <c r="Z139" s="167">
        <v>0</v>
      </c>
      <c r="AA139" s="168">
        <f t="shared" si="18"/>
        <v>0</v>
      </c>
      <c r="AR139" s="17" t="s">
        <v>147</v>
      </c>
      <c r="AT139" s="17" t="s">
        <v>143</v>
      </c>
      <c r="AU139" s="17" t="s">
        <v>100</v>
      </c>
      <c r="AY139" s="17" t="s">
        <v>141</v>
      </c>
      <c r="BE139" s="104">
        <f t="shared" si="19"/>
        <v>0</v>
      </c>
      <c r="BF139" s="104">
        <f t="shared" si="20"/>
        <v>0</v>
      </c>
      <c r="BG139" s="104">
        <f t="shared" si="21"/>
        <v>0</v>
      </c>
      <c r="BH139" s="104">
        <f t="shared" si="22"/>
        <v>0</v>
      </c>
      <c r="BI139" s="104">
        <f t="shared" si="23"/>
        <v>0</v>
      </c>
      <c r="BJ139" s="17" t="s">
        <v>84</v>
      </c>
      <c r="BK139" s="104">
        <f t="shared" si="24"/>
        <v>0</v>
      </c>
      <c r="BL139" s="17" t="s">
        <v>147</v>
      </c>
      <c r="BM139" s="17" t="s">
        <v>196</v>
      </c>
    </row>
    <row r="140" spans="2:65" s="1" customFormat="1" ht="31.5" customHeight="1">
      <c r="B140" s="34"/>
      <c r="C140" s="162" t="s">
        <v>197</v>
      </c>
      <c r="D140" s="162" t="s">
        <v>143</v>
      </c>
      <c r="E140" s="163" t="s">
        <v>198</v>
      </c>
      <c r="F140" s="241" t="s">
        <v>199</v>
      </c>
      <c r="G140" s="241"/>
      <c r="H140" s="241"/>
      <c r="I140" s="241"/>
      <c r="J140" s="164" t="s">
        <v>152</v>
      </c>
      <c r="K140" s="165">
        <v>15.5</v>
      </c>
      <c r="L140" s="242">
        <v>0</v>
      </c>
      <c r="M140" s="243"/>
      <c r="N140" s="244">
        <f t="shared" si="15"/>
        <v>0</v>
      </c>
      <c r="O140" s="244"/>
      <c r="P140" s="244"/>
      <c r="Q140" s="244"/>
      <c r="R140" s="36"/>
      <c r="T140" s="166" t="s">
        <v>22</v>
      </c>
      <c r="U140" s="43" t="s">
        <v>44</v>
      </c>
      <c r="V140" s="35"/>
      <c r="W140" s="167">
        <f t="shared" si="16"/>
        <v>0</v>
      </c>
      <c r="X140" s="167">
        <v>0.00158</v>
      </c>
      <c r="Y140" s="167">
        <f t="shared" si="17"/>
        <v>0.02449</v>
      </c>
      <c r="Z140" s="167">
        <v>0</v>
      </c>
      <c r="AA140" s="168">
        <f t="shared" si="18"/>
        <v>0</v>
      </c>
      <c r="AR140" s="17" t="s">
        <v>147</v>
      </c>
      <c r="AT140" s="17" t="s">
        <v>143</v>
      </c>
      <c r="AU140" s="17" t="s">
        <v>100</v>
      </c>
      <c r="AY140" s="17" t="s">
        <v>141</v>
      </c>
      <c r="BE140" s="104">
        <f t="shared" si="19"/>
        <v>0</v>
      </c>
      <c r="BF140" s="104">
        <f t="shared" si="20"/>
        <v>0</v>
      </c>
      <c r="BG140" s="104">
        <f t="shared" si="21"/>
        <v>0</v>
      </c>
      <c r="BH140" s="104">
        <f t="shared" si="22"/>
        <v>0</v>
      </c>
      <c r="BI140" s="104">
        <f t="shared" si="23"/>
        <v>0</v>
      </c>
      <c r="BJ140" s="17" t="s">
        <v>84</v>
      </c>
      <c r="BK140" s="104">
        <f t="shared" si="24"/>
        <v>0</v>
      </c>
      <c r="BL140" s="17" t="s">
        <v>147</v>
      </c>
      <c r="BM140" s="17" t="s">
        <v>200</v>
      </c>
    </row>
    <row r="141" spans="2:65" s="1" customFormat="1" ht="22.5" customHeight="1">
      <c r="B141" s="34"/>
      <c r="C141" s="162" t="s">
        <v>201</v>
      </c>
      <c r="D141" s="162" t="s">
        <v>143</v>
      </c>
      <c r="E141" s="163" t="s">
        <v>202</v>
      </c>
      <c r="F141" s="241" t="s">
        <v>203</v>
      </c>
      <c r="G141" s="241"/>
      <c r="H141" s="241"/>
      <c r="I141" s="241"/>
      <c r="J141" s="164" t="s">
        <v>152</v>
      </c>
      <c r="K141" s="165">
        <v>15.5</v>
      </c>
      <c r="L141" s="242">
        <v>0</v>
      </c>
      <c r="M141" s="243"/>
      <c r="N141" s="244">
        <f t="shared" si="15"/>
        <v>0</v>
      </c>
      <c r="O141" s="244"/>
      <c r="P141" s="244"/>
      <c r="Q141" s="244"/>
      <c r="R141" s="36"/>
      <c r="T141" s="166" t="s">
        <v>22</v>
      </c>
      <c r="U141" s="43" t="s">
        <v>44</v>
      </c>
      <c r="V141" s="35"/>
      <c r="W141" s="167">
        <f t="shared" si="16"/>
        <v>0</v>
      </c>
      <c r="X141" s="167">
        <v>0.0005</v>
      </c>
      <c r="Y141" s="167">
        <f t="shared" si="17"/>
        <v>0.00775</v>
      </c>
      <c r="Z141" s="167">
        <v>0</v>
      </c>
      <c r="AA141" s="168">
        <f t="shared" si="18"/>
        <v>0</v>
      </c>
      <c r="AR141" s="17" t="s">
        <v>147</v>
      </c>
      <c r="AT141" s="17" t="s">
        <v>143</v>
      </c>
      <c r="AU141" s="17" t="s">
        <v>100</v>
      </c>
      <c r="AY141" s="17" t="s">
        <v>141</v>
      </c>
      <c r="BE141" s="104">
        <f t="shared" si="19"/>
        <v>0</v>
      </c>
      <c r="BF141" s="104">
        <f t="shared" si="20"/>
        <v>0</v>
      </c>
      <c r="BG141" s="104">
        <f t="shared" si="21"/>
        <v>0</v>
      </c>
      <c r="BH141" s="104">
        <f t="shared" si="22"/>
        <v>0</v>
      </c>
      <c r="BI141" s="104">
        <f t="shared" si="23"/>
        <v>0</v>
      </c>
      <c r="BJ141" s="17" t="s">
        <v>84</v>
      </c>
      <c r="BK141" s="104">
        <f t="shared" si="24"/>
        <v>0</v>
      </c>
      <c r="BL141" s="17" t="s">
        <v>147</v>
      </c>
      <c r="BM141" s="17" t="s">
        <v>204</v>
      </c>
    </row>
    <row r="142" spans="2:65" s="1" customFormat="1" ht="31.5" customHeight="1">
      <c r="B142" s="34"/>
      <c r="C142" s="162" t="s">
        <v>205</v>
      </c>
      <c r="D142" s="162" t="s">
        <v>143</v>
      </c>
      <c r="E142" s="163" t="s">
        <v>206</v>
      </c>
      <c r="F142" s="241" t="s">
        <v>207</v>
      </c>
      <c r="G142" s="241"/>
      <c r="H142" s="241"/>
      <c r="I142" s="241"/>
      <c r="J142" s="164" t="s">
        <v>152</v>
      </c>
      <c r="K142" s="165">
        <v>15.5</v>
      </c>
      <c r="L142" s="242">
        <v>0</v>
      </c>
      <c r="M142" s="243"/>
      <c r="N142" s="244">
        <f t="shared" si="15"/>
        <v>0</v>
      </c>
      <c r="O142" s="244"/>
      <c r="P142" s="244"/>
      <c r="Q142" s="244"/>
      <c r="R142" s="36"/>
      <c r="T142" s="166" t="s">
        <v>22</v>
      </c>
      <c r="U142" s="43" t="s">
        <v>44</v>
      </c>
      <c r="V142" s="35"/>
      <c r="W142" s="167">
        <f t="shared" si="16"/>
        <v>0</v>
      </c>
      <c r="X142" s="167">
        <v>0.00276</v>
      </c>
      <c r="Y142" s="167">
        <f t="shared" si="17"/>
        <v>0.04278</v>
      </c>
      <c r="Z142" s="167">
        <v>0</v>
      </c>
      <c r="AA142" s="168">
        <f t="shared" si="18"/>
        <v>0</v>
      </c>
      <c r="AR142" s="17" t="s">
        <v>147</v>
      </c>
      <c r="AT142" s="17" t="s">
        <v>143</v>
      </c>
      <c r="AU142" s="17" t="s">
        <v>100</v>
      </c>
      <c r="AY142" s="17" t="s">
        <v>141</v>
      </c>
      <c r="BE142" s="104">
        <f t="shared" si="19"/>
        <v>0</v>
      </c>
      <c r="BF142" s="104">
        <f t="shared" si="20"/>
        <v>0</v>
      </c>
      <c r="BG142" s="104">
        <f t="shared" si="21"/>
        <v>0</v>
      </c>
      <c r="BH142" s="104">
        <f t="shared" si="22"/>
        <v>0</v>
      </c>
      <c r="BI142" s="104">
        <f t="shared" si="23"/>
        <v>0</v>
      </c>
      <c r="BJ142" s="17" t="s">
        <v>84</v>
      </c>
      <c r="BK142" s="104">
        <f t="shared" si="24"/>
        <v>0</v>
      </c>
      <c r="BL142" s="17" t="s">
        <v>147</v>
      </c>
      <c r="BM142" s="17" t="s">
        <v>208</v>
      </c>
    </row>
    <row r="143" spans="2:65" s="1" customFormat="1" ht="44.25" customHeight="1">
      <c r="B143" s="34"/>
      <c r="C143" s="162" t="s">
        <v>209</v>
      </c>
      <c r="D143" s="162" t="s">
        <v>143</v>
      </c>
      <c r="E143" s="163" t="s">
        <v>210</v>
      </c>
      <c r="F143" s="241" t="s">
        <v>211</v>
      </c>
      <c r="G143" s="241"/>
      <c r="H143" s="241"/>
      <c r="I143" s="241"/>
      <c r="J143" s="164" t="s">
        <v>177</v>
      </c>
      <c r="K143" s="165">
        <v>3</v>
      </c>
      <c r="L143" s="242">
        <v>0</v>
      </c>
      <c r="M143" s="243"/>
      <c r="N143" s="244">
        <f t="shared" si="15"/>
        <v>0</v>
      </c>
      <c r="O143" s="244"/>
      <c r="P143" s="244"/>
      <c r="Q143" s="244"/>
      <c r="R143" s="36"/>
      <c r="T143" s="166" t="s">
        <v>22</v>
      </c>
      <c r="U143" s="43" t="s">
        <v>44</v>
      </c>
      <c r="V143" s="35"/>
      <c r="W143" s="167">
        <f t="shared" si="16"/>
        <v>0</v>
      </c>
      <c r="X143" s="167">
        <v>0.00039</v>
      </c>
      <c r="Y143" s="167">
        <f t="shared" si="17"/>
        <v>0.00117</v>
      </c>
      <c r="Z143" s="167">
        <v>0</v>
      </c>
      <c r="AA143" s="168">
        <f t="shared" si="18"/>
        <v>0</v>
      </c>
      <c r="AR143" s="17" t="s">
        <v>147</v>
      </c>
      <c r="AT143" s="17" t="s">
        <v>143</v>
      </c>
      <c r="AU143" s="17" t="s">
        <v>100</v>
      </c>
      <c r="AY143" s="17" t="s">
        <v>141</v>
      </c>
      <c r="BE143" s="104">
        <f t="shared" si="19"/>
        <v>0</v>
      </c>
      <c r="BF143" s="104">
        <f t="shared" si="20"/>
        <v>0</v>
      </c>
      <c r="BG143" s="104">
        <f t="shared" si="21"/>
        <v>0</v>
      </c>
      <c r="BH143" s="104">
        <f t="shared" si="22"/>
        <v>0</v>
      </c>
      <c r="BI143" s="104">
        <f t="shared" si="23"/>
        <v>0</v>
      </c>
      <c r="BJ143" s="17" t="s">
        <v>84</v>
      </c>
      <c r="BK143" s="104">
        <f t="shared" si="24"/>
        <v>0</v>
      </c>
      <c r="BL143" s="17" t="s">
        <v>147</v>
      </c>
      <c r="BM143" s="17" t="s">
        <v>212</v>
      </c>
    </row>
    <row r="144" spans="2:65" s="1" customFormat="1" ht="31.5" customHeight="1">
      <c r="B144" s="34"/>
      <c r="C144" s="162" t="s">
        <v>213</v>
      </c>
      <c r="D144" s="162" t="s">
        <v>143</v>
      </c>
      <c r="E144" s="163" t="s">
        <v>214</v>
      </c>
      <c r="F144" s="241" t="s">
        <v>215</v>
      </c>
      <c r="G144" s="241"/>
      <c r="H144" s="241"/>
      <c r="I144" s="241"/>
      <c r="J144" s="164" t="s">
        <v>152</v>
      </c>
      <c r="K144" s="165">
        <v>15.5</v>
      </c>
      <c r="L144" s="242">
        <v>0</v>
      </c>
      <c r="M144" s="243"/>
      <c r="N144" s="244">
        <f t="shared" si="15"/>
        <v>0</v>
      </c>
      <c r="O144" s="244"/>
      <c r="P144" s="244"/>
      <c r="Q144" s="244"/>
      <c r="R144" s="36"/>
      <c r="T144" s="166" t="s">
        <v>22</v>
      </c>
      <c r="U144" s="43" t="s">
        <v>44</v>
      </c>
      <c r="V144" s="35"/>
      <c r="W144" s="167">
        <f t="shared" si="16"/>
        <v>0</v>
      </c>
      <c r="X144" s="167">
        <v>0</v>
      </c>
      <c r="Y144" s="167">
        <f t="shared" si="17"/>
        <v>0</v>
      </c>
      <c r="Z144" s="167">
        <v>0</v>
      </c>
      <c r="AA144" s="168">
        <f t="shared" si="18"/>
        <v>0</v>
      </c>
      <c r="AR144" s="17" t="s">
        <v>147</v>
      </c>
      <c r="AT144" s="17" t="s">
        <v>143</v>
      </c>
      <c r="AU144" s="17" t="s">
        <v>100</v>
      </c>
      <c r="AY144" s="17" t="s">
        <v>141</v>
      </c>
      <c r="BE144" s="104">
        <f t="shared" si="19"/>
        <v>0</v>
      </c>
      <c r="BF144" s="104">
        <f t="shared" si="20"/>
        <v>0</v>
      </c>
      <c r="BG144" s="104">
        <f t="shared" si="21"/>
        <v>0</v>
      </c>
      <c r="BH144" s="104">
        <f t="shared" si="22"/>
        <v>0</v>
      </c>
      <c r="BI144" s="104">
        <f t="shared" si="23"/>
        <v>0</v>
      </c>
      <c r="BJ144" s="17" t="s">
        <v>84</v>
      </c>
      <c r="BK144" s="104">
        <f t="shared" si="24"/>
        <v>0</v>
      </c>
      <c r="BL144" s="17" t="s">
        <v>147</v>
      </c>
      <c r="BM144" s="17" t="s">
        <v>216</v>
      </c>
    </row>
    <row r="145" spans="2:63" s="9" customFormat="1" ht="29.85" customHeight="1">
      <c r="B145" s="151"/>
      <c r="C145" s="152"/>
      <c r="D145" s="161" t="s">
        <v>111</v>
      </c>
      <c r="E145" s="161"/>
      <c r="F145" s="161"/>
      <c r="G145" s="161"/>
      <c r="H145" s="161"/>
      <c r="I145" s="161"/>
      <c r="J145" s="161"/>
      <c r="K145" s="161"/>
      <c r="L145" s="161"/>
      <c r="M145" s="161"/>
      <c r="N145" s="250">
        <f>BK145</f>
        <v>0</v>
      </c>
      <c r="O145" s="251"/>
      <c r="P145" s="251"/>
      <c r="Q145" s="251"/>
      <c r="R145" s="154"/>
      <c r="T145" s="155"/>
      <c r="U145" s="152"/>
      <c r="V145" s="152"/>
      <c r="W145" s="156">
        <f>SUM(W146:W147)</f>
        <v>0</v>
      </c>
      <c r="X145" s="152"/>
      <c r="Y145" s="156">
        <f>SUM(Y146:Y147)</f>
        <v>0</v>
      </c>
      <c r="Z145" s="152"/>
      <c r="AA145" s="157">
        <f>SUM(AA146:AA147)</f>
        <v>0</v>
      </c>
      <c r="AR145" s="158" t="s">
        <v>84</v>
      </c>
      <c r="AT145" s="159" t="s">
        <v>78</v>
      </c>
      <c r="AU145" s="159" t="s">
        <v>84</v>
      </c>
      <c r="AY145" s="158" t="s">
        <v>141</v>
      </c>
      <c r="BK145" s="160">
        <f>SUM(BK146:BK147)</f>
        <v>0</v>
      </c>
    </row>
    <row r="146" spans="2:65" s="1" customFormat="1" ht="22.5" customHeight="1">
      <c r="B146" s="34"/>
      <c r="C146" s="162" t="s">
        <v>217</v>
      </c>
      <c r="D146" s="162" t="s">
        <v>143</v>
      </c>
      <c r="E146" s="163" t="s">
        <v>218</v>
      </c>
      <c r="F146" s="241" t="s">
        <v>219</v>
      </c>
      <c r="G146" s="241"/>
      <c r="H146" s="241"/>
      <c r="I146" s="241"/>
      <c r="J146" s="164" t="s">
        <v>168</v>
      </c>
      <c r="K146" s="165">
        <v>4.544</v>
      </c>
      <c r="L146" s="242">
        <v>0</v>
      </c>
      <c r="M146" s="243"/>
      <c r="N146" s="244">
        <f>ROUND(L146*K146,2)</f>
        <v>0</v>
      </c>
      <c r="O146" s="244"/>
      <c r="P146" s="244"/>
      <c r="Q146" s="244"/>
      <c r="R146" s="36"/>
      <c r="T146" s="166" t="s">
        <v>22</v>
      </c>
      <c r="U146" s="43" t="s">
        <v>44</v>
      </c>
      <c r="V146" s="35"/>
      <c r="W146" s="167">
        <f>V146*K146</f>
        <v>0</v>
      </c>
      <c r="X146" s="167">
        <v>0</v>
      </c>
      <c r="Y146" s="167">
        <f>X146*K146</f>
        <v>0</v>
      </c>
      <c r="Z146" s="167">
        <v>0</v>
      </c>
      <c r="AA146" s="168">
        <f>Z146*K146</f>
        <v>0</v>
      </c>
      <c r="AR146" s="17" t="s">
        <v>147</v>
      </c>
      <c r="AT146" s="17" t="s">
        <v>143</v>
      </c>
      <c r="AU146" s="17" t="s">
        <v>100</v>
      </c>
      <c r="AY146" s="17" t="s">
        <v>141</v>
      </c>
      <c r="BE146" s="104">
        <f>IF(U146="základní",N146,0)</f>
        <v>0</v>
      </c>
      <c r="BF146" s="104">
        <f>IF(U146="snížená",N146,0)</f>
        <v>0</v>
      </c>
      <c r="BG146" s="104">
        <f>IF(U146="zákl. přenesená",N146,0)</f>
        <v>0</v>
      </c>
      <c r="BH146" s="104">
        <f>IF(U146="sníž. přenesená",N146,0)</f>
        <v>0</v>
      </c>
      <c r="BI146" s="104">
        <f>IF(U146="nulová",N146,0)</f>
        <v>0</v>
      </c>
      <c r="BJ146" s="17" t="s">
        <v>84</v>
      </c>
      <c r="BK146" s="104">
        <f>ROUND(L146*K146,2)</f>
        <v>0</v>
      </c>
      <c r="BL146" s="17" t="s">
        <v>147</v>
      </c>
      <c r="BM146" s="17" t="s">
        <v>220</v>
      </c>
    </row>
    <row r="147" spans="2:65" s="1" customFormat="1" ht="31.5" customHeight="1">
      <c r="B147" s="34"/>
      <c r="C147" s="162" t="s">
        <v>221</v>
      </c>
      <c r="D147" s="162" t="s">
        <v>143</v>
      </c>
      <c r="E147" s="163" t="s">
        <v>222</v>
      </c>
      <c r="F147" s="241" t="s">
        <v>223</v>
      </c>
      <c r="G147" s="241"/>
      <c r="H147" s="241"/>
      <c r="I147" s="241"/>
      <c r="J147" s="164" t="s">
        <v>168</v>
      </c>
      <c r="K147" s="165">
        <v>4.544</v>
      </c>
      <c r="L147" s="242">
        <v>0</v>
      </c>
      <c r="M147" s="243"/>
      <c r="N147" s="244">
        <f>ROUND(L147*K147,2)</f>
        <v>0</v>
      </c>
      <c r="O147" s="244"/>
      <c r="P147" s="244"/>
      <c r="Q147" s="244"/>
      <c r="R147" s="36"/>
      <c r="T147" s="166" t="s">
        <v>22</v>
      </c>
      <c r="U147" s="43" t="s">
        <v>44</v>
      </c>
      <c r="V147" s="35"/>
      <c r="W147" s="167">
        <f>V147*K147</f>
        <v>0</v>
      </c>
      <c r="X147" s="167">
        <v>0</v>
      </c>
      <c r="Y147" s="167">
        <f>X147*K147</f>
        <v>0</v>
      </c>
      <c r="Z147" s="167">
        <v>0</v>
      </c>
      <c r="AA147" s="168">
        <f>Z147*K147</f>
        <v>0</v>
      </c>
      <c r="AR147" s="17" t="s">
        <v>147</v>
      </c>
      <c r="AT147" s="17" t="s">
        <v>143</v>
      </c>
      <c r="AU147" s="17" t="s">
        <v>100</v>
      </c>
      <c r="AY147" s="17" t="s">
        <v>141</v>
      </c>
      <c r="BE147" s="104">
        <f>IF(U147="základní",N147,0)</f>
        <v>0</v>
      </c>
      <c r="BF147" s="104">
        <f>IF(U147="snížená",N147,0)</f>
        <v>0</v>
      </c>
      <c r="BG147" s="104">
        <f>IF(U147="zákl. přenesená",N147,0)</f>
        <v>0</v>
      </c>
      <c r="BH147" s="104">
        <f>IF(U147="sníž. přenesená",N147,0)</f>
        <v>0</v>
      </c>
      <c r="BI147" s="104">
        <f>IF(U147="nulová",N147,0)</f>
        <v>0</v>
      </c>
      <c r="BJ147" s="17" t="s">
        <v>84</v>
      </c>
      <c r="BK147" s="104">
        <f>ROUND(L147*K147,2)</f>
        <v>0</v>
      </c>
      <c r="BL147" s="17" t="s">
        <v>147</v>
      </c>
      <c r="BM147" s="17" t="s">
        <v>224</v>
      </c>
    </row>
    <row r="148" spans="2:63" s="9" customFormat="1" ht="29.85" customHeight="1">
      <c r="B148" s="151"/>
      <c r="C148" s="152"/>
      <c r="D148" s="161" t="s">
        <v>112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250">
        <f>BK148</f>
        <v>0</v>
      </c>
      <c r="O148" s="251"/>
      <c r="P148" s="251"/>
      <c r="Q148" s="251"/>
      <c r="R148" s="154"/>
      <c r="T148" s="155"/>
      <c r="U148" s="152"/>
      <c r="V148" s="152"/>
      <c r="W148" s="156">
        <f>W149</f>
        <v>0</v>
      </c>
      <c r="X148" s="152"/>
      <c r="Y148" s="156">
        <f>Y149</f>
        <v>0</v>
      </c>
      <c r="Z148" s="152"/>
      <c r="AA148" s="157">
        <f>AA149</f>
        <v>0</v>
      </c>
      <c r="AR148" s="158" t="s">
        <v>84</v>
      </c>
      <c r="AT148" s="159" t="s">
        <v>78</v>
      </c>
      <c r="AU148" s="159" t="s">
        <v>84</v>
      </c>
      <c r="AY148" s="158" t="s">
        <v>141</v>
      </c>
      <c r="BK148" s="160">
        <f>BK149</f>
        <v>0</v>
      </c>
    </row>
    <row r="149" spans="2:65" s="1" customFormat="1" ht="22.5" customHeight="1">
      <c r="B149" s="34"/>
      <c r="C149" s="162" t="s">
        <v>225</v>
      </c>
      <c r="D149" s="162" t="s">
        <v>143</v>
      </c>
      <c r="E149" s="163" t="s">
        <v>226</v>
      </c>
      <c r="F149" s="241" t="s">
        <v>227</v>
      </c>
      <c r="G149" s="241"/>
      <c r="H149" s="241"/>
      <c r="I149" s="241"/>
      <c r="J149" s="164" t="s">
        <v>168</v>
      </c>
      <c r="K149" s="165">
        <v>17.838</v>
      </c>
      <c r="L149" s="242">
        <v>0</v>
      </c>
      <c r="M149" s="243"/>
      <c r="N149" s="244">
        <f>ROUND(L149*K149,2)</f>
        <v>0</v>
      </c>
      <c r="O149" s="244"/>
      <c r="P149" s="244"/>
      <c r="Q149" s="244"/>
      <c r="R149" s="36"/>
      <c r="T149" s="166" t="s">
        <v>22</v>
      </c>
      <c r="U149" s="43" t="s">
        <v>44</v>
      </c>
      <c r="V149" s="35"/>
      <c r="W149" s="167">
        <f>V149*K149</f>
        <v>0</v>
      </c>
      <c r="X149" s="167">
        <v>0</v>
      </c>
      <c r="Y149" s="167">
        <f>X149*K149</f>
        <v>0</v>
      </c>
      <c r="Z149" s="167">
        <v>0</v>
      </c>
      <c r="AA149" s="168">
        <f>Z149*K149</f>
        <v>0</v>
      </c>
      <c r="AR149" s="17" t="s">
        <v>147</v>
      </c>
      <c r="AT149" s="17" t="s">
        <v>143</v>
      </c>
      <c r="AU149" s="17" t="s">
        <v>100</v>
      </c>
      <c r="AY149" s="17" t="s">
        <v>141</v>
      </c>
      <c r="BE149" s="104">
        <f>IF(U149="základní",N149,0)</f>
        <v>0</v>
      </c>
      <c r="BF149" s="104">
        <f>IF(U149="snížená",N149,0)</f>
        <v>0</v>
      </c>
      <c r="BG149" s="104">
        <f>IF(U149="zákl. přenesená",N149,0)</f>
        <v>0</v>
      </c>
      <c r="BH149" s="104">
        <f>IF(U149="sníž. přenesená",N149,0)</f>
        <v>0</v>
      </c>
      <c r="BI149" s="104">
        <f>IF(U149="nulová",N149,0)</f>
        <v>0</v>
      </c>
      <c r="BJ149" s="17" t="s">
        <v>84</v>
      </c>
      <c r="BK149" s="104">
        <f>ROUND(L149*K149,2)</f>
        <v>0</v>
      </c>
      <c r="BL149" s="17" t="s">
        <v>147</v>
      </c>
      <c r="BM149" s="17" t="s">
        <v>228</v>
      </c>
    </row>
    <row r="150" spans="2:63" s="9" customFormat="1" ht="37.35" customHeight="1">
      <c r="B150" s="151"/>
      <c r="C150" s="152"/>
      <c r="D150" s="153" t="s">
        <v>113</v>
      </c>
      <c r="E150" s="153"/>
      <c r="F150" s="153"/>
      <c r="G150" s="153"/>
      <c r="H150" s="153"/>
      <c r="I150" s="153"/>
      <c r="J150" s="153"/>
      <c r="K150" s="153"/>
      <c r="L150" s="153"/>
      <c r="M150" s="153"/>
      <c r="N150" s="252">
        <f>BK150</f>
        <v>0</v>
      </c>
      <c r="O150" s="253"/>
      <c r="P150" s="253"/>
      <c r="Q150" s="253"/>
      <c r="R150" s="154"/>
      <c r="T150" s="155"/>
      <c r="U150" s="152"/>
      <c r="V150" s="152"/>
      <c r="W150" s="156">
        <f>W151+W153+W158</f>
        <v>0</v>
      </c>
      <c r="X150" s="152"/>
      <c r="Y150" s="156">
        <f>Y151+Y153+Y158</f>
        <v>0</v>
      </c>
      <c r="Z150" s="152"/>
      <c r="AA150" s="157">
        <f>AA151+AA153+AA158</f>
        <v>0</v>
      </c>
      <c r="AR150" s="158" t="s">
        <v>189</v>
      </c>
      <c r="AT150" s="159" t="s">
        <v>78</v>
      </c>
      <c r="AU150" s="159" t="s">
        <v>79</v>
      </c>
      <c r="AY150" s="158" t="s">
        <v>141</v>
      </c>
      <c r="BK150" s="160">
        <f>BK151+BK153+BK158</f>
        <v>0</v>
      </c>
    </row>
    <row r="151" spans="2:63" s="9" customFormat="1" ht="19.9" customHeight="1">
      <c r="B151" s="151"/>
      <c r="C151" s="152"/>
      <c r="D151" s="161" t="s">
        <v>114</v>
      </c>
      <c r="E151" s="161"/>
      <c r="F151" s="161"/>
      <c r="G151" s="161"/>
      <c r="H151" s="161"/>
      <c r="I151" s="161"/>
      <c r="J151" s="161"/>
      <c r="K151" s="161"/>
      <c r="L151" s="161"/>
      <c r="M151" s="161"/>
      <c r="N151" s="248">
        <f>BK151</f>
        <v>0</v>
      </c>
      <c r="O151" s="249"/>
      <c r="P151" s="249"/>
      <c r="Q151" s="249"/>
      <c r="R151" s="154"/>
      <c r="T151" s="155"/>
      <c r="U151" s="152"/>
      <c r="V151" s="152"/>
      <c r="W151" s="156">
        <f>W152</f>
        <v>0</v>
      </c>
      <c r="X151" s="152"/>
      <c r="Y151" s="156">
        <f>Y152</f>
        <v>0</v>
      </c>
      <c r="Z151" s="152"/>
      <c r="AA151" s="157">
        <f>AA152</f>
        <v>0</v>
      </c>
      <c r="AR151" s="158" t="s">
        <v>189</v>
      </c>
      <c r="AT151" s="159" t="s">
        <v>78</v>
      </c>
      <c r="AU151" s="159" t="s">
        <v>84</v>
      </c>
      <c r="AY151" s="158" t="s">
        <v>141</v>
      </c>
      <c r="BK151" s="160">
        <f>BK152</f>
        <v>0</v>
      </c>
    </row>
    <row r="152" spans="2:65" s="1" customFormat="1" ht="22.5" customHeight="1">
      <c r="B152" s="34"/>
      <c r="C152" s="162" t="s">
        <v>10</v>
      </c>
      <c r="D152" s="162" t="s">
        <v>143</v>
      </c>
      <c r="E152" s="163" t="s">
        <v>229</v>
      </c>
      <c r="F152" s="241" t="s">
        <v>119</v>
      </c>
      <c r="G152" s="241"/>
      <c r="H152" s="241"/>
      <c r="I152" s="241"/>
      <c r="J152" s="164" t="s">
        <v>230</v>
      </c>
      <c r="K152" s="165">
        <v>1</v>
      </c>
      <c r="L152" s="242">
        <v>0</v>
      </c>
      <c r="M152" s="243"/>
      <c r="N152" s="244">
        <f>ROUND(L152*K152,2)</f>
        <v>0</v>
      </c>
      <c r="O152" s="244"/>
      <c r="P152" s="244"/>
      <c r="Q152" s="244"/>
      <c r="R152" s="36"/>
      <c r="T152" s="166" t="s">
        <v>22</v>
      </c>
      <c r="U152" s="43" t="s">
        <v>44</v>
      </c>
      <c r="V152" s="35"/>
      <c r="W152" s="167">
        <f>V152*K152</f>
        <v>0</v>
      </c>
      <c r="X152" s="167">
        <v>0</v>
      </c>
      <c r="Y152" s="167">
        <f>X152*K152</f>
        <v>0</v>
      </c>
      <c r="Z152" s="167">
        <v>0</v>
      </c>
      <c r="AA152" s="168">
        <f>Z152*K152</f>
        <v>0</v>
      </c>
      <c r="AR152" s="17" t="s">
        <v>231</v>
      </c>
      <c r="AT152" s="17" t="s">
        <v>143</v>
      </c>
      <c r="AU152" s="17" t="s">
        <v>100</v>
      </c>
      <c r="AY152" s="17" t="s">
        <v>141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17" t="s">
        <v>84</v>
      </c>
      <c r="BK152" s="104">
        <f>ROUND(L152*K152,2)</f>
        <v>0</v>
      </c>
      <c r="BL152" s="17" t="s">
        <v>231</v>
      </c>
      <c r="BM152" s="17" t="s">
        <v>232</v>
      </c>
    </row>
    <row r="153" spans="2:63" s="9" customFormat="1" ht="29.85" customHeight="1">
      <c r="B153" s="151"/>
      <c r="C153" s="152"/>
      <c r="D153" s="161" t="s">
        <v>115</v>
      </c>
      <c r="E153" s="161"/>
      <c r="F153" s="161"/>
      <c r="G153" s="161"/>
      <c r="H153" s="161"/>
      <c r="I153" s="161"/>
      <c r="J153" s="161"/>
      <c r="K153" s="161"/>
      <c r="L153" s="161"/>
      <c r="M153" s="161"/>
      <c r="N153" s="250">
        <f>BK153</f>
        <v>0</v>
      </c>
      <c r="O153" s="251"/>
      <c r="P153" s="251"/>
      <c r="Q153" s="251"/>
      <c r="R153" s="154"/>
      <c r="T153" s="155"/>
      <c r="U153" s="152"/>
      <c r="V153" s="152"/>
      <c r="W153" s="156">
        <f>SUM(W154:W157)</f>
        <v>0</v>
      </c>
      <c r="X153" s="152"/>
      <c r="Y153" s="156">
        <f>SUM(Y154:Y157)</f>
        <v>0</v>
      </c>
      <c r="Z153" s="152"/>
      <c r="AA153" s="157">
        <f>SUM(AA154:AA157)</f>
        <v>0</v>
      </c>
      <c r="AR153" s="158" t="s">
        <v>189</v>
      </c>
      <c r="AT153" s="159" t="s">
        <v>78</v>
      </c>
      <c r="AU153" s="159" t="s">
        <v>84</v>
      </c>
      <c r="AY153" s="158" t="s">
        <v>141</v>
      </c>
      <c r="BK153" s="160">
        <f>SUM(BK154:BK157)</f>
        <v>0</v>
      </c>
    </row>
    <row r="154" spans="2:65" s="1" customFormat="1" ht="22.5" customHeight="1">
      <c r="B154" s="34"/>
      <c r="C154" s="162" t="s">
        <v>233</v>
      </c>
      <c r="D154" s="162" t="s">
        <v>143</v>
      </c>
      <c r="E154" s="163" t="s">
        <v>234</v>
      </c>
      <c r="F154" s="241" t="s">
        <v>235</v>
      </c>
      <c r="G154" s="241"/>
      <c r="H154" s="241"/>
      <c r="I154" s="241"/>
      <c r="J154" s="164" t="s">
        <v>236</v>
      </c>
      <c r="K154" s="165">
        <v>2</v>
      </c>
      <c r="L154" s="242">
        <v>0</v>
      </c>
      <c r="M154" s="243"/>
      <c r="N154" s="244">
        <f>ROUND(L154*K154,2)</f>
        <v>0</v>
      </c>
      <c r="O154" s="244"/>
      <c r="P154" s="244"/>
      <c r="Q154" s="244"/>
      <c r="R154" s="36"/>
      <c r="T154" s="166" t="s">
        <v>22</v>
      </c>
      <c r="U154" s="43" t="s">
        <v>44</v>
      </c>
      <c r="V154" s="35"/>
      <c r="W154" s="167">
        <f>V154*K154</f>
        <v>0</v>
      </c>
      <c r="X154" s="167">
        <v>0</v>
      </c>
      <c r="Y154" s="167">
        <f>X154*K154</f>
        <v>0</v>
      </c>
      <c r="Z154" s="167">
        <v>0</v>
      </c>
      <c r="AA154" s="168">
        <f>Z154*K154</f>
        <v>0</v>
      </c>
      <c r="AR154" s="17" t="s">
        <v>231</v>
      </c>
      <c r="AT154" s="17" t="s">
        <v>143</v>
      </c>
      <c r="AU154" s="17" t="s">
        <v>100</v>
      </c>
      <c r="AY154" s="17" t="s">
        <v>141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7" t="s">
        <v>84</v>
      </c>
      <c r="BK154" s="104">
        <f>ROUND(L154*K154,2)</f>
        <v>0</v>
      </c>
      <c r="BL154" s="17" t="s">
        <v>231</v>
      </c>
      <c r="BM154" s="17" t="s">
        <v>237</v>
      </c>
    </row>
    <row r="155" spans="2:65" s="1" customFormat="1" ht="22.5" customHeight="1">
      <c r="B155" s="34"/>
      <c r="C155" s="162" t="s">
        <v>238</v>
      </c>
      <c r="D155" s="162" t="s">
        <v>143</v>
      </c>
      <c r="E155" s="163" t="s">
        <v>239</v>
      </c>
      <c r="F155" s="241" t="s">
        <v>240</v>
      </c>
      <c r="G155" s="241"/>
      <c r="H155" s="241"/>
      <c r="I155" s="241"/>
      <c r="J155" s="164" t="s">
        <v>230</v>
      </c>
      <c r="K155" s="165">
        <v>1</v>
      </c>
      <c r="L155" s="242">
        <v>0</v>
      </c>
      <c r="M155" s="243"/>
      <c r="N155" s="244">
        <f>ROUND(L155*K155,2)</f>
        <v>0</v>
      </c>
      <c r="O155" s="244"/>
      <c r="P155" s="244"/>
      <c r="Q155" s="244"/>
      <c r="R155" s="36"/>
      <c r="T155" s="166" t="s">
        <v>22</v>
      </c>
      <c r="U155" s="43" t="s">
        <v>44</v>
      </c>
      <c r="V155" s="35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7" t="s">
        <v>231</v>
      </c>
      <c r="AT155" s="17" t="s">
        <v>143</v>
      </c>
      <c r="AU155" s="17" t="s">
        <v>100</v>
      </c>
      <c r="AY155" s="17" t="s">
        <v>141</v>
      </c>
      <c r="BE155" s="104">
        <f>IF(U155="základní",N155,0)</f>
        <v>0</v>
      </c>
      <c r="BF155" s="104">
        <f>IF(U155="snížená",N155,0)</f>
        <v>0</v>
      </c>
      <c r="BG155" s="104">
        <f>IF(U155="zákl. přenesená",N155,0)</f>
        <v>0</v>
      </c>
      <c r="BH155" s="104">
        <f>IF(U155="sníž. přenesená",N155,0)</f>
        <v>0</v>
      </c>
      <c r="BI155" s="104">
        <f>IF(U155="nulová",N155,0)</f>
        <v>0</v>
      </c>
      <c r="BJ155" s="17" t="s">
        <v>84</v>
      </c>
      <c r="BK155" s="104">
        <f>ROUND(L155*K155,2)</f>
        <v>0</v>
      </c>
      <c r="BL155" s="17" t="s">
        <v>231</v>
      </c>
      <c r="BM155" s="17" t="s">
        <v>241</v>
      </c>
    </row>
    <row r="156" spans="2:65" s="1" customFormat="1" ht="22.5" customHeight="1">
      <c r="B156" s="34"/>
      <c r="C156" s="162" t="s">
        <v>242</v>
      </c>
      <c r="D156" s="162" t="s">
        <v>143</v>
      </c>
      <c r="E156" s="163" t="s">
        <v>243</v>
      </c>
      <c r="F156" s="241" t="s">
        <v>244</v>
      </c>
      <c r="G156" s="241"/>
      <c r="H156" s="241"/>
      <c r="I156" s="241"/>
      <c r="J156" s="164" t="s">
        <v>230</v>
      </c>
      <c r="K156" s="165">
        <v>1</v>
      </c>
      <c r="L156" s="242">
        <v>0</v>
      </c>
      <c r="M156" s="243"/>
      <c r="N156" s="244">
        <f>ROUND(L156*K156,2)</f>
        <v>0</v>
      </c>
      <c r="O156" s="244"/>
      <c r="P156" s="244"/>
      <c r="Q156" s="244"/>
      <c r="R156" s="36"/>
      <c r="T156" s="166" t="s">
        <v>22</v>
      </c>
      <c r="U156" s="43" t="s">
        <v>44</v>
      </c>
      <c r="V156" s="35"/>
      <c r="W156" s="167">
        <f>V156*K156</f>
        <v>0</v>
      </c>
      <c r="X156" s="167">
        <v>0</v>
      </c>
      <c r="Y156" s="167">
        <f>X156*K156</f>
        <v>0</v>
      </c>
      <c r="Z156" s="167">
        <v>0</v>
      </c>
      <c r="AA156" s="168">
        <f>Z156*K156</f>
        <v>0</v>
      </c>
      <c r="AR156" s="17" t="s">
        <v>231</v>
      </c>
      <c r="AT156" s="17" t="s">
        <v>143</v>
      </c>
      <c r="AU156" s="17" t="s">
        <v>100</v>
      </c>
      <c r="AY156" s="17" t="s">
        <v>141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17" t="s">
        <v>84</v>
      </c>
      <c r="BK156" s="104">
        <f>ROUND(L156*K156,2)</f>
        <v>0</v>
      </c>
      <c r="BL156" s="17" t="s">
        <v>231</v>
      </c>
      <c r="BM156" s="17" t="s">
        <v>245</v>
      </c>
    </row>
    <row r="157" spans="2:65" s="1" customFormat="1" ht="22.5" customHeight="1">
      <c r="B157" s="34"/>
      <c r="C157" s="162" t="s">
        <v>246</v>
      </c>
      <c r="D157" s="162" t="s">
        <v>143</v>
      </c>
      <c r="E157" s="163" t="s">
        <v>247</v>
      </c>
      <c r="F157" s="241" t="s">
        <v>248</v>
      </c>
      <c r="G157" s="241"/>
      <c r="H157" s="241"/>
      <c r="I157" s="241"/>
      <c r="J157" s="164" t="s">
        <v>230</v>
      </c>
      <c r="K157" s="165">
        <v>1</v>
      </c>
      <c r="L157" s="242">
        <v>0</v>
      </c>
      <c r="M157" s="243"/>
      <c r="N157" s="244">
        <f>ROUND(L157*K157,2)</f>
        <v>0</v>
      </c>
      <c r="O157" s="244"/>
      <c r="P157" s="244"/>
      <c r="Q157" s="244"/>
      <c r="R157" s="36"/>
      <c r="T157" s="166" t="s">
        <v>22</v>
      </c>
      <c r="U157" s="43" t="s">
        <v>44</v>
      </c>
      <c r="V157" s="35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7" t="s">
        <v>231</v>
      </c>
      <c r="AT157" s="17" t="s">
        <v>143</v>
      </c>
      <c r="AU157" s="17" t="s">
        <v>100</v>
      </c>
      <c r="AY157" s="17" t="s">
        <v>141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7" t="s">
        <v>84</v>
      </c>
      <c r="BK157" s="104">
        <f>ROUND(L157*K157,2)</f>
        <v>0</v>
      </c>
      <c r="BL157" s="17" t="s">
        <v>231</v>
      </c>
      <c r="BM157" s="17" t="s">
        <v>249</v>
      </c>
    </row>
    <row r="158" spans="2:63" s="9" customFormat="1" ht="29.85" customHeight="1">
      <c r="B158" s="151"/>
      <c r="C158" s="152"/>
      <c r="D158" s="161" t="s">
        <v>116</v>
      </c>
      <c r="E158" s="161"/>
      <c r="F158" s="161"/>
      <c r="G158" s="161"/>
      <c r="H158" s="161"/>
      <c r="I158" s="161"/>
      <c r="J158" s="161"/>
      <c r="K158" s="161"/>
      <c r="L158" s="161"/>
      <c r="M158" s="161"/>
      <c r="N158" s="250">
        <f>BK158</f>
        <v>0</v>
      </c>
      <c r="O158" s="251"/>
      <c r="P158" s="251"/>
      <c r="Q158" s="251"/>
      <c r="R158" s="154"/>
      <c r="T158" s="155"/>
      <c r="U158" s="152"/>
      <c r="V158" s="152"/>
      <c r="W158" s="156">
        <f>W159</f>
        <v>0</v>
      </c>
      <c r="X158" s="152"/>
      <c r="Y158" s="156">
        <f>Y159</f>
        <v>0</v>
      </c>
      <c r="Z158" s="152"/>
      <c r="AA158" s="157">
        <f>AA159</f>
        <v>0</v>
      </c>
      <c r="AR158" s="158" t="s">
        <v>189</v>
      </c>
      <c r="AT158" s="159" t="s">
        <v>78</v>
      </c>
      <c r="AU158" s="159" t="s">
        <v>84</v>
      </c>
      <c r="AY158" s="158" t="s">
        <v>141</v>
      </c>
      <c r="BK158" s="160">
        <f>BK159</f>
        <v>0</v>
      </c>
    </row>
    <row r="159" spans="2:65" s="1" customFormat="1" ht="22.5" customHeight="1">
      <c r="B159" s="34"/>
      <c r="C159" s="162" t="s">
        <v>250</v>
      </c>
      <c r="D159" s="162" t="s">
        <v>143</v>
      </c>
      <c r="E159" s="163" t="s">
        <v>251</v>
      </c>
      <c r="F159" s="241" t="s">
        <v>123</v>
      </c>
      <c r="G159" s="241"/>
      <c r="H159" s="241"/>
      <c r="I159" s="241"/>
      <c r="J159" s="164" t="s">
        <v>230</v>
      </c>
      <c r="K159" s="165">
        <v>1</v>
      </c>
      <c r="L159" s="242">
        <v>0</v>
      </c>
      <c r="M159" s="243"/>
      <c r="N159" s="244">
        <f>ROUND(L159*K159,2)</f>
        <v>0</v>
      </c>
      <c r="O159" s="244"/>
      <c r="P159" s="244"/>
      <c r="Q159" s="244"/>
      <c r="R159" s="36"/>
      <c r="T159" s="166" t="s">
        <v>22</v>
      </c>
      <c r="U159" s="43" t="s">
        <v>44</v>
      </c>
      <c r="V159" s="35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7" t="s">
        <v>231</v>
      </c>
      <c r="AT159" s="17" t="s">
        <v>143</v>
      </c>
      <c r="AU159" s="17" t="s">
        <v>100</v>
      </c>
      <c r="AY159" s="17" t="s">
        <v>141</v>
      </c>
      <c r="BE159" s="104">
        <f>IF(U159="základní",N159,0)</f>
        <v>0</v>
      </c>
      <c r="BF159" s="104">
        <f>IF(U159="snížená",N159,0)</f>
        <v>0</v>
      </c>
      <c r="BG159" s="104">
        <f>IF(U159="zákl. přenesená",N159,0)</f>
        <v>0</v>
      </c>
      <c r="BH159" s="104">
        <f>IF(U159="sníž. přenesená",N159,0)</f>
        <v>0</v>
      </c>
      <c r="BI159" s="104">
        <f>IF(U159="nulová",N159,0)</f>
        <v>0</v>
      </c>
      <c r="BJ159" s="17" t="s">
        <v>84</v>
      </c>
      <c r="BK159" s="104">
        <f>ROUND(L159*K159,2)</f>
        <v>0</v>
      </c>
      <c r="BL159" s="17" t="s">
        <v>231</v>
      </c>
      <c r="BM159" s="17" t="s">
        <v>252</v>
      </c>
    </row>
    <row r="160" spans="2:63" s="1" customFormat="1" ht="49.9" customHeight="1">
      <c r="B160" s="34"/>
      <c r="C160" s="35"/>
      <c r="D160" s="153" t="s">
        <v>253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254">
        <f>BK160</f>
        <v>0</v>
      </c>
      <c r="O160" s="255"/>
      <c r="P160" s="255"/>
      <c r="Q160" s="255"/>
      <c r="R160" s="36"/>
      <c r="T160" s="137"/>
      <c r="U160" s="35"/>
      <c r="V160" s="35"/>
      <c r="W160" s="35"/>
      <c r="X160" s="35"/>
      <c r="Y160" s="35"/>
      <c r="Z160" s="35"/>
      <c r="AA160" s="77"/>
      <c r="AT160" s="17" t="s">
        <v>78</v>
      </c>
      <c r="AU160" s="17" t="s">
        <v>79</v>
      </c>
      <c r="AY160" s="17" t="s">
        <v>254</v>
      </c>
      <c r="BK160" s="104">
        <f>BK161</f>
        <v>0</v>
      </c>
    </row>
    <row r="161" spans="2:63" s="1" customFormat="1" ht="22.35" customHeight="1">
      <c r="B161" s="34"/>
      <c r="C161" s="169" t="s">
        <v>22</v>
      </c>
      <c r="D161" s="169" t="s">
        <v>143</v>
      </c>
      <c r="E161" s="170" t="s">
        <v>22</v>
      </c>
      <c r="F161" s="245" t="s">
        <v>22</v>
      </c>
      <c r="G161" s="245"/>
      <c r="H161" s="245"/>
      <c r="I161" s="245"/>
      <c r="J161" s="171" t="s">
        <v>22</v>
      </c>
      <c r="K161" s="172"/>
      <c r="L161" s="242"/>
      <c r="M161" s="244"/>
      <c r="N161" s="244">
        <f>BK161</f>
        <v>0</v>
      </c>
      <c r="O161" s="244"/>
      <c r="P161" s="244"/>
      <c r="Q161" s="244"/>
      <c r="R161" s="36"/>
      <c r="T161" s="166" t="s">
        <v>22</v>
      </c>
      <c r="U161" s="173" t="s">
        <v>44</v>
      </c>
      <c r="V161" s="55"/>
      <c r="W161" s="55"/>
      <c r="X161" s="55"/>
      <c r="Y161" s="55"/>
      <c r="Z161" s="55"/>
      <c r="AA161" s="57"/>
      <c r="AT161" s="17" t="s">
        <v>254</v>
      </c>
      <c r="AU161" s="17" t="s">
        <v>84</v>
      </c>
      <c r="AY161" s="17" t="s">
        <v>254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7" t="s">
        <v>84</v>
      </c>
      <c r="BK161" s="104">
        <f>L161*K161</f>
        <v>0</v>
      </c>
    </row>
    <row r="162" spans="2:18" s="1" customFormat="1" ht="6.95" customHeight="1">
      <c r="B162" s="58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60"/>
    </row>
  </sheetData>
  <sheetProtection algorithmName="SHA-512" hashValue="q7pKc47frwLXojcDBoGqu31g2fp9IUxCybyMb5YYIN4st0fiCzZ7OW4jnpuimJV1DgoaQasQNlfneRdidd6XGg==" saltValue="8zD95qTGQ2kOczhTdtD/Cw==" spinCount="100000" sheet="1" objects="1" scenarios="1" formatCells="0" formatColumns="0" formatRows="0" sort="0" autoFilter="0"/>
  <mergeCells count="164">
    <mergeCell ref="H1:K1"/>
    <mergeCell ref="S2:AC2"/>
    <mergeCell ref="F159:I159"/>
    <mergeCell ref="L159:M159"/>
    <mergeCell ref="N159:Q159"/>
    <mergeCell ref="F161:I161"/>
    <mergeCell ref="L161:M161"/>
    <mergeCell ref="N161:Q161"/>
    <mergeCell ref="N123:Q123"/>
    <mergeCell ref="N124:Q124"/>
    <mergeCell ref="N125:Q125"/>
    <mergeCell ref="N132:Q132"/>
    <mergeCell ref="N145:Q145"/>
    <mergeCell ref="N148:Q148"/>
    <mergeCell ref="N150:Q150"/>
    <mergeCell ref="N151:Q151"/>
    <mergeCell ref="N153:Q153"/>
    <mergeCell ref="N158:Q158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9:I149"/>
    <mergeCell ref="L149:M149"/>
    <mergeCell ref="N149:Q149"/>
    <mergeCell ref="F152:I152"/>
    <mergeCell ref="L152:M152"/>
    <mergeCell ref="N152:Q152"/>
    <mergeCell ref="F154:I154"/>
    <mergeCell ref="L154:M154"/>
    <mergeCell ref="N154:Q154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D104:H104"/>
    <mergeCell ref="N104:Q104"/>
    <mergeCell ref="N105:Q105"/>
    <mergeCell ref="L107:Q107"/>
    <mergeCell ref="C113:Q113"/>
    <mergeCell ref="F115:P115"/>
    <mergeCell ref="M117:P117"/>
    <mergeCell ref="M119:Q119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161:D162">
      <formula1>"K, M"</formula1>
    </dataValidation>
    <dataValidation type="list" allowBlank="1" showInputMessage="1" showErrorMessage="1" error="Povoleny jsou hodnoty základní, snížená, zákl. přenesená, sníž. přenesená, nulová." sqref="U161:U16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Kotaška</dc:creator>
  <cp:keywords/>
  <dc:description/>
  <cp:lastModifiedBy>Daniel Kotaška</cp:lastModifiedBy>
  <dcterms:created xsi:type="dcterms:W3CDTF">2017-06-05T07:19:09Z</dcterms:created>
  <dcterms:modified xsi:type="dcterms:W3CDTF">2017-06-05T07:19:12Z</dcterms:modified>
  <cp:category/>
  <cp:version/>
  <cp:contentType/>
  <cp:contentStatus/>
</cp:coreProperties>
</file>