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390" yWindow="525" windowWidth="19815" windowHeight="14250" activeTab="0"/>
  </bookViews>
  <sheets>
    <sheet name="Rekapitulace stavby" sheetId="1" r:id="rId1"/>
    <sheet name="SO 01.1 - Rekonstrukce PB..." sheetId="2" r:id="rId2"/>
    <sheet name="SO 01.2 - Stabilizace pat..." sheetId="3" r:id="rId3"/>
    <sheet name="SO 01.3 - Obnova PB zdi v..." sheetId="4" r:id="rId4"/>
    <sheet name="SO 01.4 - Obnova LB zdi v..." sheetId="5" r:id="rId5"/>
    <sheet name="SO 02 - Stabilizace paty ..." sheetId="6" r:id="rId6"/>
    <sheet name="VON - Vedlejší a ostatní ..." sheetId="7" r:id="rId7"/>
    <sheet name="Pokyny pro vyplnění" sheetId="8" r:id="rId8"/>
  </sheets>
  <definedNames>
    <definedName name="_xlnm._FilterDatabase" localSheetId="1" hidden="1">'SO 01.1 - Rekonstrukce PB...'!$C$91:$K$487</definedName>
    <definedName name="_xlnm._FilterDatabase" localSheetId="2" hidden="1">'SO 01.2 - Stabilizace pat...'!$C$86:$K$193</definedName>
    <definedName name="_xlnm._FilterDatabase" localSheetId="3" hidden="1">'SO 01.3 - Obnova PB zdi v...'!$C$80:$K$118</definedName>
    <definedName name="_xlnm._FilterDatabase" localSheetId="4" hidden="1">'SO 01.4 - Obnova LB zdi v...'!$C$80:$K$118</definedName>
    <definedName name="_xlnm._FilterDatabase" localSheetId="5" hidden="1">'SO 02 - Stabilizace paty ...'!$C$89:$K$308</definedName>
    <definedName name="_xlnm._FilterDatabase" localSheetId="6" hidden="1">'VON - Vedlejší a ostatní ...'!$C$79:$K$116</definedName>
    <definedName name="_xlnm.Print_Area" localSheetId="7">'Pokyny pro vyplnění'!$B$2:$K$69,'Pokyny pro vyplnění'!$B$72:$K$116,'Pokyny pro vyplnění'!$B$119:$K$188,'Pokyny pro vyplnění'!$B$196:$K$216</definedName>
    <definedName name="_xlnm.Print_Area" localSheetId="0">'Rekapitulace stavby'!$D$4:$AO$33,'Rekapitulace stavby'!$C$39:$AQ$58</definedName>
    <definedName name="_xlnm.Print_Area" localSheetId="1">'SO 01.1 - Rekonstrukce PB...'!$C$4:$J$36,'SO 01.1 - Rekonstrukce PB...'!$C$42:$J$73,'SO 01.1 - Rekonstrukce PB...'!$C$79:$K$487</definedName>
    <definedName name="_xlnm.Print_Area" localSheetId="2">'SO 01.2 - Stabilizace pat...'!$C$4:$J$36,'SO 01.2 - Stabilizace pat...'!$C$42:$J$68,'SO 01.2 - Stabilizace pat...'!$C$74:$K$193</definedName>
    <definedName name="_xlnm.Print_Area" localSheetId="3">'SO 01.3 - Obnova PB zdi v...'!$C$4:$J$36,'SO 01.3 - Obnova PB zdi v...'!$C$42:$J$62,'SO 01.3 - Obnova PB zdi v...'!$C$68:$K$118</definedName>
    <definedName name="_xlnm.Print_Area" localSheetId="4">'SO 01.4 - Obnova LB zdi v...'!$C$4:$J$36,'SO 01.4 - Obnova LB zdi v...'!$C$42:$J$62,'SO 01.4 - Obnova LB zdi v...'!$C$68:$K$118</definedName>
    <definedName name="_xlnm.Print_Area" localSheetId="5">'SO 02 - Stabilizace paty ...'!$C$4:$J$36,'SO 02 - Stabilizace paty ...'!$C$42:$J$71,'SO 02 - Stabilizace paty ...'!$C$77:$K$308</definedName>
    <definedName name="_xlnm.Print_Area" localSheetId="6">'VON - Vedlejší a ostatní ...'!$C$4:$J$36,'VON - Vedlejší a ostatní ...'!$C$42:$J$61,'VON - Vedlejší a ostatní ...'!$C$67:$K$114</definedName>
    <definedName name="_xlnm.Print_Titles" localSheetId="0">'Rekapitulace stavby'!$49:$49</definedName>
    <definedName name="_xlnm.Print_Titles" localSheetId="1">'SO 01.1 - Rekonstrukce PB...'!$91:$91</definedName>
    <definedName name="_xlnm.Print_Titles" localSheetId="2">'SO 01.2 - Stabilizace pat...'!$86:$86</definedName>
    <definedName name="_xlnm.Print_Titles" localSheetId="3">'SO 01.3 - Obnova PB zdi v...'!$80:$80</definedName>
    <definedName name="_xlnm.Print_Titles" localSheetId="4">'SO 01.4 - Obnova LB zdi v...'!$80:$80</definedName>
    <definedName name="_xlnm.Print_Titles" localSheetId="5">'SO 02 - Stabilizace paty ...'!$89:$89</definedName>
    <definedName name="_xlnm.Print_Titles" localSheetId="6">'VON - Vedlejší a ostatní ...'!$79:$79</definedName>
  </definedNames>
  <calcPr calcId="162913"/>
</workbook>
</file>

<file path=xl/sharedStrings.xml><?xml version="1.0" encoding="utf-8"?>
<sst xmlns="http://schemas.openxmlformats.org/spreadsheetml/2006/main" count="8198" uniqueCount="1074">
  <si>
    <t>Export VZ</t>
  </si>
  <si>
    <t>List obsahuje:</t>
  </si>
  <si>
    <t>1) Rekapitulace stavby</t>
  </si>
  <si>
    <t>2) Rekapitulace objektů stavby a soupisů prací</t>
  </si>
  <si>
    <t>3.0</t>
  </si>
  <si>
    <t/>
  </si>
  <si>
    <t>False</t>
  </si>
  <si>
    <t>{2fd20e3d-3356-4556-becb-49cc833f72bb}</t>
  </si>
  <si>
    <t>&gt;&gt;  skryté sloupce  &lt;&lt;</t>
  </si>
  <si>
    <t>0,01</t>
  </si>
  <si>
    <t>21</t>
  </si>
  <si>
    <t>15</t>
  </si>
  <si>
    <t>REKAPITULACE STAVBY</t>
  </si>
  <si>
    <t>v ---  níže se nacházejí doplnkové a pomocné údaje k sestavám  --- v</t>
  </si>
  <si>
    <t>0,001</t>
  </si>
  <si>
    <t>Kód:</t>
  </si>
  <si>
    <t>Stavba:</t>
  </si>
  <si>
    <t>KSO:</t>
  </si>
  <si>
    <t>CC-CZ:</t>
  </si>
  <si>
    <t>Místo:</t>
  </si>
  <si>
    <t xml:space="preserve"> </t>
  </si>
  <si>
    <t>Datum:</t>
  </si>
  <si>
    <t>Zadavatel:</t>
  </si>
  <si>
    <t>IČ:</t>
  </si>
  <si>
    <t>Povodí Labe, státní podnik</t>
  </si>
  <si>
    <t>DIČ:</t>
  </si>
  <si>
    <t>Uchazeč:</t>
  </si>
  <si>
    <t>Projektant:</t>
  </si>
  <si>
    <t>True</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</si>
  <si>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</si>
  <si>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Pokud jsou v soupisu prací nebo ve výměrách  uvedeny konkrétní typy výrobků, jedná se pouze o příklady referenčních výrobků sloužící pro specifikaci vlastností – technických a uživatelských standardů.
Zhotovitel dokumentace výslovně uvádí, že tyto výrobky lze nahradit jinými výrobky stejných technických vlastností standardu a shodné nebo vyšší kvality. Stejným způsobem jsou v dokumentaci nebo soupisu prací informativně uváděny jako příklady i potenciální –  v úvahu přicházející výrobci nebo dodavatelé.
CU 2017/II</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</si>
  <si>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</si>
  <si>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</si>
  <si>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</si>
  <si>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</si>
  <si>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</si>
  <si>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</si>
  <si>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</si>
  <si>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</si>
  <si>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</si>
  <si>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</si>
  <si>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</si>
  <si>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</si>
  <si>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</si>
  <si>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</si>
  <si>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</si>
  <si>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</si>
  <si>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</si>
  <si>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</si>
  <si>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</si>
  <si>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</si>
  <si>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</si>
  <si>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</si>
  <si>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</si>
  <si>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</si>
  <si>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</si>
  <si>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</si>
  <si>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</si>
  <si>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</si>
  <si>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</si>
  <si>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</si>
  <si>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</si>
  <si>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</si>
  <si>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</si>
  <si>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</si>
  <si>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</si>
  <si>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</si>
  <si>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</si>
  <si>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</si>
  <si>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</si>
  <si>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01.1</t>
  </si>
  <si>
    <t>Rekonstrukce PB zdi v délce 181,7 m v ř.km 11,304 ÷ 11,487</t>
  </si>
  <si>
    <t>STA</t>
  </si>
  <si>
    <t>1</t>
  </si>
  <si>
    <t>{261702a3-68a0-417c-9cb0-8438bfaf871d}</t>
  </si>
  <si>
    <t>2</t>
  </si>
  <si>
    <t>SO 01.2</t>
  </si>
  <si>
    <t>Stabilizace paty PB zdi v délce 5,7 m v ř.km 11,487 ÷ 11,493</t>
  </si>
  <si>
    <t>{31176e04-3dd4-45c6-b4d7-6710c9fd268a}</t>
  </si>
  <si>
    <t>SO 01.3</t>
  </si>
  <si>
    <t>{f09f28a0-6ed6-4423-a4a5-01b5e0f7614a}</t>
  </si>
  <si>
    <t>SO 01.4</t>
  </si>
  <si>
    <t>{49ea1651-cfe6-4701-9b3c-4d2657c85729}</t>
  </si>
  <si>
    <t>SO 02</t>
  </si>
  <si>
    <t>Stabilizace paty LB zdi v délce 28 m v ř.km 11,258 ÷ 11,288</t>
  </si>
  <si>
    <t>{6a41d9dd-5d11-4f43-aeed-e335f4493eaf}</t>
  </si>
  <si>
    <t>VON</t>
  </si>
  <si>
    <t>Vedlejší a ostatní náklady</t>
  </si>
  <si>
    <t>{82887241-0bcb-4baf-9d81-4efa3ebce339}</t>
  </si>
  <si>
    <t>1) Krycí list soupisu</t>
  </si>
  <si>
    <t>2) Rekapitulace</t>
  </si>
  <si>
    <t>3) Soupis prací</t>
  </si>
  <si>
    <t>Zpět na list:</t>
  </si>
  <si>
    <t>Rekapitulace stavby</t>
  </si>
  <si>
    <t>KRYCÍ LIST SOUPISU</t>
  </si>
  <si>
    <t>Objekt:</t>
  </si>
  <si>
    <t>SO 01.1 - Rekonstrukce PB zdi v délce 181,7 m v ř.km 11,304 ÷ 11,487</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</si>
  <si>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</si>
  <si>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</si>
  <si>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</si>
  <si>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</si>
  <si>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</si>
  <si>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</si>
  <si>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</si>
  <si>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</si>
  <si>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</si>
  <si>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</si>
  <si>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8 - Trubní vedení</t>
  </si>
  <si>
    <t xml:space="preserve">    9 - Ostatní konstrukce a práce-bourání</t>
  </si>
  <si>
    <t xml:space="preserve">      93 - Různé dokončovací konstrukce a práce inženýrských staveb</t>
  </si>
  <si>
    <t xml:space="preserve">      94 - Lešení a stavební výtahy</t>
  </si>
  <si>
    <t xml:space="preserve">      95 - Různé dokončovací konstrukce a práce pozemních staveb</t>
  </si>
  <si>
    <t xml:space="preserve">      98 - Demolice a sanace</t>
  </si>
  <si>
    <t xml:space="preserve">    997 - Přesun sutě</t>
  </si>
  <si>
    <t xml:space="preserve">    998 - Přesun hmot</t>
  </si>
  <si>
    <t>PSV - Práce a dodávky PSV</t>
  </si>
  <si>
    <t xml:space="preserve">    711 - Izolace proti vodě, vlhkosti a plynům</t>
  </si>
  <si>
    <t>OST - Ostatní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</si>
  <si>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</si>
  <si>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</si>
  <si>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</si>
  <si>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</si>
  <si>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</si>
  <si>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</si>
  <si>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</si>
  <si>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</si>
  <si>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</si>
  <si>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</si>
  <si>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</si>
  <si>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</si>
  <si>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</si>
  <si>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</si>
  <si>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</si>
  <si>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</si>
  <si>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</si>
  <si>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</si>
  <si>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</si>
  <si>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11111R1</t>
  </si>
  <si>
    <t xml:space="preserve">Likvidace křovin na skládku odpovídajícím zákonným způsobem vč. naložení, dopravy a složení, skládkovného, apod. </t>
  </si>
  <si>
    <t>m2</t>
  </si>
  <si>
    <t>R-položka</t>
  </si>
  <si>
    <t>4</t>
  </si>
  <si>
    <t>-1740839186</t>
  </si>
  <si>
    <t>PP</t>
  </si>
  <si>
    <t>kus</t>
  </si>
  <si>
    <t>PSC</t>
  </si>
  <si>
    <t>VV</t>
  </si>
  <si>
    <t>viz tab. P.1.1 Kácení stromů</t>
  </si>
  <si>
    <t>1"ks"</t>
  </si>
  <si>
    <t>Součet</t>
  </si>
  <si>
    <t>3</t>
  </si>
  <si>
    <t>5</t>
  </si>
  <si>
    <t>112201101</t>
  </si>
  <si>
    <t>Odstranění pařezů D do 300 mm</t>
  </si>
  <si>
    <t>318889113</t>
  </si>
  <si>
    <t>Odstranění pařezů s jejich vykopáním, vytrháním nebo odstřelením, s přesekáním kořenů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</si>
  <si>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</si>
  <si>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6</t>
  </si>
  <si>
    <t>112201102</t>
  </si>
  <si>
    <t>Odstranění pařezů D do 500 mm</t>
  </si>
  <si>
    <t>1968929390</t>
  </si>
  <si>
    <t>Odstranění pařezů s jejich vykopáním, vytrháním nebo odstřelením, s přesekáním kořenů průměru přes 300 do 500 mm</t>
  </si>
  <si>
    <t>7</t>
  </si>
  <si>
    <t>112201103</t>
  </si>
  <si>
    <t>Odstranění pařezů D do 700 mm</t>
  </si>
  <si>
    <t>-58806738</t>
  </si>
  <si>
    <t>Odstranění pařezů s jejich vykopáním, vytrháním nebo odstřelením, s přesekáním kořenů průměru přes 500 do 700 mm</t>
  </si>
  <si>
    <t>8</t>
  </si>
  <si>
    <t>114203201</t>
  </si>
  <si>
    <t>Očištění lomového kamene nebo betonových tvárnic od hlíny nebo písku</t>
  </si>
  <si>
    <t>m3</t>
  </si>
  <si>
    <t>61236617</t>
  </si>
  <si>
    <t>Očištění lomového kamene nebo betonových tvárnic získaných při rozebrání dlažeb, záhozů, rovnanin a soustřeďovacích staveb od hlíny nebo písku</t>
  </si>
  <si>
    <t xml:space="preserve">Poznámka k souboru cen:
1. V cenách jsou započteny i náklady na: a) přehození znečištěného i očištěného kamene nebo tvárnic na vzdálenost do 3 m nebo jeho naložení na dopravní prostředek, b) odklizení a uložení úlomků kamene a uvolněné hlíny či malty na vzdálenost do 10 m. 2. V cenách nejsou započteny náklady na: a) třídění lomového kamene nebo tvárnic; tyto práce se oceňují cenou 114 20-3301 Třídění lomového kamene nebo betonových tvárnic; b) srovnání lomového kamene nebo tvárnic do měřitelných figur; tyto práce se oceňují cenami souboru cen 114 20-34 Srovnání lomového kamene nebo betonových tvárnic do měřitelných figur. 3. Množství jednotek se určí v m3 lomového kamene nebo betonových tvárnic před očištěním. </t>
  </si>
  <si>
    <t>očištění stáv. kamenů určených k odvozu na provoz Povodí Labe</t>
  </si>
  <si>
    <t xml:space="preserve">100"m3"    </t>
  </si>
  <si>
    <t>očištění stáv. kamenů do balvanitých rovnanin</t>
  </si>
  <si>
    <t>15,6"m3"           "využití v SO 02</t>
  </si>
  <si>
    <t>očištění stáv. kamenů do oprav stávajících zdí</t>
  </si>
  <si>
    <t>40,6"m3"          "využití v SO 01.3 a SO 01.4</t>
  </si>
  <si>
    <t>9</t>
  </si>
  <si>
    <t>114203301</t>
  </si>
  <si>
    <t>Třídění lomového kamene nebo betonových tvárnic podle druhu, velikosti nebo tvaru</t>
  </si>
  <si>
    <t>372095587</t>
  </si>
  <si>
    <t>Třídění lomového kamene nebo betonových tvárnic získaných při rozebrání dlažeb, záhozů, rovnanin a soustřeďovacích staveb podle druhu, velikosti nebo tvaru</t>
  </si>
  <si>
    <t xml:space="preserve">Poznámka k souboru cen:
1. V ceně jsou započteny i náklady na uložení vytříděného lomového kamene nebo tvárnic na hromady podle druhu, velikosti nebo tvaru ve vzdálenosti do 3 m nebo na naložení vytříděného kamene nebo tvárnic na dopravní prostředek. 2. V ceně nejsou započteny náklady na: a) očištění lomového kamene nebo tvárnic; tyto práce se oceňují cenami souboru cen 114 20-32 Očištění lomového kamene nebo betonových tvárnic; b) srovnání lomového kamene nebo tvárnic do měřitelných figur; tyto práce se oceňují cenami souboru cen 114 20-34 Srovnání lomového kamene nebo betonových tvárnic do měřitelných figur. 3. Množství měrných jednotek se určí v m3 tříděného kamene nebo tvárnic. </t>
  </si>
  <si>
    <t>Rozebrání kamených zdí na sucho</t>
  </si>
  <si>
    <t>15.6 + 40.6</t>
  </si>
  <si>
    <t>10</t>
  </si>
  <si>
    <t>115101201</t>
  </si>
  <si>
    <t>Čerpání vody na dopravní výšku do 10 m průměrný přítok do 500 l/min</t>
  </si>
  <si>
    <t>hod</t>
  </si>
  <si>
    <t>2104106546</t>
  </si>
  <si>
    <t>Čerpání vody na dopravní výšku do 10 m s uvažovaným průměrným přítokem do 500 l/min</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</si>
  <si>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</si>
  <si>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114"dny"*24"hod"</t>
  </si>
  <si>
    <t>11</t>
  </si>
  <si>
    <t>115101301</t>
  </si>
  <si>
    <t>Pohotovost čerpací soupravy pro dopravní výšku do 10 m přítok do 500 l/min</t>
  </si>
  <si>
    <t>den</t>
  </si>
  <si>
    <t>-1991303562</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</si>
  <si>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</si>
  <si>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</si>
  <si>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114"dny"</t>
  </si>
  <si>
    <t>12</t>
  </si>
  <si>
    <t>121101103</t>
  </si>
  <si>
    <t>Sejmutí ornice s přemístěním na vzdálenost do 250 m</t>
  </si>
  <si>
    <t>-561173249</t>
  </si>
  <si>
    <t>Sejmutí ornice nebo lesní půdy s vodorovným přemístěním na hromady v místě upotřebení nebo na dočasné či trvalé skládky se složením, na vzdálenost přes 100 do 250 m</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</si>
  <si>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</si>
  <si>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viz tab. P.1.2 BOURÁNÍ KONSTRUKCÍ A ZEMNÍ PRÁCE</t>
  </si>
  <si>
    <t>543,2"m2"*0,22"m"</t>
  </si>
  <si>
    <t>13</t>
  </si>
  <si>
    <t>124403101</t>
  </si>
  <si>
    <t>Vykopávky do 1000 m3 pro koryta vodotečí v hornině tř. 5</t>
  </si>
  <si>
    <t>-578349775</t>
  </si>
  <si>
    <t>Vykopávky pro koryta vodotečí s přehozením výkopku na vzdálenost do 3 m nebo s naložením na dopravní prostředek v hornině tř. 5 do 1 000 m3</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</si>
  <si>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</si>
  <si>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viz  tab. P.1.2 BOURÁNÍ KONSTRUKCÍ A ZEMNÍ PRÁCE</t>
  </si>
  <si>
    <t>750,4"m3"</t>
  </si>
  <si>
    <t>14</t>
  </si>
  <si>
    <t>124603101</t>
  </si>
  <si>
    <t>Vykopávky do 1000 m3 pro koryta vodotečí v hornině tř. 7</t>
  </si>
  <si>
    <t>437963986</t>
  </si>
  <si>
    <t>Vykopávky pro koryta vodotečí s přehozením výkopku na vzdálenost do 3 m nebo s naložením na dopravní prostředek v hornině tř. 7 do 1 000 m3</t>
  </si>
  <si>
    <t>103,6"m3"</t>
  </si>
  <si>
    <t>151711111</t>
  </si>
  <si>
    <t>Osazení zápor ocelových dl do 8 m</t>
  </si>
  <si>
    <t>m</t>
  </si>
  <si>
    <t>1713580940</t>
  </si>
  <si>
    <t>Osazení ocelových zápor pro pažení hloubených vykopávek do předem provedených vrtů se zabetonováním spodního konce, s příp. nutným obsypem zápory pískem délky od 0 do 8 m</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</si>
  <si>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</si>
  <si>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16</t>
  </si>
  <si>
    <t>M</t>
  </si>
  <si>
    <t>130109720</t>
  </si>
  <si>
    <t>ocel profilová HE-B, v jakosti 11 375, h=120 mm</t>
  </si>
  <si>
    <t>t</t>
  </si>
  <si>
    <t>1155429528</t>
  </si>
  <si>
    <t>P</t>
  </si>
  <si>
    <t>Poznámka k položce:
Hmotnost: 27,40 kg/m</t>
  </si>
  <si>
    <t>17</t>
  </si>
  <si>
    <t>589329100</t>
  </si>
  <si>
    <t>18</t>
  </si>
  <si>
    <t>15172111R</t>
  </si>
  <si>
    <t>Zřízení pažení do ocelových zápor hl výkopu do 10 m s jeho následným odstraněním</t>
  </si>
  <si>
    <t>-1145611026</t>
  </si>
  <si>
    <t>Pažení do ocelových zápor, s odstraněním pažení, hloubky výkopu přes 4 do 10 m</t>
  </si>
  <si>
    <t xml:space="preserve">Poznámka k souboru cen:
1. V cenách nejsou započteny náklady na: a) zápory ocelové, které se oceňují cenami souboru cen 151 71-11 Osazení ocelových zápor pro pažení hloubených vykopávek. b) převázky ocelové, které se oceňují cenou 151 71-2111 Převázka ocelová pro ukotvení záporového pažení, c) vrchní kotvení zápor, které se oceňuje cenami souboru cen 151 71-31 Vrchní kotvení zápor na povrch výkopové jámy. </t>
  </si>
  <si>
    <t>Poznámka k položce:
dřevěná výdřeva z hranolů 100 x 200 mm</t>
  </si>
  <si>
    <t>19</t>
  </si>
  <si>
    <t>15311111R</t>
  </si>
  <si>
    <t>-1556292331</t>
  </si>
  <si>
    <t xml:space="preserve">Poznámka k souboru cen:
1. V cenách nejsou započteny náklady na: a) dodání štětovnic trvale zabudovaných; tyto náklady se oceňují ve specifikaci, b) opotřebení štětovnic dočasně zabudovaných; tyto náklady se oceňují ve specifikaci jako 0,5 násobek pořizovací ceny materiálu, c) zřízení stěn z ocelových štětovnic - beraněných; tyto náklady se oceňují cenami souboru cen 153 11-2 Stěny beraněné z ocelových štětovnic, - nasazených; tyto náklady se oceňují cenami souboru cen 153 11-4 Zřízení štětových stěn z ocelových štětovnic, válcovaných tyčí nebo kolejnic nasazených. </t>
  </si>
  <si>
    <t>20</t>
  </si>
  <si>
    <t>162301101</t>
  </si>
  <si>
    <t>Vodorovné přemístění do 500 m výkopku/sypaniny z horniny tř. 1 až 4</t>
  </si>
  <si>
    <t>1222365387</t>
  </si>
  <si>
    <t>Vodorovné přemístění výkopku nebo sypaniny po suchu na obvyklém dopravním prostředku, bez naložení výkopku, avšak se složením bez rozhrnutí z horniny tř. 1 až 4 na vzdálenost přes 50 do 500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</si>
  <si>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</si>
  <si>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ornice z mezideponie, využití ve zpětném rozprostření</t>
  </si>
  <si>
    <t>596,4"m2"*0,2</t>
  </si>
  <si>
    <t>162301151</t>
  </si>
  <si>
    <t>Vodorovné přemístění výkopku/sypaniny z hornin tř. 5 až 7 do 500 m</t>
  </si>
  <si>
    <t>147285174</t>
  </si>
  <si>
    <t>Vodorovné přemístění výkopku nebo sypaniny po suchu na obvyklém dopravním prostředku, bez naložení výkopku, avšak se složením bez rozhrnutí z horniny tř. 5 až 7 na vzdálenost přes 50 do 500 m</t>
  </si>
  <si>
    <t>výkopek na mezideponii a zpět, využití do zpětného zásypu</t>
  </si>
  <si>
    <t>655"m3"</t>
  </si>
  <si>
    <t>22</t>
  </si>
  <si>
    <t>162301421.R</t>
  </si>
  <si>
    <t xml:space="preserve">Likvidace pařezů a větví na skládku odpovídajícím zákonným způsobem, štěpkování větví, naložení, dopravy a složení, skládkovného, apod. </t>
  </si>
  <si>
    <t>2021345313</t>
  </si>
  <si>
    <t xml:space="preserve">Likvidace pařezů a větví na skládku odpovídajícím zákonným způsobem vč. štěpkování větví, naložení, dopravy a složení, skládkovného, apod. </t>
  </si>
  <si>
    <t>23</t>
  </si>
  <si>
    <t>16270115R</t>
  </si>
  <si>
    <t>Vodorovné přemístění výkopku/sypaniny z horniny tř. 5 až 7 vč. likvidace zákonným způsobem</t>
  </si>
  <si>
    <t>728104435</t>
  </si>
  <si>
    <t>750,4"m3"                 "výkop v hor. 5</t>
  </si>
  <si>
    <t>103,6"m3"                  "výkop v hor. 7</t>
  </si>
  <si>
    <t>69,5"m3"                     "kámen z bouraných zdí</t>
  </si>
  <si>
    <t>-655                              "odpočet, využití pro zpětný zásyp</t>
  </si>
  <si>
    <t>24</t>
  </si>
  <si>
    <t>167101102</t>
  </si>
  <si>
    <t>Nakládání výkopku z hornin tř. 1 až 4 přes 100 m3</t>
  </si>
  <si>
    <t>1940366995</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</si>
  <si>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</si>
  <si>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</si>
  <si>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naložení ornice na mezideponii, využití ve zpětném rozprostření</t>
  </si>
  <si>
    <t>25</t>
  </si>
  <si>
    <t>167101152</t>
  </si>
  <si>
    <t>Nakládání výkopku z hornin tř. 5 až 7 přes 100 m3</t>
  </si>
  <si>
    <t>1629880245</t>
  </si>
  <si>
    <t>Nakládání, skládání a překládání neulehlého výkopku nebo sypaniny nakládání, množství přes 100 m3, z hornin tř. 5 až 7</t>
  </si>
  <si>
    <t>naložení výkopku na mezideponii, využití do zpětného zásypu</t>
  </si>
  <si>
    <t>26</t>
  </si>
  <si>
    <t>181301113</t>
  </si>
  <si>
    <t>Rozprostření ornice tl vrstvy do 200 mm pl přes 500 m2 v rovině nebo ve svahu do 1:5</t>
  </si>
  <si>
    <t>-380636378</t>
  </si>
  <si>
    <t>Rozprostření a urovnání ornice v rovině nebo ve svahu sklonu do 1:5 při souvislé ploše přes 500 m2, tl. vrstvy přes 150 do 200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</si>
  <si>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</si>
  <si>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596,4"m2"</t>
  </si>
  <si>
    <t>27</t>
  </si>
  <si>
    <t>174101101</t>
  </si>
  <si>
    <t>Zásyp jam, šachet rýh nebo kolem objektů sypaninou se zhutněním</t>
  </si>
  <si>
    <t>1086859740</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</si>
  <si>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</si>
  <si>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</si>
  <si>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Zpětný hutněný zásyp 95% PS</t>
  </si>
  <si>
    <t>28</t>
  </si>
  <si>
    <t>181411121</t>
  </si>
  <si>
    <t>Založení lučního trávníku výsevem plochy do 1000 m2 v rovině a ve svahu do 1:5</t>
  </si>
  <si>
    <t>1367798076</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</si>
  <si>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</si>
  <si>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</si>
  <si>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29</t>
  </si>
  <si>
    <t>005724800</t>
  </si>
  <si>
    <t>osivo směs jetelotravní</t>
  </si>
  <si>
    <t>kg</t>
  </si>
  <si>
    <t>-2108973028</t>
  </si>
  <si>
    <t>596,4*0,015 'Přepočtené koeficientem množství</t>
  </si>
  <si>
    <t>30</t>
  </si>
  <si>
    <t>181951102</t>
  </si>
  <si>
    <t>Úprava pláně v hornině tř. 1 až 4 se zhutněním</t>
  </si>
  <si>
    <t>-83609726</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</si>
  <si>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</si>
  <si>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</si>
  <si>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pod ohumusování</t>
  </si>
  <si>
    <t>31</t>
  </si>
  <si>
    <t>182101101</t>
  </si>
  <si>
    <t>Svahování v zářezech v hornině tř. 1 až 4</t>
  </si>
  <si>
    <t>125375866</t>
  </si>
  <si>
    <t>Svahování trvalých svahů do projektovaných profilů s potřebným přemístěním výkopku při svahování v zářezech v hornině tř. 1 až 4</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</si>
  <si>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</si>
  <si>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598,5"m2"</t>
  </si>
  <si>
    <t>32</t>
  </si>
  <si>
    <t>184818231</t>
  </si>
  <si>
    <t>Ochrana kmene průměru do 300 mm bedněním výšky do 2 m</t>
  </si>
  <si>
    <t>879546107</t>
  </si>
  <si>
    <t>Ochrana kmene bedněním před poškozením stavebním provozem zřízení včetně odstranění výšky bednění do 2 m průměru kmene do 300 mm</t>
  </si>
  <si>
    <t>průměr kmene  200 mm</t>
  </si>
  <si>
    <t>33</t>
  </si>
  <si>
    <t>184818232</t>
  </si>
  <si>
    <t>Ochrana kmene průměru přes 300 do 500 mm bedněním výšky do 2 m</t>
  </si>
  <si>
    <t>-922273273</t>
  </si>
  <si>
    <t>Ochrana kmene bedněním před poškozením stavebním provozem zřízení včetně odstranění výšky bednění do 2 m průměru kmene přes 300 do 500 mm</t>
  </si>
  <si>
    <t>průměr kmene  500 mm</t>
  </si>
  <si>
    <t>34</t>
  </si>
  <si>
    <t>184818233</t>
  </si>
  <si>
    <t>Ochrana kmene průměru přes 500 do 700 mm bedněním výšky do 2 m</t>
  </si>
  <si>
    <t>449542617</t>
  </si>
  <si>
    <t>Ochrana kmene bedněním před poškozením stavebním provozem zřízení včetně odstranění výšky bednění do 2 m průměru kmene přes 500 do 700 mm</t>
  </si>
  <si>
    <t>průměr kmene  600 mm</t>
  </si>
  <si>
    <t>35</t>
  </si>
  <si>
    <t>184R</t>
  </si>
  <si>
    <t>Náhradní výsadba 6 ks autochtonních dřevin min. výšky 150/180</t>
  </si>
  <si>
    <t>kpl</t>
  </si>
  <si>
    <t>1809240562</t>
  </si>
  <si>
    <t>Poznámka k položce:
Náhradní výsadba 6 ks autochtonních dřevin min. výšky 150/180 (javor klen (2 ks), habr obecný (2 ks), dub letní (2ks) s balem do jamky se zalitím , ukotvením dřevin kůly D do 0,1 m délka kůlu do 3 m, ochrana dřevin jutou, mulčování rostlin tl. mulče do 0,1 m v rovině, odplevelení.</t>
  </si>
  <si>
    <t>Zakládání</t>
  </si>
  <si>
    <t>36</t>
  </si>
  <si>
    <t>224311116</t>
  </si>
  <si>
    <t>Vrty maloprofilové D do 156 mm úklon do 45° hl do 25 m hor. V a VI</t>
  </si>
  <si>
    <t>-1295720475</t>
  </si>
  <si>
    <t>Maloprofilové vrty průběžným sacím vrtáním průměru přes 93 do 156 mm do úklonu 45 st. v hl 0 až 25 m v hornině tř. V a VI</t>
  </si>
  <si>
    <t>kotvení do skalního podloží</t>
  </si>
  <si>
    <t>vrty dn 120 mm, hl. 0,75 m</t>
  </si>
  <si>
    <t>364"ks"*0,75"m"</t>
  </si>
  <si>
    <t>37</t>
  </si>
  <si>
    <t>224411116</t>
  </si>
  <si>
    <t>Vrty maloprofilové D do 195 mm úklon do 45° hl do 25 m hor. V a VI</t>
  </si>
  <si>
    <t>-1225698814</t>
  </si>
  <si>
    <t>Maloprofilové vrty průběžným sacím vrtáním průměru přes 156 do 195 mm do úklonu 45 st. v hl 0 až 25 m v hornině tř. V a VI</t>
  </si>
  <si>
    <t>vrty pro zápory</t>
  </si>
  <si>
    <t>35,7"m"</t>
  </si>
  <si>
    <t>38</t>
  </si>
  <si>
    <t>28160111R</t>
  </si>
  <si>
    <t xml:space="preserve">Injektování vrtů nízkotlaké </t>
  </si>
  <si>
    <t>1188497868</t>
  </si>
  <si>
    <t>39</t>
  </si>
  <si>
    <t>-1681740627</t>
  </si>
  <si>
    <t>spodní část vrtu</t>
  </si>
  <si>
    <t>Svislé a kompletní konstrukce</t>
  </si>
  <si>
    <t>40</t>
  </si>
  <si>
    <t>317121121</t>
  </si>
  <si>
    <t>Montáž římsových tvárnic nebo konzol na opěrných zdech hmotnosti do 1 t</t>
  </si>
  <si>
    <t>1996094036</t>
  </si>
  <si>
    <t>Montáž římsových tvárnic nebo konzol na opěrných zdech do cementové malty, hmotnosti jednotlivě přes 0,05 do 1 t</t>
  </si>
  <si>
    <t xml:space="preserve">Poznámka k souboru cen:
1. V cenách nejsou započteny náklady na dodávku tvárnic nebo konzol; tyto se ocení ve specifikaci. </t>
  </si>
  <si>
    <t xml:space="preserve">bet. parapet (staveništní prefabrikát): 1.1 x 0.7 x 0.2 (374.8 kg/ks) uložený do betonu, </t>
  </si>
  <si>
    <t>165"ks"</t>
  </si>
  <si>
    <t>41</t>
  </si>
  <si>
    <t>593R</t>
  </si>
  <si>
    <t xml:space="preserve">betonový  parapet (staveništní prefabrikát): 1.1 x 0.7 x 0.2 </t>
  </si>
  <si>
    <t>2008835958</t>
  </si>
  <si>
    <t>42</t>
  </si>
  <si>
    <t>32121334R</t>
  </si>
  <si>
    <t>Zdivo nadzákladové z lomového kamene vodních staveb obkladní s vyspárováním</t>
  </si>
  <si>
    <t>-909318336</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</si>
  <si>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</si>
  <si>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 xml:space="preserve">Poznámka k souboru cen:
1. Ceny -3235, -3345, -3445 lze použít i pro dlažby z lomového kamene o sklonu přes 1:1. 2. Ceny -4511, -4591 lze použít i pro rovnaninu z lomového kamene o sklonu přes 1:1. 3. Objem se stanoví v m3 zdiva; objem dutin do 0,20 m3 jednotlivě se od celkového objemu neodečítá. </t>
  </si>
  <si>
    <t>viz P.2.2 BETONOVÉ A KAMENNÉ KONSTRUKCE</t>
  </si>
  <si>
    <t>lomový kámen LK 300, žula tř.I, h=300 mm, mrazuvzdorný, bez zvětralinové kůry, barva narůžovělá - typ liberecká žula</t>
  </si>
  <si>
    <t>96,9+45,1"m3"      "podrobná specifikace viz D.1 Technická zpráva</t>
  </si>
  <si>
    <t>43</t>
  </si>
  <si>
    <t>32732412R</t>
  </si>
  <si>
    <t>Konstrukce z betonu mrazuvzdorného tř. C 20/25 XA1, XC3, XF1, provzdušnění 3%, vodostavebný beton, včetně ošetření pracovních spár otryskáním vodou a vysušení vzduchem</t>
  </si>
  <si>
    <t>-417172197</t>
  </si>
  <si>
    <t xml:space="preserve">Poznámka k souboru cen:
1. Ceny jsou určeny pro jakoukoliv tloušťku zdí. </t>
  </si>
  <si>
    <t>viz tab. P.1.3 BETONOVÉ A KAMENNÉ KONSTRUKCE</t>
  </si>
  <si>
    <t>341,5"m3"</t>
  </si>
  <si>
    <t>327351211</t>
  </si>
  <si>
    <t>Bednění opěrných zdí a valů svislých i skloněných zřízení</t>
  </si>
  <si>
    <t>989061096</t>
  </si>
  <si>
    <t>Bednění opěrných zdí a valů svislých i skloněných, výšky do 20 m zřízení</t>
  </si>
  <si>
    <t xml:space="preserve">Poznámka k souboru cen:
1. Bednění zdí a valů výšky přes 20 m se oceňuje podle ustanovení úvodního katalogu. 2. Ceny lze použít i pro bednění základů z betonu prostého nebo železového. </t>
  </si>
  <si>
    <t>viz  tab. P.1.3 BETONOVÉ A KAMENNÉ KONSTRUKCE</t>
  </si>
  <si>
    <t>488,8"m2"</t>
  </si>
  <si>
    <t>327351221</t>
  </si>
  <si>
    <t>Bednění opěrných zdí a valů svislých i skloněných odstranění</t>
  </si>
  <si>
    <t>-1017105579</t>
  </si>
  <si>
    <t>Bednění opěrných zdí a valů svislých i skloněných, výšky do 20 m odstranění</t>
  </si>
  <si>
    <t>Vodorovné konstrukce</t>
  </si>
  <si>
    <t>4575712R</t>
  </si>
  <si>
    <t>Filtrační vrstvy z kameniva těženého hrubého bez zhutnění frakce 16 až 22 mm</t>
  </si>
  <si>
    <t>-1386080020</t>
  </si>
  <si>
    <t>Filtrační vrstvy jakékoliv tloušťky a sklonu z hrubého těženého kameniva bez zhutnění, frakce 16-22 mm</t>
  </si>
  <si>
    <t xml:space="preserve">Poznámka k souboru cen:
1. Ceny jsou určeny při jakémkoliv množství filtračních vrstev. 2. Ceny neplatí, je-li předepsáno mísení více frakcí kameniva v jedné vrstvě; tyto práce se oceňují individuálně. 3. V cenách jsou započteny i náklady na: a) průměrné množství kameniva zatlačeného do podloží, b) urovnání líce vrstvy. 4. Objem se stanoví v m3 filtrační vrstvy. 5. Příplatek k cenám je určen pro položky -1111 až -2111. </t>
  </si>
  <si>
    <t>KAMENIVO fr. 16-22 mm</t>
  </si>
  <si>
    <t>128*0,11</t>
  </si>
  <si>
    <t>45757211R</t>
  </si>
  <si>
    <t>Filtrační vrstvy ze štěrkopísku se zhutněním frakce od 0 až 45  mm</t>
  </si>
  <si>
    <t>690878495</t>
  </si>
  <si>
    <t>Filtrační vrstvy jakékoliv tloušťky a sklonu ze štěrkopísků se zhutněním do 10 pojezdů/m3, frakce od 0-45mm</t>
  </si>
  <si>
    <t>ŠTĚRKOPÍSEK fr. 0-45 mm se zhutněním</t>
  </si>
  <si>
    <t>128*0,3</t>
  </si>
  <si>
    <t>Trubní vedení</t>
  </si>
  <si>
    <t>83126212R</t>
  </si>
  <si>
    <t>Montáž potrubí z trub kameninových  DN 100</t>
  </si>
  <si>
    <t>-1738007187</t>
  </si>
  <si>
    <t>KAMENINA DN100 perforovaná</t>
  </si>
  <si>
    <t>124*0,5"m"</t>
  </si>
  <si>
    <t>KAMENINA DN100 plná</t>
  </si>
  <si>
    <t>124*1,1"m"</t>
  </si>
  <si>
    <t>59710733R</t>
  </si>
  <si>
    <t>trouba kameninová děrovaná glazovaná DN100mm</t>
  </si>
  <si>
    <t>-1829792599</t>
  </si>
  <si>
    <t>62*1,015 'Přepočtené koeficientem množství</t>
  </si>
  <si>
    <t>59710649R</t>
  </si>
  <si>
    <t>trouba kameninová glazovaná DN100mm</t>
  </si>
  <si>
    <t>-1544010423</t>
  </si>
  <si>
    <t>136,4*1,015 'Přepočtené koeficientem množství</t>
  </si>
  <si>
    <t>83135212R</t>
  </si>
  <si>
    <t>Montáž potrubí z trub kameninových DN 200</t>
  </si>
  <si>
    <t>1806829826</t>
  </si>
  <si>
    <t>KAMENINA DN200 perforovaná</t>
  </si>
  <si>
    <t>1"m"</t>
  </si>
  <si>
    <t>KAMENINA DN200 plná</t>
  </si>
  <si>
    <t>2"m"</t>
  </si>
  <si>
    <t>59710633R</t>
  </si>
  <si>
    <t xml:space="preserve">trouba kameninová glazovaná DN200mm </t>
  </si>
  <si>
    <t>1557042738</t>
  </si>
  <si>
    <t>2*1,015 'Přepočtené koeficientem množství</t>
  </si>
  <si>
    <t>59710734R</t>
  </si>
  <si>
    <t>trouba kameninová děrovaná glazovaná DN200mm</t>
  </si>
  <si>
    <t>-601945536</t>
  </si>
  <si>
    <t>1*1,015 'Přepočtené koeficientem množství</t>
  </si>
  <si>
    <t>Ostatní konstrukce a práce-bourání</t>
  </si>
  <si>
    <t>93</t>
  </si>
  <si>
    <t>Různé dokončovací konstrukce a práce inženýrských staveb</t>
  </si>
  <si>
    <t>93199410R</t>
  </si>
  <si>
    <t>Těsnění dilatační spáry vnitřním profilovaným pásem š. 0.2 m v bet. stěně</t>
  </si>
  <si>
    <t>615191182</t>
  </si>
  <si>
    <t xml:space="preserve">Těsnění dilatační spáry vnitřním profilovaným pásem š. 0.2 m v bet. stěně (ref. v. Sika-O-22)  </t>
  </si>
  <si>
    <t>86,4"m"</t>
  </si>
  <si>
    <t>931994141R</t>
  </si>
  <si>
    <t>Těsnění pracovní spáry betonové konstrukce a skály bobtnajícím těsnícím  tmelem 20 mm</t>
  </si>
  <si>
    <t>2055399208</t>
  </si>
  <si>
    <t>Těsnění pracovní spáry betonové konstrukce a skály bobtnajícím těsnícím  tmelem 20 mm (ref.v. SIKA SWELL S2)</t>
  </si>
  <si>
    <t>182"m"</t>
  </si>
  <si>
    <t>931994141R0</t>
  </si>
  <si>
    <t>Těsnění pracovní spáry potrubí bobtnajícím těsnícím tmelem 20 mm</t>
  </si>
  <si>
    <t>40690034</t>
  </si>
  <si>
    <t>Těsnění pracovní spáry potrubí bobtnajícím těsnícím tmelem 20 mm (ref.v. SIKA SWELL S2)</t>
  </si>
  <si>
    <t>52,5"m"</t>
  </si>
  <si>
    <t>931994141R1</t>
  </si>
  <si>
    <t xml:space="preserve">Těsnění dilatační spáry mezi stáv. a novou konstrukcí bobtnajícím těsnícím tmelem 20 mm </t>
  </si>
  <si>
    <t>1266864790</t>
  </si>
  <si>
    <t>Těsnění dilatační spáry mezi stáv. a novou konstrukcí bobtnajícím těsnícím tmelem 20 mm (ref.v. SIKA SWELL S2)</t>
  </si>
  <si>
    <t>těsnění dilatační spáry mezi stáv. a novou konstr.</t>
  </si>
  <si>
    <t>6,9"m"</t>
  </si>
  <si>
    <t>93199414R</t>
  </si>
  <si>
    <t>Těsnění dilatační spáry kamenné konstrukce trvale plastickým tmelem PU tmelem mrazuvzdorným s aktivačním nátěrem</t>
  </si>
  <si>
    <t>2000953129</t>
  </si>
  <si>
    <t>Těsnění dilatační spáry kamenné konstrukce trvale plastickým tmelem PU tmelem mrazuvzdorným s aktivačním nátěrem (ref.v. SIKAFLEX PRO 2HP; nátěr Sika Primer 215 3N)</t>
  </si>
  <si>
    <t>dilatační spáry v kamenném obkladu a parapetu</t>
  </si>
  <si>
    <t>120,7"m"</t>
  </si>
  <si>
    <t>93199414R0</t>
  </si>
  <si>
    <t>Těsnění pracovní spáry potrubí trvale plastickým PU tmelem</t>
  </si>
  <si>
    <t>252333996</t>
  </si>
  <si>
    <t xml:space="preserve">Těsnění pracovní spáry potrubí trvale plastickým PU tmelem mrazuvzdorným s aktivačním nátěrem </t>
  </si>
  <si>
    <t>94</t>
  </si>
  <si>
    <t>Lešení a stavební výtahy</t>
  </si>
  <si>
    <t>949101111</t>
  </si>
  <si>
    <t>Lešení pomocné pro objekty pozemních staveb s lešeňovou podlahou v do 1,9 m zatížení do 150 kg/m2</t>
  </si>
  <si>
    <t>114938240</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</si>
  <si>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</si>
  <si>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</si>
  <si>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Lešení při provádění obkladu zdí, montáž a demontáž</t>
  </si>
  <si>
    <t>182*3</t>
  </si>
  <si>
    <t>95</t>
  </si>
  <si>
    <t>Různé dokončovací konstrukce a práce pozemních staveb</t>
  </si>
  <si>
    <t>95394300R</t>
  </si>
  <si>
    <t>-1388708886</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</si>
  <si>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</si>
  <si>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osazení - ocelové trubky 89 x 10 mm (ocel 11 353), dl. 2 m</t>
  </si>
  <si>
    <t>364"ks"</t>
  </si>
  <si>
    <t>140110660</t>
  </si>
  <si>
    <t>trubka ocelová bezešvá hladká jakost 11 353, 89 x 10 mm</t>
  </si>
  <si>
    <t>110056894</t>
  </si>
  <si>
    <t>364"ks"*2"m"</t>
  </si>
  <si>
    <t>98</t>
  </si>
  <si>
    <t>Demolice a sanace</t>
  </si>
  <si>
    <t>981513117</t>
  </si>
  <si>
    <t>Demolice konstrukcí objektů zděných z kamene na sucho těžkou mechanizací</t>
  </si>
  <si>
    <t>-357460360</t>
  </si>
  <si>
    <t>Demolice konstrukcí objektů těžkými mechanizačními prostředky zdiva na sucho z kamene</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</si>
  <si>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</si>
  <si>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Rozebrání kamenných zdí na sucho</t>
  </si>
  <si>
    <t>225,7"m3"     "56.2 m3 zpětně využijeme</t>
  </si>
  <si>
    <t>985131111</t>
  </si>
  <si>
    <t>Očištění ploch stěn, rubu kleneb a podlah tlakovou vodou</t>
  </si>
  <si>
    <t>1349988638</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</si>
  <si>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</si>
  <si>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253,4"m2"</t>
  </si>
  <si>
    <t>985131411</t>
  </si>
  <si>
    <t>Vysušení ploch stěn, rubu kleneb a podlah stlačeným vzduchem</t>
  </si>
  <si>
    <t>501823500</t>
  </si>
  <si>
    <t>Očištění ploch stěn, rubu kleneb a podlah vysušení stlačeným vzduchem</t>
  </si>
  <si>
    <t>997</t>
  </si>
  <si>
    <t>Přesun sutě</t>
  </si>
  <si>
    <t>997006512</t>
  </si>
  <si>
    <t>Vodorovné doprava suti s naložením a složením na skládku do 1 km</t>
  </si>
  <si>
    <t>-1528794046</t>
  </si>
  <si>
    <t>Vodorovná doprava suti na skládku s naložením na dopravní prostředek a složením přes 100 m do 1 km</t>
  </si>
  <si>
    <t xml:space="preserve">Poznámka k souboru cen:
1. Pro volbu ceny je rozhodující dopravní vzdálenost těžiště skládky a půdorysné plochy objektu. </t>
  </si>
  <si>
    <t>Odvoz zbylého kamene na provoz Povodí Labe - Dvůr Králové do 35 km</t>
  </si>
  <si>
    <t xml:space="preserve">100"m3"*2,25"t/m3"        </t>
  </si>
  <si>
    <t>Mezisoučet</t>
  </si>
  <si>
    <t>Odvoz vybouraného kamene na skládku - 11 km</t>
  </si>
  <si>
    <t>225,7"m3"*2,25"t/m3"         "rozebrání kamenných zdí na sucho</t>
  </si>
  <si>
    <t>-15,6"m3"*2,25"t/m3"           "odpočet, kámen do balvanitých rovnanin - SO 02</t>
  </si>
  <si>
    <t>-40,6"m3"*2,25"t/m3"           "odpočet, kámen do zdí - SO 01.3 a SO 01.4</t>
  </si>
  <si>
    <t>-100"m3"*2,25"t/m3"             "odpočet, odvoz kamene na provoz Povodí Labe</t>
  </si>
  <si>
    <t>997006519</t>
  </si>
  <si>
    <t>Příplatek k vodorovnému přemístění suti na skládku ZKD 1 km přes 1 km</t>
  </si>
  <si>
    <t>1339666999</t>
  </si>
  <si>
    <t>Vodorovná doprava suti na skládku s naložením na dopravní prostředek a složením Příplatek k ceně za každý další i započatý 1 km</t>
  </si>
  <si>
    <t xml:space="preserve">225"t"*34   </t>
  </si>
  <si>
    <t>156,375"t"*10</t>
  </si>
  <si>
    <t>997013801R</t>
  </si>
  <si>
    <t>Poplatek za uložení stavebního odpadu na skládce (skládkovné)</t>
  </si>
  <si>
    <t>16681517</t>
  </si>
  <si>
    <t xml:space="preserve">Poplatek za uložení stavebního odpadu na skládce (skládkovné) </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</si>
  <si>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</si>
  <si>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 xml:space="preserve">vybouraný kamen </t>
  </si>
  <si>
    <t>156,375"t"</t>
  </si>
  <si>
    <t>998</t>
  </si>
  <si>
    <t>Přesun hmot</t>
  </si>
  <si>
    <t>998332011</t>
  </si>
  <si>
    <t>Přesun hmot pro úpravy vodních toků a kanály</t>
  </si>
  <si>
    <t>1285288294</t>
  </si>
  <si>
    <t>Přesun hmot pro úpravy vodních toků a kanály, hráze rybníků apod. dopravní vzdálenost do 500 m</t>
  </si>
  <si>
    <t xml:space="preserve">Poznámka k souboru cen:
1. Ceny jsou určeny pro jakoukoliv konstrukčně-materiálovou charakteristiku. </t>
  </si>
  <si>
    <t>PSV</t>
  </si>
  <si>
    <t>Práce a dodávky PSV</t>
  </si>
  <si>
    <t>711</t>
  </si>
  <si>
    <t>Izolace proti vodě, vlhkosti a plynům</t>
  </si>
  <si>
    <t>711112001</t>
  </si>
  <si>
    <t>Provedení izolace proti zemní vlhkosti svislé za studena nátěrem penetračním</t>
  </si>
  <si>
    <t>-531606902</t>
  </si>
  <si>
    <t>Provedení izolace proti zemní vlhkosti natěradly a tmely za studena na ploše svislé S nátěrem penetračním</t>
  </si>
  <si>
    <t xml:space="preserve">Poznámka k souboru cen:
1. Izolace plochy jednotlivě do 10 m2 se oceňují skladebně cenou příslušné izolace a cenou 711 19-9095 Příplatek za plochu do 10 m2. </t>
  </si>
  <si>
    <t>nátěr plochy dilatační spáry</t>
  </si>
  <si>
    <t xml:space="preserve">16*1,5+16*3,5   </t>
  </si>
  <si>
    <t>11163150R</t>
  </si>
  <si>
    <t>penetrační nátěr</t>
  </si>
  <si>
    <t>287666347</t>
  </si>
  <si>
    <t>Poznámka k položce:
Spotřeba 0,3-0,4kg/m2 dle povrchu, ředidlo technický benzín</t>
  </si>
  <si>
    <t>80*0,00035 'Přepočtené koeficientem množství</t>
  </si>
  <si>
    <t>711112002</t>
  </si>
  <si>
    <t>Provedení izolace proti zemní vlhkosti svislé za studena lakem asfaltovým</t>
  </si>
  <si>
    <t>-1244929582</t>
  </si>
  <si>
    <t>Provedení izolace proti zemní vlhkosti natěradly a tmely za studena na ploše svislé S nátěrem lakem asfaltovým</t>
  </si>
  <si>
    <t>11163152R</t>
  </si>
  <si>
    <t xml:space="preserve">lak asfaltový </t>
  </si>
  <si>
    <t>-944567763</t>
  </si>
  <si>
    <t xml:space="preserve">Poznámka k položce:
Spotřeba: 0,3-0,5 kg/m2. </t>
  </si>
  <si>
    <t>80*0,00045 'Přepočtené koeficientem množství</t>
  </si>
  <si>
    <t>998711101</t>
  </si>
  <si>
    <t>Přesun hmot tonážní pro izolace proti vodě, vlhkosti a plynům v objektech výšky do 6 m</t>
  </si>
  <si>
    <t>1623116301</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</si>
  <si>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</si>
  <si>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</si>
  <si>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OST</t>
  </si>
  <si>
    <t>Ostatní</t>
  </si>
  <si>
    <t>R_1</t>
  </si>
  <si>
    <t>Jímkování pro SO 01</t>
  </si>
  <si>
    <t>497570660</t>
  </si>
  <si>
    <t>SO 01.2 - Stabilizace paty PB zdi v délce 5,7 m v ř.km 11,487 ÷ 11,493</t>
  </si>
  <si>
    <t>-1789790004</t>
  </si>
  <si>
    <t>560020882</t>
  </si>
  <si>
    <t>130901113</t>
  </si>
  <si>
    <t>Bourání kcí v hloubených vykopávkách ze zdiva kamenného na maltu cementovou ručně</t>
  </si>
  <si>
    <t>-1847334432</t>
  </si>
  <si>
    <t>Bourání konstrukcí v hloubených vykopávkách - ručně ze zdiva kamenného, pro jakýkoliv druh kamene na maltu cementovou</t>
  </si>
  <si>
    <t xml:space="preserve">Poznámka k souboru cen: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</si>
  <si>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Ruční výkop materiálu a volných a přesahující části stáv. zdi v sanované kaverně</t>
  </si>
  <si>
    <t>2,3"m3"</t>
  </si>
  <si>
    <t>13860000R</t>
  </si>
  <si>
    <t>Výlom skály tř. 7 ruční mechanizací</t>
  </si>
  <si>
    <t>1893780295</t>
  </si>
  <si>
    <t>Výlom skály tř. 7 ruční mechanizací bez naložení</t>
  </si>
  <si>
    <t>161101152</t>
  </si>
  <si>
    <t>Svislé přemístění výkopku z horniny tř. 5 až 7 hl výkopu do 4 m</t>
  </si>
  <si>
    <t>578429694</t>
  </si>
  <si>
    <t>Svislé přemístění výkopku bez naložení do dopravní nádoby avšak s vyprázdněním dopravní nádoby na hromadu nebo do dopravního prostředku z horniny tř. 5 až 7, při hloubce výkopu přes 2,5 do 4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</si>
  <si>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</si>
  <si>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1309854804</t>
  </si>
  <si>
    <t>1,1"m3"                 "výlom</t>
  </si>
  <si>
    <t>2,3"m3"               "bourání</t>
  </si>
  <si>
    <t>167101151</t>
  </si>
  <si>
    <t>Nakládání výkopku z hornin tř. 5 až 7 do 100 m3</t>
  </si>
  <si>
    <t>796929992</t>
  </si>
  <si>
    <t>Nakládání, skládání a překládání neulehlého výkopku nebo sypaniny nakládání, množství do 100 m3, z hornin tř. 5 až 7</t>
  </si>
  <si>
    <t xml:space="preserve">2,3"m3"+1,1"m3"    </t>
  </si>
  <si>
    <t>659739295</t>
  </si>
  <si>
    <t>11"ks"*0,75"m"</t>
  </si>
  <si>
    <t>32135R</t>
  </si>
  <si>
    <t>Příplatek za použití drenážního potahu bednění, montáž a dodávka</t>
  </si>
  <si>
    <t>1468286385</t>
  </si>
  <si>
    <t>Příplatek za použití drenážního potahu bednění (ref.v. Zemdrain MF)</t>
  </si>
  <si>
    <t>9"m2"</t>
  </si>
  <si>
    <t>32732412R.1</t>
  </si>
  <si>
    <t>Konstrukce z betonu mrazuvzdorného tř. C 30/37 XA1, XC4, XF3, XM3, provzdušnění 3%, vodostavebný beton, včetně ošetření pracovních spár otryskáním vodou a vysušení vzduchem</t>
  </si>
  <si>
    <t>-978986113</t>
  </si>
  <si>
    <t>Opěrné zdi a valy z betonu železového odolný proti agresivnímu prostředí tř. C 30/37</t>
  </si>
  <si>
    <t>5,7*1</t>
  </si>
  <si>
    <t>32732412R.2</t>
  </si>
  <si>
    <t>Příplatek za hutnění a vibrování v těžce přístupné kaverně</t>
  </si>
  <si>
    <t>1861732792</t>
  </si>
  <si>
    <t>viz  tab. P.2.2 BETONOVÉ A KAMENNÉ KONSTRUKCE</t>
  </si>
  <si>
    <t>5,7"m3"</t>
  </si>
  <si>
    <t>-2024247216</t>
  </si>
  <si>
    <t>1,5*6</t>
  </si>
  <si>
    <t>-1089254796</t>
  </si>
  <si>
    <t>457561111</t>
  </si>
  <si>
    <t>Filtrační vrstvy z kameniva drobného drceného bez zhutnění frakce 2 až 4 mm</t>
  </si>
  <si>
    <t>383470326</t>
  </si>
  <si>
    <t>Filtrační vrstvy jakékoliv tloušťky a sklonu z drobného drceného kameniva bez zhutnění, frakce 2-4 mm</t>
  </si>
  <si>
    <t>"filtrační vrstva v tl. 20 cm pod rovnaninu</t>
  </si>
  <si>
    <t>1,7"m3"</t>
  </si>
  <si>
    <t>463212111</t>
  </si>
  <si>
    <t>Rovnanina z lomového kamene upraveného s vyklínováním spár úlomky kamene</t>
  </si>
  <si>
    <t>-17780940</t>
  </si>
  <si>
    <t>Rovnanina z lomového kamene upraveného, tříděného jakékoliv tloušťky rovnaniny s vyklínováním spár a dutin úlomky kamene</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</si>
  <si>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</si>
  <si>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1*5,7     "balvanitá úprava dna s proštěrkováním a vyklínováním Ds=0.6 ÷ 0.8 m, nový kámen</t>
  </si>
  <si>
    <t>1840366402</t>
  </si>
  <si>
    <t>1,2*2</t>
  </si>
  <si>
    <t>2077877444</t>
  </si>
  <si>
    <t>osazení - ocelové trubky 89 x 10 mm (ocel 11 353), dl. 1,75 m</t>
  </si>
  <si>
    <t>11"ks"</t>
  </si>
  <si>
    <t>-112975817</t>
  </si>
  <si>
    <t>11"ks"*1,75"m"</t>
  </si>
  <si>
    <t>-1146141382</t>
  </si>
  <si>
    <t>Očištění a otryskání tlakovou vodou zákl. spáry</t>
  </si>
  <si>
    <t>7,4"m2"</t>
  </si>
  <si>
    <t>1080464400</t>
  </si>
  <si>
    <t>R_5</t>
  </si>
  <si>
    <t>1088346225</t>
  </si>
  <si>
    <t xml:space="preserve">    6 - Úpravy povrchů, podlahy a osazování výplní</t>
  </si>
  <si>
    <t xml:space="preserve">    9 - Ostatní konstrukce a práce, bourání</t>
  </si>
  <si>
    <t>321212345R</t>
  </si>
  <si>
    <t>-1045762032</t>
  </si>
  <si>
    <t>Oprava zdiva nadzákladového z lomového kamene vodních staveb přehrad, jezů a plavebních komor, spodní stavby vodních elektráren, jader přehrad, odběrných věží a výpustných zařízení, opěrných zdí, šachet, šachtic a ostatních konstrukcí objemu opravovaných míst do 3 m3 jednotlivě, na maltu cementovou z kamene lomařsky upraveného s vyspárováním cementovou maltou, zdiva obkladního</t>
  </si>
  <si>
    <t xml:space="preserve">Poznámka k souboru cen:
1. Cena -2345 lze použít i pro opravu dlažeb do 20 m2 jednotlivých opravovaných ploch o sklonu přes 1:1. 2. V cenách nejsou započteny náklady na bourání porušeného zdiva; tyto práce se oceňují cenami souboru cen 960 . . -12 Bourání konstrukcí vodních staveb části B01 tohoto katalogu. 3. Objem se stanoví v m3 doplňovaného zdiva; objem dutin do 0,20 m3 jednotlivě se od celkového objemu neodečítá. </t>
  </si>
  <si>
    <t>Oprava zdiva vč. urovnání koruny na 10 % plochy (použijeme stáv. kámen z SO 01.1)</t>
  </si>
  <si>
    <t>175"m2"*0,4*0,1"%"</t>
  </si>
  <si>
    <t>Úpravy povrchů, podlahy a osazování výplní</t>
  </si>
  <si>
    <t>628635412</t>
  </si>
  <si>
    <t>Spárování zdiva z lomového kamene maltou cementovou hl spár přes 70 do 120 mm</t>
  </si>
  <si>
    <t>1084258119</t>
  </si>
  <si>
    <t>Spárování zdiva z lomového kamene upraveného maltou cementovou hloubky vysekaných spár přes 70 do 120 mm</t>
  </si>
  <si>
    <t xml:space="preserve">Poznámka k souboru cen:
1. V cenách jsou započteny i náklady na vysekání staré malty ze spár zdiva a vyčištění spár. 2. Náklady na spárování nového zdiva při jeho provádění se zvlášť neoceňují, protože jsou započteny v nákladech na zdění. 3. Spárování do hloubky spáry 30 mm se oceňuje cenami souboru cen 628 63-12.. Spárování zdiva opěrných zdí a valů části A05 katalogu 823-1 Plochy a úprava území.. </t>
  </si>
  <si>
    <t>Přespárování zdiva na 60 % plochy</t>
  </si>
  <si>
    <t>175*0,6</t>
  </si>
  <si>
    <t>Ostatní konstrukce a práce, bourání</t>
  </si>
  <si>
    <t>938902132</t>
  </si>
  <si>
    <t>Očištění konstrukcí na ostatních plochách od porostu</t>
  </si>
  <si>
    <t>-1099913676</t>
  </si>
  <si>
    <t>Dokončovací práce na dosavadních konstrukcích očištění stavebních konstrukcí od porostu, s naložením odstraněného porostu na dopravní prostředek nebo s přemístěním na výšku do 6 m a odklizením na hromady do vzdálenosti 50 m na ostatních plochách</t>
  </si>
  <si>
    <t xml:space="preserve">Poznámka k souboru cen:
1. Příplatek -4911 lze použít i pro další svislé přemístění odstraňovaného porostu, jehož odstranění se oceňuje cenami -2131 a -2132. 2. V cenách nejsou započteny náklady na odstranění porostu, suti nebo bahna na hromady ve vzdálenosti přes 50 m; tyto se oceňují cenami souboru cen 997 32-1 Vodorovná doprava suti a vybouraných hmot části B01 katalogu. 3. Množství měrných jednotek se stanoví: a) u cen -1101 až -3211 v m2 rozvinuté upravované plochy, b) u cen -4111 a -4911 v m3 prostoru, z něhož bylo odstraněno bahno, c) u ceny -8311 v ks mezníků nebo značek. </t>
  </si>
  <si>
    <t>50"m"*3,5"m"</t>
  </si>
  <si>
    <t>539029440</t>
  </si>
  <si>
    <t>Otryskání ploch zdiva vysokotlakým vodním paprskem 300 bar, vč. koruny zdi</t>
  </si>
  <si>
    <t>-514158803</t>
  </si>
  <si>
    <t>Očištění ploch stlačeným vzduchem, vč. koruny zdi</t>
  </si>
  <si>
    <t>-1741614522</t>
  </si>
  <si>
    <t>-2047639208</t>
  </si>
  <si>
    <t>840"m2"*0,4*0,1"%"</t>
  </si>
  <si>
    <t>-659858916</t>
  </si>
  <si>
    <t>840*0,6"%"</t>
  </si>
  <si>
    <t>-1414881381</t>
  </si>
  <si>
    <t>240"m"*3,5"m"</t>
  </si>
  <si>
    <t>1430963843</t>
  </si>
  <si>
    <t>732602476</t>
  </si>
  <si>
    <t>-1616899459</t>
  </si>
  <si>
    <t>SO 02 - Stabilizace paty LB zdi v délce 28 m v ř.km 11,258 ÷ 11,288</t>
  </si>
  <si>
    <t>210778757</t>
  </si>
  <si>
    <t>60"dny"*24"hod"</t>
  </si>
  <si>
    <t>367169110</t>
  </si>
  <si>
    <t>60"dny"</t>
  </si>
  <si>
    <t>120901113</t>
  </si>
  <si>
    <t>Bourání zdiva kamenného v odkopávkách nebo prokopávkách na maltu cementovou ručně</t>
  </si>
  <si>
    <t>-2062078218</t>
  </si>
  <si>
    <t>Bourání konstrukcí v odkopávkách a prokopávkách, korytech vodotečí, melioračních kanálech - ručně s přemístěním suti na hromady na vzdálenost do 20 m nebo s naložením na dopravní prostředek ze zdiva kamenného, pro jakýkoliv druh kamene na maltu cementovou</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</si>
  <si>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a) ze zdiva nebo z betonu prostého, zakazuje-li projekt použití trhavin; b) z betonu železového nebo předpjatého a ocelových konstrukcí; toto bourání se ocení individuálně. 6. Bourání konstrukce ze zdiva nebo z betonu prostého pod vodou se oceňuje cenou 127 40-1112 Vykopávka pod vodou v hornině tř. 5 s použitím trhavin. 7. Objem vybouraného materiálu pro přemístění se rovná objemu konstrukcí před rozbouráním. 8. Vzdálenost vodorovného přemístění se určuje od těžiště původní konstrukce do těžiště skládky. </t>
  </si>
  <si>
    <t>viz. tab. P.2.1 BOURÁNÍ KONSTRUKCÍ A ZEMNÍ PRÁCE</t>
  </si>
  <si>
    <t xml:space="preserve">Rozebrání kamených zdí na maltu cementovou </t>
  </si>
  <si>
    <t>11,8"m3"</t>
  </si>
  <si>
    <t>120901121</t>
  </si>
  <si>
    <t>Bourání zdiva z betonu prostého neprokládaného v odkopávkách nebo prokopávkách ručně</t>
  </si>
  <si>
    <t>778825380</t>
  </si>
  <si>
    <t>Bourání konstrukcí v odkopávkách a prokopávkách, korytech vodotečí, melioračních kanálech - ručně s přemístěním suti na hromady na vzdálenost do 20 m nebo s naložením na dopravní prostředek z betonu prostého neprokládaného</t>
  </si>
  <si>
    <t>Odbourání bet. předzákladů</t>
  </si>
  <si>
    <t>3"m3"</t>
  </si>
  <si>
    <t>1476090137</t>
  </si>
  <si>
    <t>30,1"m3"</t>
  </si>
  <si>
    <t>873351498</t>
  </si>
  <si>
    <t>8"m3"</t>
  </si>
  <si>
    <t>1404015078</t>
  </si>
  <si>
    <t>30,1"m3"                 "výkop v hor. 5</t>
  </si>
  <si>
    <t>8,0"m3"                    "výkop v hor. 7</t>
  </si>
  <si>
    <t>1928565180</t>
  </si>
  <si>
    <t>-1230537819</t>
  </si>
  <si>
    <t>212_R1</t>
  </si>
  <si>
    <t>Drenážní potrubí - HD-PE DN80 perforované</t>
  </si>
  <si>
    <t>-1536099883</t>
  </si>
  <si>
    <t>20"ks"*0,3"m"</t>
  </si>
  <si>
    <t>212_R2</t>
  </si>
  <si>
    <t>Drenážní potrubí - HD-PE DN80 plné</t>
  </si>
  <si>
    <t>2121881014</t>
  </si>
  <si>
    <t>20"ks"*0,8"m"</t>
  </si>
  <si>
    <t>224212114</t>
  </si>
  <si>
    <t>Vrty maloprofilové D do 93 mm úklon přes 45° hl do 25 m hor. III a IV</t>
  </si>
  <si>
    <t>-627280834</t>
  </si>
  <si>
    <t>Maloprofilové vrty průběžným sacím vrtáním průměru přes 56 do 93 mm úklonu přes 45 st. v hl 0 až 25 m v hornině tř. III a IV</t>
  </si>
  <si>
    <t>VRTY DN80 mm do stáv. zdi, hl. 1.1 m, vodorovné</t>
  </si>
  <si>
    <t>20"ks"*1,1"m"</t>
  </si>
  <si>
    <t>-610054714</t>
  </si>
  <si>
    <t>56"ks"*0,75"m"</t>
  </si>
  <si>
    <t>317R</t>
  </si>
  <si>
    <t>Příplatek za pohledovou plochu</t>
  </si>
  <si>
    <t>534083555</t>
  </si>
  <si>
    <t>629589721</t>
  </si>
  <si>
    <t>43,5"m2"</t>
  </si>
  <si>
    <t>1047002247</t>
  </si>
  <si>
    <t>28,1"m3"</t>
  </si>
  <si>
    <t>1020609545</t>
  </si>
  <si>
    <t>1349545407</t>
  </si>
  <si>
    <t>-1568671334</t>
  </si>
  <si>
    <t>477555392</t>
  </si>
  <si>
    <t>10"m3"</t>
  </si>
  <si>
    <t>1555327253</t>
  </si>
  <si>
    <t>"viz P.2.2 ZÁHOZY A ROVNANINY</t>
  </si>
  <si>
    <t>31,2"m3"/2       "balvanitá úprava dna s proštěrkováním a vyklínováním DS=0.6 ÷ 0.8 m, nový kámen</t>
  </si>
  <si>
    <t>46321211R</t>
  </si>
  <si>
    <t>60734035</t>
  </si>
  <si>
    <t>"viz P.2.2 BETONOVÉ A KAMENNÉ KONSTRUKCE</t>
  </si>
  <si>
    <t>31,2"m3"/2       "balvanitá úprava dna s proštěrkováním a vyklínováním Ds=0,3-0.6 m, stávající kámen</t>
  </si>
  <si>
    <t>93199412R</t>
  </si>
  <si>
    <t>Těsnění dilatační spáry dilatačních bloků</t>
  </si>
  <si>
    <t>215358810</t>
  </si>
  <si>
    <t>Těsnění dilatační spáry dilatačních bloků - (ref.v. SikaSwell A-2025 lepený tmelem SikaSwell S-2)</t>
  </si>
  <si>
    <t>7"m"</t>
  </si>
  <si>
    <t>-61359462</t>
  </si>
  <si>
    <t>1640729602</t>
  </si>
  <si>
    <t>2,7"m"</t>
  </si>
  <si>
    <t>916310562</t>
  </si>
  <si>
    <t>-670311910</t>
  </si>
  <si>
    <t>-1550598620</t>
  </si>
  <si>
    <t>56"ks"</t>
  </si>
  <si>
    <t>-1940799562</t>
  </si>
  <si>
    <t>osazení - ocelové trubky 89 x 10 mm (ocel 11 353), dl. 1,65 m</t>
  </si>
  <si>
    <t>27"ks"*1,65"m"</t>
  </si>
  <si>
    <t>29"ks"*1,75"m"</t>
  </si>
  <si>
    <t>1855027287</t>
  </si>
  <si>
    <t>viz tab. P.2.1 BOURÁNÍ KONSTRUKCÍ A ZEMNÍ PRÁCE</t>
  </si>
  <si>
    <t>16,8"m2"</t>
  </si>
  <si>
    <t>477511578</t>
  </si>
  <si>
    <t>739034137</t>
  </si>
  <si>
    <t>Odvoz vybouraného betonu na skládku - 11 km</t>
  </si>
  <si>
    <t>3"m3"*2,2"t/m3"              "betonové předzáklady</t>
  </si>
  <si>
    <t>11,8"m3"*2,5"t/m3"         "rozebrání kamenných zdí na MC</t>
  </si>
  <si>
    <t>-1244366022</t>
  </si>
  <si>
    <t>36,1"t"*10         "betonové předzáklady</t>
  </si>
  <si>
    <t>416329211</t>
  </si>
  <si>
    <t>-861957193</t>
  </si>
  <si>
    <t>-1541512627</t>
  </si>
  <si>
    <t xml:space="preserve">7*0,9 </t>
  </si>
  <si>
    <t>1839276574</t>
  </si>
  <si>
    <t>6,3*0,00035 'Přepočtené koeficientem množství</t>
  </si>
  <si>
    <t>-9217633</t>
  </si>
  <si>
    <t>7*0,9</t>
  </si>
  <si>
    <t>1375752179</t>
  </si>
  <si>
    <t>6,3*0,00045 'Přepočtené koeficientem množství</t>
  </si>
  <si>
    <t>-1378687926</t>
  </si>
  <si>
    <t>R_2</t>
  </si>
  <si>
    <t>Jímkování pro SO 02</t>
  </si>
  <si>
    <t>1790205707</t>
  </si>
  <si>
    <t>Poznámka k položce:
Jímkování pro SO02 zahrnuje:
1. sada 2 potrubí DN600 dl. 90 m: 2x 45 = 90 m ( potrubí po úsecích)
2. Jímkování (zřízení a odstranění  jímky s přemístěním materiálu do 100 m), délka jedné příčné jímky do 8 m; výška do 1 m; zřízení a odstranění čerpacích jímek), zemina z natěžené zeminy z výkopu za zdmi</t>
  </si>
  <si>
    <t>R_3</t>
  </si>
  <si>
    <t>Zajímkování přítoku š. 1.2 m, v. 0.6 m pytly s pískem</t>
  </si>
  <si>
    <t>-1728355609</t>
  </si>
  <si>
    <t>R_4</t>
  </si>
  <si>
    <t>-1255759261</t>
  </si>
  <si>
    <t>VON - Vedlejší a ostatní náklady</t>
  </si>
  <si>
    <t>VRN - Vedlejší rozpočtové náklady</t>
  </si>
  <si>
    <t xml:space="preserve">    VRN1 - Průzkumné, geodetické a projektové práce</t>
  </si>
  <si>
    <t xml:space="preserve">    VRN3 - Zařízení staveniště</t>
  </si>
  <si>
    <t xml:space="preserve">    VRN9 - Ostatní náklady</t>
  </si>
  <si>
    <t>VRN</t>
  </si>
  <si>
    <t>Vedlejší rozpočtové náklady</t>
  </si>
  <si>
    <t>VRN1</t>
  </si>
  <si>
    <t>Průzkumné, geodetické a projektové práce</t>
  </si>
  <si>
    <t>012103000</t>
  </si>
  <si>
    <t>012303000</t>
  </si>
  <si>
    <t>VRN3</t>
  </si>
  <si>
    <t>Zařízení staveniště</t>
  </si>
  <si>
    <t>032403000</t>
  </si>
  <si>
    <t>Poznámka k položce:
- dodávka panelů (předpoklad 90 m2)
- uložení panelů 
- odstranění panelů</t>
  </si>
  <si>
    <t>Ostatní náklady</t>
  </si>
  <si>
    <t>034403000</t>
  </si>
  <si>
    <t>VRN9</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</si>
  <si>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</si>
  <si>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</si>
  <si>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</si>
  <si>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</si>
  <si>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</si>
  <si>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</si>
  <si>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</si>
  <si>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</si>
  <si>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</si>
  <si>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</si>
  <si>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</si>
  <si>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</si>
  <si>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</si>
  <si>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</si>
  <si>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</si>
  <si>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</si>
  <si>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</si>
  <si>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</si>
  <si>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</si>
  <si>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</si>
  <si>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</si>
  <si>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</si>
  <si>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</si>
  <si>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</si>
  <si>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</si>
  <si>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</si>
  <si>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</si>
  <si>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</si>
  <si>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</si>
  <si>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</si>
  <si>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</si>
  <si>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</si>
  <si>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</si>
  <si>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</si>
  <si>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</si>
  <si>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</si>
  <si>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</si>
  <si>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</si>
  <si>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</si>
  <si>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</si>
  <si>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</si>
  <si>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</si>
  <si>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</si>
  <si>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</si>
  <si>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</si>
  <si>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</si>
  <si>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</si>
  <si>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</si>
  <si>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</si>
  <si>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</si>
  <si>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</si>
  <si>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</si>
  <si>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</si>
  <si>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</si>
  <si>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</si>
  <si>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</si>
  <si>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</si>
  <si>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</si>
  <si>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</si>
  <si>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</si>
  <si>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</si>
  <si>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</si>
  <si>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</si>
  <si>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</si>
  <si>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</si>
  <si>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</si>
  <si>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</si>
  <si>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</si>
  <si>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</si>
  <si>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</si>
  <si>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</si>
  <si>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</si>
  <si>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</si>
  <si>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</si>
  <si>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</si>
  <si>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</si>
  <si>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</si>
  <si>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</si>
  <si>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</si>
  <si>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</si>
  <si>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</si>
  <si>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</si>
  <si>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</si>
  <si>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</si>
  <si>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</si>
  <si>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</si>
  <si>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</si>
  <si>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</si>
  <si>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</si>
  <si>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</si>
  <si>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</si>
  <si>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</si>
  <si>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</si>
  <si>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</si>
  <si>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</si>
  <si>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</si>
  <si>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</si>
  <si>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</si>
  <si>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</si>
  <si>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</si>
  <si>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</si>
  <si>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</si>
  <si>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</si>
  <si>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</si>
  <si>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</si>
  <si>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</si>
  <si>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</si>
  <si>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</si>
  <si>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</si>
  <si>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</si>
  <si>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</si>
  <si>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</si>
  <si>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</si>
  <si>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</si>
  <si>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</si>
  <si>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</si>
  <si>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</si>
  <si>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</si>
  <si>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</si>
  <si>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</si>
  <si>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</si>
  <si>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</si>
  <si>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</si>
  <si>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</si>
  <si>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</si>
  <si>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</si>
  <si>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</si>
  <si>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</si>
  <si>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</si>
  <si>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</si>
  <si>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</si>
  <si>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</si>
  <si>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</si>
  <si>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</si>
  <si>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</si>
  <si>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</si>
  <si>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</si>
  <si>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</si>
  <si>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</si>
  <si>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</si>
  <si>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</si>
  <si>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</si>
  <si>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</si>
  <si>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</si>
  <si>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</si>
  <si>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</si>
  <si>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</si>
  <si>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</si>
  <si>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</si>
  <si>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</si>
  <si>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</si>
  <si>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</si>
  <si>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</si>
  <si>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</si>
  <si>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</si>
  <si>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</si>
  <si>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</si>
  <si>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</si>
  <si>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</si>
  <si>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</si>
  <si>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</si>
  <si>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</si>
  <si>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</si>
  <si>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</si>
  <si>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</si>
  <si>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</si>
  <si>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</si>
  <si>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</si>
  <si>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</si>
  <si>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</si>
  <si>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</si>
  <si>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</si>
  <si>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</si>
  <si>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</si>
  <si>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</si>
  <si>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</si>
  <si>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</si>
  <si>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</si>
  <si>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Osazení kotev do připravených vrtů do rychletvrdnoucí malty o vysoké pevnosti</t>
  </si>
  <si>
    <t>Osazování drobných kovových předmětů výrobků ostatních jinde neuvedených do vynechaných či vysekaných kapes zdiva, se zajištěním polohy se zalitím rychletvrdnoucí maltou cementovou o vysoké pevnosti, mrazuvzdorné a vodotěsné (ref.v. Ceresit CX15), hmotnosti přes 15 do 30 kg/kus</t>
  </si>
  <si>
    <t>Poznámka k položce:
Jímkování pro SO01 zahrnuje:
1. sada 2 potrubí DN600 dl. 200 m: 2x 200 = 400 m,  po úsecích
2. Jímkování (zřízení a odstranění  jímky s přemístěním materiálu do 50 m),
délka jedné příčné jímky do 8 m; výška do 1 m; zřízení a odstranění čerpacích jímek.
celková délka stavby 200 m je rozdělena do ~7 zajímkovaných úseků - každá jímka 2 hrázky - nahoře a dole, které se vždy budou přesouvat. Zemina z natěžené zeminy za zdmi.</t>
  </si>
  <si>
    <t>směs pro beton třída C 20/25 X0, XC2 kamenivo do 22 m, urychlený průběh nárůstu pevnosti</t>
  </si>
  <si>
    <t>směs pro beton třída C 20/25 X0, XC2 kamenivo do 22 mm, urychlený průběh nárůstu pevnosti</t>
  </si>
  <si>
    <t>Příčné řezání ocelových zaberaněných zápor z terénu, odříznuté části zípor zůstanou v majetku dodavatele</t>
  </si>
  <si>
    <t>0,06"m3"*21"ks"</t>
  </si>
  <si>
    <t>Stabilizace zdi (rozepření rozpěrami), š. 8 m, dl. 6 m; podepření zdi v kaverně</t>
  </si>
  <si>
    <t>SO 01.3 - Obnova PB zdi v délce 50 m v ř.km 11,255 ÷ 11,305</t>
  </si>
  <si>
    <t>Obnova zdiva z lomového kamene vodních staveb do 3 m3 obkladního</t>
  </si>
  <si>
    <t>SO 01.4 - Obnova LB zdi v délce 240 m v ř.km 11,255 ÷ 11,495</t>
  </si>
  <si>
    <t>Stabilizace zdi (rozepření rozpěrami), š. 8 m, dl. 30 m; podepření zdi v kaverně</t>
  </si>
  <si>
    <t>Obnova PB zdi v délce 50 m v ř.km 11,255 ÷ 11,305</t>
  </si>
  <si>
    <t>Obnova LB zdi v délce 240 m v ř.km 11,255 ÷ 11,495</t>
  </si>
  <si>
    <t>Zajištění veškerých geodetických prací související s realizací akce</t>
  </si>
  <si>
    <t>Vypracování geodetického zaměření skutečného stavu</t>
  </si>
  <si>
    <t>013254000</t>
  </si>
  <si>
    <t>Zhotovení dokumentace skutečného provedení stavby</t>
  </si>
  <si>
    <t>Poznámka k položce:
vypracování projektové dokumentace skutečného provedení díla (stavby) podle § 4 vyhlášky č. 499/2006 Sb. o dokumentaci staveb, v platném znění, od všech objektů stavby v počtu 2 vyhotovení v tištěné podobě a jednou v elektronické formě podobě s vyznačením případných změn oproti původní dokumentaci</t>
  </si>
  <si>
    <t>01325400R</t>
  </si>
  <si>
    <t xml:space="preserve">Zhotovitelem vypracovaný Plán opatření pro případ havárie, pro případ úniku závadných látek (např. ropné produkty, cementové výluhy, odpadní vody z těsnících clon, atd.) </t>
  </si>
  <si>
    <t>01325401R</t>
  </si>
  <si>
    <t xml:space="preserve">Zpracování povodňového plánu stavby dle par. 71 zák. č. 254/2001 Sb. vč. zajištění schválení příslušnými orgány státní správy a Povodím Labe, státním podnikem. </t>
  </si>
  <si>
    <t>Zajištění zřízení dočasných sjezdů do koryta, násypů v korytě pro pojezd techniky</t>
  </si>
  <si>
    <t>Poznámka k položce:
- zpevněné dočasné sjezdy a nájezdy do koryta (zřízení, odstranění, likvidace, včetně poplatků), předpoklad 2 ks (převýšení ~ 3m)
- provizorní násyp ve dně koryta - š. v koruně 3 m, výška do 1 m, dl. 120 m, zřízení a odstranění (využití výkopku za zdmi)</t>
  </si>
  <si>
    <t>03240300R</t>
  </si>
  <si>
    <t>Poznámka k položce:
- obnova stávajících zpevněných i nezpevněných komunikací při jejich případném porušení
- povrchy, dotčené příjezdovou trasou budou před zahájením stavby zdokumentovány a po dokončení stavebních prací uvedeny do stavu shodného před zahájením stavby</t>
  </si>
  <si>
    <t>033103000</t>
  </si>
  <si>
    <t>Poznámka k položce:
- zařízení staveniště, zrušení zařízení staveniště, rozebrání, bourání a odvoz
- terénní úpravy pro zařízení staveniště (sejmutí a znovu rozhrnutí ornice)
- zajištění místnosti pro TDI v ZS vč. jejího vybavení
- zajištění ohlášení všech staveb zařízení staveniště dle par. 104 odst. (2) zákona č. 183/2006 Sb.
- zajištění oplocení prostoru ZS, jeho napojení na inž. sítě
- zajištění ostrahy stavby a staveniště po dobu realizace stavby
- zajištění podmínek pro použití přístupových komunikací dotčených stavbou s příslušnými vlastníky či správci a zajištění jejich splnění
- zřízení čistících zón před výjezdem z obvodu staveniště, čištění komunikace v průběhu stavby
- provedení takových opatření, aby plochy obvodu staveniště nebyly znečištěny ropnými látkami a jinými podobnými produkty
- provedení takových opatření, aby nebyly překročeny limity prašnosti a hlučnosti dané obecně závaznou vyhláškou
- zajištění péče o nepředané objekty a konstrukce stavby, jejich ošetřování a zimní opatření
- zajištění ochrany veškeré zeleně v prostoru staveniště a jeho bezprostřední blízkosti pro poškození během stavby
- sociální objekty pro pracovníky stavby
- skladovací kontejnery
- uvedení stavbou dotčených ploch do stavu před započetím stavby</t>
  </si>
  <si>
    <t>Poznámka k položce:
- značení na silnici (viz DIO)
- zajištění bezpečnosti všech osob, chodců a vozidel na staveništi a v okolí staveniště, zajištění, osazení a údržba nezbytného dopravního značení včetně projednání se správcem komunikace, odborem dopravy příslušného správního orgánu a Policií ČR,
- zajištění zřízení a likvidaci
- zajištění vydání dopravně inženýrského rozhodnutí</t>
  </si>
  <si>
    <t>0910030R1</t>
  </si>
  <si>
    <t>Zajištění písemných souhlasných vyjádření všech dotčených vlastníků a případných uživatelů všech pozemků dotčených stavbou s jejich konečnou úpravou po dokončení prací</t>
  </si>
  <si>
    <t>0910030R3</t>
  </si>
  <si>
    <t>Provedení pasportizace stávajících nemovitostí (vč. pozemků) a jejich příslušenství, zajištění fotodokumentace stávajícího stavu přístupových komunikací, mostků apod.</t>
  </si>
  <si>
    <t>0910030R4</t>
  </si>
  <si>
    <t>Zajištění vytyčení veškerých podzemních zařízení</t>
  </si>
  <si>
    <t>0910030R5</t>
  </si>
  <si>
    <t>Zajištění šetření o podzemních sítích vč. zajištění nových vyjádření v případě, že před realizací pozbyly platnosti</t>
  </si>
  <si>
    <t>0910030R7</t>
  </si>
  <si>
    <t>Poznámka k položce:
- přelovení provede za úplatu ČRS MO Vrchlabí</t>
  </si>
  <si>
    <t>0910030R9</t>
  </si>
  <si>
    <t>Zajištění veškerých předepsaných rozborů, atestů, zkoušek a revizí dle příslušných norem a dalších předpisů a nařízení platných v ČR, kterými bude prokázáno dosažení předepsané kvality a parametrů dokončeného díla</t>
  </si>
  <si>
    <t>0910030R10</t>
  </si>
  <si>
    <t>Zajištění fotodokumentace veškerých konstrukcí, které budou v průběhu výstavby skryty nebo zakryty</t>
  </si>
  <si>
    <t xml:space="preserve">  </t>
  </si>
  <si>
    <t>Odstranění výmladků a kořenového systému po likvidaci křovin</t>
  </si>
  <si>
    <t xml:space="preserve">Poznámka k položce:
- např. laboratorní rozbory přebytečné zeminy určené pro odvoz na skládku dle zákona resp. požadavků skládky, kontrolu zhutnění zemin (filtrační vrstvy, záhozy atd.) apod.
</t>
  </si>
  <si>
    <t>Zajištění obnovy stávajících zpevněných i nezpevněných komunikací - všechny stavební sezóny</t>
  </si>
  <si>
    <t>Zajištění kompletního zařízení staveniště a jeho připojení na sítě - včechny stavební sezóny</t>
  </si>
  <si>
    <t>Ochrana nezpevněné komunikace, sjezdů a přejířděných IS betonovými panely - dodávka, montáž, odstranění - všechny stavební sezony</t>
  </si>
  <si>
    <t>Dopravní značení na staveništi - všechny stavební sezony</t>
  </si>
  <si>
    <t>Odborné odlovení rybí obsádky z prostoru staveniště (všechny stavební sezóny)</t>
  </si>
  <si>
    <t>219170003 - Malé Labe, Horní Lánov, rekonstrukce opevnění, ř.km 11,255 - 11,500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</si>
</sst>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sz val="9"/>
      <color rgb="FF969696"/>
      <name val="Trebuchet MS"/>
      <family val="2"/>
    </font>
    <font>
      <b/>
      <sz val="10"/>
      <name val="Trebuchet MS"/>
      <family val="2"/>
    </font>
    <font>
      <b/>
      <sz val="8"/>
      <color rgb="FF969696"/>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
      <sz val="8"/>
      <name val="Arial CE"/>
      <family val="2"/>
    </font>
  </fonts>
  <fills count="6">
    <fill>
      <patternFill/>
    </fill>
    <fill>
      <patternFill patternType="gray125"/>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8">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hair">
        <color rgb="FF969696"/>
      </top>
      <bottom style="hair">
        <color rgb="FF969696"/>
      </bottom>
    </border>
    <border>
      <left style="hair">
        <color rgb="FF969696"/>
      </left>
      <right style="thin"/>
      <top style="hair">
        <color rgb="FF969696"/>
      </top>
      <bottom style="hair">
        <color rgb="FF969696"/>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xf numFmtId="0" fontId="0" fillId="0" borderId="0">
      <alignment/>
      <protection/>
    </xf>
    <xf numFmtId="0" fontId="39" fillId="0" borderId="0" applyNumberFormat="0" applyFill="0" applyBorder="0" applyAlignment="0" applyProtection="0"/>
    <xf numFmtId="0" fontId="41" fillId="0" borderId="0">
      <alignment/>
      <protection/>
    </xf>
    <xf numFmtId="0" fontId="3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cellStyleXfs>
  <cellXfs count="41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9" fillId="0" borderId="0" xfId="0" applyFont="1" applyBorder="1" applyAlignment="1">
      <alignment horizontal="left" vertical="center"/>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0"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3" borderId="0" xfId="0" applyFont="1" applyFill="1" applyBorder="1" applyAlignment="1">
      <alignment vertical="center"/>
    </xf>
    <xf numFmtId="0" fontId="4" fillId="3" borderId="8" xfId="0" applyFont="1" applyFill="1" applyBorder="1" applyAlignment="1">
      <alignment horizontal="left" vertical="center"/>
    </xf>
    <xf numFmtId="0" fontId="0" fillId="3" borderId="9" xfId="0" applyFont="1" applyFill="1" applyBorder="1" applyAlignment="1">
      <alignment vertical="center"/>
    </xf>
    <xf numFmtId="0" fontId="4" fillId="3" borderId="9" xfId="0" applyFont="1" applyFill="1" applyBorder="1" applyAlignment="1">
      <alignment horizontal="center" vertical="center"/>
    </xf>
    <xf numFmtId="0" fontId="0" fillId="3"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19"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2"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4" borderId="9" xfId="0" applyFont="1" applyFill="1" applyBorder="1" applyAlignment="1">
      <alignment vertical="center"/>
    </xf>
    <xf numFmtId="0" fontId="3" fillId="4" borderId="16" xfId="0" applyFont="1" applyFill="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20"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4" fillId="0" borderId="0" xfId="0" applyFont="1" applyAlignment="1">
      <alignment horizontal="center" vertical="center"/>
    </xf>
    <xf numFmtId="4" fontId="23" fillId="0" borderId="21"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5" xfId="0" applyNumberFormat="1" applyFont="1" applyBorder="1" applyAlignment="1">
      <alignmen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4" fontId="30" fillId="0" borderId="21"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2" borderId="0" xfId="0" applyFill="1" applyProtection="1">
      <protection/>
    </xf>
    <xf numFmtId="0" fontId="31" fillId="2" borderId="0" xfId="20" applyFont="1" applyFill="1" applyAlignment="1" applyProtection="1">
      <alignment vertical="center"/>
      <protection/>
    </xf>
    <xf numFmtId="0" fontId="39" fillId="2" borderId="0" xfId="20" applyFill="1" applyProtection="1">
      <protection/>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25" xfId="0" applyFont="1" applyBorder="1" applyAlignment="1">
      <alignment vertical="center"/>
    </xf>
    <xf numFmtId="0" fontId="20" fillId="0" borderId="0" xfId="0" applyFont="1" applyBorder="1" applyAlignment="1">
      <alignment horizontal="left" vertical="center"/>
    </xf>
    <xf numFmtId="4" fontId="24" fillId="0" borderId="0" xfId="0" applyNumberFormat="1" applyFont="1" applyBorder="1" applyAlignment="1">
      <alignment vertical="center"/>
    </xf>
    <xf numFmtId="4" fontId="2" fillId="0" borderId="0" xfId="0" applyNumberFormat="1" applyFont="1" applyBorder="1" applyAlignment="1">
      <alignment vertical="center"/>
    </xf>
    <xf numFmtId="164" fontId="2" fillId="0" borderId="0" xfId="0" applyNumberFormat="1" applyFont="1" applyBorder="1" applyAlignment="1">
      <alignment horizontal="righ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4" fillId="4" borderId="9" xfId="0" applyFont="1" applyFill="1" applyBorder="1" applyAlignment="1">
      <alignment horizontal="right" vertical="center"/>
    </xf>
    <xf numFmtId="0" fontId="4" fillId="4" borderId="9" xfId="0" applyFont="1" applyFill="1" applyBorder="1" applyAlignment="1">
      <alignment horizontal="center" vertical="center"/>
    </xf>
    <xf numFmtId="4" fontId="4" fillId="4" borderId="9" xfId="0" applyNumberFormat="1" applyFont="1" applyFill="1" applyBorder="1" applyAlignment="1">
      <alignment vertical="center"/>
    </xf>
    <xf numFmtId="0" fontId="0" fillId="4" borderId="26" xfId="0" applyFont="1" applyFill="1" applyBorder="1" applyAlignment="1">
      <alignment vertical="center"/>
    </xf>
    <xf numFmtId="0" fontId="0" fillId="0" borderId="3" xfId="0" applyFont="1" applyBorder="1" applyAlignment="1">
      <alignment vertical="center"/>
    </xf>
    <xf numFmtId="0" fontId="3" fillId="4" borderId="0" xfId="0" applyFont="1" applyFill="1" applyBorder="1" applyAlignment="1">
      <alignment horizontal="left" vertical="center"/>
    </xf>
    <xf numFmtId="0" fontId="3" fillId="4" borderId="0" xfId="0" applyFont="1" applyFill="1" applyBorder="1" applyAlignment="1">
      <alignment horizontal="right" vertical="center"/>
    </xf>
    <xf numFmtId="0" fontId="0" fillId="4" borderId="5" xfId="0" applyFont="1" applyFill="1" applyBorder="1" applyAlignment="1">
      <alignment vertical="center"/>
    </xf>
    <xf numFmtId="0" fontId="32"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4" fontId="7" fillId="0" borderId="23" xfId="0" applyNumberFormat="1" applyFont="1" applyBorder="1" applyAlignment="1">
      <alignment vertical="center"/>
    </xf>
    <xf numFmtId="0" fontId="7" fillId="0" borderId="5" xfId="0" applyFont="1" applyBorder="1" applyAlignment="1">
      <alignment vertical="center"/>
    </xf>
    <xf numFmtId="0" fontId="3" fillId="0" borderId="0" xfId="0" applyFont="1" applyAlignment="1">
      <alignment horizontal="left" vertical="center"/>
    </xf>
    <xf numFmtId="0" fontId="0" fillId="0" borderId="4" xfId="0" applyFont="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9" xfId="0" applyFont="1" applyFill="1" applyBorder="1" applyAlignment="1">
      <alignment horizontal="center" vertical="center" wrapText="1"/>
    </xf>
    <xf numFmtId="4" fontId="24" fillId="0" borderId="0" xfId="0" applyNumberFormat="1" applyFont="1" applyAlignment="1">
      <alignment/>
    </xf>
    <xf numFmtId="166" fontId="33" fillId="0" borderId="13" xfId="0" applyNumberFormat="1" applyFont="1" applyBorder="1" applyAlignment="1">
      <alignment/>
    </xf>
    <xf numFmtId="166" fontId="33" fillId="0" borderId="14" xfId="0" applyNumberFormat="1" applyFont="1" applyBorder="1" applyAlignment="1">
      <alignment/>
    </xf>
    <xf numFmtId="4" fontId="34"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0" borderId="27" xfId="0" applyFont="1" applyBorder="1" applyAlignment="1">
      <alignment horizontal="left"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35" fillId="0" borderId="0" xfId="0" applyFont="1" applyAlignment="1">
      <alignment horizontal="left" vertical="center"/>
    </xf>
    <xf numFmtId="0" fontId="36" fillId="0" borderId="0" xfId="0" applyFont="1" applyAlignment="1">
      <alignment horizontal="left" vertical="center" wrapText="1"/>
    </xf>
    <xf numFmtId="0" fontId="0" fillId="0" borderId="21" xfId="0" applyFont="1" applyBorder="1" applyAlignment="1">
      <alignment vertical="center"/>
    </xf>
    <xf numFmtId="0" fontId="37" fillId="0" borderId="0" xfId="0" applyFont="1" applyAlignment="1">
      <alignment vertical="center" wrapText="1"/>
    </xf>
    <xf numFmtId="0" fontId="9" fillId="0" borderId="4" xfId="0" applyFont="1" applyBorder="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8" fillId="0" borderId="27" xfId="0" applyFont="1" applyBorder="1" applyAlignment="1" applyProtection="1">
      <alignment horizontal="center" vertical="center"/>
      <protection locked="0"/>
    </xf>
    <xf numFmtId="49" fontId="38" fillId="0" borderId="27" xfId="0" applyNumberFormat="1" applyFont="1" applyBorder="1" applyAlignment="1" applyProtection="1">
      <alignment horizontal="left" vertical="center" wrapText="1"/>
      <protection locked="0"/>
    </xf>
    <xf numFmtId="0" fontId="38" fillId="0" borderId="27" xfId="0" applyFont="1" applyBorder="1" applyAlignment="1" applyProtection="1">
      <alignment horizontal="left" vertical="center" wrapText="1"/>
      <protection locked="0"/>
    </xf>
    <xf numFmtId="0" fontId="38" fillId="0" borderId="27" xfId="0" applyFont="1" applyBorder="1" applyAlignment="1" applyProtection="1">
      <alignment horizontal="center" vertical="center" wrapText="1"/>
      <protection locked="0"/>
    </xf>
    <xf numFmtId="167" fontId="38" fillId="0" borderId="27" xfId="0" applyNumberFormat="1" applyFont="1" applyBorder="1" applyAlignment="1" applyProtection="1">
      <alignment vertical="center"/>
      <protection locked="0"/>
    </xf>
    <xf numFmtId="4" fontId="38" fillId="0" borderId="27" xfId="0" applyNumberFormat="1" applyFont="1" applyBorder="1" applyAlignment="1" applyProtection="1">
      <alignment vertical="center"/>
      <protection locked="0"/>
    </xf>
    <xf numFmtId="0" fontId="38" fillId="0" borderId="4" xfId="0" applyFont="1" applyBorder="1" applyAlignment="1">
      <alignment vertical="center"/>
    </xf>
    <xf numFmtId="0" fontId="38" fillId="0" borderId="27" xfId="0" applyFont="1" applyBorder="1" applyAlignment="1">
      <alignment horizontal="left" vertical="center"/>
    </xf>
    <xf numFmtId="0" fontId="38" fillId="0" borderId="0" xfId="0" applyFont="1" applyBorder="1" applyAlignment="1">
      <alignment horizontal="center" vertical="center"/>
    </xf>
    <xf numFmtId="0" fontId="12"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21"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2" fillId="0" borderId="23" xfId="0" applyFont="1" applyBorder="1" applyAlignment="1">
      <alignment horizontal="center"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4" fontId="0" fillId="0" borderId="27" xfId="27" applyNumberFormat="1" applyFont="1" applyBorder="1" applyAlignment="1" applyProtection="1">
      <alignment vertical="center"/>
      <protection locked="0"/>
    </xf>
    <xf numFmtId="0" fontId="0" fillId="0" borderId="0" xfId="27" applyFont="1" applyAlignment="1">
      <alignment vertical="center"/>
      <protection/>
    </xf>
    <xf numFmtId="0" fontId="8" fillId="0" borderId="0" xfId="27" applyFont="1" applyAlignment="1">
      <alignment/>
      <protection/>
    </xf>
    <xf numFmtId="0" fontId="0" fillId="0" borderId="0" xfId="27" applyFont="1" applyBorder="1" applyAlignment="1">
      <alignment vertical="center"/>
      <protection/>
    </xf>
    <xf numFmtId="0" fontId="8" fillId="0" borderId="0" xfId="27" applyFont="1" applyBorder="1" applyAlignment="1">
      <alignment/>
      <protection/>
    </xf>
    <xf numFmtId="0" fontId="0" fillId="0" borderId="27" xfId="27" applyFont="1" applyBorder="1" applyAlignment="1" applyProtection="1">
      <alignment horizontal="center" vertical="center"/>
      <protection locked="0"/>
    </xf>
    <xf numFmtId="49" fontId="0" fillId="0" borderId="27" xfId="27" applyNumberFormat="1" applyFont="1" applyBorder="1" applyAlignment="1" applyProtection="1">
      <alignment horizontal="left" vertical="center" wrapText="1"/>
      <protection locked="0"/>
    </xf>
    <xf numFmtId="0" fontId="0" fillId="0" borderId="27" xfId="27" applyFont="1" applyBorder="1" applyAlignment="1" applyProtection="1">
      <alignment horizontal="left" vertical="center" wrapText="1"/>
      <protection locked="0"/>
    </xf>
    <xf numFmtId="0" fontId="0" fillId="0" borderId="27" xfId="27" applyFont="1" applyBorder="1" applyAlignment="1" applyProtection="1">
      <alignment horizontal="center" vertical="center" wrapText="1"/>
      <protection locked="0"/>
    </xf>
    <xf numFmtId="167" fontId="0" fillId="0" borderId="27" xfId="27" applyNumberFormat="1" applyFont="1" applyBorder="1" applyAlignment="1" applyProtection="1">
      <alignment vertical="center"/>
      <protection locked="0"/>
    </xf>
    <xf numFmtId="4" fontId="0" fillId="0" borderId="27" xfId="27" applyNumberFormat="1" applyFont="1" applyBorder="1" applyAlignment="1" applyProtection="1">
      <alignment vertical="center"/>
      <protection locked="0"/>
    </xf>
    <xf numFmtId="4" fontId="0" fillId="0" borderId="0" xfId="27" applyNumberFormat="1" applyFont="1" applyAlignment="1">
      <alignment vertical="center"/>
      <protection/>
    </xf>
    <xf numFmtId="0" fontId="18" fillId="0" borderId="0" xfId="0" applyFont="1" applyBorder="1" applyAlignment="1">
      <alignment horizontal="left" vertical="center"/>
    </xf>
    <xf numFmtId="0" fontId="19" fillId="0" borderId="0" xfId="0" applyFont="1" applyBorder="1" applyAlignment="1">
      <alignment horizontal="left" vertical="center"/>
    </xf>
    <xf numFmtId="0" fontId="0" fillId="0" borderId="31" xfId="0" applyFont="1" applyBorder="1" applyAlignment="1">
      <alignment vertical="center"/>
    </xf>
    <xf numFmtId="0" fontId="0" fillId="0" borderId="32" xfId="0" applyFont="1" applyBorder="1" applyAlignment="1">
      <alignment vertical="center"/>
    </xf>
    <xf numFmtId="0" fontId="3" fillId="0" borderId="0" xfId="0" applyFont="1" applyBorder="1" applyAlignment="1">
      <alignment horizontal="left" vertical="center"/>
    </xf>
    <xf numFmtId="165" fontId="3" fillId="0" borderId="0" xfId="0" applyNumberFormat="1" applyFont="1" applyBorder="1" applyAlignment="1">
      <alignment horizontal="left" vertical="center"/>
    </xf>
    <xf numFmtId="0" fontId="0" fillId="0" borderId="31" xfId="0" applyFont="1" applyBorder="1" applyAlignment="1">
      <alignment horizontal="center" vertical="center" wrapText="1"/>
    </xf>
    <xf numFmtId="0" fontId="3" fillId="4" borderId="36" xfId="0" applyFont="1" applyFill="1" applyBorder="1" applyAlignment="1">
      <alignment horizontal="center" vertical="center" wrapText="1"/>
    </xf>
    <xf numFmtId="0" fontId="0" fillId="0" borderId="31" xfId="27" applyFont="1" applyBorder="1" applyAlignment="1">
      <alignment vertical="center"/>
      <protection/>
    </xf>
    <xf numFmtId="0" fontId="24" fillId="0" borderId="0" xfId="27" applyFont="1" applyBorder="1" applyAlignment="1">
      <alignment horizontal="left" vertical="center"/>
      <protection/>
    </xf>
    <xf numFmtId="4" fontId="24" fillId="0" borderId="0" xfId="27" applyNumberFormat="1" applyFont="1" applyBorder="1" applyAlignment="1">
      <alignment/>
      <protection/>
    </xf>
    <xf numFmtId="0" fontId="0" fillId="0" borderId="32" xfId="27" applyFont="1" applyBorder="1" applyAlignment="1">
      <alignment vertical="center"/>
      <protection/>
    </xf>
    <xf numFmtId="0" fontId="8" fillId="0" borderId="31" xfId="27" applyFont="1" applyBorder="1" applyAlignment="1">
      <alignment/>
      <protection/>
    </xf>
    <xf numFmtId="0" fontId="8" fillId="0" borderId="0" xfId="27" applyFont="1" applyBorder="1" applyAlignment="1">
      <alignment horizontal="left"/>
      <protection/>
    </xf>
    <xf numFmtId="0" fontId="6" fillId="0" borderId="0" xfId="27" applyFont="1" applyBorder="1" applyAlignment="1">
      <alignment horizontal="left"/>
      <protection/>
    </xf>
    <xf numFmtId="4" fontId="6" fillId="0" borderId="0" xfId="27" applyNumberFormat="1" applyFont="1" applyBorder="1" applyAlignment="1">
      <alignment/>
      <protection/>
    </xf>
    <xf numFmtId="0" fontId="8" fillId="0" borderId="32" xfId="27" applyFont="1" applyBorder="1" applyAlignment="1">
      <alignment/>
      <protection/>
    </xf>
    <xf numFmtId="0" fontId="7" fillId="0" borderId="0" xfId="27" applyFont="1" applyBorder="1" applyAlignment="1">
      <alignment horizontal="left"/>
      <protection/>
    </xf>
    <xf numFmtId="4" fontId="7" fillId="0" borderId="0" xfId="27" applyNumberFormat="1" applyFont="1" applyBorder="1" applyAlignment="1">
      <alignment/>
      <protection/>
    </xf>
    <xf numFmtId="0" fontId="0" fillId="0" borderId="31" xfId="27" applyFont="1" applyBorder="1" applyAlignment="1" applyProtection="1">
      <alignment vertical="center"/>
      <protection locked="0"/>
    </xf>
    <xf numFmtId="0" fontId="0" fillId="0" borderId="37" xfId="27" applyFont="1" applyBorder="1" applyAlignment="1" applyProtection="1">
      <alignment horizontal="left" vertical="center" wrapText="1"/>
      <protection locked="0"/>
    </xf>
    <xf numFmtId="0" fontId="35" fillId="0" borderId="0" xfId="27" applyFont="1" applyBorder="1" applyAlignment="1">
      <alignment horizontal="left" vertical="center"/>
      <protection/>
    </xf>
    <xf numFmtId="0" fontId="37" fillId="0" borderId="0" xfId="27" applyFont="1" applyBorder="1" applyAlignment="1">
      <alignment vertical="center" wrapText="1"/>
      <protection/>
    </xf>
    <xf numFmtId="0" fontId="0" fillId="0" borderId="33" xfId="27" applyFont="1" applyBorder="1" applyAlignment="1">
      <alignment vertical="center"/>
      <protection/>
    </xf>
    <xf numFmtId="0" fontId="0" fillId="0" borderId="34" xfId="27" applyFont="1" applyBorder="1" applyAlignment="1">
      <alignment vertical="center"/>
      <protection/>
    </xf>
    <xf numFmtId="0" fontId="0" fillId="0" borderId="35" xfId="27" applyFont="1" applyBorder="1" applyAlignment="1">
      <alignment vertical="center"/>
      <protection/>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14" fillId="2" borderId="0" xfId="0" applyFont="1" applyFill="1" applyAlignment="1" applyProtection="1">
      <alignment vertical="center"/>
      <protection locked="0"/>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0" fontId="0" fillId="0" borderId="0" xfId="0" applyFont="1" applyBorder="1" applyAlignment="1" applyProtection="1">
      <alignment vertical="center" wrapText="1"/>
      <protection locked="0"/>
    </xf>
    <xf numFmtId="0" fontId="0" fillId="0" borderId="13" xfId="0" applyFont="1" applyBorder="1" applyAlignment="1" applyProtection="1">
      <alignment vertical="center"/>
      <protection locked="0"/>
    </xf>
    <xf numFmtId="0" fontId="2" fillId="0" borderId="0" xfId="0" applyFont="1" applyBorder="1" applyAlignment="1" applyProtection="1">
      <alignment horizontal="right" vertical="center"/>
      <protection locked="0"/>
    </xf>
    <xf numFmtId="164" fontId="2" fillId="0" borderId="0" xfId="0" applyNumberFormat="1" applyFont="1" applyBorder="1" applyAlignment="1" applyProtection="1">
      <alignment horizontal="right" vertical="center"/>
      <protection locked="0"/>
    </xf>
    <xf numFmtId="0" fontId="0" fillId="4" borderId="9"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4" borderId="0" xfId="0" applyFont="1" applyFill="1" applyBorder="1" applyAlignment="1" applyProtection="1">
      <alignment vertical="center"/>
      <protection locked="0"/>
    </xf>
    <xf numFmtId="0" fontId="6" fillId="0" borderId="23" xfId="0" applyFont="1" applyBorder="1" applyAlignment="1" applyProtection="1">
      <alignment vertical="center"/>
      <protection locked="0"/>
    </xf>
    <xf numFmtId="0" fontId="7" fillId="0" borderId="23"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0" fontId="3" fillId="4" borderId="18" xfId="0" applyFont="1" applyFill="1" applyBorder="1" applyAlignment="1" applyProtection="1">
      <alignment horizontal="center" vertical="center" wrapText="1"/>
      <protection locked="0"/>
    </xf>
    <xf numFmtId="0" fontId="0" fillId="0" borderId="0" xfId="27" applyFont="1" applyBorder="1" applyAlignment="1" applyProtection="1">
      <alignment vertical="center"/>
      <protection locked="0"/>
    </xf>
    <xf numFmtId="0" fontId="8" fillId="0" borderId="0" xfId="27" applyFont="1" applyBorder="1" applyAlignment="1" applyProtection="1">
      <alignment/>
      <protection locked="0"/>
    </xf>
    <xf numFmtId="0" fontId="0" fillId="0" borderId="34" xfId="27" applyFont="1" applyBorder="1" applyAlignment="1" applyProtection="1">
      <alignment vertical="center"/>
      <protection locked="0"/>
    </xf>
    <xf numFmtId="0" fontId="3"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center" wrapText="1"/>
    </xf>
    <xf numFmtId="4" fontId="20"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4" fillId="0" borderId="0" xfId="21" applyFont="1" applyBorder="1" applyAlignment="1">
      <alignment horizontal="left" vertical="top" wrapText="1"/>
      <protection/>
    </xf>
    <xf numFmtId="0" fontId="0" fillId="0" borderId="0" xfId="21" applyBorder="1">
      <alignment/>
      <protection/>
    </xf>
    <xf numFmtId="164" fontId="2" fillId="0" borderId="0" xfId="0" applyNumberFormat="1" applyFont="1" applyBorder="1" applyAlignment="1">
      <alignment horizontal="center" vertical="center"/>
    </xf>
    <xf numFmtId="0" fontId="2" fillId="0" borderId="0" xfId="0" applyFont="1" applyBorder="1" applyAlignment="1">
      <alignment vertical="center"/>
    </xf>
    <xf numFmtId="4" fontId="21" fillId="0" borderId="0" xfId="0" applyNumberFormat="1" applyFont="1" applyBorder="1" applyAlignment="1">
      <alignment vertical="center"/>
    </xf>
    <xf numFmtId="0" fontId="3" fillId="4" borderId="8" xfId="0" applyFont="1" applyFill="1" applyBorder="1" applyAlignment="1">
      <alignment horizontal="center" vertical="center"/>
    </xf>
    <xf numFmtId="0" fontId="3" fillId="4" borderId="9" xfId="0" applyFont="1" applyFill="1" applyBorder="1" applyAlignment="1">
      <alignment horizontal="left" vertical="center"/>
    </xf>
    <xf numFmtId="0" fontId="3" fillId="4" borderId="9" xfId="0" applyFont="1" applyFill="1" applyBorder="1" applyAlignment="1">
      <alignment horizontal="center" vertical="center"/>
    </xf>
    <xf numFmtId="0" fontId="3" fillId="4" borderId="9" xfId="0" applyFont="1" applyFill="1" applyBorder="1" applyAlignment="1">
      <alignment horizontal="right" vertical="center"/>
    </xf>
    <xf numFmtId="0" fontId="4" fillId="3" borderId="9" xfId="0" applyFont="1" applyFill="1" applyBorder="1" applyAlignment="1">
      <alignment horizontal="left" vertical="center"/>
    </xf>
    <xf numFmtId="0" fontId="0" fillId="3" borderId="9" xfId="0" applyFont="1" applyFill="1" applyBorder="1" applyAlignment="1">
      <alignment vertical="center"/>
    </xf>
    <xf numFmtId="4" fontId="4" fillId="3" borderId="9" xfId="0" applyNumberFormat="1" applyFont="1" applyFill="1" applyBorder="1" applyAlignment="1">
      <alignment vertical="center"/>
    </xf>
    <xf numFmtId="0" fontId="0" fillId="3" borderId="16" xfId="0" applyFont="1" applyFill="1" applyBorder="1" applyAlignment="1">
      <alignment vertical="center"/>
    </xf>
    <xf numFmtId="0" fontId="27" fillId="0" borderId="0" xfId="0" applyFont="1" applyAlignment="1">
      <alignment horizontal="left" vertical="center" wrapText="1"/>
    </xf>
    <xf numFmtId="4" fontId="28" fillId="0" borderId="0" xfId="0" applyNumberFormat="1" applyFont="1" applyAlignment="1">
      <alignment vertical="center"/>
    </xf>
    <xf numFmtId="0" fontId="28"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0" fontId="17" fillId="5" borderId="0" xfId="0" applyFont="1" applyFill="1" applyAlignment="1">
      <alignment horizontal="center" vertical="center"/>
    </xf>
    <xf numFmtId="0" fontId="0" fillId="0" borderId="0" xfId="0"/>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vertical="center"/>
    </xf>
    <xf numFmtId="0" fontId="31" fillId="2" borderId="0" xfId="20" applyFont="1" applyFill="1" applyAlignment="1" applyProtection="1">
      <alignment vertical="center"/>
      <protection/>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19" fillId="0" borderId="0" xfId="0" applyFont="1" applyBorder="1" applyAlignment="1">
      <alignment horizontal="left" vertical="center" wrapText="1"/>
    </xf>
    <xf numFmtId="0" fontId="18"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18"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29" fillId="0" borderId="34" xfId="0" applyFont="1" applyBorder="1" applyAlignment="1" applyProtection="1">
      <alignment horizontal="left" wrapText="1"/>
      <protection locked="0"/>
    </xf>
  </cellXfs>
  <cellStyles count="14">
    <cellStyle name="Normal" xfId="0"/>
    <cellStyle name="Percent" xfId="15"/>
    <cellStyle name="Currency" xfId="16"/>
    <cellStyle name="Currency [0]" xfId="17"/>
    <cellStyle name="Comma" xfId="18"/>
    <cellStyle name="Comma [0]" xfId="19"/>
    <cellStyle name="Hypertextový odkaz" xfId="20"/>
    <cellStyle name="Normální 3" xfId="21"/>
    <cellStyle name="Hypertextový odkaz 3" xfId="22"/>
    <cellStyle name="Normální 2" xfId="23"/>
    <cellStyle name="Hypertextový odkaz 2" xfId="24"/>
    <cellStyle name="Normální 4" xfId="25"/>
    <cellStyle name="Normální 5" xfId="26"/>
    <cellStyle name="Normální 6" xfId="27"/>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tabSelected="1" zoomScale="75" zoomScaleNormal="75" workbookViewId="0" topLeftCell="A1">
      <pane ySplit="1" topLeftCell="A2" activePane="bottomLeft" state="frozen"/>
      <selection pane="bottomLeft" activeCell="K7" sqref="K7"/>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80" t="s">
        <v>8</v>
      </c>
      <c r="AS2" s="381"/>
      <c r="AT2" s="381"/>
      <c r="AU2" s="381"/>
      <c r="AV2" s="381"/>
      <c r="AW2" s="381"/>
      <c r="AX2" s="381"/>
      <c r="AY2" s="381"/>
      <c r="AZ2" s="381"/>
      <c r="BA2" s="381"/>
      <c r="BB2" s="381"/>
      <c r="BC2" s="381"/>
      <c r="BD2" s="381"/>
      <c r="BE2" s="381"/>
      <c r="BS2" s="24" t="s">
        <v>9</v>
      </c>
      <c r="BT2" s="24" t="s">
        <v>10</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9</v>
      </c>
      <c r="BT3" s="24" t="s">
        <v>11</v>
      </c>
    </row>
    <row r="4" spans="2:71" ht="36.95" customHeight="1">
      <c r="B4" s="28"/>
      <c r="C4" s="29"/>
      <c r="D4" s="30" t="s">
        <v>12</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13</v>
      </c>
      <c r="BS4" s="24" t="s">
        <v>14</v>
      </c>
    </row>
    <row r="5" spans="2:71" ht="14.45" customHeight="1">
      <c r="B5" s="28"/>
      <c r="C5" s="29"/>
      <c r="D5" s="33" t="s">
        <v>15</v>
      </c>
      <c r="E5" s="29"/>
      <c r="F5" s="29"/>
      <c r="G5" s="29"/>
      <c r="H5" s="29"/>
      <c r="I5" s="29"/>
      <c r="J5" s="29"/>
      <c r="K5" s="356"/>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29"/>
      <c r="AQ5" s="31"/>
      <c r="BS5" s="24" t="s">
        <v>9</v>
      </c>
    </row>
    <row r="6" spans="2:71" ht="36.95" customHeight="1">
      <c r="B6" s="28"/>
      <c r="C6" s="29"/>
      <c r="D6" s="35" t="s">
        <v>16</v>
      </c>
      <c r="E6" s="29"/>
      <c r="F6" s="29"/>
      <c r="G6" s="29"/>
      <c r="H6" s="29"/>
      <c r="I6" s="29"/>
      <c r="J6" s="29"/>
      <c r="K6" s="362" t="s">
        <v>1073</v>
      </c>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63"/>
      <c r="AN6" s="363"/>
      <c r="AO6" s="363"/>
      <c r="AP6" s="29"/>
      <c r="AQ6" s="31"/>
      <c r="BS6" s="24" t="s">
        <v>9</v>
      </c>
    </row>
    <row r="7" spans="2:71" ht="14.45" customHeight="1">
      <c r="B7" s="28"/>
      <c r="C7" s="29"/>
      <c r="D7" s="36" t="s">
        <v>17</v>
      </c>
      <c r="E7" s="29"/>
      <c r="F7" s="29"/>
      <c r="G7" s="29"/>
      <c r="H7" s="29"/>
      <c r="I7" s="29"/>
      <c r="J7" s="29"/>
      <c r="K7" s="34" t="s">
        <v>5</v>
      </c>
      <c r="L7" s="29"/>
      <c r="M7" s="29"/>
      <c r="N7" s="29"/>
      <c r="O7" s="29"/>
      <c r="P7" s="29"/>
      <c r="Q7" s="29"/>
      <c r="R7" s="29"/>
      <c r="S7" s="29"/>
      <c r="T7" s="29"/>
      <c r="U7" s="29"/>
      <c r="V7" s="29"/>
      <c r="W7" s="29"/>
      <c r="X7" s="29"/>
      <c r="Y7" s="29"/>
      <c r="Z7" s="29"/>
      <c r="AA7" s="29"/>
      <c r="AB7" s="29"/>
      <c r="AC7" s="29"/>
      <c r="AD7" s="29"/>
      <c r="AE7" s="29"/>
      <c r="AF7" s="29"/>
      <c r="AG7" s="29"/>
      <c r="AH7" s="29"/>
      <c r="AI7" s="29"/>
      <c r="AJ7" s="29"/>
      <c r="AK7" s="36" t="s">
        <v>18</v>
      </c>
      <c r="AL7" s="29"/>
      <c r="AM7" s="29"/>
      <c r="AN7" s="34" t="s">
        <v>5</v>
      </c>
      <c r="AO7" s="29"/>
      <c r="AP7" s="29"/>
      <c r="AQ7" s="31"/>
      <c r="BS7" s="24" t="s">
        <v>9</v>
      </c>
    </row>
    <row r="8" spans="2:71" ht="14.45" customHeight="1">
      <c r="B8" s="28"/>
      <c r="C8" s="29"/>
      <c r="D8" s="36" t="s">
        <v>19</v>
      </c>
      <c r="E8" s="29"/>
      <c r="F8" s="29"/>
      <c r="G8" s="29"/>
      <c r="H8" s="29"/>
      <c r="I8" s="29"/>
      <c r="J8" s="29"/>
      <c r="K8" s="34" t="s">
        <v>20</v>
      </c>
      <c r="L8" s="29"/>
      <c r="M8" s="29"/>
      <c r="N8" s="29"/>
      <c r="O8" s="29"/>
      <c r="P8" s="29"/>
      <c r="Q8" s="29"/>
      <c r="R8" s="29"/>
      <c r="S8" s="29"/>
      <c r="T8" s="29"/>
      <c r="U8" s="29"/>
      <c r="V8" s="29"/>
      <c r="W8" s="29"/>
      <c r="X8" s="29"/>
      <c r="Y8" s="29"/>
      <c r="Z8" s="29"/>
      <c r="AA8" s="29"/>
      <c r="AB8" s="29"/>
      <c r="AC8" s="29"/>
      <c r="AD8" s="29"/>
      <c r="AE8" s="29"/>
      <c r="AF8" s="29"/>
      <c r="AG8" s="29"/>
      <c r="AH8" s="29"/>
      <c r="AI8" s="29"/>
      <c r="AJ8" s="29"/>
      <c r="AK8" s="36" t="s">
        <v>21</v>
      </c>
      <c r="AL8" s="29"/>
      <c r="AM8" s="29"/>
      <c r="AN8" s="34"/>
      <c r="AO8" s="29"/>
      <c r="AP8" s="29"/>
      <c r="AQ8" s="31"/>
      <c r="BS8" s="24" t="s">
        <v>9</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S9" s="24" t="s">
        <v>9</v>
      </c>
    </row>
    <row r="10" spans="2:71" ht="14.45" customHeight="1">
      <c r="B10" s="28"/>
      <c r="C10" s="29"/>
      <c r="D10" s="36" t="s">
        <v>22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6" t="s">
        <v>23</v>
      </c>
      <c r="AL10" s="29"/>
      <c r="AM10" s="29"/>
      <c r="AN10" s="34" t="s">
        <v>5</v>
      </c>
      <c r="AO10" s="29"/>
      <c r="AP10" s="29"/>
      <c r="AQ10" s="31"/>
      <c r="BS10" s="24" t="s">
        <v>9</v>
      </c>
    </row>
    <row r="11" spans="2:71" ht="18.4" customHeight="1">
      <c r="B11" s="28"/>
      <c r="C11" s="29"/>
      <c r="D11" s="29"/>
      <c r="E11" s="34" t="s">
        <v>24</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6" t="s">
        <v>25</v>
      </c>
      <c r="AL11" s="29"/>
      <c r="AM11" s="29"/>
      <c r="AN11" s="34" t="s">
        <v>5</v>
      </c>
      <c r="AO11" s="29"/>
      <c r="AP11" s="29"/>
      <c r="AQ11" s="31"/>
      <c r="BS11" s="24" t="s">
        <v>9</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S12" s="24" t="s">
        <v>9</v>
      </c>
    </row>
    <row r="13" spans="2:71" ht="14.45" customHeight="1">
      <c r="B13" s="28"/>
      <c r="C13" s="29"/>
      <c r="D13" s="36" t="s">
        <v>26</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6" t="s">
        <v>23</v>
      </c>
      <c r="AL13" s="29"/>
      <c r="AM13" s="29"/>
      <c r="AN13" s="34" t="s">
        <v>5</v>
      </c>
      <c r="AO13" s="29"/>
      <c r="AP13" s="29"/>
      <c r="AQ13" s="31"/>
      <c r="BS13" s="24" t="s">
        <v>9</v>
      </c>
    </row>
    <row r="14" spans="2:71" ht="15">
      <c r="B14" s="28"/>
      <c r="C14" s="29"/>
      <c r="D14" s="29"/>
      <c r="E14" s="34" t="s">
        <v>20</v>
      </c>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36" t="s">
        <v>25</v>
      </c>
      <c r="AL14" s="29"/>
      <c r="AM14" s="29"/>
      <c r="AN14" s="34" t="s">
        <v>5</v>
      </c>
      <c r="AO14" s="29"/>
      <c r="AP14" s="29"/>
      <c r="AQ14" s="31"/>
      <c r="BS14" s="24" t="s">
        <v>9</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S15" s="24" t="s">
        <v>6</v>
      </c>
    </row>
    <row r="16" spans="2:71" ht="14.45" customHeight="1">
      <c r="B16" s="28"/>
      <c r="C16" s="29"/>
      <c r="D16" s="36" t="s">
        <v>27</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6" t="s">
        <v>23</v>
      </c>
      <c r="AL16" s="29"/>
      <c r="AM16" s="29"/>
      <c r="AN16" s="34" t="s">
        <v>5</v>
      </c>
      <c r="AO16" s="29"/>
      <c r="AP16" s="29"/>
      <c r="AQ16" s="31"/>
      <c r="BS16" s="24" t="s">
        <v>6</v>
      </c>
    </row>
    <row r="17" spans="2:71" ht="18.4" customHeight="1">
      <c r="B17" s="28"/>
      <c r="C17" s="29"/>
      <c r="D17" s="29"/>
      <c r="E17" s="34"/>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6" t="s">
        <v>25</v>
      </c>
      <c r="AL17" s="29"/>
      <c r="AM17" s="29"/>
      <c r="AN17" s="34" t="s">
        <v>5</v>
      </c>
      <c r="AO17" s="29"/>
      <c r="AP17" s="29"/>
      <c r="AQ17" s="31"/>
      <c r="BS17" s="24" t="s">
        <v>28</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S18" s="24" t="s">
        <v>9</v>
      </c>
    </row>
    <row r="19" spans="2:71" ht="14.45" customHeight="1">
      <c r="B19" s="28"/>
      <c r="C19" s="29"/>
      <c r="D19" s="36" t="s">
        <v>29</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S19" s="24" t="s">
        <v>9</v>
      </c>
    </row>
    <row r="20" spans="2:71" ht="114" customHeight="1">
      <c r="B20" s="28"/>
      <c r="C20" s="29"/>
      <c r="D20" s="29"/>
      <c r="E20" s="358" t="s">
        <v>30</v>
      </c>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58"/>
      <c r="AM20" s="358"/>
      <c r="AN20" s="358"/>
      <c r="AO20" s="29"/>
      <c r="AP20" s="29"/>
      <c r="AQ20" s="31"/>
      <c r="BS20" s="24" t="s">
        <v>6</v>
      </c>
    </row>
    <row r="21" spans="2:43"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row>
    <row r="22" spans="2:43" ht="6.95" customHeight="1">
      <c r="B22" s="28"/>
      <c r="C22" s="29"/>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29"/>
      <c r="AQ22" s="31"/>
    </row>
    <row r="23" spans="2:43" s="1" customFormat="1" ht="25.9" customHeight="1">
      <c r="B23" s="38"/>
      <c r="C23" s="39"/>
      <c r="D23" s="40" t="s">
        <v>31</v>
      </c>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359">
        <f>ROUND(AG51,2)</f>
        <v>0</v>
      </c>
      <c r="AL23" s="360"/>
      <c r="AM23" s="360"/>
      <c r="AN23" s="360"/>
      <c r="AO23" s="360"/>
      <c r="AP23" s="39"/>
      <c r="AQ23" s="42"/>
    </row>
    <row r="24" spans="2:43" s="1" customFormat="1" ht="6.95" customHeight="1">
      <c r="B24" s="3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42"/>
    </row>
    <row r="25" spans="2:43" s="1" customFormat="1" ht="13.5">
      <c r="B25" s="38"/>
      <c r="C25" s="39"/>
      <c r="D25" s="39"/>
      <c r="E25" s="39"/>
      <c r="F25" s="39"/>
      <c r="G25" s="39"/>
      <c r="H25" s="39"/>
      <c r="I25" s="39"/>
      <c r="J25" s="39"/>
      <c r="K25" s="39"/>
      <c r="L25" s="361" t="s">
        <v>32</v>
      </c>
      <c r="M25" s="361"/>
      <c r="N25" s="361"/>
      <c r="O25" s="361"/>
      <c r="P25" s="39"/>
      <c r="Q25" s="39"/>
      <c r="R25" s="39"/>
      <c r="S25" s="39"/>
      <c r="T25" s="39"/>
      <c r="U25" s="39"/>
      <c r="V25" s="39"/>
      <c r="W25" s="361" t="s">
        <v>33</v>
      </c>
      <c r="X25" s="361"/>
      <c r="Y25" s="361"/>
      <c r="Z25" s="361"/>
      <c r="AA25" s="361"/>
      <c r="AB25" s="361"/>
      <c r="AC25" s="361"/>
      <c r="AD25" s="361"/>
      <c r="AE25" s="361"/>
      <c r="AF25" s="39"/>
      <c r="AG25" s="39"/>
      <c r="AH25" s="39"/>
      <c r="AI25" s="39"/>
      <c r="AJ25" s="39"/>
      <c r="AK25" s="361" t="s">
        <v>34</v>
      </c>
      <c r="AL25" s="361"/>
      <c r="AM25" s="361"/>
      <c r="AN25" s="361"/>
      <c r="AO25" s="361"/>
      <c r="AP25" s="39"/>
      <c r="AQ25" s="42"/>
    </row>
    <row r="26" spans="2:43" s="2" customFormat="1" ht="14.45" customHeight="1">
      <c r="B26" s="44"/>
      <c r="C26" s="45"/>
      <c r="D26" s="46" t="s">
        <v>35</v>
      </c>
      <c r="E26" s="45"/>
      <c r="F26" s="46" t="s">
        <v>36</v>
      </c>
      <c r="G26" s="45"/>
      <c r="H26" s="45"/>
      <c r="I26" s="45"/>
      <c r="J26" s="45"/>
      <c r="K26" s="45"/>
      <c r="L26" s="364">
        <v>0.21</v>
      </c>
      <c r="M26" s="365"/>
      <c r="N26" s="365"/>
      <c r="O26" s="365"/>
      <c r="P26" s="45"/>
      <c r="Q26" s="45"/>
      <c r="R26" s="45"/>
      <c r="S26" s="45"/>
      <c r="T26" s="45"/>
      <c r="U26" s="45"/>
      <c r="V26" s="45"/>
      <c r="W26" s="366">
        <f>ROUND(AZ51,2)</f>
        <v>0</v>
      </c>
      <c r="X26" s="365"/>
      <c r="Y26" s="365"/>
      <c r="Z26" s="365"/>
      <c r="AA26" s="365"/>
      <c r="AB26" s="365"/>
      <c r="AC26" s="365"/>
      <c r="AD26" s="365"/>
      <c r="AE26" s="365"/>
      <c r="AF26" s="45"/>
      <c r="AG26" s="45"/>
      <c r="AH26" s="45"/>
      <c r="AI26" s="45"/>
      <c r="AJ26" s="45"/>
      <c r="AK26" s="366">
        <f>ROUND(AV51,2)</f>
        <v>0</v>
      </c>
      <c r="AL26" s="365"/>
      <c r="AM26" s="365"/>
      <c r="AN26" s="365"/>
      <c r="AO26" s="365"/>
      <c r="AP26" s="45"/>
      <c r="AQ26" s="47"/>
    </row>
    <row r="27" spans="2:43" s="2" customFormat="1" ht="14.45" customHeight="1">
      <c r="B27" s="44"/>
      <c r="C27" s="45"/>
      <c r="D27" s="45"/>
      <c r="E27" s="45"/>
      <c r="F27" s="46" t="s">
        <v>37</v>
      </c>
      <c r="G27" s="45"/>
      <c r="H27" s="45"/>
      <c r="I27" s="45"/>
      <c r="J27" s="45"/>
      <c r="K27" s="45"/>
      <c r="L27" s="364">
        <v>0.15</v>
      </c>
      <c r="M27" s="365"/>
      <c r="N27" s="365"/>
      <c r="O27" s="365"/>
      <c r="P27" s="45"/>
      <c r="Q27" s="45"/>
      <c r="R27" s="45"/>
      <c r="S27" s="45"/>
      <c r="T27" s="45"/>
      <c r="U27" s="45"/>
      <c r="V27" s="45"/>
      <c r="W27" s="366">
        <f>ROUND(BA51,2)</f>
        <v>0</v>
      </c>
      <c r="X27" s="365"/>
      <c r="Y27" s="365"/>
      <c r="Z27" s="365"/>
      <c r="AA27" s="365"/>
      <c r="AB27" s="365"/>
      <c r="AC27" s="365"/>
      <c r="AD27" s="365"/>
      <c r="AE27" s="365"/>
      <c r="AF27" s="45"/>
      <c r="AG27" s="45"/>
      <c r="AH27" s="45"/>
      <c r="AI27" s="45"/>
      <c r="AJ27" s="45"/>
      <c r="AK27" s="366">
        <f>ROUND(AW51,2)</f>
        <v>0</v>
      </c>
      <c r="AL27" s="365"/>
      <c r="AM27" s="365"/>
      <c r="AN27" s="365"/>
      <c r="AO27" s="365"/>
      <c r="AP27" s="45"/>
      <c r="AQ27" s="47"/>
    </row>
    <row r="28" spans="2:43" s="2" customFormat="1" ht="14.45" customHeight="1" hidden="1">
      <c r="B28" s="44"/>
      <c r="C28" s="45"/>
      <c r="D28" s="45"/>
      <c r="E28" s="45"/>
      <c r="F28" s="46" t="s">
        <v>38</v>
      </c>
      <c r="G28" s="45"/>
      <c r="H28" s="45"/>
      <c r="I28" s="45"/>
      <c r="J28" s="45"/>
      <c r="K28" s="45"/>
      <c r="L28" s="364">
        <v>0.21</v>
      </c>
      <c r="M28" s="365"/>
      <c r="N28" s="365"/>
      <c r="O28" s="365"/>
      <c r="P28" s="45"/>
      <c r="Q28" s="45"/>
      <c r="R28" s="45"/>
      <c r="S28" s="45"/>
      <c r="T28" s="45"/>
      <c r="U28" s="45"/>
      <c r="V28" s="45"/>
      <c r="W28" s="366" t="e">
        <f>ROUND(BB51,2)</f>
        <v>#REF!</v>
      </c>
      <c r="X28" s="365"/>
      <c r="Y28" s="365"/>
      <c r="Z28" s="365"/>
      <c r="AA28" s="365"/>
      <c r="AB28" s="365"/>
      <c r="AC28" s="365"/>
      <c r="AD28" s="365"/>
      <c r="AE28" s="365"/>
      <c r="AF28" s="45"/>
      <c r="AG28" s="45"/>
      <c r="AH28" s="45"/>
      <c r="AI28" s="45"/>
      <c r="AJ28" s="45"/>
      <c r="AK28" s="366">
        <v>0</v>
      </c>
      <c r="AL28" s="365"/>
      <c r="AM28" s="365"/>
      <c r="AN28" s="365"/>
      <c r="AO28" s="365"/>
      <c r="AP28" s="45"/>
      <c r="AQ28" s="47"/>
    </row>
    <row r="29" spans="2:43" s="2" customFormat="1" ht="14.45" customHeight="1" hidden="1">
      <c r="B29" s="44"/>
      <c r="C29" s="45"/>
      <c r="D29" s="45"/>
      <c r="E29" s="45"/>
      <c r="F29" s="46" t="s">
        <v>39</v>
      </c>
      <c r="G29" s="45"/>
      <c r="H29" s="45"/>
      <c r="I29" s="45"/>
      <c r="J29" s="45"/>
      <c r="K29" s="45"/>
      <c r="L29" s="364">
        <v>0.15</v>
      </c>
      <c r="M29" s="365"/>
      <c r="N29" s="365"/>
      <c r="O29" s="365"/>
      <c r="P29" s="45"/>
      <c r="Q29" s="45"/>
      <c r="R29" s="45"/>
      <c r="S29" s="45"/>
      <c r="T29" s="45"/>
      <c r="U29" s="45"/>
      <c r="V29" s="45"/>
      <c r="W29" s="366" t="e">
        <f>ROUND(BC51,2)</f>
        <v>#REF!</v>
      </c>
      <c r="X29" s="365"/>
      <c r="Y29" s="365"/>
      <c r="Z29" s="365"/>
      <c r="AA29" s="365"/>
      <c r="AB29" s="365"/>
      <c r="AC29" s="365"/>
      <c r="AD29" s="365"/>
      <c r="AE29" s="365"/>
      <c r="AF29" s="45"/>
      <c r="AG29" s="45"/>
      <c r="AH29" s="45"/>
      <c r="AI29" s="45"/>
      <c r="AJ29" s="45"/>
      <c r="AK29" s="366">
        <v>0</v>
      </c>
      <c r="AL29" s="365"/>
      <c r="AM29" s="365"/>
      <c r="AN29" s="365"/>
      <c r="AO29" s="365"/>
      <c r="AP29" s="45"/>
      <c r="AQ29" s="47"/>
    </row>
    <row r="30" spans="2:43" s="2" customFormat="1" ht="14.45" customHeight="1" hidden="1">
      <c r="B30" s="44"/>
      <c r="C30" s="45"/>
      <c r="D30" s="45"/>
      <c r="E30" s="45"/>
      <c r="F30" s="46" t="s">
        <v>40</v>
      </c>
      <c r="G30" s="45"/>
      <c r="H30" s="45"/>
      <c r="I30" s="45"/>
      <c r="J30" s="45"/>
      <c r="K30" s="45"/>
      <c r="L30" s="364">
        <v>0</v>
      </c>
      <c r="M30" s="365"/>
      <c r="N30" s="365"/>
      <c r="O30" s="365"/>
      <c r="P30" s="45"/>
      <c r="Q30" s="45"/>
      <c r="R30" s="45"/>
      <c r="S30" s="45"/>
      <c r="T30" s="45"/>
      <c r="U30" s="45"/>
      <c r="V30" s="45"/>
      <c r="W30" s="366" t="e">
        <f>ROUND(BD51,2)</f>
        <v>#REF!</v>
      </c>
      <c r="X30" s="365"/>
      <c r="Y30" s="365"/>
      <c r="Z30" s="365"/>
      <c r="AA30" s="365"/>
      <c r="AB30" s="365"/>
      <c r="AC30" s="365"/>
      <c r="AD30" s="365"/>
      <c r="AE30" s="365"/>
      <c r="AF30" s="45"/>
      <c r="AG30" s="45"/>
      <c r="AH30" s="45"/>
      <c r="AI30" s="45"/>
      <c r="AJ30" s="45"/>
      <c r="AK30" s="366">
        <v>0</v>
      </c>
      <c r="AL30" s="365"/>
      <c r="AM30" s="365"/>
      <c r="AN30" s="365"/>
      <c r="AO30" s="365"/>
      <c r="AP30" s="45"/>
      <c r="AQ30" s="47"/>
    </row>
    <row r="31" spans="2:43" s="1" customFormat="1" ht="6.95" customHeight="1">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42"/>
    </row>
    <row r="32" spans="2:43" s="1" customFormat="1" ht="25.9" customHeight="1">
      <c r="B32" s="38"/>
      <c r="C32" s="48"/>
      <c r="D32" s="49" t="s">
        <v>41</v>
      </c>
      <c r="E32" s="50"/>
      <c r="F32" s="50"/>
      <c r="G32" s="50"/>
      <c r="H32" s="50"/>
      <c r="I32" s="50"/>
      <c r="J32" s="50"/>
      <c r="K32" s="50"/>
      <c r="L32" s="50"/>
      <c r="M32" s="50"/>
      <c r="N32" s="50"/>
      <c r="O32" s="50"/>
      <c r="P32" s="50"/>
      <c r="Q32" s="50"/>
      <c r="R32" s="50"/>
      <c r="S32" s="50"/>
      <c r="T32" s="51" t="s">
        <v>42</v>
      </c>
      <c r="U32" s="50"/>
      <c r="V32" s="50"/>
      <c r="W32" s="50"/>
      <c r="X32" s="371" t="s">
        <v>43</v>
      </c>
      <c r="Y32" s="372"/>
      <c r="Z32" s="372"/>
      <c r="AA32" s="372"/>
      <c r="AB32" s="372"/>
      <c r="AC32" s="50"/>
      <c r="AD32" s="50"/>
      <c r="AE32" s="50"/>
      <c r="AF32" s="50"/>
      <c r="AG32" s="50"/>
      <c r="AH32" s="50"/>
      <c r="AI32" s="50"/>
      <c r="AJ32" s="50"/>
      <c r="AK32" s="373">
        <f>SUM(AK23:AK30)</f>
        <v>0</v>
      </c>
      <c r="AL32" s="372"/>
      <c r="AM32" s="372"/>
      <c r="AN32" s="372"/>
      <c r="AO32" s="374"/>
      <c r="AP32" s="48"/>
      <c r="AQ32" s="52"/>
    </row>
    <row r="33" spans="2:43" s="1" customFormat="1" ht="6.95" customHeight="1">
      <c r="B33" s="38"/>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42"/>
    </row>
    <row r="34" spans="2:43" s="1" customFormat="1" ht="6.95" customHeight="1">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5"/>
    </row>
    <row r="38" spans="2:44" s="1" customFormat="1" ht="6.95" customHeight="1">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38"/>
    </row>
    <row r="39" spans="2:44" s="1" customFormat="1" ht="36.95" customHeight="1">
      <c r="B39" s="38"/>
      <c r="C39" s="58" t="s">
        <v>44</v>
      </c>
      <c r="AR39" s="38"/>
    </row>
    <row r="40" spans="2:44" s="1" customFormat="1" ht="6.95" customHeight="1">
      <c r="B40" s="38"/>
      <c r="AR40" s="38"/>
    </row>
    <row r="41" spans="2:44" s="3" customFormat="1" ht="14.45" customHeight="1">
      <c r="B41" s="59"/>
      <c r="C41" s="60" t="s">
        <v>15</v>
      </c>
      <c r="AR41" s="59"/>
    </row>
    <row r="42" spans="2:44" s="4" customFormat="1" ht="36.95" customHeight="1">
      <c r="B42" s="61"/>
      <c r="C42" s="62" t="s">
        <v>16</v>
      </c>
      <c r="L42" s="382" t="str">
        <f>K6</f>
        <v>219170003 - Malé Labe, Horní Lánov, rekonstrukce opevnění, ř.km 11,255 - 11,500</v>
      </c>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R42" s="61"/>
    </row>
    <row r="43" spans="2:44" s="1" customFormat="1" ht="6.95" customHeight="1">
      <c r="B43" s="38"/>
      <c r="AR43" s="38"/>
    </row>
    <row r="44" spans="2:44" s="1" customFormat="1" ht="15">
      <c r="B44" s="38"/>
      <c r="C44" s="60" t="s">
        <v>19</v>
      </c>
      <c r="L44" s="63" t="str">
        <f>IF(K8="","",K8)</f>
        <v xml:space="preserve"> </v>
      </c>
      <c r="AI44" s="60" t="s">
        <v>21</v>
      </c>
      <c r="AM44" s="384" t="str">
        <f>IF(AN8="","",AN8)</f>
        <v/>
      </c>
      <c r="AN44" s="384"/>
      <c r="AR44" s="38"/>
    </row>
    <row r="45" spans="2:44" s="1" customFormat="1" ht="6.95" customHeight="1">
      <c r="B45" s="38"/>
      <c r="AR45" s="38"/>
    </row>
    <row r="46" spans="2:56" s="1" customFormat="1" ht="15">
      <c r="B46" s="38"/>
      <c r="C46" s="60" t="s">
        <v>22</v>
      </c>
      <c r="L46" s="3" t="str">
        <f>IF(E11="","",E11)</f>
        <v>Povodí Labe, státní podnik</v>
      </c>
      <c r="AI46" s="60" t="s">
        <v>27</v>
      </c>
      <c r="AM46" s="385" t="str">
        <f>IF(E17="","",E17)</f>
        <v/>
      </c>
      <c r="AN46" s="385"/>
      <c r="AO46" s="385"/>
      <c r="AP46" s="385"/>
      <c r="AR46" s="38"/>
      <c r="AS46" s="386" t="s">
        <v>45</v>
      </c>
      <c r="AT46" s="387"/>
      <c r="AU46" s="65"/>
      <c r="AV46" s="65"/>
      <c r="AW46" s="65"/>
      <c r="AX46" s="65"/>
      <c r="AY46" s="65"/>
      <c r="AZ46" s="65"/>
      <c r="BA46" s="65"/>
      <c r="BB46" s="65"/>
      <c r="BC46" s="65"/>
      <c r="BD46" s="66"/>
    </row>
    <row r="47" spans="2:56" s="1" customFormat="1" ht="15">
      <c r="B47" s="38"/>
      <c r="C47" s="60" t="s">
        <v>26</v>
      </c>
      <c r="L47" s="3" t="str">
        <f>IF(E14="","",E14)</f>
        <v xml:space="preserve"> </v>
      </c>
      <c r="AR47" s="38"/>
      <c r="AS47" s="388"/>
      <c r="AT47" s="389"/>
      <c r="AU47" s="39"/>
      <c r="AV47" s="39"/>
      <c r="AW47" s="39"/>
      <c r="AX47" s="39"/>
      <c r="AY47" s="39"/>
      <c r="AZ47" s="39"/>
      <c r="BA47" s="39"/>
      <c r="BB47" s="39"/>
      <c r="BC47" s="39"/>
      <c r="BD47" s="67"/>
    </row>
    <row r="48" spans="2:56" s="1" customFormat="1" ht="10.9" customHeight="1">
      <c r="B48" s="38"/>
      <c r="AR48" s="38"/>
      <c r="AS48" s="388"/>
      <c r="AT48" s="389"/>
      <c r="AU48" s="39"/>
      <c r="AV48" s="39"/>
      <c r="AW48" s="39"/>
      <c r="AX48" s="39"/>
      <c r="AY48" s="39"/>
      <c r="AZ48" s="39"/>
      <c r="BA48" s="39"/>
      <c r="BB48" s="39"/>
      <c r="BC48" s="39"/>
      <c r="BD48" s="67"/>
    </row>
    <row r="49" spans="2:56" s="1" customFormat="1" ht="29.25" customHeight="1">
      <c r="B49" s="38"/>
      <c r="C49" s="367" t="s">
        <v>46</v>
      </c>
      <c r="D49" s="368"/>
      <c r="E49" s="368"/>
      <c r="F49" s="368"/>
      <c r="G49" s="368"/>
      <c r="H49" s="68"/>
      <c r="I49" s="369" t="s">
        <v>47</v>
      </c>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70" t="s">
        <v>48</v>
      </c>
      <c r="AH49" s="368"/>
      <c r="AI49" s="368"/>
      <c r="AJ49" s="368"/>
      <c r="AK49" s="368"/>
      <c r="AL49" s="368"/>
      <c r="AM49" s="368"/>
      <c r="AN49" s="369" t="s">
        <v>49</v>
      </c>
      <c r="AO49" s="368"/>
      <c r="AP49" s="368"/>
      <c r="AQ49" s="69" t="s">
        <v>50</v>
      </c>
      <c r="AR49" s="38"/>
      <c r="AS49" s="70" t="s">
        <v>51</v>
      </c>
      <c r="AT49" s="71" t="s">
        <v>52</v>
      </c>
      <c r="AU49" s="71" t="s">
        <v>53</v>
      </c>
      <c r="AV49" s="71" t="s">
        <v>54</v>
      </c>
      <c r="AW49" s="71" t="s">
        <v>55</v>
      </c>
      <c r="AX49" s="71" t="s">
        <v>56</v>
      </c>
      <c r="AY49" s="71" t="s">
        <v>57</v>
      </c>
      <c r="AZ49" s="71" t="s">
        <v>58</v>
      </c>
      <c r="BA49" s="71" t="s">
        <v>59</v>
      </c>
      <c r="BB49" s="71" t="s">
        <v>60</v>
      </c>
      <c r="BC49" s="71" t="s">
        <v>61</v>
      </c>
      <c r="BD49" s="72" t="s">
        <v>62</v>
      </c>
    </row>
    <row r="50" spans="2:56" s="1" customFormat="1" ht="10.9" customHeight="1">
      <c r="B50" s="38"/>
      <c r="AR50" s="38"/>
      <c r="AS50" s="73"/>
      <c r="AT50" s="65"/>
      <c r="AU50" s="65"/>
      <c r="AV50" s="65"/>
      <c r="AW50" s="65"/>
      <c r="AX50" s="65"/>
      <c r="AY50" s="65"/>
      <c r="AZ50" s="65"/>
      <c r="BA50" s="65"/>
      <c r="BB50" s="65"/>
      <c r="BC50" s="65"/>
      <c r="BD50" s="66"/>
    </row>
    <row r="51" spans="2:90" s="4" customFormat="1" ht="32.45" customHeight="1">
      <c r="B51" s="61"/>
      <c r="C51" s="74" t="s">
        <v>63</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378">
        <f>ROUND(SUM(AG52:AG57),2)</f>
        <v>0</v>
      </c>
      <c r="AH51" s="378"/>
      <c r="AI51" s="378"/>
      <c r="AJ51" s="378"/>
      <c r="AK51" s="378"/>
      <c r="AL51" s="378"/>
      <c r="AM51" s="378"/>
      <c r="AN51" s="379">
        <f aca="true" t="shared" si="0" ref="AN51:AN57">SUM(AG51,AT51)</f>
        <v>0</v>
      </c>
      <c r="AO51" s="379"/>
      <c r="AP51" s="379"/>
      <c r="AQ51" s="76" t="s">
        <v>5</v>
      </c>
      <c r="AR51" s="61"/>
      <c r="AS51" s="77">
        <f>ROUND(SUM(AS52:AS57),2)</f>
        <v>0</v>
      </c>
      <c r="AT51" s="78">
        <f aca="true" t="shared" si="1" ref="AT51:AT57">ROUND(SUM(AV51:AW51),2)</f>
        <v>0</v>
      </c>
      <c r="AU51" s="79" t="e">
        <f>ROUND(SUM(AU52:AU57),5)</f>
        <v>#REF!</v>
      </c>
      <c r="AV51" s="78">
        <f>ROUND(AZ51*L26,2)</f>
        <v>0</v>
      </c>
      <c r="AW51" s="78">
        <f>ROUND(BA51*L27,2)</f>
        <v>0</v>
      </c>
      <c r="AX51" s="78" t="e">
        <f>ROUND(BB51*L26,2)</f>
        <v>#REF!</v>
      </c>
      <c r="AY51" s="78" t="e">
        <f>ROUND(BC51*L27,2)</f>
        <v>#REF!</v>
      </c>
      <c r="AZ51" s="78">
        <f>ROUND(SUM(AZ52:AZ57),2)</f>
        <v>0</v>
      </c>
      <c r="BA51" s="78">
        <f>ROUND(SUM(BA52:BA57),2)</f>
        <v>0</v>
      </c>
      <c r="BB51" s="78" t="e">
        <f>ROUND(SUM(BB52:BB57),2)</f>
        <v>#REF!</v>
      </c>
      <c r="BC51" s="78" t="e">
        <f>ROUND(SUM(BC52:BC57),2)</f>
        <v>#REF!</v>
      </c>
      <c r="BD51" s="80" t="e">
        <f>ROUND(SUM(BD52:BD57),2)</f>
        <v>#REF!</v>
      </c>
      <c r="BS51" s="62" t="s">
        <v>64</v>
      </c>
      <c r="BT51" s="62" t="s">
        <v>65</v>
      </c>
      <c r="BU51" s="81" t="s">
        <v>66</v>
      </c>
      <c r="BV51" s="62" t="s">
        <v>67</v>
      </c>
      <c r="BW51" s="62" t="s">
        <v>7</v>
      </c>
      <c r="BX51" s="62" t="s">
        <v>68</v>
      </c>
      <c r="CL51" s="62" t="s">
        <v>5</v>
      </c>
    </row>
    <row r="52" spans="1:91" s="5" customFormat="1" ht="31.5" customHeight="1">
      <c r="A52" s="82" t="s">
        <v>69</v>
      </c>
      <c r="B52" s="83"/>
      <c r="C52" s="84"/>
      <c r="D52" s="375" t="s">
        <v>70</v>
      </c>
      <c r="E52" s="375"/>
      <c r="F52" s="375"/>
      <c r="G52" s="375"/>
      <c r="H52" s="375"/>
      <c r="I52" s="85"/>
      <c r="J52" s="375" t="s">
        <v>71</v>
      </c>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6">
        <f>'SO 01.1 - Rekonstrukce PB...'!J27</f>
        <v>0</v>
      </c>
      <c r="AH52" s="377"/>
      <c r="AI52" s="377"/>
      <c r="AJ52" s="377"/>
      <c r="AK52" s="377"/>
      <c r="AL52" s="377"/>
      <c r="AM52" s="377"/>
      <c r="AN52" s="376">
        <f t="shared" si="0"/>
        <v>0</v>
      </c>
      <c r="AO52" s="377"/>
      <c r="AP52" s="377"/>
      <c r="AQ52" s="86" t="s">
        <v>72</v>
      </c>
      <c r="AR52" s="83"/>
      <c r="AS52" s="87">
        <v>0</v>
      </c>
      <c r="AT52" s="88">
        <f t="shared" si="1"/>
        <v>0</v>
      </c>
      <c r="AU52" s="89">
        <f>'SO 01.1 - Rekonstrukce PB...'!P92</f>
        <v>0</v>
      </c>
      <c r="AV52" s="88">
        <f>'SO 01.1 - Rekonstrukce PB...'!J30</f>
        <v>0</v>
      </c>
      <c r="AW52" s="88">
        <f>'SO 01.1 - Rekonstrukce PB...'!J31</f>
        <v>0</v>
      </c>
      <c r="AX52" s="88">
        <f>'SO 01.1 - Rekonstrukce PB...'!J32</f>
        <v>0</v>
      </c>
      <c r="AY52" s="88">
        <f>'SO 01.1 - Rekonstrukce PB...'!J33</f>
        <v>0</v>
      </c>
      <c r="AZ52" s="88">
        <f>'SO 01.1 - Rekonstrukce PB...'!F30</f>
        <v>0</v>
      </c>
      <c r="BA52" s="88">
        <f>'SO 01.1 - Rekonstrukce PB...'!F31</f>
        <v>0</v>
      </c>
      <c r="BB52" s="88">
        <f>'SO 01.1 - Rekonstrukce PB...'!F32</f>
        <v>0</v>
      </c>
      <c r="BC52" s="88">
        <f>'SO 01.1 - Rekonstrukce PB...'!F33</f>
        <v>0</v>
      </c>
      <c r="BD52" s="90">
        <f>'SO 01.1 - Rekonstrukce PB...'!F34</f>
        <v>0</v>
      </c>
      <c r="BT52" s="91" t="s">
        <v>73</v>
      </c>
      <c r="BV52" s="91" t="s">
        <v>67</v>
      </c>
      <c r="BW52" s="91" t="s">
        <v>74</v>
      </c>
      <c r="BX52" s="91" t="s">
        <v>7</v>
      </c>
      <c r="CL52" s="91" t="s">
        <v>5</v>
      </c>
      <c r="CM52" s="91" t="s">
        <v>75</v>
      </c>
    </row>
    <row r="53" spans="1:91" s="5" customFormat="1" ht="31.5" customHeight="1">
      <c r="A53" s="82" t="s">
        <v>69</v>
      </c>
      <c r="B53" s="83"/>
      <c r="C53" s="84"/>
      <c r="D53" s="375" t="s">
        <v>76</v>
      </c>
      <c r="E53" s="375"/>
      <c r="F53" s="375"/>
      <c r="G53" s="375"/>
      <c r="H53" s="375"/>
      <c r="I53" s="85"/>
      <c r="J53" s="375" t="s">
        <v>77</v>
      </c>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6">
        <f>'SO 01.2 - Stabilizace pat...'!J27</f>
        <v>0</v>
      </c>
      <c r="AH53" s="377"/>
      <c r="AI53" s="377"/>
      <c r="AJ53" s="377"/>
      <c r="AK53" s="377"/>
      <c r="AL53" s="377"/>
      <c r="AM53" s="377"/>
      <c r="AN53" s="376">
        <f t="shared" si="0"/>
        <v>0</v>
      </c>
      <c r="AO53" s="377"/>
      <c r="AP53" s="377"/>
      <c r="AQ53" s="86" t="s">
        <v>72</v>
      </c>
      <c r="AR53" s="83"/>
      <c r="AS53" s="87">
        <v>0</v>
      </c>
      <c r="AT53" s="88">
        <f t="shared" si="1"/>
        <v>0</v>
      </c>
      <c r="AU53" s="89">
        <f>'SO 01.2 - Stabilizace pat...'!P87</f>
        <v>0</v>
      </c>
      <c r="AV53" s="88">
        <f>'SO 01.2 - Stabilizace pat...'!J30</f>
        <v>0</v>
      </c>
      <c r="AW53" s="88">
        <f>'SO 01.2 - Stabilizace pat...'!J31</f>
        <v>0</v>
      </c>
      <c r="AX53" s="88">
        <f>'SO 01.2 - Stabilizace pat...'!J32</f>
        <v>0</v>
      </c>
      <c r="AY53" s="88">
        <f>'SO 01.2 - Stabilizace pat...'!J33</f>
        <v>0</v>
      </c>
      <c r="AZ53" s="88">
        <f>'SO 01.2 - Stabilizace pat...'!F30</f>
        <v>0</v>
      </c>
      <c r="BA53" s="88">
        <f>'SO 01.2 - Stabilizace pat...'!F31</f>
        <v>0</v>
      </c>
      <c r="BB53" s="88">
        <f>'SO 01.2 - Stabilizace pat...'!F32</f>
        <v>0</v>
      </c>
      <c r="BC53" s="88">
        <f>'SO 01.2 - Stabilizace pat...'!F33</f>
        <v>0</v>
      </c>
      <c r="BD53" s="90">
        <f>'SO 01.2 - Stabilizace pat...'!F34</f>
        <v>0</v>
      </c>
      <c r="BT53" s="91" t="s">
        <v>73</v>
      </c>
      <c r="BV53" s="91" t="s">
        <v>67</v>
      </c>
      <c r="BW53" s="91" t="s">
        <v>78</v>
      </c>
      <c r="BX53" s="91" t="s">
        <v>7</v>
      </c>
      <c r="CL53" s="91" t="s">
        <v>5</v>
      </c>
      <c r="CM53" s="91" t="s">
        <v>75</v>
      </c>
    </row>
    <row r="54" spans="1:91" s="5" customFormat="1" ht="31.5" customHeight="1">
      <c r="A54" s="82" t="s">
        <v>69</v>
      </c>
      <c r="B54" s="83"/>
      <c r="C54" s="84"/>
      <c r="D54" s="375" t="s">
        <v>79</v>
      </c>
      <c r="E54" s="375"/>
      <c r="F54" s="375"/>
      <c r="G54" s="375"/>
      <c r="H54" s="375"/>
      <c r="I54" s="85"/>
      <c r="J54" s="375" t="s">
        <v>1033</v>
      </c>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6">
        <f>'SO 01.3 - Obnova PB zdi v...'!J27</f>
        <v>0</v>
      </c>
      <c r="AH54" s="377"/>
      <c r="AI54" s="377"/>
      <c r="AJ54" s="377"/>
      <c r="AK54" s="377"/>
      <c r="AL54" s="377"/>
      <c r="AM54" s="377"/>
      <c r="AN54" s="376">
        <f t="shared" si="0"/>
        <v>0</v>
      </c>
      <c r="AO54" s="377"/>
      <c r="AP54" s="377"/>
      <c r="AQ54" s="86" t="s">
        <v>72</v>
      </c>
      <c r="AR54" s="83"/>
      <c r="AS54" s="87">
        <v>0</v>
      </c>
      <c r="AT54" s="88">
        <f t="shared" si="1"/>
        <v>0</v>
      </c>
      <c r="AU54" s="89">
        <f>'SO 01.3 - Obnova PB zdi v...'!P81</f>
        <v>0</v>
      </c>
      <c r="AV54" s="88">
        <f>'SO 01.3 - Obnova PB zdi v...'!J30</f>
        <v>0</v>
      </c>
      <c r="AW54" s="88">
        <f>'SO 01.3 - Obnova PB zdi v...'!J31</f>
        <v>0</v>
      </c>
      <c r="AX54" s="88">
        <f>'SO 01.3 - Obnova PB zdi v...'!J32</f>
        <v>0</v>
      </c>
      <c r="AY54" s="88">
        <f>'SO 01.3 - Obnova PB zdi v...'!J33</f>
        <v>0</v>
      </c>
      <c r="AZ54" s="88">
        <f>'SO 01.3 - Obnova PB zdi v...'!F30</f>
        <v>0</v>
      </c>
      <c r="BA54" s="88">
        <f>'SO 01.3 - Obnova PB zdi v...'!F31</f>
        <v>0</v>
      </c>
      <c r="BB54" s="88">
        <f>'SO 01.3 - Obnova PB zdi v...'!F32</f>
        <v>0</v>
      </c>
      <c r="BC54" s="88">
        <f>'SO 01.3 - Obnova PB zdi v...'!F33</f>
        <v>0</v>
      </c>
      <c r="BD54" s="90">
        <f>'SO 01.3 - Obnova PB zdi v...'!F34</f>
        <v>0</v>
      </c>
      <c r="BT54" s="91" t="s">
        <v>73</v>
      </c>
      <c r="BV54" s="91" t="s">
        <v>67</v>
      </c>
      <c r="BW54" s="91" t="s">
        <v>80</v>
      </c>
      <c r="BX54" s="91" t="s">
        <v>7</v>
      </c>
      <c r="CL54" s="91" t="s">
        <v>5</v>
      </c>
      <c r="CM54" s="91" t="s">
        <v>75</v>
      </c>
    </row>
    <row r="55" spans="1:91" s="5" customFormat="1" ht="31.5" customHeight="1">
      <c r="A55" s="82" t="s">
        <v>69</v>
      </c>
      <c r="B55" s="83"/>
      <c r="C55" s="84"/>
      <c r="D55" s="375" t="s">
        <v>81</v>
      </c>
      <c r="E55" s="375"/>
      <c r="F55" s="375"/>
      <c r="G55" s="375"/>
      <c r="H55" s="375"/>
      <c r="I55" s="85"/>
      <c r="J55" s="375" t="s">
        <v>1034</v>
      </c>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6">
        <f>'SO 01.4 - Obnova LB zdi v...'!J27</f>
        <v>0</v>
      </c>
      <c r="AH55" s="377"/>
      <c r="AI55" s="377"/>
      <c r="AJ55" s="377"/>
      <c r="AK55" s="377"/>
      <c r="AL55" s="377"/>
      <c r="AM55" s="377"/>
      <c r="AN55" s="376">
        <f t="shared" si="0"/>
        <v>0</v>
      </c>
      <c r="AO55" s="377"/>
      <c r="AP55" s="377"/>
      <c r="AQ55" s="86" t="s">
        <v>72</v>
      </c>
      <c r="AR55" s="83"/>
      <c r="AS55" s="87">
        <v>0</v>
      </c>
      <c r="AT55" s="88">
        <f t="shared" si="1"/>
        <v>0</v>
      </c>
      <c r="AU55" s="89">
        <f>'SO 01.4 - Obnova LB zdi v...'!P81</f>
        <v>0</v>
      </c>
      <c r="AV55" s="88">
        <f>'SO 01.4 - Obnova LB zdi v...'!J30</f>
        <v>0</v>
      </c>
      <c r="AW55" s="88">
        <f>'SO 01.4 - Obnova LB zdi v...'!J31</f>
        <v>0</v>
      </c>
      <c r="AX55" s="88">
        <f>'SO 01.4 - Obnova LB zdi v...'!J32</f>
        <v>0</v>
      </c>
      <c r="AY55" s="88">
        <f>'SO 01.4 - Obnova LB zdi v...'!J33</f>
        <v>0</v>
      </c>
      <c r="AZ55" s="88">
        <f>'SO 01.4 - Obnova LB zdi v...'!F30</f>
        <v>0</v>
      </c>
      <c r="BA55" s="88">
        <f>'SO 01.4 - Obnova LB zdi v...'!F31</f>
        <v>0</v>
      </c>
      <c r="BB55" s="88">
        <f>'SO 01.4 - Obnova LB zdi v...'!F32</f>
        <v>0</v>
      </c>
      <c r="BC55" s="88">
        <f>'SO 01.4 - Obnova LB zdi v...'!F33</f>
        <v>0</v>
      </c>
      <c r="BD55" s="90">
        <f>'SO 01.4 - Obnova LB zdi v...'!F34</f>
        <v>0</v>
      </c>
      <c r="BT55" s="91" t="s">
        <v>73</v>
      </c>
      <c r="BV55" s="91" t="s">
        <v>67</v>
      </c>
      <c r="BW55" s="91" t="s">
        <v>82</v>
      </c>
      <c r="BX55" s="91" t="s">
        <v>7</v>
      </c>
      <c r="CL55" s="91" t="s">
        <v>5</v>
      </c>
      <c r="CM55" s="91" t="s">
        <v>75</v>
      </c>
    </row>
    <row r="56" spans="1:91" s="5" customFormat="1" ht="31.5" customHeight="1">
      <c r="A56" s="82" t="s">
        <v>69</v>
      </c>
      <c r="B56" s="83"/>
      <c r="C56" s="84"/>
      <c r="D56" s="375" t="s">
        <v>83</v>
      </c>
      <c r="E56" s="375"/>
      <c r="F56" s="375"/>
      <c r="G56" s="375"/>
      <c r="H56" s="375"/>
      <c r="I56" s="85"/>
      <c r="J56" s="375" t="s">
        <v>84</v>
      </c>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6">
        <f>'SO 02 - Stabilizace paty ...'!J27</f>
        <v>0</v>
      </c>
      <c r="AH56" s="377"/>
      <c r="AI56" s="377"/>
      <c r="AJ56" s="377"/>
      <c r="AK56" s="377"/>
      <c r="AL56" s="377"/>
      <c r="AM56" s="377"/>
      <c r="AN56" s="376">
        <f t="shared" si="0"/>
        <v>0</v>
      </c>
      <c r="AO56" s="377"/>
      <c r="AP56" s="377"/>
      <c r="AQ56" s="86" t="s">
        <v>72</v>
      </c>
      <c r="AR56" s="83"/>
      <c r="AS56" s="87">
        <v>0</v>
      </c>
      <c r="AT56" s="88">
        <f t="shared" si="1"/>
        <v>0</v>
      </c>
      <c r="AU56" s="89">
        <f>'SO 02 - Stabilizace paty ...'!P90</f>
        <v>0</v>
      </c>
      <c r="AV56" s="88">
        <f>'SO 02 - Stabilizace paty ...'!J30</f>
        <v>0</v>
      </c>
      <c r="AW56" s="88">
        <f>'SO 02 - Stabilizace paty ...'!J31</f>
        <v>0</v>
      </c>
      <c r="AX56" s="88">
        <f>'SO 02 - Stabilizace paty ...'!J32</f>
        <v>0</v>
      </c>
      <c r="AY56" s="88">
        <f>'SO 02 - Stabilizace paty ...'!J33</f>
        <v>0</v>
      </c>
      <c r="AZ56" s="88">
        <f>'SO 02 - Stabilizace paty ...'!F30</f>
        <v>0</v>
      </c>
      <c r="BA56" s="88">
        <f>'SO 02 - Stabilizace paty ...'!F31</f>
        <v>0</v>
      </c>
      <c r="BB56" s="88">
        <f>'SO 02 - Stabilizace paty ...'!F32</f>
        <v>0</v>
      </c>
      <c r="BC56" s="88">
        <f>'SO 02 - Stabilizace paty ...'!F33</f>
        <v>0</v>
      </c>
      <c r="BD56" s="90">
        <f>'SO 02 - Stabilizace paty ...'!F34</f>
        <v>0</v>
      </c>
      <c r="BT56" s="91" t="s">
        <v>73</v>
      </c>
      <c r="BV56" s="91" t="s">
        <v>67</v>
      </c>
      <c r="BW56" s="91" t="s">
        <v>85</v>
      </c>
      <c r="BX56" s="91" t="s">
        <v>7</v>
      </c>
      <c r="CL56" s="91" t="s">
        <v>5</v>
      </c>
      <c r="CM56" s="91" t="s">
        <v>75</v>
      </c>
    </row>
    <row r="57" spans="1:91" s="5" customFormat="1" ht="16.5" customHeight="1">
      <c r="A57" s="82" t="s">
        <v>69</v>
      </c>
      <c r="B57" s="83"/>
      <c r="C57" s="84"/>
      <c r="D57" s="375" t="s">
        <v>86</v>
      </c>
      <c r="E57" s="375"/>
      <c r="F57" s="375"/>
      <c r="G57" s="375"/>
      <c r="H57" s="375"/>
      <c r="I57" s="85"/>
      <c r="J57" s="375" t="s">
        <v>87</v>
      </c>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6">
        <f>'VON - Vedlejší a ostatní ...'!J27</f>
        <v>0</v>
      </c>
      <c r="AH57" s="377"/>
      <c r="AI57" s="377"/>
      <c r="AJ57" s="377"/>
      <c r="AK57" s="377"/>
      <c r="AL57" s="377"/>
      <c r="AM57" s="377"/>
      <c r="AN57" s="376">
        <f t="shared" si="0"/>
        <v>0</v>
      </c>
      <c r="AO57" s="377"/>
      <c r="AP57" s="377"/>
      <c r="AQ57" s="86" t="s">
        <v>86</v>
      </c>
      <c r="AR57" s="83"/>
      <c r="AS57" s="92">
        <v>0</v>
      </c>
      <c r="AT57" s="93">
        <f t="shared" si="1"/>
        <v>0</v>
      </c>
      <c r="AU57" s="94" t="e">
        <f>#REF!</f>
        <v>#REF!</v>
      </c>
      <c r="AV57" s="93">
        <f>'VON - Vedlejší a ostatní ...'!J30</f>
        <v>0</v>
      </c>
      <c r="AW57" s="93">
        <f>'VON - Vedlejší a ostatní ...'!J31</f>
        <v>0</v>
      </c>
      <c r="AX57" s="93">
        <f>'VON - Vedlejší a ostatní ...'!J32</f>
        <v>0</v>
      </c>
      <c r="AY57" s="93">
        <f>'VON - Vedlejší a ostatní ...'!J33</f>
        <v>0</v>
      </c>
      <c r="AZ57" s="93">
        <f>'VON - Vedlejší a ostatní ...'!F30</f>
        <v>0</v>
      </c>
      <c r="BA57" s="93">
        <f>'VON - Vedlejší a ostatní ...'!F31</f>
        <v>0</v>
      </c>
      <c r="BB57" s="93" t="e">
        <f>'VON - Vedlejší a ostatní ...'!F32</f>
        <v>#REF!</v>
      </c>
      <c r="BC57" s="93" t="e">
        <f>'VON - Vedlejší a ostatní ...'!F33</f>
        <v>#REF!</v>
      </c>
      <c r="BD57" s="95" t="e">
        <f>'VON - Vedlejší a ostatní ...'!F34</f>
        <v>#REF!</v>
      </c>
      <c r="BT57" s="91" t="s">
        <v>73</v>
      </c>
      <c r="BV57" s="91" t="s">
        <v>67</v>
      </c>
      <c r="BW57" s="91" t="s">
        <v>88</v>
      </c>
      <c r="BX57" s="91" t="s">
        <v>7</v>
      </c>
      <c r="CL57" s="91" t="s">
        <v>5</v>
      </c>
      <c r="CM57" s="91" t="s">
        <v>75</v>
      </c>
    </row>
    <row r="58" spans="2:44" s="1" customFormat="1" ht="30" customHeight="1">
      <c r="B58" s="38"/>
      <c r="AR58" s="38"/>
    </row>
    <row r="59" spans="2:44" s="1" customFormat="1" ht="6.95" customHeight="1">
      <c r="B59" s="53"/>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38"/>
    </row>
  </sheetData>
  <mergeCells count="59">
    <mergeCell ref="AG51:AM51"/>
    <mergeCell ref="AN51:AP51"/>
    <mergeCell ref="AR2:BE2"/>
    <mergeCell ref="AN56:AP56"/>
    <mergeCell ref="AG56:AM56"/>
    <mergeCell ref="AN54:AP54"/>
    <mergeCell ref="AG54:AM54"/>
    <mergeCell ref="AN52:AP52"/>
    <mergeCell ref="AG52:AM52"/>
    <mergeCell ref="L42:AO42"/>
    <mergeCell ref="AM44:AN44"/>
    <mergeCell ref="AM46:AP46"/>
    <mergeCell ref="AS46:AT48"/>
    <mergeCell ref="L28:O28"/>
    <mergeCell ref="W28:AE28"/>
    <mergeCell ref="AK28:AO28"/>
    <mergeCell ref="D56:H56"/>
    <mergeCell ref="J56:AF56"/>
    <mergeCell ref="AN57:AP57"/>
    <mergeCell ref="AG57:AM57"/>
    <mergeCell ref="D57:H57"/>
    <mergeCell ref="J57:AF57"/>
    <mergeCell ref="D54:H54"/>
    <mergeCell ref="J54:AF54"/>
    <mergeCell ref="AN55:AP55"/>
    <mergeCell ref="AG55:AM55"/>
    <mergeCell ref="D55:H55"/>
    <mergeCell ref="J55:AF55"/>
    <mergeCell ref="D52:H52"/>
    <mergeCell ref="J52:AF52"/>
    <mergeCell ref="AN53:AP53"/>
    <mergeCell ref="AG53:AM53"/>
    <mergeCell ref="D53:H53"/>
    <mergeCell ref="J53:AF53"/>
    <mergeCell ref="C49:G49"/>
    <mergeCell ref="I49:AF49"/>
    <mergeCell ref="AG49:AM49"/>
    <mergeCell ref="AN49:AP49"/>
    <mergeCell ref="L30:O30"/>
    <mergeCell ref="W30:AE30"/>
    <mergeCell ref="AK30:AO30"/>
    <mergeCell ref="X32:AB32"/>
    <mergeCell ref="AK32:AO32"/>
    <mergeCell ref="L29:O29"/>
    <mergeCell ref="W29:AE29"/>
    <mergeCell ref="AK29:AO29"/>
    <mergeCell ref="L26:O26"/>
    <mergeCell ref="W26:AE26"/>
    <mergeCell ref="AK26:AO26"/>
    <mergeCell ref="L27:O27"/>
    <mergeCell ref="W27:AE27"/>
    <mergeCell ref="AK27:AO27"/>
    <mergeCell ref="K5:AO5"/>
    <mergeCell ref="E20:AN20"/>
    <mergeCell ref="AK23:AO23"/>
    <mergeCell ref="L25:O25"/>
    <mergeCell ref="W25:AE25"/>
    <mergeCell ref="AK25:AO25"/>
    <mergeCell ref="K6:AO6"/>
  </mergeCells>
  <hyperlinks>
    <hyperlink ref="K1:S1" location="C2" display="1) Rekapitulace stavby"/>
    <hyperlink ref="W1:AI1" location="C51" display="2) Rekapitulace objektů stavby a soupisů prací"/>
    <hyperlink ref="A52" location="'SO 01.1 - Rekonstrukce PB...'!C2" display="/"/>
    <hyperlink ref="A53" location="'SO 01.2 - Stabilizace pat...'!C2" display="/"/>
    <hyperlink ref="A54" location="'SO 01.3 - Oprava PB zdi v...'!C2" display="/"/>
    <hyperlink ref="A55" location="'SO 01.4 - Oprava LB zdi v...'!C2" display="/"/>
    <hyperlink ref="A56" location="'SO 02 - Stabilizace paty ...'!C2" display="/"/>
    <hyperlink ref="A57" location="'VON - Vedlejší a ostatní ...'!C2" display="/"/>
  </hyperlinks>
  <printOptions/>
  <pageMargins left="0.5905511811023623" right="0.5905511811023623" top="0.5905511811023623" bottom="0.5905511811023623" header="0" footer="0.2755905511811024"/>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88"/>
  <sheetViews>
    <sheetView showGridLines="0" workbookViewId="0" topLeftCell="B1">
      <pane ySplit="1" topLeftCell="A2" activePane="bottomLeft" state="frozen"/>
      <selection pane="bottomLeft" activeCell="C488" sqref="C48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2" max="12" width="10.83203125" style="0" customWidth="1"/>
    <col min="13" max="20" width="10.83203125" style="0" hidden="1" customWidth="1"/>
    <col min="21" max="22" width="10.8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89</v>
      </c>
      <c r="G1" s="394" t="s">
        <v>90</v>
      </c>
      <c r="H1" s="394"/>
      <c r="I1" s="17"/>
      <c r="J1" s="97" t="s">
        <v>91</v>
      </c>
      <c r="K1" s="18" t="s">
        <v>92</v>
      </c>
      <c r="L1" s="97" t="s">
        <v>93</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0" t="s">
        <v>8</v>
      </c>
      <c r="M2" s="381"/>
      <c r="N2" s="381"/>
      <c r="O2" s="381"/>
      <c r="P2" s="381"/>
      <c r="Q2" s="381"/>
      <c r="R2" s="381"/>
      <c r="S2" s="381"/>
      <c r="T2" s="381"/>
      <c r="U2" s="381"/>
      <c r="V2" s="381"/>
      <c r="AT2" s="24" t="s">
        <v>74</v>
      </c>
    </row>
    <row r="3" spans="2:46" ht="6.95" customHeight="1">
      <c r="B3" s="25"/>
      <c r="C3" s="26"/>
      <c r="D3" s="26"/>
      <c r="E3" s="26"/>
      <c r="F3" s="26"/>
      <c r="G3" s="26"/>
      <c r="H3" s="26"/>
      <c r="I3" s="26"/>
      <c r="J3" s="26"/>
      <c r="K3" s="27"/>
      <c r="AT3" s="24" t="s">
        <v>75</v>
      </c>
    </row>
    <row r="4" spans="2:46" ht="36.95" customHeight="1">
      <c r="B4" s="28"/>
      <c r="C4" s="29"/>
      <c r="D4" s="30" t="s">
        <v>94</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395" t="str">
        <f>'Rekapitulace stavby'!K6</f>
        <v>219170003 - Malé Labe, Horní Lánov, rekonstrukce opevnění, ř.km 11,255 - 11,500</v>
      </c>
      <c r="F7" s="396"/>
      <c r="G7" s="396"/>
      <c r="H7" s="396"/>
      <c r="I7" s="29"/>
      <c r="J7" s="29"/>
      <c r="K7" s="31"/>
    </row>
    <row r="8" spans="2:11" s="1" customFormat="1" ht="15">
      <c r="B8" s="38"/>
      <c r="C8" s="39"/>
      <c r="D8" s="36" t="s">
        <v>95</v>
      </c>
      <c r="E8" s="39"/>
      <c r="F8" s="39"/>
      <c r="G8" s="39"/>
      <c r="H8" s="39"/>
      <c r="I8" s="39"/>
      <c r="J8" s="39"/>
      <c r="K8" s="42"/>
    </row>
    <row r="9" spans="2:11" s="1" customFormat="1" ht="36.95" customHeight="1">
      <c r="B9" s="38"/>
      <c r="C9" s="39"/>
      <c r="D9" s="39"/>
      <c r="E9" s="397" t="s">
        <v>96</v>
      </c>
      <c r="F9" s="398"/>
      <c r="G9" s="398"/>
      <c r="H9" s="398"/>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358" t="s">
        <v>5</v>
      </c>
      <c r="F24" s="358"/>
      <c r="G24" s="358"/>
      <c r="H24" s="358"/>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ROUND(J92,2)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ROUND(SUM(BE92:BE487),2)</f>
        <v>0</v>
      </c>
      <c r="G30" s="39"/>
      <c r="H30" s="39"/>
      <c r="I30" s="107">
        <v>0.21</v>
      </c>
      <c r="J30" s="106">
        <f>ROUND(ROUND((SUM(BE92:BE487)),2)*I30,2)</f>
        <v>0</v>
      </c>
      <c r="K30" s="42"/>
    </row>
    <row r="31" spans="2:11" s="1" customFormat="1" ht="14.45" customHeight="1">
      <c r="B31" s="38"/>
      <c r="C31" s="39"/>
      <c r="D31" s="39"/>
      <c r="E31" s="46" t="s">
        <v>37</v>
      </c>
      <c r="F31" s="106">
        <f>ROUND(SUM(BF92:BF487),2)</f>
        <v>0</v>
      </c>
      <c r="G31" s="39"/>
      <c r="H31" s="39"/>
      <c r="I31" s="107">
        <v>0.15</v>
      </c>
      <c r="J31" s="106">
        <f>ROUND(ROUND((SUM(BF92:BF487)),2)*I31,2)</f>
        <v>0</v>
      </c>
      <c r="K31" s="42"/>
    </row>
    <row r="32" spans="2:11" s="1" customFormat="1" ht="14.45" customHeight="1" hidden="1">
      <c r="B32" s="38"/>
      <c r="C32" s="39"/>
      <c r="D32" s="39"/>
      <c r="E32" s="46" t="s">
        <v>38</v>
      </c>
      <c r="F32" s="106">
        <f>ROUND(SUM(BG92:BG487),2)</f>
        <v>0</v>
      </c>
      <c r="G32" s="39"/>
      <c r="H32" s="39"/>
      <c r="I32" s="107">
        <v>0.21</v>
      </c>
      <c r="J32" s="106">
        <v>0</v>
      </c>
      <c r="K32" s="42"/>
    </row>
    <row r="33" spans="2:11" s="1" customFormat="1" ht="14.45" customHeight="1" hidden="1">
      <c r="B33" s="38"/>
      <c r="C33" s="39"/>
      <c r="D33" s="39"/>
      <c r="E33" s="46" t="s">
        <v>39</v>
      </c>
      <c r="F33" s="106">
        <f>ROUND(SUM(BH92:BH487),2)</f>
        <v>0</v>
      </c>
      <c r="G33" s="39"/>
      <c r="H33" s="39"/>
      <c r="I33" s="107">
        <v>0.15</v>
      </c>
      <c r="J33" s="106">
        <v>0</v>
      </c>
      <c r="K33" s="42"/>
    </row>
    <row r="34" spans="2:11" s="1" customFormat="1" ht="14.45" customHeight="1" hidden="1">
      <c r="B34" s="38"/>
      <c r="C34" s="39"/>
      <c r="D34" s="39"/>
      <c r="E34" s="46" t="s">
        <v>40</v>
      </c>
      <c r="F34" s="106">
        <f>ROUND(SUM(BI92:BI487),2)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97</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395" t="str">
        <f>E7</f>
        <v>219170003 - Malé Labe, Horní Lánov, rekonstrukce opevnění, ř.km 11,255 - 11,500</v>
      </c>
      <c r="F45" s="396"/>
      <c r="G45" s="396"/>
      <c r="H45" s="396"/>
      <c r="I45" s="39"/>
      <c r="J45" s="39"/>
      <c r="K45" s="42"/>
    </row>
    <row r="46" spans="2:11" s="1" customFormat="1" ht="14.45" customHeight="1">
      <c r="B46" s="38"/>
      <c r="C46" s="36" t="s">
        <v>95</v>
      </c>
      <c r="D46" s="39"/>
      <c r="E46" s="39"/>
      <c r="F46" s="39"/>
      <c r="G46" s="39"/>
      <c r="H46" s="39"/>
      <c r="I46" s="39"/>
      <c r="J46" s="39"/>
      <c r="K46" s="42"/>
    </row>
    <row r="47" spans="2:11" s="1" customFormat="1" ht="17.25" customHeight="1">
      <c r="B47" s="38"/>
      <c r="C47" s="39"/>
      <c r="D47" s="39"/>
      <c r="E47" s="397" t="str">
        <f>E9</f>
        <v>SO 01.1 - Rekonstrukce PB zdi v délce 181,7 m v ř.km 11,304 ÷ 11,487</v>
      </c>
      <c r="F47" s="398"/>
      <c r="G47" s="398"/>
      <c r="H47" s="39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Povodí Labe, státní podnik</v>
      </c>
      <c r="G51" s="39"/>
      <c r="H51" s="39"/>
      <c r="I51" s="36" t="s">
        <v>27</v>
      </c>
      <c r="J51" s="358"/>
      <c r="K51" s="42"/>
    </row>
    <row r="52" spans="2:11" s="1" customFormat="1" ht="14.45" customHeight="1">
      <c r="B52" s="38"/>
      <c r="C52" s="36" t="s">
        <v>26</v>
      </c>
      <c r="D52" s="39"/>
      <c r="E52" s="39"/>
      <c r="F52" s="34" t="str">
        <f>IF(E18="","",E18)</f>
        <v xml:space="preserve"> </v>
      </c>
      <c r="G52" s="39"/>
      <c r="H52" s="39"/>
      <c r="I52" s="39"/>
      <c r="J52" s="390"/>
      <c r="K52" s="42"/>
    </row>
    <row r="53" spans="2:11" s="1" customFormat="1" ht="10.35" customHeight="1">
      <c r="B53" s="38"/>
      <c r="C53" s="39"/>
      <c r="D53" s="39"/>
      <c r="E53" s="39"/>
      <c r="F53" s="39"/>
      <c r="G53" s="39"/>
      <c r="H53" s="39"/>
      <c r="I53" s="39"/>
      <c r="J53" s="39"/>
      <c r="K53" s="42"/>
    </row>
    <row r="54" spans="2:11" s="1" customFormat="1" ht="29.25" customHeight="1">
      <c r="B54" s="38"/>
      <c r="C54" s="115" t="s">
        <v>98</v>
      </c>
      <c r="D54" s="108"/>
      <c r="E54" s="108"/>
      <c r="F54" s="108"/>
      <c r="G54" s="108"/>
      <c r="H54" s="108"/>
      <c r="I54" s="108"/>
      <c r="J54" s="116" t="s">
        <v>99</v>
      </c>
      <c r="K54" s="117"/>
    </row>
    <row r="55" spans="2:11" s="1" customFormat="1" ht="10.35" customHeight="1">
      <c r="B55" s="38"/>
      <c r="C55" s="39"/>
      <c r="D55" s="39"/>
      <c r="E55" s="39"/>
      <c r="F55" s="39"/>
      <c r="G55" s="39"/>
      <c r="H55" s="39"/>
      <c r="I55" s="39"/>
      <c r="J55" s="39"/>
      <c r="K55" s="42"/>
    </row>
    <row r="56" spans="2:47" s="1" customFormat="1" ht="29.25" customHeight="1">
      <c r="B56" s="38"/>
      <c r="C56" s="118" t="s">
        <v>100</v>
      </c>
      <c r="D56" s="39"/>
      <c r="E56" s="39"/>
      <c r="F56" s="39"/>
      <c r="G56" s="39"/>
      <c r="H56" s="39"/>
      <c r="I56" s="39"/>
      <c r="J56" s="105">
        <f>J92</f>
        <v>0</v>
      </c>
      <c r="K56" s="42"/>
      <c r="AU56" s="24" t="s">
        <v>101</v>
      </c>
    </row>
    <row r="57" spans="2:11" s="7" customFormat="1" ht="24.95" customHeight="1">
      <c r="B57" s="119"/>
      <c r="C57" s="120"/>
      <c r="D57" s="121" t="s">
        <v>102</v>
      </c>
      <c r="E57" s="122"/>
      <c r="F57" s="122"/>
      <c r="G57" s="122"/>
      <c r="H57" s="122"/>
      <c r="I57" s="122"/>
      <c r="J57" s="123">
        <f>J93</f>
        <v>0</v>
      </c>
      <c r="K57" s="124"/>
    </row>
    <row r="58" spans="2:11" s="8" customFormat="1" ht="19.9" customHeight="1">
      <c r="B58" s="125"/>
      <c r="C58" s="126"/>
      <c r="D58" s="127" t="s">
        <v>103</v>
      </c>
      <c r="E58" s="128"/>
      <c r="F58" s="128"/>
      <c r="G58" s="128"/>
      <c r="H58" s="128"/>
      <c r="I58" s="128"/>
      <c r="J58" s="129">
        <f>J94</f>
        <v>0</v>
      </c>
      <c r="K58" s="130"/>
    </row>
    <row r="59" spans="2:11" s="8" customFormat="1" ht="19.9" customHeight="1">
      <c r="B59" s="125"/>
      <c r="C59" s="126"/>
      <c r="D59" s="127" t="s">
        <v>104</v>
      </c>
      <c r="E59" s="128"/>
      <c r="F59" s="128"/>
      <c r="G59" s="128"/>
      <c r="H59" s="128"/>
      <c r="I59" s="128"/>
      <c r="J59" s="129">
        <f>J259</f>
        <v>0</v>
      </c>
      <c r="K59" s="130"/>
    </row>
    <row r="60" spans="2:11" s="8" customFormat="1" ht="19.9" customHeight="1">
      <c r="B60" s="125"/>
      <c r="C60" s="126"/>
      <c r="D60" s="127" t="s">
        <v>105</v>
      </c>
      <c r="E60" s="128"/>
      <c r="F60" s="128"/>
      <c r="G60" s="128"/>
      <c r="H60" s="128"/>
      <c r="I60" s="128"/>
      <c r="J60" s="129">
        <f>J277</f>
        <v>0</v>
      </c>
      <c r="K60" s="130"/>
    </row>
    <row r="61" spans="2:11" s="8" customFormat="1" ht="19.9" customHeight="1">
      <c r="B61" s="125"/>
      <c r="C61" s="126"/>
      <c r="D61" s="127" t="s">
        <v>106</v>
      </c>
      <c r="E61" s="128"/>
      <c r="F61" s="128"/>
      <c r="G61" s="128"/>
      <c r="H61" s="128"/>
      <c r="I61" s="128"/>
      <c r="J61" s="129">
        <f>J310</f>
        <v>0</v>
      </c>
      <c r="K61" s="130"/>
    </row>
    <row r="62" spans="2:11" s="8" customFormat="1" ht="19.9" customHeight="1">
      <c r="B62" s="125"/>
      <c r="C62" s="126"/>
      <c r="D62" s="127" t="s">
        <v>107</v>
      </c>
      <c r="E62" s="128"/>
      <c r="F62" s="128"/>
      <c r="G62" s="128"/>
      <c r="H62" s="128"/>
      <c r="I62" s="128"/>
      <c r="J62" s="129">
        <f>J323</f>
        <v>0</v>
      </c>
      <c r="K62" s="130"/>
    </row>
    <row r="63" spans="2:11" s="8" customFormat="1" ht="19.9" customHeight="1">
      <c r="B63" s="125"/>
      <c r="C63" s="126"/>
      <c r="D63" s="127" t="s">
        <v>108</v>
      </c>
      <c r="E63" s="128"/>
      <c r="F63" s="128"/>
      <c r="G63" s="128"/>
      <c r="H63" s="128"/>
      <c r="I63" s="128"/>
      <c r="J63" s="129">
        <f>J358</f>
        <v>0</v>
      </c>
      <c r="K63" s="130"/>
    </row>
    <row r="64" spans="2:11" s="8" customFormat="1" ht="14.85" customHeight="1">
      <c r="B64" s="125"/>
      <c r="C64" s="126"/>
      <c r="D64" s="127" t="s">
        <v>109</v>
      </c>
      <c r="E64" s="128"/>
      <c r="F64" s="128"/>
      <c r="G64" s="128"/>
      <c r="H64" s="128"/>
      <c r="I64" s="128"/>
      <c r="J64" s="129">
        <f>J359</f>
        <v>0</v>
      </c>
      <c r="K64" s="130"/>
    </row>
    <row r="65" spans="2:11" s="8" customFormat="1" ht="14.85" customHeight="1">
      <c r="B65" s="125"/>
      <c r="C65" s="126"/>
      <c r="D65" s="127" t="s">
        <v>110</v>
      </c>
      <c r="E65" s="128"/>
      <c r="F65" s="128"/>
      <c r="G65" s="128"/>
      <c r="H65" s="128"/>
      <c r="I65" s="128"/>
      <c r="J65" s="129">
        <f>J384</f>
        <v>0</v>
      </c>
      <c r="K65" s="130"/>
    </row>
    <row r="66" spans="2:11" s="8" customFormat="1" ht="14.85" customHeight="1">
      <c r="B66" s="125"/>
      <c r="C66" s="126"/>
      <c r="D66" s="127" t="s">
        <v>111</v>
      </c>
      <c r="E66" s="128"/>
      <c r="F66" s="128"/>
      <c r="G66" s="128"/>
      <c r="H66" s="128"/>
      <c r="I66" s="128"/>
      <c r="J66" s="129">
        <f>J391</f>
        <v>0</v>
      </c>
      <c r="K66" s="130"/>
    </row>
    <row r="67" spans="2:11" s="8" customFormat="1" ht="14.85" customHeight="1">
      <c r="B67" s="125"/>
      <c r="C67" s="126"/>
      <c r="D67" s="127" t="s">
        <v>112</v>
      </c>
      <c r="E67" s="128"/>
      <c r="F67" s="128"/>
      <c r="G67" s="128"/>
      <c r="H67" s="128"/>
      <c r="I67" s="128"/>
      <c r="J67" s="129">
        <f>J405</f>
        <v>0</v>
      </c>
      <c r="K67" s="130"/>
    </row>
    <row r="68" spans="2:11" s="8" customFormat="1" ht="19.9" customHeight="1">
      <c r="B68" s="125"/>
      <c r="C68" s="126"/>
      <c r="D68" s="127" t="s">
        <v>113</v>
      </c>
      <c r="E68" s="128"/>
      <c r="F68" s="128"/>
      <c r="G68" s="128"/>
      <c r="H68" s="128"/>
      <c r="I68" s="128"/>
      <c r="J68" s="129">
        <f>J425</f>
        <v>0</v>
      </c>
      <c r="K68" s="130"/>
    </row>
    <row r="69" spans="2:11" s="8" customFormat="1" ht="19.9" customHeight="1">
      <c r="B69" s="125"/>
      <c r="C69" s="126"/>
      <c r="D69" s="127" t="s">
        <v>114</v>
      </c>
      <c r="E69" s="128"/>
      <c r="F69" s="128"/>
      <c r="G69" s="128"/>
      <c r="H69" s="128"/>
      <c r="I69" s="128"/>
      <c r="J69" s="129">
        <f>J456</f>
        <v>0</v>
      </c>
      <c r="K69" s="130"/>
    </row>
    <row r="70" spans="2:11" s="7" customFormat="1" ht="24.95" customHeight="1">
      <c r="B70" s="119"/>
      <c r="C70" s="120"/>
      <c r="D70" s="121" t="s">
        <v>115</v>
      </c>
      <c r="E70" s="122"/>
      <c r="F70" s="122"/>
      <c r="G70" s="122"/>
      <c r="H70" s="122"/>
      <c r="I70" s="122"/>
      <c r="J70" s="123">
        <f>J460</f>
        <v>0</v>
      </c>
      <c r="K70" s="124"/>
    </row>
    <row r="71" spans="2:11" s="8" customFormat="1" ht="19.9" customHeight="1">
      <c r="B71" s="125"/>
      <c r="C71" s="126"/>
      <c r="D71" s="127" t="s">
        <v>116</v>
      </c>
      <c r="E71" s="128"/>
      <c r="F71" s="128"/>
      <c r="G71" s="128"/>
      <c r="H71" s="128"/>
      <c r="I71" s="128"/>
      <c r="J71" s="129">
        <f>J461</f>
        <v>0</v>
      </c>
      <c r="K71" s="130"/>
    </row>
    <row r="72" spans="2:11" s="7" customFormat="1" ht="24.95" customHeight="1">
      <c r="B72" s="119"/>
      <c r="C72" s="120"/>
      <c r="D72" s="121" t="s">
        <v>117</v>
      </c>
      <c r="E72" s="122"/>
      <c r="F72" s="122"/>
      <c r="G72" s="122"/>
      <c r="H72" s="122"/>
      <c r="I72" s="122"/>
      <c r="J72" s="123">
        <f>J485</f>
        <v>0</v>
      </c>
      <c r="K72" s="124"/>
    </row>
    <row r="73" spans="2:11" s="1" customFormat="1" ht="21.75" customHeight="1">
      <c r="B73" s="38"/>
      <c r="C73" s="39"/>
      <c r="D73" s="39"/>
      <c r="E73" s="39"/>
      <c r="F73" s="39"/>
      <c r="G73" s="39"/>
      <c r="H73" s="39"/>
      <c r="I73" s="39"/>
      <c r="J73" s="39"/>
      <c r="K73" s="42"/>
    </row>
    <row r="74" spans="2:11" s="1" customFormat="1" ht="6.95" customHeight="1">
      <c r="B74" s="53"/>
      <c r="C74" s="54"/>
      <c r="D74" s="54"/>
      <c r="E74" s="54"/>
      <c r="F74" s="54"/>
      <c r="G74" s="54"/>
      <c r="H74" s="54"/>
      <c r="I74" s="54"/>
      <c r="J74" s="54"/>
      <c r="K74" s="55"/>
    </row>
    <row r="78" spans="2:12" s="1" customFormat="1" ht="6.95" customHeight="1">
      <c r="B78" s="56"/>
      <c r="C78" s="57"/>
      <c r="D78" s="57"/>
      <c r="E78" s="57"/>
      <c r="F78" s="57"/>
      <c r="G78" s="57"/>
      <c r="H78" s="57"/>
      <c r="I78" s="57"/>
      <c r="J78" s="57"/>
      <c r="K78" s="57"/>
      <c r="L78" s="38"/>
    </row>
    <row r="79" spans="2:12" s="1" customFormat="1" ht="36.95" customHeight="1">
      <c r="B79" s="38"/>
      <c r="C79" s="58" t="s">
        <v>118</v>
      </c>
      <c r="L79" s="38"/>
    </row>
    <row r="80" spans="2:12" s="1" customFormat="1" ht="6.95" customHeight="1">
      <c r="B80" s="38"/>
      <c r="L80" s="38"/>
    </row>
    <row r="81" spans="2:12" s="1" customFormat="1" ht="14.45" customHeight="1">
      <c r="B81" s="38"/>
      <c r="C81" s="60" t="s">
        <v>16</v>
      </c>
      <c r="L81" s="38"/>
    </row>
    <row r="82" spans="2:12" s="1" customFormat="1" ht="16.5" customHeight="1">
      <c r="B82" s="38"/>
      <c r="E82" s="391" t="str">
        <f>E7</f>
        <v>219170003 - Malé Labe, Horní Lánov, rekonstrukce opevnění, ř.km 11,255 - 11,500</v>
      </c>
      <c r="F82" s="392"/>
      <c r="G82" s="392"/>
      <c r="H82" s="392"/>
      <c r="L82" s="38"/>
    </row>
    <row r="83" spans="2:12" s="1" customFormat="1" ht="14.45" customHeight="1">
      <c r="B83" s="38"/>
      <c r="C83" s="60" t="s">
        <v>95</v>
      </c>
      <c r="L83" s="38"/>
    </row>
    <row r="84" spans="2:12" s="1" customFormat="1" ht="17.25" customHeight="1">
      <c r="B84" s="38"/>
      <c r="E84" s="382" t="str">
        <f>E9</f>
        <v>SO 01.1 - Rekonstrukce PB zdi v délce 181,7 m v ř.km 11,304 ÷ 11,487</v>
      </c>
      <c r="F84" s="393"/>
      <c r="G84" s="393"/>
      <c r="H84" s="393"/>
      <c r="L84" s="38"/>
    </row>
    <row r="85" spans="2:12" s="1" customFormat="1" ht="6.95" customHeight="1">
      <c r="B85" s="38"/>
      <c r="L85" s="38"/>
    </row>
    <row r="86" spans="2:12" s="1" customFormat="1" ht="18" customHeight="1">
      <c r="B86" s="38"/>
      <c r="C86" s="60" t="s">
        <v>19</v>
      </c>
      <c r="F86" s="131" t="str">
        <f>F12</f>
        <v xml:space="preserve"> </v>
      </c>
      <c r="I86" s="60" t="s">
        <v>21</v>
      </c>
      <c r="J86" s="64"/>
      <c r="L86" s="38"/>
    </row>
    <row r="87" spans="2:12" s="1" customFormat="1" ht="6.95" customHeight="1">
      <c r="B87" s="38"/>
      <c r="L87" s="38"/>
    </row>
    <row r="88" spans="2:12" s="1" customFormat="1" ht="15">
      <c r="B88" s="38"/>
      <c r="C88" s="60" t="s">
        <v>22</v>
      </c>
      <c r="F88" s="131" t="str">
        <f>E15</f>
        <v>Povodí Labe, státní podnik</v>
      </c>
      <c r="I88" s="60" t="s">
        <v>27</v>
      </c>
      <c r="J88" s="131"/>
      <c r="L88" s="38"/>
    </row>
    <row r="89" spans="2:12" s="1" customFormat="1" ht="14.45" customHeight="1">
      <c r="B89" s="38"/>
      <c r="C89" s="60" t="s">
        <v>26</v>
      </c>
      <c r="F89" s="131" t="str">
        <f>IF(E18="","",E18)</f>
        <v xml:space="preserve"> </v>
      </c>
      <c r="L89" s="38"/>
    </row>
    <row r="90" spans="2:12" s="1" customFormat="1" ht="10.35" customHeight="1">
      <c r="B90" s="38"/>
      <c r="L90" s="38"/>
    </row>
    <row r="91" spans="2:20" s="9" customFormat="1" ht="29.25" customHeight="1">
      <c r="B91" s="132"/>
      <c r="C91" s="133" t="s">
        <v>119</v>
      </c>
      <c r="D91" s="134" t="s">
        <v>50</v>
      </c>
      <c r="E91" s="134" t="s">
        <v>46</v>
      </c>
      <c r="F91" s="134" t="s">
        <v>120</v>
      </c>
      <c r="G91" s="134" t="s">
        <v>121</v>
      </c>
      <c r="H91" s="134" t="s">
        <v>122</v>
      </c>
      <c r="I91" s="134" t="s">
        <v>123</v>
      </c>
      <c r="J91" s="134" t="s">
        <v>99</v>
      </c>
      <c r="K91" s="135" t="s">
        <v>124</v>
      </c>
      <c r="L91" s="132"/>
      <c r="M91" s="70" t="s">
        <v>125</v>
      </c>
      <c r="N91" s="71" t="s">
        <v>35</v>
      </c>
      <c r="O91" s="71" t="s">
        <v>126</v>
      </c>
      <c r="P91" s="71" t="s">
        <v>127</v>
      </c>
      <c r="Q91" s="71" t="s">
        <v>128</v>
      </c>
      <c r="R91" s="71" t="s">
        <v>129</v>
      </c>
      <c r="S91" s="71" t="s">
        <v>130</v>
      </c>
      <c r="T91" s="72" t="s">
        <v>131</v>
      </c>
    </row>
    <row r="92" spans="2:63" s="1" customFormat="1" ht="29.25" customHeight="1">
      <c r="B92" s="38"/>
      <c r="C92" s="74" t="s">
        <v>100</v>
      </c>
      <c r="J92" s="136">
        <f>BK92</f>
        <v>0</v>
      </c>
      <c r="L92" s="38"/>
      <c r="M92" s="73"/>
      <c r="N92" s="65"/>
      <c r="O92" s="65"/>
      <c r="P92" s="137">
        <f>P93+P460+P485</f>
        <v>0</v>
      </c>
      <c r="Q92" s="65"/>
      <c r="R92" s="137">
        <f>R93+R460+R485</f>
        <v>717.1366029999999</v>
      </c>
      <c r="S92" s="65"/>
      <c r="T92" s="138">
        <f>T93+T460+T485</f>
        <v>507.825</v>
      </c>
      <c r="AT92" s="24" t="s">
        <v>64</v>
      </c>
      <c r="AU92" s="24" t="s">
        <v>101</v>
      </c>
      <c r="BK92" s="139">
        <f>BK93+BK460+BK485</f>
        <v>0</v>
      </c>
    </row>
    <row r="93" spans="2:63" s="10" customFormat="1" ht="37.35" customHeight="1">
      <c r="B93" s="140"/>
      <c r="D93" s="141" t="s">
        <v>64</v>
      </c>
      <c r="E93" s="142" t="s">
        <v>132</v>
      </c>
      <c r="F93" s="142" t="s">
        <v>133</v>
      </c>
      <c r="J93" s="143">
        <f>BK93</f>
        <v>0</v>
      </c>
      <c r="L93" s="140"/>
      <c r="M93" s="144"/>
      <c r="N93" s="145"/>
      <c r="O93" s="145"/>
      <c r="P93" s="146">
        <f>P94+P259+P277+P310+P323+P358+P425+P456</f>
        <v>0</v>
      </c>
      <c r="Q93" s="145"/>
      <c r="R93" s="146">
        <f>R94+R259+R277+R310+R323+R358+R425+R456</f>
        <v>717.072603</v>
      </c>
      <c r="S93" s="145"/>
      <c r="T93" s="147">
        <f>T94+T259+T277+T310+T323+T358+T425+T456</f>
        <v>507.825</v>
      </c>
      <c r="AR93" s="141" t="s">
        <v>73</v>
      </c>
      <c r="AT93" s="148" t="s">
        <v>64</v>
      </c>
      <c r="AU93" s="148" t="s">
        <v>65</v>
      </c>
      <c r="AY93" s="141" t="s">
        <v>134</v>
      </c>
      <c r="BK93" s="149">
        <f>BK94+BK259+BK277+BK310+BK323+BK358+BK425+BK456</f>
        <v>0</v>
      </c>
    </row>
    <row r="94" spans="2:63" s="10" customFormat="1" ht="19.9" customHeight="1">
      <c r="B94" s="140"/>
      <c r="D94" s="141" t="s">
        <v>64</v>
      </c>
      <c r="E94" s="150" t="s">
        <v>73</v>
      </c>
      <c r="F94" s="150" t="s">
        <v>135</v>
      </c>
      <c r="J94" s="151">
        <f>BK94</f>
        <v>0</v>
      </c>
      <c r="L94" s="140"/>
      <c r="M94" s="144"/>
      <c r="N94" s="145"/>
      <c r="O94" s="145"/>
      <c r="P94" s="146">
        <f>SUM(P95:P258)</f>
        <v>0</v>
      </c>
      <c r="Q94" s="145"/>
      <c r="R94" s="146">
        <f>SUM(R95:R258)</f>
        <v>69.19253199999999</v>
      </c>
      <c r="S94" s="145"/>
      <c r="T94" s="147">
        <f>SUM(T95:T258)</f>
        <v>0</v>
      </c>
      <c r="AR94" s="141" t="s">
        <v>73</v>
      </c>
      <c r="AT94" s="148" t="s">
        <v>64</v>
      </c>
      <c r="AU94" s="148" t="s">
        <v>73</v>
      </c>
      <c r="AY94" s="141" t="s">
        <v>134</v>
      </c>
      <c r="BK94" s="149">
        <f>SUM(BK95:BK258)</f>
        <v>0</v>
      </c>
    </row>
    <row r="95" spans="2:65" s="1" customFormat="1" ht="25.5" customHeight="1">
      <c r="B95" s="152"/>
      <c r="C95" s="153" t="s">
        <v>73</v>
      </c>
      <c r="D95" s="153" t="s">
        <v>136</v>
      </c>
      <c r="E95" s="154" t="s">
        <v>137</v>
      </c>
      <c r="F95" s="155" t="s">
        <v>138</v>
      </c>
      <c r="G95" s="156" t="s">
        <v>139</v>
      </c>
      <c r="H95" s="157">
        <v>450</v>
      </c>
      <c r="I95" s="158"/>
      <c r="J95" s="158">
        <f>ROUND(I95*H95,2)</f>
        <v>0</v>
      </c>
      <c r="K95" s="155" t="s">
        <v>140</v>
      </c>
      <c r="L95" s="38"/>
      <c r="M95" s="159" t="s">
        <v>5</v>
      </c>
      <c r="N95" s="160" t="s">
        <v>36</v>
      </c>
      <c r="O95" s="161"/>
      <c r="P95" s="161">
        <f>O95*H95</f>
        <v>0</v>
      </c>
      <c r="Q95" s="161">
        <v>0</v>
      </c>
      <c r="R95" s="161">
        <f>Q95*H95</f>
        <v>0</v>
      </c>
      <c r="S95" s="161">
        <v>0</v>
      </c>
      <c r="T95" s="162">
        <f>S95*H95</f>
        <v>0</v>
      </c>
      <c r="AR95" s="24" t="s">
        <v>141</v>
      </c>
      <c r="AT95" s="24" t="s">
        <v>136</v>
      </c>
      <c r="AU95" s="24" t="s">
        <v>75</v>
      </c>
      <c r="AY95" s="24" t="s">
        <v>134</v>
      </c>
      <c r="BE95" s="163">
        <f>IF(N95="základní",J95,0)</f>
        <v>0</v>
      </c>
      <c r="BF95" s="163">
        <f>IF(N95="snížená",J95,0)</f>
        <v>0</v>
      </c>
      <c r="BG95" s="163">
        <f>IF(N95="zákl. přenesená",J95,0)</f>
        <v>0</v>
      </c>
      <c r="BH95" s="163">
        <f>IF(N95="sníž. přenesená",J95,0)</f>
        <v>0</v>
      </c>
      <c r="BI95" s="163">
        <f>IF(N95="nulová",J95,0)</f>
        <v>0</v>
      </c>
      <c r="BJ95" s="24" t="s">
        <v>73</v>
      </c>
      <c r="BK95" s="163">
        <f>ROUND(I95*H95,2)</f>
        <v>0</v>
      </c>
      <c r="BL95" s="24" t="s">
        <v>141</v>
      </c>
      <c r="BM95" s="24" t="s">
        <v>142</v>
      </c>
    </row>
    <row r="96" spans="2:47" s="1" customFormat="1" ht="13.5">
      <c r="B96" s="38"/>
      <c r="D96" s="164" t="s">
        <v>143</v>
      </c>
      <c r="F96" s="165" t="s">
        <v>1066</v>
      </c>
      <c r="L96" s="38"/>
      <c r="M96" s="166"/>
      <c r="N96" s="39"/>
      <c r="O96" s="39"/>
      <c r="P96" s="39"/>
      <c r="Q96" s="39"/>
      <c r="R96" s="39"/>
      <c r="S96" s="39"/>
      <c r="T96" s="67"/>
      <c r="AT96" s="24" t="s">
        <v>143</v>
      </c>
      <c r="AU96" s="24" t="s">
        <v>75</v>
      </c>
    </row>
    <row r="97" spans="2:65" s="1" customFormat="1" ht="16.5" customHeight="1">
      <c r="B97" s="152"/>
      <c r="C97" s="153">
        <v>2</v>
      </c>
      <c r="D97" s="153" t="s">
        <v>136</v>
      </c>
      <c r="E97" s="154" t="s">
        <v>152</v>
      </c>
      <c r="F97" s="155" t="s">
        <v>153</v>
      </c>
      <c r="G97" s="156" t="s">
        <v>144</v>
      </c>
      <c r="H97" s="157">
        <v>1</v>
      </c>
      <c r="I97" s="158"/>
      <c r="J97" s="158">
        <f>ROUND(I97*H97,2)</f>
        <v>0</v>
      </c>
      <c r="K97" s="155" t="s">
        <v>20</v>
      </c>
      <c r="L97" s="38"/>
      <c r="M97" s="159" t="s">
        <v>5</v>
      </c>
      <c r="N97" s="160" t="s">
        <v>36</v>
      </c>
      <c r="O97" s="161"/>
      <c r="P97" s="161">
        <f>O97*H97</f>
        <v>0</v>
      </c>
      <c r="Q97" s="161">
        <v>5E-05</v>
      </c>
      <c r="R97" s="161">
        <f>Q97*H97</f>
        <v>5E-05</v>
      </c>
      <c r="S97" s="161">
        <v>0</v>
      </c>
      <c r="T97" s="162">
        <f>S97*H97</f>
        <v>0</v>
      </c>
      <c r="AR97" s="24" t="s">
        <v>141</v>
      </c>
      <c r="AT97" s="24" t="s">
        <v>136</v>
      </c>
      <c r="AU97" s="24" t="s">
        <v>75</v>
      </c>
      <c r="AY97" s="24" t="s">
        <v>134</v>
      </c>
      <c r="BE97" s="163">
        <f>IF(N97="základní",J97,0)</f>
        <v>0</v>
      </c>
      <c r="BF97" s="163">
        <f>IF(N97="snížená",J97,0)</f>
        <v>0</v>
      </c>
      <c r="BG97" s="163">
        <f>IF(N97="zákl. přenesená",J97,0)</f>
        <v>0</v>
      </c>
      <c r="BH97" s="163">
        <f>IF(N97="sníž. přenesená",J97,0)</f>
        <v>0</v>
      </c>
      <c r="BI97" s="163">
        <f>IF(N97="nulová",J97,0)</f>
        <v>0</v>
      </c>
      <c r="BJ97" s="24" t="s">
        <v>73</v>
      </c>
      <c r="BK97" s="163">
        <f>ROUND(I97*H97,2)</f>
        <v>0</v>
      </c>
      <c r="BL97" s="24" t="s">
        <v>141</v>
      </c>
      <c r="BM97" s="24" t="s">
        <v>154</v>
      </c>
    </row>
    <row r="98" spans="2:47" s="1" customFormat="1" ht="27">
      <c r="B98" s="38"/>
      <c r="D98" s="164" t="s">
        <v>143</v>
      </c>
      <c r="F98" s="165" t="s">
        <v>155</v>
      </c>
      <c r="L98" s="38"/>
      <c r="M98" s="166"/>
      <c r="N98" s="39"/>
      <c r="O98" s="39"/>
      <c r="P98" s="39"/>
      <c r="Q98" s="39"/>
      <c r="R98" s="39"/>
      <c r="S98" s="39"/>
      <c r="T98" s="67"/>
      <c r="AT98" s="24" t="s">
        <v>143</v>
      </c>
      <c r="AU98" s="24" t="s">
        <v>75</v>
      </c>
    </row>
    <row r="99" spans="2:47" s="1" customFormat="1" ht="108">
      <c r="B99" s="38"/>
      <c r="D99" s="164" t="s">
        <v>145</v>
      </c>
      <c r="F99" s="167" t="s">
        <v>156</v>
      </c>
      <c r="L99" s="38"/>
      <c r="M99" s="166"/>
      <c r="N99" s="39"/>
      <c r="O99" s="39"/>
      <c r="P99" s="39"/>
      <c r="Q99" s="39"/>
      <c r="R99" s="39"/>
      <c r="S99" s="39"/>
      <c r="T99" s="67"/>
      <c r="AT99" s="24" t="s">
        <v>145</v>
      </c>
      <c r="AU99" s="24" t="s">
        <v>75</v>
      </c>
    </row>
    <row r="100" spans="2:51" s="11" customFormat="1" ht="13.5">
      <c r="B100" s="168"/>
      <c r="D100" s="164" t="s">
        <v>146</v>
      </c>
      <c r="E100" s="169" t="s">
        <v>5</v>
      </c>
      <c r="F100" s="170" t="s">
        <v>147</v>
      </c>
      <c r="H100" s="169" t="s">
        <v>5</v>
      </c>
      <c r="L100" s="168"/>
      <c r="M100" s="171"/>
      <c r="N100" s="172"/>
      <c r="O100" s="172"/>
      <c r="P100" s="172"/>
      <c r="Q100" s="172"/>
      <c r="R100" s="172"/>
      <c r="S100" s="172"/>
      <c r="T100" s="173"/>
      <c r="AT100" s="169" t="s">
        <v>146</v>
      </c>
      <c r="AU100" s="169" t="s">
        <v>75</v>
      </c>
      <c r="AV100" s="11" t="s">
        <v>73</v>
      </c>
      <c r="AW100" s="11" t="s">
        <v>28</v>
      </c>
      <c r="AX100" s="11" t="s">
        <v>65</v>
      </c>
      <c r="AY100" s="169" t="s">
        <v>134</v>
      </c>
    </row>
    <row r="101" spans="2:51" s="12" customFormat="1" ht="13.5">
      <c r="B101" s="174"/>
      <c r="D101" s="164" t="s">
        <v>146</v>
      </c>
      <c r="E101" s="175" t="s">
        <v>5</v>
      </c>
      <c r="F101" s="176" t="s">
        <v>148</v>
      </c>
      <c r="H101" s="177">
        <v>1</v>
      </c>
      <c r="L101" s="174"/>
      <c r="M101" s="178"/>
      <c r="N101" s="179"/>
      <c r="O101" s="179"/>
      <c r="P101" s="179"/>
      <c r="Q101" s="179"/>
      <c r="R101" s="179"/>
      <c r="S101" s="179"/>
      <c r="T101" s="180"/>
      <c r="AT101" s="175" t="s">
        <v>146</v>
      </c>
      <c r="AU101" s="175" t="s">
        <v>75</v>
      </c>
      <c r="AV101" s="12" t="s">
        <v>75</v>
      </c>
      <c r="AW101" s="12" t="s">
        <v>28</v>
      </c>
      <c r="AX101" s="12" t="s">
        <v>65</v>
      </c>
      <c r="AY101" s="175" t="s">
        <v>134</v>
      </c>
    </row>
    <row r="102" spans="2:51" s="13" customFormat="1" ht="13.5">
      <c r="B102" s="181"/>
      <c r="D102" s="164" t="s">
        <v>146</v>
      </c>
      <c r="E102" s="182" t="s">
        <v>5</v>
      </c>
      <c r="F102" s="183" t="s">
        <v>149</v>
      </c>
      <c r="H102" s="184">
        <v>1</v>
      </c>
      <c r="L102" s="181"/>
      <c r="M102" s="185"/>
      <c r="N102" s="186"/>
      <c r="O102" s="186"/>
      <c r="P102" s="186"/>
      <c r="Q102" s="186"/>
      <c r="R102" s="186"/>
      <c r="S102" s="186"/>
      <c r="T102" s="187"/>
      <c r="AT102" s="182" t="s">
        <v>146</v>
      </c>
      <c r="AU102" s="182" t="s">
        <v>75</v>
      </c>
      <c r="AV102" s="13" t="s">
        <v>141</v>
      </c>
      <c r="AW102" s="13" t="s">
        <v>28</v>
      </c>
      <c r="AX102" s="13" t="s">
        <v>73</v>
      </c>
      <c r="AY102" s="182" t="s">
        <v>134</v>
      </c>
    </row>
    <row r="103" spans="2:65" s="1" customFormat="1" ht="16.5" customHeight="1">
      <c r="B103" s="152"/>
      <c r="C103" s="153">
        <v>3</v>
      </c>
      <c r="D103" s="153" t="s">
        <v>136</v>
      </c>
      <c r="E103" s="154" t="s">
        <v>158</v>
      </c>
      <c r="F103" s="155" t="s">
        <v>159</v>
      </c>
      <c r="G103" s="156" t="s">
        <v>144</v>
      </c>
      <c r="H103" s="157">
        <v>1</v>
      </c>
      <c r="I103" s="158"/>
      <c r="J103" s="158">
        <f>ROUND(I103*H103,2)</f>
        <v>0</v>
      </c>
      <c r="K103" s="155" t="s">
        <v>20</v>
      </c>
      <c r="L103" s="38"/>
      <c r="M103" s="159" t="s">
        <v>5</v>
      </c>
      <c r="N103" s="160" t="s">
        <v>36</v>
      </c>
      <c r="O103" s="161"/>
      <c r="P103" s="161">
        <f>O103*H103</f>
        <v>0</v>
      </c>
      <c r="Q103" s="161">
        <v>5E-05</v>
      </c>
      <c r="R103" s="161">
        <f>Q103*H103</f>
        <v>5E-05</v>
      </c>
      <c r="S103" s="161">
        <v>0</v>
      </c>
      <c r="T103" s="162">
        <f>S103*H103</f>
        <v>0</v>
      </c>
      <c r="AR103" s="24" t="s">
        <v>141</v>
      </c>
      <c r="AT103" s="24" t="s">
        <v>136</v>
      </c>
      <c r="AU103" s="24" t="s">
        <v>75</v>
      </c>
      <c r="AY103" s="24" t="s">
        <v>134</v>
      </c>
      <c r="BE103" s="163">
        <f>IF(N103="základní",J103,0)</f>
        <v>0</v>
      </c>
      <c r="BF103" s="163">
        <f>IF(N103="snížená",J103,0)</f>
        <v>0</v>
      </c>
      <c r="BG103" s="163">
        <f>IF(N103="zákl. přenesená",J103,0)</f>
        <v>0</v>
      </c>
      <c r="BH103" s="163">
        <f>IF(N103="sníž. přenesená",J103,0)</f>
        <v>0</v>
      </c>
      <c r="BI103" s="163">
        <f>IF(N103="nulová",J103,0)</f>
        <v>0</v>
      </c>
      <c r="BJ103" s="24" t="s">
        <v>73</v>
      </c>
      <c r="BK103" s="163">
        <f>ROUND(I103*H103,2)</f>
        <v>0</v>
      </c>
      <c r="BL103" s="24" t="s">
        <v>141</v>
      </c>
      <c r="BM103" s="24" t="s">
        <v>160</v>
      </c>
    </row>
    <row r="104" spans="2:47" s="1" customFormat="1" ht="27">
      <c r="B104" s="38"/>
      <c r="D104" s="164" t="s">
        <v>143</v>
      </c>
      <c r="F104" s="165" t="s">
        <v>161</v>
      </c>
      <c r="L104" s="38"/>
      <c r="M104" s="166"/>
      <c r="N104" s="39"/>
      <c r="O104" s="39"/>
      <c r="P104" s="39"/>
      <c r="Q104" s="39"/>
      <c r="R104" s="39"/>
      <c r="S104" s="39"/>
      <c r="T104" s="67"/>
      <c r="AT104" s="24" t="s">
        <v>143</v>
      </c>
      <c r="AU104" s="24" t="s">
        <v>75</v>
      </c>
    </row>
    <row r="105" spans="2:47" s="1" customFormat="1" ht="108">
      <c r="B105" s="38"/>
      <c r="D105" s="164" t="s">
        <v>145</v>
      </c>
      <c r="F105" s="167" t="s">
        <v>156</v>
      </c>
      <c r="L105" s="38"/>
      <c r="M105" s="166"/>
      <c r="N105" s="39"/>
      <c r="O105" s="39"/>
      <c r="P105" s="39"/>
      <c r="Q105" s="39"/>
      <c r="R105" s="39"/>
      <c r="S105" s="39"/>
      <c r="T105" s="67"/>
      <c r="AT105" s="24" t="s">
        <v>145</v>
      </c>
      <c r="AU105" s="24" t="s">
        <v>75</v>
      </c>
    </row>
    <row r="106" spans="2:51" s="11" customFormat="1" ht="13.5">
      <c r="B106" s="168"/>
      <c r="D106" s="164" t="s">
        <v>146</v>
      </c>
      <c r="E106" s="169" t="s">
        <v>5</v>
      </c>
      <c r="F106" s="170" t="s">
        <v>147</v>
      </c>
      <c r="H106" s="169" t="s">
        <v>5</v>
      </c>
      <c r="L106" s="168"/>
      <c r="M106" s="171"/>
      <c r="N106" s="172"/>
      <c r="O106" s="172"/>
      <c r="P106" s="172"/>
      <c r="Q106" s="172"/>
      <c r="R106" s="172"/>
      <c r="S106" s="172"/>
      <c r="T106" s="173"/>
      <c r="AT106" s="169" t="s">
        <v>146</v>
      </c>
      <c r="AU106" s="169" t="s">
        <v>75</v>
      </c>
      <c r="AV106" s="11" t="s">
        <v>73</v>
      </c>
      <c r="AW106" s="11" t="s">
        <v>28</v>
      </c>
      <c r="AX106" s="11" t="s">
        <v>65</v>
      </c>
      <c r="AY106" s="169" t="s">
        <v>134</v>
      </c>
    </row>
    <row r="107" spans="2:51" s="12" customFormat="1" ht="13.5">
      <c r="B107" s="174"/>
      <c r="D107" s="164" t="s">
        <v>146</v>
      </c>
      <c r="E107" s="175" t="s">
        <v>5</v>
      </c>
      <c r="F107" s="176" t="s">
        <v>148</v>
      </c>
      <c r="H107" s="177">
        <v>1</v>
      </c>
      <c r="L107" s="174"/>
      <c r="M107" s="178"/>
      <c r="N107" s="179"/>
      <c r="O107" s="179"/>
      <c r="P107" s="179"/>
      <c r="Q107" s="179"/>
      <c r="R107" s="179"/>
      <c r="S107" s="179"/>
      <c r="T107" s="180"/>
      <c r="AT107" s="175" t="s">
        <v>146</v>
      </c>
      <c r="AU107" s="175" t="s">
        <v>75</v>
      </c>
      <c r="AV107" s="12" t="s">
        <v>75</v>
      </c>
      <c r="AW107" s="12" t="s">
        <v>28</v>
      </c>
      <c r="AX107" s="12" t="s">
        <v>65</v>
      </c>
      <c r="AY107" s="175" t="s">
        <v>134</v>
      </c>
    </row>
    <row r="108" spans="2:51" s="13" customFormat="1" ht="13.5">
      <c r="B108" s="181"/>
      <c r="D108" s="164" t="s">
        <v>146</v>
      </c>
      <c r="E108" s="182" t="s">
        <v>5</v>
      </c>
      <c r="F108" s="183" t="s">
        <v>149</v>
      </c>
      <c r="H108" s="184">
        <v>1</v>
      </c>
      <c r="L108" s="181"/>
      <c r="M108" s="185"/>
      <c r="N108" s="186"/>
      <c r="O108" s="186"/>
      <c r="P108" s="186"/>
      <c r="Q108" s="186"/>
      <c r="R108" s="186"/>
      <c r="S108" s="186"/>
      <c r="T108" s="187"/>
      <c r="AT108" s="182" t="s">
        <v>146</v>
      </c>
      <c r="AU108" s="182" t="s">
        <v>75</v>
      </c>
      <c r="AV108" s="13" t="s">
        <v>141</v>
      </c>
      <c r="AW108" s="13" t="s">
        <v>28</v>
      </c>
      <c r="AX108" s="13" t="s">
        <v>73</v>
      </c>
      <c r="AY108" s="182" t="s">
        <v>134</v>
      </c>
    </row>
    <row r="109" spans="2:65" s="1" customFormat="1" ht="16.5" customHeight="1">
      <c r="B109" s="152"/>
      <c r="C109" s="153">
        <v>4</v>
      </c>
      <c r="D109" s="153" t="s">
        <v>136</v>
      </c>
      <c r="E109" s="154" t="s">
        <v>163</v>
      </c>
      <c r="F109" s="155" t="s">
        <v>164</v>
      </c>
      <c r="G109" s="156" t="s">
        <v>144</v>
      </c>
      <c r="H109" s="157">
        <v>1</v>
      </c>
      <c r="I109" s="158"/>
      <c r="J109" s="158">
        <f>ROUND(I109*H109,2)</f>
        <v>0</v>
      </c>
      <c r="K109" s="155" t="s">
        <v>20</v>
      </c>
      <c r="L109" s="38"/>
      <c r="M109" s="159" t="s">
        <v>5</v>
      </c>
      <c r="N109" s="160" t="s">
        <v>36</v>
      </c>
      <c r="O109" s="161"/>
      <c r="P109" s="161">
        <f>O109*H109</f>
        <v>0</v>
      </c>
      <c r="Q109" s="161">
        <v>9E-05</v>
      </c>
      <c r="R109" s="161">
        <f>Q109*H109</f>
        <v>9E-05</v>
      </c>
      <c r="S109" s="161">
        <v>0</v>
      </c>
      <c r="T109" s="162">
        <f>S109*H109</f>
        <v>0</v>
      </c>
      <c r="AR109" s="24" t="s">
        <v>141</v>
      </c>
      <c r="AT109" s="24" t="s">
        <v>136</v>
      </c>
      <c r="AU109" s="24" t="s">
        <v>75</v>
      </c>
      <c r="AY109" s="24" t="s">
        <v>134</v>
      </c>
      <c r="BE109" s="163">
        <f>IF(N109="základní",J109,0)</f>
        <v>0</v>
      </c>
      <c r="BF109" s="163">
        <f>IF(N109="snížená",J109,0)</f>
        <v>0</v>
      </c>
      <c r="BG109" s="163">
        <f>IF(N109="zákl. přenesená",J109,0)</f>
        <v>0</v>
      </c>
      <c r="BH109" s="163">
        <f>IF(N109="sníž. přenesená",J109,0)</f>
        <v>0</v>
      </c>
      <c r="BI109" s="163">
        <f>IF(N109="nulová",J109,0)</f>
        <v>0</v>
      </c>
      <c r="BJ109" s="24" t="s">
        <v>73</v>
      </c>
      <c r="BK109" s="163">
        <f>ROUND(I109*H109,2)</f>
        <v>0</v>
      </c>
      <c r="BL109" s="24" t="s">
        <v>141</v>
      </c>
      <c r="BM109" s="24" t="s">
        <v>165</v>
      </c>
    </row>
    <row r="110" spans="2:47" s="1" customFormat="1" ht="27">
      <c r="B110" s="38"/>
      <c r="D110" s="164" t="s">
        <v>143</v>
      </c>
      <c r="F110" s="165" t="s">
        <v>166</v>
      </c>
      <c r="L110" s="38"/>
      <c r="M110" s="166"/>
      <c r="N110" s="39"/>
      <c r="O110" s="39"/>
      <c r="P110" s="39"/>
      <c r="Q110" s="39"/>
      <c r="R110" s="39"/>
      <c r="S110" s="39"/>
      <c r="T110" s="67"/>
      <c r="AT110" s="24" t="s">
        <v>143</v>
      </c>
      <c r="AU110" s="24" t="s">
        <v>75</v>
      </c>
    </row>
    <row r="111" spans="2:47" s="1" customFormat="1" ht="108">
      <c r="B111" s="38"/>
      <c r="D111" s="164" t="s">
        <v>145</v>
      </c>
      <c r="F111" s="167" t="s">
        <v>156</v>
      </c>
      <c r="L111" s="38"/>
      <c r="M111" s="166"/>
      <c r="N111" s="39"/>
      <c r="O111" s="39"/>
      <c r="P111" s="39"/>
      <c r="Q111" s="39"/>
      <c r="R111" s="39"/>
      <c r="S111" s="39"/>
      <c r="T111" s="67"/>
      <c r="AT111" s="24" t="s">
        <v>145</v>
      </c>
      <c r="AU111" s="24" t="s">
        <v>75</v>
      </c>
    </row>
    <row r="112" spans="2:51" s="11" customFormat="1" ht="13.5">
      <c r="B112" s="168"/>
      <c r="D112" s="164" t="s">
        <v>146</v>
      </c>
      <c r="E112" s="169" t="s">
        <v>5</v>
      </c>
      <c r="F112" s="170" t="s">
        <v>147</v>
      </c>
      <c r="H112" s="169" t="s">
        <v>5</v>
      </c>
      <c r="L112" s="168"/>
      <c r="M112" s="171"/>
      <c r="N112" s="172"/>
      <c r="O112" s="172"/>
      <c r="P112" s="172"/>
      <c r="Q112" s="172"/>
      <c r="R112" s="172"/>
      <c r="S112" s="172"/>
      <c r="T112" s="173"/>
      <c r="AT112" s="169" t="s">
        <v>146</v>
      </c>
      <c r="AU112" s="169" t="s">
        <v>75</v>
      </c>
      <c r="AV112" s="11" t="s">
        <v>73</v>
      </c>
      <c r="AW112" s="11" t="s">
        <v>28</v>
      </c>
      <c r="AX112" s="11" t="s">
        <v>65</v>
      </c>
      <c r="AY112" s="169" t="s">
        <v>134</v>
      </c>
    </row>
    <row r="113" spans="2:51" s="12" customFormat="1" ht="13.5">
      <c r="B113" s="174"/>
      <c r="D113" s="164" t="s">
        <v>146</v>
      </c>
      <c r="E113" s="175" t="s">
        <v>5</v>
      </c>
      <c r="F113" s="176" t="s">
        <v>148</v>
      </c>
      <c r="H113" s="177">
        <v>1</v>
      </c>
      <c r="L113" s="174"/>
      <c r="M113" s="178"/>
      <c r="N113" s="179"/>
      <c r="O113" s="179"/>
      <c r="P113" s="179"/>
      <c r="Q113" s="179"/>
      <c r="R113" s="179"/>
      <c r="S113" s="179"/>
      <c r="T113" s="180"/>
      <c r="AT113" s="175" t="s">
        <v>146</v>
      </c>
      <c r="AU113" s="175" t="s">
        <v>75</v>
      </c>
      <c r="AV113" s="12" t="s">
        <v>75</v>
      </c>
      <c r="AW113" s="12" t="s">
        <v>28</v>
      </c>
      <c r="AX113" s="12" t="s">
        <v>65</v>
      </c>
      <c r="AY113" s="175" t="s">
        <v>134</v>
      </c>
    </row>
    <row r="114" spans="2:51" s="13" customFormat="1" ht="13.5">
      <c r="B114" s="181"/>
      <c r="D114" s="164" t="s">
        <v>146</v>
      </c>
      <c r="E114" s="182" t="s">
        <v>5</v>
      </c>
      <c r="F114" s="183" t="s">
        <v>149</v>
      </c>
      <c r="H114" s="184">
        <v>1</v>
      </c>
      <c r="L114" s="181"/>
      <c r="M114" s="185"/>
      <c r="N114" s="186"/>
      <c r="O114" s="186"/>
      <c r="P114" s="186"/>
      <c r="Q114" s="186"/>
      <c r="R114" s="186"/>
      <c r="S114" s="186"/>
      <c r="T114" s="187"/>
      <c r="AT114" s="182" t="s">
        <v>146</v>
      </c>
      <c r="AU114" s="182" t="s">
        <v>75</v>
      </c>
      <c r="AV114" s="13" t="s">
        <v>141</v>
      </c>
      <c r="AW114" s="13" t="s">
        <v>28</v>
      </c>
      <c r="AX114" s="13" t="s">
        <v>73</v>
      </c>
      <c r="AY114" s="182" t="s">
        <v>134</v>
      </c>
    </row>
    <row r="115" spans="2:65" s="1" customFormat="1" ht="16.5" customHeight="1">
      <c r="B115" s="152"/>
      <c r="C115" s="153">
        <v>5</v>
      </c>
      <c r="D115" s="153" t="s">
        <v>136</v>
      </c>
      <c r="E115" s="154" t="s">
        <v>168</v>
      </c>
      <c r="F115" s="155" t="s">
        <v>169</v>
      </c>
      <c r="G115" s="156" t="s">
        <v>170</v>
      </c>
      <c r="H115" s="157">
        <v>156.2</v>
      </c>
      <c r="I115" s="158"/>
      <c r="J115" s="158">
        <f>ROUND(I115*H115,2)</f>
        <v>0</v>
      </c>
      <c r="K115" s="155" t="s">
        <v>20</v>
      </c>
      <c r="L115" s="38"/>
      <c r="M115" s="159" t="s">
        <v>5</v>
      </c>
      <c r="N115" s="160" t="s">
        <v>36</v>
      </c>
      <c r="O115" s="161"/>
      <c r="P115" s="161">
        <f>O115*H115</f>
        <v>0</v>
      </c>
      <c r="Q115" s="161">
        <v>0.4</v>
      </c>
      <c r="R115" s="161">
        <f>Q115*H115</f>
        <v>62.48</v>
      </c>
      <c r="S115" s="161">
        <v>0</v>
      </c>
      <c r="T115" s="162">
        <f>S115*H115</f>
        <v>0</v>
      </c>
      <c r="AR115" s="24" t="s">
        <v>141</v>
      </c>
      <c r="AT115" s="24" t="s">
        <v>136</v>
      </c>
      <c r="AU115" s="24" t="s">
        <v>75</v>
      </c>
      <c r="AY115" s="24" t="s">
        <v>134</v>
      </c>
      <c r="BE115" s="163">
        <f>IF(N115="základní",J115,0)</f>
        <v>0</v>
      </c>
      <c r="BF115" s="163">
        <f>IF(N115="snížená",J115,0)</f>
        <v>0</v>
      </c>
      <c r="BG115" s="163">
        <f>IF(N115="zákl. přenesená",J115,0)</f>
        <v>0</v>
      </c>
      <c r="BH115" s="163">
        <f>IF(N115="sníž. přenesená",J115,0)</f>
        <v>0</v>
      </c>
      <c r="BI115" s="163">
        <f>IF(N115="nulová",J115,0)</f>
        <v>0</v>
      </c>
      <c r="BJ115" s="24" t="s">
        <v>73</v>
      </c>
      <c r="BK115" s="163">
        <f>ROUND(I115*H115,2)</f>
        <v>0</v>
      </c>
      <c r="BL115" s="24" t="s">
        <v>141</v>
      </c>
      <c r="BM115" s="24" t="s">
        <v>171</v>
      </c>
    </row>
    <row r="116" spans="2:47" s="1" customFormat="1" ht="27">
      <c r="B116" s="38"/>
      <c r="D116" s="164" t="s">
        <v>143</v>
      </c>
      <c r="F116" s="165" t="s">
        <v>172</v>
      </c>
      <c r="L116" s="38"/>
      <c r="M116" s="166"/>
      <c r="N116" s="39"/>
      <c r="O116" s="39"/>
      <c r="P116" s="39"/>
      <c r="Q116" s="39"/>
      <c r="R116" s="39"/>
      <c r="S116" s="39"/>
      <c r="T116" s="67"/>
      <c r="AT116" s="24" t="s">
        <v>143</v>
      </c>
      <c r="AU116" s="24" t="s">
        <v>75</v>
      </c>
    </row>
    <row r="117" spans="2:47" s="1" customFormat="1" ht="121.5">
      <c r="B117" s="38"/>
      <c r="D117" s="164" t="s">
        <v>145</v>
      </c>
      <c r="F117" s="167" t="s">
        <v>173</v>
      </c>
      <c r="L117" s="38"/>
      <c r="M117" s="166"/>
      <c r="N117" s="39"/>
      <c r="O117" s="39"/>
      <c r="P117" s="39"/>
      <c r="Q117" s="39"/>
      <c r="R117" s="39"/>
      <c r="S117" s="39"/>
      <c r="T117" s="67"/>
      <c r="AT117" s="24" t="s">
        <v>145</v>
      </c>
      <c r="AU117" s="24" t="s">
        <v>75</v>
      </c>
    </row>
    <row r="118" spans="2:51" s="11" customFormat="1" ht="13.5">
      <c r="B118" s="168"/>
      <c r="D118" s="164" t="s">
        <v>146</v>
      </c>
      <c r="E118" s="169" t="s">
        <v>5</v>
      </c>
      <c r="F118" s="170" t="s">
        <v>174</v>
      </c>
      <c r="H118" s="169" t="s">
        <v>5</v>
      </c>
      <c r="L118" s="168"/>
      <c r="M118" s="171"/>
      <c r="N118" s="172"/>
      <c r="O118" s="172"/>
      <c r="P118" s="172"/>
      <c r="Q118" s="172"/>
      <c r="R118" s="172"/>
      <c r="S118" s="172"/>
      <c r="T118" s="173"/>
      <c r="AT118" s="169" t="s">
        <v>146</v>
      </c>
      <c r="AU118" s="169" t="s">
        <v>75</v>
      </c>
      <c r="AV118" s="11" t="s">
        <v>73</v>
      </c>
      <c r="AW118" s="11" t="s">
        <v>28</v>
      </c>
      <c r="AX118" s="11" t="s">
        <v>65</v>
      </c>
      <c r="AY118" s="169" t="s">
        <v>134</v>
      </c>
    </row>
    <row r="119" spans="2:51" s="12" customFormat="1" ht="13.5">
      <c r="B119" s="174"/>
      <c r="D119" s="164" t="s">
        <v>146</v>
      </c>
      <c r="E119" s="175" t="s">
        <v>5</v>
      </c>
      <c r="F119" s="176" t="s">
        <v>175</v>
      </c>
      <c r="H119" s="177">
        <v>100</v>
      </c>
      <c r="L119" s="174"/>
      <c r="M119" s="178"/>
      <c r="N119" s="179"/>
      <c r="O119" s="179"/>
      <c r="P119" s="179"/>
      <c r="Q119" s="179"/>
      <c r="R119" s="179"/>
      <c r="S119" s="179"/>
      <c r="T119" s="180"/>
      <c r="AT119" s="175" t="s">
        <v>146</v>
      </c>
      <c r="AU119" s="175" t="s">
        <v>75</v>
      </c>
      <c r="AV119" s="12" t="s">
        <v>75</v>
      </c>
      <c r="AW119" s="12" t="s">
        <v>28</v>
      </c>
      <c r="AX119" s="12" t="s">
        <v>65</v>
      </c>
      <c r="AY119" s="175" t="s">
        <v>134</v>
      </c>
    </row>
    <row r="120" spans="2:51" s="11" customFormat="1" ht="13.5">
      <c r="B120" s="168"/>
      <c r="D120" s="164" t="s">
        <v>146</v>
      </c>
      <c r="E120" s="169" t="s">
        <v>5</v>
      </c>
      <c r="F120" s="170" t="s">
        <v>176</v>
      </c>
      <c r="H120" s="169" t="s">
        <v>5</v>
      </c>
      <c r="L120" s="168"/>
      <c r="M120" s="171"/>
      <c r="N120" s="172"/>
      <c r="O120" s="172"/>
      <c r="P120" s="172"/>
      <c r="Q120" s="172"/>
      <c r="R120" s="172"/>
      <c r="S120" s="172"/>
      <c r="T120" s="173"/>
      <c r="AT120" s="169" t="s">
        <v>146</v>
      </c>
      <c r="AU120" s="169" t="s">
        <v>75</v>
      </c>
      <c r="AV120" s="11" t="s">
        <v>73</v>
      </c>
      <c r="AW120" s="11" t="s">
        <v>28</v>
      </c>
      <c r="AX120" s="11" t="s">
        <v>65</v>
      </c>
      <c r="AY120" s="169" t="s">
        <v>134</v>
      </c>
    </row>
    <row r="121" spans="2:51" s="12" customFormat="1" ht="13.5">
      <c r="B121" s="174"/>
      <c r="D121" s="164" t="s">
        <v>146</v>
      </c>
      <c r="E121" s="175" t="s">
        <v>5</v>
      </c>
      <c r="F121" s="176" t="s">
        <v>177</v>
      </c>
      <c r="H121" s="177">
        <v>15.6</v>
      </c>
      <c r="L121" s="174"/>
      <c r="M121" s="178"/>
      <c r="N121" s="179"/>
      <c r="O121" s="179"/>
      <c r="P121" s="179"/>
      <c r="Q121" s="179"/>
      <c r="R121" s="179"/>
      <c r="S121" s="179"/>
      <c r="T121" s="180"/>
      <c r="AT121" s="175" t="s">
        <v>146</v>
      </c>
      <c r="AU121" s="175" t="s">
        <v>75</v>
      </c>
      <c r="AV121" s="12" t="s">
        <v>75</v>
      </c>
      <c r="AW121" s="12" t="s">
        <v>28</v>
      </c>
      <c r="AX121" s="12" t="s">
        <v>65</v>
      </c>
      <c r="AY121" s="175" t="s">
        <v>134</v>
      </c>
    </row>
    <row r="122" spans="2:51" s="11" customFormat="1" ht="13.5">
      <c r="B122" s="168"/>
      <c r="D122" s="164" t="s">
        <v>146</v>
      </c>
      <c r="E122" s="169" t="s">
        <v>5</v>
      </c>
      <c r="F122" s="170" t="s">
        <v>178</v>
      </c>
      <c r="H122" s="169" t="s">
        <v>5</v>
      </c>
      <c r="L122" s="168"/>
      <c r="M122" s="171"/>
      <c r="N122" s="172"/>
      <c r="O122" s="172"/>
      <c r="P122" s="172"/>
      <c r="Q122" s="172"/>
      <c r="R122" s="172"/>
      <c r="S122" s="172"/>
      <c r="T122" s="173"/>
      <c r="AT122" s="169" t="s">
        <v>146</v>
      </c>
      <c r="AU122" s="169" t="s">
        <v>75</v>
      </c>
      <c r="AV122" s="11" t="s">
        <v>73</v>
      </c>
      <c r="AW122" s="11" t="s">
        <v>28</v>
      </c>
      <c r="AX122" s="11" t="s">
        <v>65</v>
      </c>
      <c r="AY122" s="169" t="s">
        <v>134</v>
      </c>
    </row>
    <row r="123" spans="2:51" s="12" customFormat="1" ht="13.5">
      <c r="B123" s="174"/>
      <c r="D123" s="164" t="s">
        <v>146</v>
      </c>
      <c r="E123" s="175" t="s">
        <v>5</v>
      </c>
      <c r="F123" s="176" t="s">
        <v>179</v>
      </c>
      <c r="H123" s="177">
        <v>40.6</v>
      </c>
      <c r="L123" s="174"/>
      <c r="M123" s="178"/>
      <c r="N123" s="179"/>
      <c r="O123" s="179"/>
      <c r="P123" s="179"/>
      <c r="Q123" s="179"/>
      <c r="R123" s="179"/>
      <c r="S123" s="179"/>
      <c r="T123" s="180"/>
      <c r="AT123" s="175" t="s">
        <v>146</v>
      </c>
      <c r="AU123" s="175" t="s">
        <v>75</v>
      </c>
      <c r="AV123" s="12" t="s">
        <v>75</v>
      </c>
      <c r="AW123" s="12" t="s">
        <v>28</v>
      </c>
      <c r="AX123" s="12" t="s">
        <v>65</v>
      </c>
      <c r="AY123" s="175" t="s">
        <v>134</v>
      </c>
    </row>
    <row r="124" spans="2:51" s="13" customFormat="1" ht="13.5">
      <c r="B124" s="181"/>
      <c r="D124" s="164" t="s">
        <v>146</v>
      </c>
      <c r="E124" s="182" t="s">
        <v>5</v>
      </c>
      <c r="F124" s="183" t="s">
        <v>149</v>
      </c>
      <c r="H124" s="184">
        <v>156.2</v>
      </c>
      <c r="L124" s="181"/>
      <c r="M124" s="185"/>
      <c r="N124" s="186"/>
      <c r="O124" s="186"/>
      <c r="P124" s="186"/>
      <c r="Q124" s="186"/>
      <c r="R124" s="186"/>
      <c r="S124" s="186"/>
      <c r="T124" s="187"/>
      <c r="AT124" s="182" t="s">
        <v>146</v>
      </c>
      <c r="AU124" s="182" t="s">
        <v>75</v>
      </c>
      <c r="AV124" s="13" t="s">
        <v>141</v>
      </c>
      <c r="AW124" s="13" t="s">
        <v>28</v>
      </c>
      <c r="AX124" s="13" t="s">
        <v>73</v>
      </c>
      <c r="AY124" s="182" t="s">
        <v>134</v>
      </c>
    </row>
    <row r="125" spans="2:65" s="1" customFormat="1" ht="25.5" customHeight="1">
      <c r="B125" s="152"/>
      <c r="C125" s="153">
        <v>6</v>
      </c>
      <c r="D125" s="153" t="s">
        <v>136</v>
      </c>
      <c r="E125" s="154" t="s">
        <v>181</v>
      </c>
      <c r="F125" s="155" t="s">
        <v>182</v>
      </c>
      <c r="G125" s="156" t="s">
        <v>170</v>
      </c>
      <c r="H125" s="157">
        <v>56.2</v>
      </c>
      <c r="I125" s="158"/>
      <c r="J125" s="158">
        <f>ROUND(I125*H125,2)</f>
        <v>0</v>
      </c>
      <c r="K125" s="155" t="s">
        <v>20</v>
      </c>
      <c r="L125" s="38"/>
      <c r="M125" s="159" t="s">
        <v>5</v>
      </c>
      <c r="N125" s="160" t="s">
        <v>36</v>
      </c>
      <c r="O125" s="161"/>
      <c r="P125" s="161">
        <f>O125*H125</f>
        <v>0</v>
      </c>
      <c r="Q125" s="161">
        <v>0</v>
      </c>
      <c r="R125" s="161">
        <f>Q125*H125</f>
        <v>0</v>
      </c>
      <c r="S125" s="161">
        <v>0</v>
      </c>
      <c r="T125" s="162">
        <f>S125*H125</f>
        <v>0</v>
      </c>
      <c r="AR125" s="24" t="s">
        <v>141</v>
      </c>
      <c r="AT125" s="24" t="s">
        <v>136</v>
      </c>
      <c r="AU125" s="24" t="s">
        <v>75</v>
      </c>
      <c r="AY125" s="24" t="s">
        <v>134</v>
      </c>
      <c r="BE125" s="163">
        <f>IF(N125="základní",J125,0)</f>
        <v>0</v>
      </c>
      <c r="BF125" s="163">
        <f>IF(N125="snížená",J125,0)</f>
        <v>0</v>
      </c>
      <c r="BG125" s="163">
        <f>IF(N125="zákl. přenesená",J125,0)</f>
        <v>0</v>
      </c>
      <c r="BH125" s="163">
        <f>IF(N125="sníž. přenesená",J125,0)</f>
        <v>0</v>
      </c>
      <c r="BI125" s="163">
        <f>IF(N125="nulová",J125,0)</f>
        <v>0</v>
      </c>
      <c r="BJ125" s="24" t="s">
        <v>73</v>
      </c>
      <c r="BK125" s="163">
        <f>ROUND(I125*H125,2)</f>
        <v>0</v>
      </c>
      <c r="BL125" s="24" t="s">
        <v>141</v>
      </c>
      <c r="BM125" s="24" t="s">
        <v>183</v>
      </c>
    </row>
    <row r="126" spans="2:47" s="1" customFormat="1" ht="27">
      <c r="B126" s="38"/>
      <c r="D126" s="164" t="s">
        <v>143</v>
      </c>
      <c r="F126" s="165" t="s">
        <v>184</v>
      </c>
      <c r="L126" s="38"/>
      <c r="M126" s="166"/>
      <c r="N126" s="39"/>
      <c r="O126" s="39"/>
      <c r="P126" s="39"/>
      <c r="Q126" s="39"/>
      <c r="R126" s="39"/>
      <c r="S126" s="39"/>
      <c r="T126" s="67"/>
      <c r="AT126" s="24" t="s">
        <v>143</v>
      </c>
      <c r="AU126" s="24" t="s">
        <v>75</v>
      </c>
    </row>
    <row r="127" spans="2:47" s="1" customFormat="1" ht="121.5">
      <c r="B127" s="38"/>
      <c r="D127" s="164" t="s">
        <v>145</v>
      </c>
      <c r="F127" s="167" t="s">
        <v>185</v>
      </c>
      <c r="L127" s="38"/>
      <c r="M127" s="166"/>
      <c r="N127" s="39"/>
      <c r="O127" s="39"/>
      <c r="P127" s="39"/>
      <c r="Q127" s="39"/>
      <c r="R127" s="39"/>
      <c r="S127" s="39"/>
      <c r="T127" s="67"/>
      <c r="AT127" s="24" t="s">
        <v>145</v>
      </c>
      <c r="AU127" s="24" t="s">
        <v>75</v>
      </c>
    </row>
    <row r="128" spans="2:51" s="11" customFormat="1" ht="13.5">
      <c r="B128" s="168"/>
      <c r="D128" s="164" t="s">
        <v>146</v>
      </c>
      <c r="E128" s="169" t="s">
        <v>5</v>
      </c>
      <c r="F128" s="170" t="s">
        <v>186</v>
      </c>
      <c r="H128" s="169" t="s">
        <v>5</v>
      </c>
      <c r="L128" s="168"/>
      <c r="M128" s="171"/>
      <c r="N128" s="172"/>
      <c r="O128" s="172"/>
      <c r="P128" s="172"/>
      <c r="Q128" s="172"/>
      <c r="R128" s="172"/>
      <c r="S128" s="172"/>
      <c r="T128" s="173"/>
      <c r="AT128" s="169" t="s">
        <v>146</v>
      </c>
      <c r="AU128" s="169" t="s">
        <v>75</v>
      </c>
      <c r="AV128" s="11" t="s">
        <v>73</v>
      </c>
      <c r="AW128" s="11" t="s">
        <v>28</v>
      </c>
      <c r="AX128" s="11" t="s">
        <v>65</v>
      </c>
      <c r="AY128" s="169" t="s">
        <v>134</v>
      </c>
    </row>
    <row r="129" spans="2:51" s="12" customFormat="1" ht="13.5">
      <c r="B129" s="174"/>
      <c r="D129" s="164" t="s">
        <v>146</v>
      </c>
      <c r="E129" s="175" t="s">
        <v>5</v>
      </c>
      <c r="F129" s="176" t="s">
        <v>187</v>
      </c>
      <c r="H129" s="177">
        <v>56.2</v>
      </c>
      <c r="L129" s="174"/>
      <c r="M129" s="178"/>
      <c r="N129" s="179"/>
      <c r="O129" s="179"/>
      <c r="P129" s="179"/>
      <c r="Q129" s="179"/>
      <c r="R129" s="179"/>
      <c r="S129" s="179"/>
      <c r="T129" s="180"/>
      <c r="AT129" s="175" t="s">
        <v>146</v>
      </c>
      <c r="AU129" s="175" t="s">
        <v>75</v>
      </c>
      <c r="AV129" s="12" t="s">
        <v>75</v>
      </c>
      <c r="AW129" s="12" t="s">
        <v>28</v>
      </c>
      <c r="AX129" s="12" t="s">
        <v>65</v>
      </c>
      <c r="AY129" s="175" t="s">
        <v>134</v>
      </c>
    </row>
    <row r="130" spans="2:51" s="13" customFormat="1" ht="13.5">
      <c r="B130" s="181"/>
      <c r="D130" s="164" t="s">
        <v>146</v>
      </c>
      <c r="E130" s="182" t="s">
        <v>5</v>
      </c>
      <c r="F130" s="183" t="s">
        <v>149</v>
      </c>
      <c r="H130" s="184">
        <v>56.2</v>
      </c>
      <c r="L130" s="181"/>
      <c r="M130" s="185"/>
      <c r="N130" s="186"/>
      <c r="O130" s="186"/>
      <c r="P130" s="186"/>
      <c r="Q130" s="186"/>
      <c r="R130" s="186"/>
      <c r="S130" s="186"/>
      <c r="T130" s="187"/>
      <c r="AT130" s="182" t="s">
        <v>146</v>
      </c>
      <c r="AU130" s="182" t="s">
        <v>75</v>
      </c>
      <c r="AV130" s="13" t="s">
        <v>141</v>
      </c>
      <c r="AW130" s="13" t="s">
        <v>28</v>
      </c>
      <c r="AX130" s="13" t="s">
        <v>73</v>
      </c>
      <c r="AY130" s="182" t="s">
        <v>134</v>
      </c>
    </row>
    <row r="131" spans="2:65" s="1" customFormat="1" ht="16.5" customHeight="1">
      <c r="B131" s="152"/>
      <c r="C131" s="153">
        <v>7</v>
      </c>
      <c r="D131" s="153" t="s">
        <v>136</v>
      </c>
      <c r="E131" s="154" t="s">
        <v>189</v>
      </c>
      <c r="F131" s="155" t="s">
        <v>190</v>
      </c>
      <c r="G131" s="156" t="s">
        <v>191</v>
      </c>
      <c r="H131" s="157">
        <v>2736</v>
      </c>
      <c r="I131" s="158"/>
      <c r="J131" s="158">
        <f>ROUND(I131*H131,2)</f>
        <v>0</v>
      </c>
      <c r="K131" s="155" t="s">
        <v>20</v>
      </c>
      <c r="L131" s="38"/>
      <c r="M131" s="159" t="s">
        <v>5</v>
      </c>
      <c r="N131" s="160" t="s">
        <v>36</v>
      </c>
      <c r="O131" s="161"/>
      <c r="P131" s="161">
        <f>O131*H131</f>
        <v>0</v>
      </c>
      <c r="Q131" s="161">
        <v>0</v>
      </c>
      <c r="R131" s="161">
        <f>Q131*H131</f>
        <v>0</v>
      </c>
      <c r="S131" s="161">
        <v>0</v>
      </c>
      <c r="T131" s="162">
        <f>S131*H131</f>
        <v>0</v>
      </c>
      <c r="AR131" s="24" t="s">
        <v>141</v>
      </c>
      <c r="AT131" s="24" t="s">
        <v>136</v>
      </c>
      <c r="AU131" s="24" t="s">
        <v>75</v>
      </c>
      <c r="AY131" s="24" t="s">
        <v>134</v>
      </c>
      <c r="BE131" s="163">
        <f>IF(N131="základní",J131,0)</f>
        <v>0</v>
      </c>
      <c r="BF131" s="163">
        <f>IF(N131="snížená",J131,0)</f>
        <v>0</v>
      </c>
      <c r="BG131" s="163">
        <f>IF(N131="zákl. přenesená",J131,0)</f>
        <v>0</v>
      </c>
      <c r="BH131" s="163">
        <f>IF(N131="sníž. přenesená",J131,0)</f>
        <v>0</v>
      </c>
      <c r="BI131" s="163">
        <f>IF(N131="nulová",J131,0)</f>
        <v>0</v>
      </c>
      <c r="BJ131" s="24" t="s">
        <v>73</v>
      </c>
      <c r="BK131" s="163">
        <f>ROUND(I131*H131,2)</f>
        <v>0</v>
      </c>
      <c r="BL131" s="24" t="s">
        <v>141</v>
      </c>
      <c r="BM131" s="24" t="s">
        <v>192</v>
      </c>
    </row>
    <row r="132" spans="2:47" s="1" customFormat="1" ht="13.5">
      <c r="B132" s="38"/>
      <c r="D132" s="164" t="s">
        <v>143</v>
      </c>
      <c r="F132" s="165" t="s">
        <v>193</v>
      </c>
      <c r="L132" s="38"/>
      <c r="M132" s="166"/>
      <c r="N132" s="39"/>
      <c r="O132" s="39"/>
      <c r="P132" s="39"/>
      <c r="Q132" s="39"/>
      <c r="R132" s="39"/>
      <c r="S132" s="39"/>
      <c r="T132" s="67"/>
      <c r="AT132" s="24" t="s">
        <v>143</v>
      </c>
      <c r="AU132" s="24" t="s">
        <v>75</v>
      </c>
    </row>
    <row r="133" spans="2:47" s="1" customFormat="1" ht="256.5">
      <c r="B133" s="38"/>
      <c r="D133" s="164" t="s">
        <v>145</v>
      </c>
      <c r="F133" s="167" t="s">
        <v>194</v>
      </c>
      <c r="L133" s="38"/>
      <c r="M133" s="166"/>
      <c r="N133" s="39"/>
      <c r="O133" s="39"/>
      <c r="P133" s="39"/>
      <c r="Q133" s="39"/>
      <c r="R133" s="39"/>
      <c r="S133" s="39"/>
      <c r="T133" s="67"/>
      <c r="AT133" s="24" t="s">
        <v>145</v>
      </c>
      <c r="AU133" s="24" t="s">
        <v>75</v>
      </c>
    </row>
    <row r="134" spans="2:51" s="12" customFormat="1" ht="13.5">
      <c r="B134" s="174"/>
      <c r="D134" s="164" t="s">
        <v>146</v>
      </c>
      <c r="E134" s="175" t="s">
        <v>5</v>
      </c>
      <c r="F134" s="176" t="s">
        <v>195</v>
      </c>
      <c r="H134" s="177">
        <v>2736</v>
      </c>
      <c r="L134" s="174"/>
      <c r="M134" s="178"/>
      <c r="N134" s="179"/>
      <c r="O134" s="179"/>
      <c r="P134" s="179"/>
      <c r="Q134" s="179"/>
      <c r="R134" s="179"/>
      <c r="S134" s="179"/>
      <c r="T134" s="180"/>
      <c r="AT134" s="175" t="s">
        <v>146</v>
      </c>
      <c r="AU134" s="175" t="s">
        <v>75</v>
      </c>
      <c r="AV134" s="12" t="s">
        <v>75</v>
      </c>
      <c r="AW134" s="12" t="s">
        <v>28</v>
      </c>
      <c r="AX134" s="12" t="s">
        <v>65</v>
      </c>
      <c r="AY134" s="175" t="s">
        <v>134</v>
      </c>
    </row>
    <row r="135" spans="2:51" s="13" customFormat="1" ht="13.5">
      <c r="B135" s="181"/>
      <c r="D135" s="164" t="s">
        <v>146</v>
      </c>
      <c r="E135" s="182" t="s">
        <v>5</v>
      </c>
      <c r="F135" s="183" t="s">
        <v>149</v>
      </c>
      <c r="H135" s="184">
        <v>2736</v>
      </c>
      <c r="L135" s="181"/>
      <c r="M135" s="185"/>
      <c r="N135" s="186"/>
      <c r="O135" s="186"/>
      <c r="P135" s="186"/>
      <c r="Q135" s="186"/>
      <c r="R135" s="186"/>
      <c r="S135" s="186"/>
      <c r="T135" s="187"/>
      <c r="AT135" s="182" t="s">
        <v>146</v>
      </c>
      <c r="AU135" s="182" t="s">
        <v>75</v>
      </c>
      <c r="AV135" s="13" t="s">
        <v>141</v>
      </c>
      <c r="AW135" s="13" t="s">
        <v>28</v>
      </c>
      <c r="AX135" s="13" t="s">
        <v>73</v>
      </c>
      <c r="AY135" s="182" t="s">
        <v>134</v>
      </c>
    </row>
    <row r="136" spans="2:65" s="1" customFormat="1" ht="25.5" customHeight="1">
      <c r="B136" s="152"/>
      <c r="C136" s="153">
        <v>8</v>
      </c>
      <c r="D136" s="153" t="s">
        <v>136</v>
      </c>
      <c r="E136" s="154" t="s">
        <v>197</v>
      </c>
      <c r="F136" s="155" t="s">
        <v>198</v>
      </c>
      <c r="G136" s="156" t="s">
        <v>199</v>
      </c>
      <c r="H136" s="157">
        <v>114</v>
      </c>
      <c r="I136" s="158"/>
      <c r="J136" s="158">
        <f>ROUND(I136*H136,2)</f>
        <v>0</v>
      </c>
      <c r="K136" s="155" t="s">
        <v>20</v>
      </c>
      <c r="L136" s="38"/>
      <c r="M136" s="159" t="s">
        <v>5</v>
      </c>
      <c r="N136" s="160" t="s">
        <v>36</v>
      </c>
      <c r="O136" s="161"/>
      <c r="P136" s="161">
        <f>O136*H136</f>
        <v>0</v>
      </c>
      <c r="Q136" s="161">
        <v>0</v>
      </c>
      <c r="R136" s="161">
        <f>Q136*H136</f>
        <v>0</v>
      </c>
      <c r="S136" s="161">
        <v>0</v>
      </c>
      <c r="T136" s="162">
        <f>S136*H136</f>
        <v>0</v>
      </c>
      <c r="AR136" s="24" t="s">
        <v>141</v>
      </c>
      <c r="AT136" s="24" t="s">
        <v>136</v>
      </c>
      <c r="AU136" s="24" t="s">
        <v>75</v>
      </c>
      <c r="AY136" s="24" t="s">
        <v>134</v>
      </c>
      <c r="BE136" s="163">
        <f>IF(N136="základní",J136,0)</f>
        <v>0</v>
      </c>
      <c r="BF136" s="163">
        <f>IF(N136="snížená",J136,0)</f>
        <v>0</v>
      </c>
      <c r="BG136" s="163">
        <f>IF(N136="zákl. přenesená",J136,0)</f>
        <v>0</v>
      </c>
      <c r="BH136" s="163">
        <f>IF(N136="sníž. přenesená",J136,0)</f>
        <v>0</v>
      </c>
      <c r="BI136" s="163">
        <f>IF(N136="nulová",J136,0)</f>
        <v>0</v>
      </c>
      <c r="BJ136" s="24" t="s">
        <v>73</v>
      </c>
      <c r="BK136" s="163">
        <f>ROUND(I136*H136,2)</f>
        <v>0</v>
      </c>
      <c r="BL136" s="24" t="s">
        <v>141</v>
      </c>
      <c r="BM136" s="24" t="s">
        <v>200</v>
      </c>
    </row>
    <row r="137" spans="2:47" s="1" customFormat="1" ht="27">
      <c r="B137" s="38"/>
      <c r="D137" s="164" t="s">
        <v>143</v>
      </c>
      <c r="F137" s="165" t="s">
        <v>201</v>
      </c>
      <c r="L137" s="38"/>
      <c r="M137" s="166"/>
      <c r="N137" s="39"/>
      <c r="O137" s="39"/>
      <c r="P137" s="39"/>
      <c r="Q137" s="39"/>
      <c r="R137" s="39"/>
      <c r="S137" s="39"/>
      <c r="T137" s="67"/>
      <c r="AT137" s="24" t="s">
        <v>143</v>
      </c>
      <c r="AU137" s="24" t="s">
        <v>75</v>
      </c>
    </row>
    <row r="138" spans="2:47" s="1" customFormat="1" ht="162">
      <c r="B138" s="38"/>
      <c r="D138" s="164" t="s">
        <v>145</v>
      </c>
      <c r="F138" s="167" t="s">
        <v>202</v>
      </c>
      <c r="L138" s="38"/>
      <c r="M138" s="166"/>
      <c r="N138" s="39"/>
      <c r="O138" s="39"/>
      <c r="P138" s="39"/>
      <c r="Q138" s="39"/>
      <c r="R138" s="39"/>
      <c r="S138" s="39"/>
      <c r="T138" s="67"/>
      <c r="AT138" s="24" t="s">
        <v>145</v>
      </c>
      <c r="AU138" s="24" t="s">
        <v>75</v>
      </c>
    </row>
    <row r="139" spans="2:51" s="12" customFormat="1" ht="13.5">
      <c r="B139" s="174"/>
      <c r="D139" s="164" t="s">
        <v>146</v>
      </c>
      <c r="E139" s="175" t="s">
        <v>5</v>
      </c>
      <c r="F139" s="176" t="s">
        <v>203</v>
      </c>
      <c r="H139" s="177">
        <v>114</v>
      </c>
      <c r="L139" s="174"/>
      <c r="M139" s="178"/>
      <c r="N139" s="179"/>
      <c r="O139" s="179"/>
      <c r="P139" s="179"/>
      <c r="Q139" s="179"/>
      <c r="R139" s="179"/>
      <c r="S139" s="179"/>
      <c r="T139" s="180"/>
      <c r="AT139" s="175" t="s">
        <v>146</v>
      </c>
      <c r="AU139" s="175" t="s">
        <v>75</v>
      </c>
      <c r="AV139" s="12" t="s">
        <v>75</v>
      </c>
      <c r="AW139" s="12" t="s">
        <v>28</v>
      </c>
      <c r="AX139" s="12" t="s">
        <v>65</v>
      </c>
      <c r="AY139" s="175" t="s">
        <v>134</v>
      </c>
    </row>
    <row r="140" spans="2:51" s="13" customFormat="1" ht="13.5">
      <c r="B140" s="181"/>
      <c r="D140" s="164" t="s">
        <v>146</v>
      </c>
      <c r="E140" s="182" t="s">
        <v>5</v>
      </c>
      <c r="F140" s="183" t="s">
        <v>149</v>
      </c>
      <c r="H140" s="184">
        <v>114</v>
      </c>
      <c r="L140" s="181"/>
      <c r="M140" s="185"/>
      <c r="N140" s="186"/>
      <c r="O140" s="186"/>
      <c r="P140" s="186"/>
      <c r="Q140" s="186"/>
      <c r="R140" s="186"/>
      <c r="S140" s="186"/>
      <c r="T140" s="187"/>
      <c r="AT140" s="182" t="s">
        <v>146</v>
      </c>
      <c r="AU140" s="182" t="s">
        <v>75</v>
      </c>
      <c r="AV140" s="13" t="s">
        <v>141</v>
      </c>
      <c r="AW140" s="13" t="s">
        <v>28</v>
      </c>
      <c r="AX140" s="13" t="s">
        <v>73</v>
      </c>
      <c r="AY140" s="182" t="s">
        <v>134</v>
      </c>
    </row>
    <row r="141" spans="2:65" s="1" customFormat="1" ht="16.5" customHeight="1">
      <c r="B141" s="152"/>
      <c r="C141" s="153">
        <v>9</v>
      </c>
      <c r="D141" s="153" t="s">
        <v>136</v>
      </c>
      <c r="E141" s="154" t="s">
        <v>205</v>
      </c>
      <c r="F141" s="155" t="s">
        <v>206</v>
      </c>
      <c r="G141" s="156" t="s">
        <v>170</v>
      </c>
      <c r="H141" s="157">
        <v>119.504</v>
      </c>
      <c r="I141" s="158"/>
      <c r="J141" s="158">
        <f>ROUND(I141*H141,2)</f>
        <v>0</v>
      </c>
      <c r="K141" s="155" t="s">
        <v>20</v>
      </c>
      <c r="L141" s="38"/>
      <c r="M141" s="159" t="s">
        <v>5</v>
      </c>
      <c r="N141" s="160" t="s">
        <v>36</v>
      </c>
      <c r="O141" s="161"/>
      <c r="P141" s="161">
        <f>O141*H141</f>
        <v>0</v>
      </c>
      <c r="Q141" s="161">
        <v>0</v>
      </c>
      <c r="R141" s="161">
        <f>Q141*H141</f>
        <v>0</v>
      </c>
      <c r="S141" s="161">
        <v>0</v>
      </c>
      <c r="T141" s="162">
        <f>S141*H141</f>
        <v>0</v>
      </c>
      <c r="AR141" s="24" t="s">
        <v>141</v>
      </c>
      <c r="AT141" s="24" t="s">
        <v>136</v>
      </c>
      <c r="AU141" s="24" t="s">
        <v>75</v>
      </c>
      <c r="AY141" s="24" t="s">
        <v>134</v>
      </c>
      <c r="BE141" s="163">
        <f>IF(N141="základní",J141,0)</f>
        <v>0</v>
      </c>
      <c r="BF141" s="163">
        <f>IF(N141="snížená",J141,0)</f>
        <v>0</v>
      </c>
      <c r="BG141" s="163">
        <f>IF(N141="zákl. přenesená",J141,0)</f>
        <v>0</v>
      </c>
      <c r="BH141" s="163">
        <f>IF(N141="sníž. přenesená",J141,0)</f>
        <v>0</v>
      </c>
      <c r="BI141" s="163">
        <f>IF(N141="nulová",J141,0)</f>
        <v>0</v>
      </c>
      <c r="BJ141" s="24" t="s">
        <v>73</v>
      </c>
      <c r="BK141" s="163">
        <f>ROUND(I141*H141,2)</f>
        <v>0</v>
      </c>
      <c r="BL141" s="24" t="s">
        <v>141</v>
      </c>
      <c r="BM141" s="24" t="s">
        <v>207</v>
      </c>
    </row>
    <row r="142" spans="2:47" s="1" customFormat="1" ht="27">
      <c r="B142" s="38"/>
      <c r="D142" s="164" t="s">
        <v>143</v>
      </c>
      <c r="F142" s="165" t="s">
        <v>208</v>
      </c>
      <c r="L142" s="38"/>
      <c r="M142" s="166"/>
      <c r="N142" s="39"/>
      <c r="O142" s="39"/>
      <c r="P142" s="39"/>
      <c r="Q142" s="39"/>
      <c r="R142" s="39"/>
      <c r="S142" s="39"/>
      <c r="T142" s="67"/>
      <c r="AT142" s="24" t="s">
        <v>143</v>
      </c>
      <c r="AU142" s="24" t="s">
        <v>75</v>
      </c>
    </row>
    <row r="143" spans="2:47" s="1" customFormat="1" ht="229.5">
      <c r="B143" s="38"/>
      <c r="D143" s="164" t="s">
        <v>145</v>
      </c>
      <c r="F143" s="167" t="s">
        <v>209</v>
      </c>
      <c r="L143" s="38"/>
      <c r="M143" s="166"/>
      <c r="N143" s="39"/>
      <c r="O143" s="39"/>
      <c r="P143" s="39"/>
      <c r="Q143" s="39"/>
      <c r="R143" s="39"/>
      <c r="S143" s="39"/>
      <c r="T143" s="67"/>
      <c r="AT143" s="24" t="s">
        <v>145</v>
      </c>
      <c r="AU143" s="24" t="s">
        <v>75</v>
      </c>
    </row>
    <row r="144" spans="2:51" s="11" customFormat="1" ht="13.5">
      <c r="B144" s="168"/>
      <c r="D144" s="164" t="s">
        <v>146</v>
      </c>
      <c r="E144" s="169" t="s">
        <v>5</v>
      </c>
      <c r="F144" s="170" t="s">
        <v>210</v>
      </c>
      <c r="H144" s="169" t="s">
        <v>5</v>
      </c>
      <c r="L144" s="168"/>
      <c r="M144" s="171"/>
      <c r="N144" s="172"/>
      <c r="O144" s="172"/>
      <c r="P144" s="172"/>
      <c r="Q144" s="172"/>
      <c r="R144" s="172"/>
      <c r="S144" s="172"/>
      <c r="T144" s="173"/>
      <c r="AT144" s="169" t="s">
        <v>146</v>
      </c>
      <c r="AU144" s="169" t="s">
        <v>75</v>
      </c>
      <c r="AV144" s="11" t="s">
        <v>73</v>
      </c>
      <c r="AW144" s="11" t="s">
        <v>28</v>
      </c>
      <c r="AX144" s="11" t="s">
        <v>65</v>
      </c>
      <c r="AY144" s="169" t="s">
        <v>134</v>
      </c>
    </row>
    <row r="145" spans="2:51" s="12" customFormat="1" ht="13.5">
      <c r="B145" s="174"/>
      <c r="D145" s="164" t="s">
        <v>146</v>
      </c>
      <c r="E145" s="175" t="s">
        <v>5</v>
      </c>
      <c r="F145" s="176" t="s">
        <v>211</v>
      </c>
      <c r="H145" s="177">
        <v>119.504</v>
      </c>
      <c r="L145" s="174"/>
      <c r="M145" s="178"/>
      <c r="N145" s="179"/>
      <c r="O145" s="179"/>
      <c r="P145" s="179"/>
      <c r="Q145" s="179"/>
      <c r="R145" s="179"/>
      <c r="S145" s="179"/>
      <c r="T145" s="180"/>
      <c r="AT145" s="175" t="s">
        <v>146</v>
      </c>
      <c r="AU145" s="175" t="s">
        <v>75</v>
      </c>
      <c r="AV145" s="12" t="s">
        <v>75</v>
      </c>
      <c r="AW145" s="12" t="s">
        <v>28</v>
      </c>
      <c r="AX145" s="12" t="s">
        <v>65</v>
      </c>
      <c r="AY145" s="175" t="s">
        <v>134</v>
      </c>
    </row>
    <row r="146" spans="2:51" s="13" customFormat="1" ht="13.5">
      <c r="B146" s="181"/>
      <c r="D146" s="164" t="s">
        <v>146</v>
      </c>
      <c r="E146" s="182" t="s">
        <v>5</v>
      </c>
      <c r="F146" s="183" t="s">
        <v>149</v>
      </c>
      <c r="H146" s="184">
        <v>119.504</v>
      </c>
      <c r="L146" s="181"/>
      <c r="M146" s="185"/>
      <c r="N146" s="186"/>
      <c r="O146" s="186"/>
      <c r="P146" s="186"/>
      <c r="Q146" s="186"/>
      <c r="R146" s="186"/>
      <c r="S146" s="186"/>
      <c r="T146" s="187"/>
      <c r="AT146" s="182" t="s">
        <v>146</v>
      </c>
      <c r="AU146" s="182" t="s">
        <v>75</v>
      </c>
      <c r="AV146" s="13" t="s">
        <v>141</v>
      </c>
      <c r="AW146" s="13" t="s">
        <v>28</v>
      </c>
      <c r="AX146" s="13" t="s">
        <v>73</v>
      </c>
      <c r="AY146" s="182" t="s">
        <v>134</v>
      </c>
    </row>
    <row r="147" spans="2:65" s="1" customFormat="1" ht="16.5" customHeight="1">
      <c r="B147" s="152"/>
      <c r="C147" s="153">
        <v>10</v>
      </c>
      <c r="D147" s="153" t="s">
        <v>136</v>
      </c>
      <c r="E147" s="154" t="s">
        <v>213</v>
      </c>
      <c r="F147" s="155" t="s">
        <v>214</v>
      </c>
      <c r="G147" s="156" t="s">
        <v>170</v>
      </c>
      <c r="H147" s="157">
        <v>750.4</v>
      </c>
      <c r="I147" s="158"/>
      <c r="J147" s="158">
        <f>ROUND(I147*H147,2)</f>
        <v>0</v>
      </c>
      <c r="K147" s="155" t="s">
        <v>20</v>
      </c>
      <c r="L147" s="38"/>
      <c r="M147" s="159" t="s">
        <v>5</v>
      </c>
      <c r="N147" s="160" t="s">
        <v>36</v>
      </c>
      <c r="O147" s="161"/>
      <c r="P147" s="161">
        <f>O147*H147</f>
        <v>0</v>
      </c>
      <c r="Q147" s="161">
        <v>0.00042</v>
      </c>
      <c r="R147" s="161">
        <f>Q147*H147</f>
        <v>0.315168</v>
      </c>
      <c r="S147" s="161">
        <v>0</v>
      </c>
      <c r="T147" s="162">
        <f>S147*H147</f>
        <v>0</v>
      </c>
      <c r="AR147" s="24" t="s">
        <v>141</v>
      </c>
      <c r="AT147" s="24" t="s">
        <v>136</v>
      </c>
      <c r="AU147" s="24" t="s">
        <v>75</v>
      </c>
      <c r="AY147" s="24" t="s">
        <v>134</v>
      </c>
      <c r="BE147" s="163">
        <f>IF(N147="základní",J147,0)</f>
        <v>0</v>
      </c>
      <c r="BF147" s="163">
        <f>IF(N147="snížená",J147,0)</f>
        <v>0</v>
      </c>
      <c r="BG147" s="163">
        <f>IF(N147="zákl. přenesená",J147,0)</f>
        <v>0</v>
      </c>
      <c r="BH147" s="163">
        <f>IF(N147="sníž. přenesená",J147,0)</f>
        <v>0</v>
      </c>
      <c r="BI147" s="163">
        <f>IF(N147="nulová",J147,0)</f>
        <v>0</v>
      </c>
      <c r="BJ147" s="24" t="s">
        <v>73</v>
      </c>
      <c r="BK147" s="163">
        <f>ROUND(I147*H147,2)</f>
        <v>0</v>
      </c>
      <c r="BL147" s="24" t="s">
        <v>141</v>
      </c>
      <c r="BM147" s="24" t="s">
        <v>215</v>
      </c>
    </row>
    <row r="148" spans="2:47" s="1" customFormat="1" ht="27">
      <c r="B148" s="38"/>
      <c r="D148" s="164" t="s">
        <v>143</v>
      </c>
      <c r="F148" s="165" t="s">
        <v>216</v>
      </c>
      <c r="L148" s="38"/>
      <c r="M148" s="166"/>
      <c r="N148" s="39"/>
      <c r="O148" s="39"/>
      <c r="P148" s="39"/>
      <c r="Q148" s="39"/>
      <c r="R148" s="39"/>
      <c r="S148" s="39"/>
      <c r="T148" s="67"/>
      <c r="AT148" s="24" t="s">
        <v>143</v>
      </c>
      <c r="AU148" s="24" t="s">
        <v>75</v>
      </c>
    </row>
    <row r="149" spans="2:47" s="1" customFormat="1" ht="324">
      <c r="B149" s="38"/>
      <c r="D149" s="164" t="s">
        <v>145</v>
      </c>
      <c r="F149" s="167" t="s">
        <v>217</v>
      </c>
      <c r="L149" s="38"/>
      <c r="M149" s="166"/>
      <c r="N149" s="39"/>
      <c r="O149" s="39"/>
      <c r="P149" s="39"/>
      <c r="Q149" s="39"/>
      <c r="R149" s="39"/>
      <c r="S149" s="39"/>
      <c r="T149" s="67"/>
      <c r="AT149" s="24" t="s">
        <v>145</v>
      </c>
      <c r="AU149" s="24" t="s">
        <v>75</v>
      </c>
    </row>
    <row r="150" spans="2:51" s="11" customFormat="1" ht="13.5">
      <c r="B150" s="168"/>
      <c r="D150" s="164" t="s">
        <v>146</v>
      </c>
      <c r="E150" s="169" t="s">
        <v>5</v>
      </c>
      <c r="F150" s="170" t="s">
        <v>218</v>
      </c>
      <c r="H150" s="169" t="s">
        <v>5</v>
      </c>
      <c r="L150" s="168"/>
      <c r="M150" s="171"/>
      <c r="N150" s="172"/>
      <c r="O150" s="172"/>
      <c r="P150" s="172"/>
      <c r="Q150" s="172"/>
      <c r="R150" s="172"/>
      <c r="S150" s="172"/>
      <c r="T150" s="173"/>
      <c r="AT150" s="169" t="s">
        <v>146</v>
      </c>
      <c r="AU150" s="169" t="s">
        <v>75</v>
      </c>
      <c r="AV150" s="11" t="s">
        <v>73</v>
      </c>
      <c r="AW150" s="11" t="s">
        <v>28</v>
      </c>
      <c r="AX150" s="11" t="s">
        <v>65</v>
      </c>
      <c r="AY150" s="169" t="s">
        <v>134</v>
      </c>
    </row>
    <row r="151" spans="2:51" s="12" customFormat="1" ht="13.5">
      <c r="B151" s="174"/>
      <c r="D151" s="164" t="s">
        <v>146</v>
      </c>
      <c r="E151" s="175" t="s">
        <v>5</v>
      </c>
      <c r="F151" s="176" t="s">
        <v>219</v>
      </c>
      <c r="H151" s="177">
        <v>750.4</v>
      </c>
      <c r="L151" s="174"/>
      <c r="M151" s="178"/>
      <c r="N151" s="179"/>
      <c r="O151" s="179"/>
      <c r="P151" s="179"/>
      <c r="Q151" s="179"/>
      <c r="R151" s="179"/>
      <c r="S151" s="179"/>
      <c r="T151" s="180"/>
      <c r="AT151" s="175" t="s">
        <v>146</v>
      </c>
      <c r="AU151" s="175" t="s">
        <v>75</v>
      </c>
      <c r="AV151" s="12" t="s">
        <v>75</v>
      </c>
      <c r="AW151" s="12" t="s">
        <v>28</v>
      </c>
      <c r="AX151" s="12" t="s">
        <v>65</v>
      </c>
      <c r="AY151" s="175" t="s">
        <v>134</v>
      </c>
    </row>
    <row r="152" spans="2:51" s="13" customFormat="1" ht="13.5">
      <c r="B152" s="181"/>
      <c r="D152" s="164" t="s">
        <v>146</v>
      </c>
      <c r="E152" s="182" t="s">
        <v>5</v>
      </c>
      <c r="F152" s="183" t="s">
        <v>149</v>
      </c>
      <c r="H152" s="184">
        <v>750.4</v>
      </c>
      <c r="L152" s="181"/>
      <c r="M152" s="185"/>
      <c r="N152" s="186"/>
      <c r="O152" s="186"/>
      <c r="P152" s="186"/>
      <c r="Q152" s="186"/>
      <c r="R152" s="186"/>
      <c r="S152" s="186"/>
      <c r="T152" s="187"/>
      <c r="AT152" s="182" t="s">
        <v>146</v>
      </c>
      <c r="AU152" s="182" t="s">
        <v>75</v>
      </c>
      <c r="AV152" s="13" t="s">
        <v>141</v>
      </c>
      <c r="AW152" s="13" t="s">
        <v>28</v>
      </c>
      <c r="AX152" s="13" t="s">
        <v>73</v>
      </c>
      <c r="AY152" s="182" t="s">
        <v>134</v>
      </c>
    </row>
    <row r="153" spans="2:65" s="1" customFormat="1" ht="16.5" customHeight="1">
      <c r="B153" s="152"/>
      <c r="C153" s="153">
        <v>11</v>
      </c>
      <c r="D153" s="153" t="s">
        <v>136</v>
      </c>
      <c r="E153" s="154" t="s">
        <v>221</v>
      </c>
      <c r="F153" s="155" t="s">
        <v>222</v>
      </c>
      <c r="G153" s="156" t="s">
        <v>170</v>
      </c>
      <c r="H153" s="157">
        <v>103.6</v>
      </c>
      <c r="I153" s="158"/>
      <c r="J153" s="158">
        <f>ROUND(I153*H153,2)</f>
        <v>0</v>
      </c>
      <c r="K153" s="155" t="s">
        <v>20</v>
      </c>
      <c r="L153" s="38"/>
      <c r="M153" s="159" t="s">
        <v>5</v>
      </c>
      <c r="N153" s="160" t="s">
        <v>36</v>
      </c>
      <c r="O153" s="161"/>
      <c r="P153" s="161">
        <f>O153*H153</f>
        <v>0</v>
      </c>
      <c r="Q153" s="161">
        <v>0.00102</v>
      </c>
      <c r="R153" s="161">
        <f>Q153*H153</f>
        <v>0.105672</v>
      </c>
      <c r="S153" s="161">
        <v>0</v>
      </c>
      <c r="T153" s="162">
        <f>S153*H153</f>
        <v>0</v>
      </c>
      <c r="AR153" s="24" t="s">
        <v>141</v>
      </c>
      <c r="AT153" s="24" t="s">
        <v>136</v>
      </c>
      <c r="AU153" s="24" t="s">
        <v>75</v>
      </c>
      <c r="AY153" s="24" t="s">
        <v>134</v>
      </c>
      <c r="BE153" s="163">
        <f>IF(N153="základní",J153,0)</f>
        <v>0</v>
      </c>
      <c r="BF153" s="163">
        <f>IF(N153="snížená",J153,0)</f>
        <v>0</v>
      </c>
      <c r="BG153" s="163">
        <f>IF(N153="zákl. přenesená",J153,0)</f>
        <v>0</v>
      </c>
      <c r="BH153" s="163">
        <f>IF(N153="sníž. přenesená",J153,0)</f>
        <v>0</v>
      </c>
      <c r="BI153" s="163">
        <f>IF(N153="nulová",J153,0)</f>
        <v>0</v>
      </c>
      <c r="BJ153" s="24" t="s">
        <v>73</v>
      </c>
      <c r="BK153" s="163">
        <f>ROUND(I153*H153,2)</f>
        <v>0</v>
      </c>
      <c r="BL153" s="24" t="s">
        <v>141</v>
      </c>
      <c r="BM153" s="24" t="s">
        <v>223</v>
      </c>
    </row>
    <row r="154" spans="2:47" s="1" customFormat="1" ht="27">
      <c r="B154" s="38"/>
      <c r="D154" s="164" t="s">
        <v>143</v>
      </c>
      <c r="F154" s="165" t="s">
        <v>224</v>
      </c>
      <c r="L154" s="38"/>
      <c r="M154" s="166"/>
      <c r="N154" s="39"/>
      <c r="O154" s="39"/>
      <c r="P154" s="39"/>
      <c r="Q154" s="39"/>
      <c r="R154" s="39"/>
      <c r="S154" s="39"/>
      <c r="T154" s="67"/>
      <c r="AT154" s="24" t="s">
        <v>143</v>
      </c>
      <c r="AU154" s="24" t="s">
        <v>75</v>
      </c>
    </row>
    <row r="155" spans="2:47" s="1" customFormat="1" ht="324">
      <c r="B155" s="38"/>
      <c r="D155" s="164" t="s">
        <v>145</v>
      </c>
      <c r="F155" s="167" t="s">
        <v>217</v>
      </c>
      <c r="L155" s="38"/>
      <c r="M155" s="166"/>
      <c r="N155" s="39"/>
      <c r="O155" s="39"/>
      <c r="P155" s="39"/>
      <c r="Q155" s="39"/>
      <c r="R155" s="39"/>
      <c r="S155" s="39"/>
      <c r="T155" s="67"/>
      <c r="AT155" s="24" t="s">
        <v>145</v>
      </c>
      <c r="AU155" s="24" t="s">
        <v>75</v>
      </c>
    </row>
    <row r="156" spans="2:51" s="11" customFormat="1" ht="13.5">
      <c r="B156" s="168"/>
      <c r="D156" s="164" t="s">
        <v>146</v>
      </c>
      <c r="E156" s="169" t="s">
        <v>5</v>
      </c>
      <c r="F156" s="170" t="s">
        <v>210</v>
      </c>
      <c r="H156" s="169" t="s">
        <v>5</v>
      </c>
      <c r="L156" s="168"/>
      <c r="M156" s="171"/>
      <c r="N156" s="172"/>
      <c r="O156" s="172"/>
      <c r="P156" s="172"/>
      <c r="Q156" s="172"/>
      <c r="R156" s="172"/>
      <c r="S156" s="172"/>
      <c r="T156" s="173"/>
      <c r="AT156" s="169" t="s">
        <v>146</v>
      </c>
      <c r="AU156" s="169" t="s">
        <v>75</v>
      </c>
      <c r="AV156" s="11" t="s">
        <v>73</v>
      </c>
      <c r="AW156" s="11" t="s">
        <v>28</v>
      </c>
      <c r="AX156" s="11" t="s">
        <v>65</v>
      </c>
      <c r="AY156" s="169" t="s">
        <v>134</v>
      </c>
    </row>
    <row r="157" spans="2:51" s="12" customFormat="1" ht="13.5">
      <c r="B157" s="174"/>
      <c r="D157" s="164" t="s">
        <v>146</v>
      </c>
      <c r="E157" s="175" t="s">
        <v>5</v>
      </c>
      <c r="F157" s="176" t="s">
        <v>225</v>
      </c>
      <c r="H157" s="177">
        <v>103.6</v>
      </c>
      <c r="L157" s="174"/>
      <c r="M157" s="178"/>
      <c r="N157" s="179"/>
      <c r="O157" s="179"/>
      <c r="P157" s="179"/>
      <c r="Q157" s="179"/>
      <c r="R157" s="179"/>
      <c r="S157" s="179"/>
      <c r="T157" s="180"/>
      <c r="AT157" s="175" t="s">
        <v>146</v>
      </c>
      <c r="AU157" s="175" t="s">
        <v>75</v>
      </c>
      <c r="AV157" s="12" t="s">
        <v>75</v>
      </c>
      <c r="AW157" s="12" t="s">
        <v>28</v>
      </c>
      <c r="AX157" s="12" t="s">
        <v>65</v>
      </c>
      <c r="AY157" s="175" t="s">
        <v>134</v>
      </c>
    </row>
    <row r="158" spans="2:51" s="13" customFormat="1" ht="13.5">
      <c r="B158" s="181"/>
      <c r="D158" s="164" t="s">
        <v>146</v>
      </c>
      <c r="E158" s="182" t="s">
        <v>5</v>
      </c>
      <c r="F158" s="183" t="s">
        <v>149</v>
      </c>
      <c r="H158" s="184">
        <v>103.6</v>
      </c>
      <c r="L158" s="181"/>
      <c r="M158" s="185"/>
      <c r="N158" s="186"/>
      <c r="O158" s="186"/>
      <c r="P158" s="186"/>
      <c r="Q158" s="186"/>
      <c r="R158" s="186"/>
      <c r="S158" s="186"/>
      <c r="T158" s="187"/>
      <c r="AT158" s="182" t="s">
        <v>146</v>
      </c>
      <c r="AU158" s="182" t="s">
        <v>75</v>
      </c>
      <c r="AV158" s="13" t="s">
        <v>141</v>
      </c>
      <c r="AW158" s="13" t="s">
        <v>28</v>
      </c>
      <c r="AX158" s="13" t="s">
        <v>73</v>
      </c>
      <c r="AY158" s="182" t="s">
        <v>134</v>
      </c>
    </row>
    <row r="159" spans="2:65" s="1" customFormat="1" ht="16.5" customHeight="1">
      <c r="B159" s="152"/>
      <c r="C159" s="153">
        <v>12</v>
      </c>
      <c r="D159" s="153" t="s">
        <v>136</v>
      </c>
      <c r="E159" s="154" t="s">
        <v>226</v>
      </c>
      <c r="F159" s="155" t="s">
        <v>227</v>
      </c>
      <c r="G159" s="156" t="s">
        <v>228</v>
      </c>
      <c r="H159" s="157">
        <v>88.2</v>
      </c>
      <c r="I159" s="158"/>
      <c r="J159" s="158">
        <f>ROUND(I159*H159,2)</f>
        <v>0</v>
      </c>
      <c r="K159" s="155" t="s">
        <v>20</v>
      </c>
      <c r="L159" s="38"/>
      <c r="M159" s="159" t="s">
        <v>5</v>
      </c>
      <c r="N159" s="160" t="s">
        <v>36</v>
      </c>
      <c r="O159" s="161"/>
      <c r="P159" s="161">
        <f>O159*H159</f>
        <v>0</v>
      </c>
      <c r="Q159" s="161">
        <v>0.00133</v>
      </c>
      <c r="R159" s="161">
        <f>Q159*H159</f>
        <v>0.11730600000000001</v>
      </c>
      <c r="S159" s="161">
        <v>0</v>
      </c>
      <c r="T159" s="162">
        <f>S159*H159</f>
        <v>0</v>
      </c>
      <c r="AR159" s="24" t="s">
        <v>141</v>
      </c>
      <c r="AT159" s="24" t="s">
        <v>136</v>
      </c>
      <c r="AU159" s="24" t="s">
        <v>75</v>
      </c>
      <c r="AY159" s="24" t="s">
        <v>134</v>
      </c>
      <c r="BE159" s="163">
        <f>IF(N159="základní",J159,0)</f>
        <v>0</v>
      </c>
      <c r="BF159" s="163">
        <f>IF(N159="snížená",J159,0)</f>
        <v>0</v>
      </c>
      <c r="BG159" s="163">
        <f>IF(N159="zákl. přenesená",J159,0)</f>
        <v>0</v>
      </c>
      <c r="BH159" s="163">
        <f>IF(N159="sníž. přenesená",J159,0)</f>
        <v>0</v>
      </c>
      <c r="BI159" s="163">
        <f>IF(N159="nulová",J159,0)</f>
        <v>0</v>
      </c>
      <c r="BJ159" s="24" t="s">
        <v>73</v>
      </c>
      <c r="BK159" s="163">
        <f>ROUND(I159*H159,2)</f>
        <v>0</v>
      </c>
      <c r="BL159" s="24" t="s">
        <v>141</v>
      </c>
      <c r="BM159" s="24" t="s">
        <v>229</v>
      </c>
    </row>
    <row r="160" spans="2:47" s="1" customFormat="1" ht="27">
      <c r="B160" s="38"/>
      <c r="D160" s="164" t="s">
        <v>143</v>
      </c>
      <c r="F160" s="165" t="s">
        <v>230</v>
      </c>
      <c r="L160" s="38"/>
      <c r="M160" s="166"/>
      <c r="N160" s="39"/>
      <c r="O160" s="39"/>
      <c r="P160" s="39"/>
      <c r="Q160" s="39"/>
      <c r="R160" s="39"/>
      <c r="S160" s="39"/>
      <c r="T160" s="67"/>
      <c r="AT160" s="24" t="s">
        <v>143</v>
      </c>
      <c r="AU160" s="24" t="s">
        <v>75</v>
      </c>
    </row>
    <row r="161" spans="2:47" s="1" customFormat="1" ht="121.5">
      <c r="B161" s="38"/>
      <c r="D161" s="164" t="s">
        <v>145</v>
      </c>
      <c r="F161" s="167" t="s">
        <v>231</v>
      </c>
      <c r="L161" s="38"/>
      <c r="M161" s="166"/>
      <c r="N161" s="39"/>
      <c r="O161" s="39"/>
      <c r="P161" s="39"/>
      <c r="Q161" s="39"/>
      <c r="R161" s="39"/>
      <c r="S161" s="39"/>
      <c r="T161" s="67"/>
      <c r="AT161" s="24" t="s">
        <v>145</v>
      </c>
      <c r="AU161" s="24" t="s">
        <v>75</v>
      </c>
    </row>
    <row r="162" spans="2:65" s="1" customFormat="1" ht="16.5" customHeight="1">
      <c r="B162" s="152"/>
      <c r="C162" s="188">
        <v>13</v>
      </c>
      <c r="D162" s="188" t="s">
        <v>233</v>
      </c>
      <c r="E162" s="189" t="s">
        <v>234</v>
      </c>
      <c r="F162" s="190" t="s">
        <v>235</v>
      </c>
      <c r="G162" s="191" t="s">
        <v>236</v>
      </c>
      <c r="H162" s="192">
        <v>2.417</v>
      </c>
      <c r="I162" s="193"/>
      <c r="J162" s="193">
        <f>ROUND(I162*H162,2)</f>
        <v>0</v>
      </c>
      <c r="K162" s="190" t="s">
        <v>20</v>
      </c>
      <c r="L162" s="194"/>
      <c r="M162" s="195" t="s">
        <v>5</v>
      </c>
      <c r="N162" s="196" t="s">
        <v>36</v>
      </c>
      <c r="O162" s="161"/>
      <c r="P162" s="161">
        <f>O162*H162</f>
        <v>0</v>
      </c>
      <c r="Q162" s="161">
        <v>1</v>
      </c>
      <c r="R162" s="161">
        <f>Q162*H162</f>
        <v>2.417</v>
      </c>
      <c r="S162" s="161">
        <v>0</v>
      </c>
      <c r="T162" s="162">
        <f>S162*H162</f>
        <v>0</v>
      </c>
      <c r="AR162" s="24" t="s">
        <v>167</v>
      </c>
      <c r="AT162" s="24" t="s">
        <v>233</v>
      </c>
      <c r="AU162" s="24" t="s">
        <v>75</v>
      </c>
      <c r="AY162" s="24" t="s">
        <v>134</v>
      </c>
      <c r="BE162" s="163">
        <f>IF(N162="základní",J162,0)</f>
        <v>0</v>
      </c>
      <c r="BF162" s="163">
        <f>IF(N162="snížená",J162,0)</f>
        <v>0</v>
      </c>
      <c r="BG162" s="163">
        <f>IF(N162="zákl. přenesená",J162,0)</f>
        <v>0</v>
      </c>
      <c r="BH162" s="163">
        <f>IF(N162="sníž. přenesená",J162,0)</f>
        <v>0</v>
      </c>
      <c r="BI162" s="163">
        <f>IF(N162="nulová",J162,0)</f>
        <v>0</v>
      </c>
      <c r="BJ162" s="24" t="s">
        <v>73</v>
      </c>
      <c r="BK162" s="163">
        <f>ROUND(I162*H162,2)</f>
        <v>0</v>
      </c>
      <c r="BL162" s="24" t="s">
        <v>141</v>
      </c>
      <c r="BM162" s="24" t="s">
        <v>237</v>
      </c>
    </row>
    <row r="163" spans="2:47" s="1" customFormat="1" ht="13.5">
      <c r="B163" s="38"/>
      <c r="D163" s="164" t="s">
        <v>143</v>
      </c>
      <c r="F163" s="165" t="s">
        <v>235</v>
      </c>
      <c r="L163" s="38"/>
      <c r="M163" s="166"/>
      <c r="N163" s="39"/>
      <c r="O163" s="39"/>
      <c r="P163" s="39"/>
      <c r="Q163" s="39"/>
      <c r="R163" s="39"/>
      <c r="S163" s="39"/>
      <c r="T163" s="67"/>
      <c r="AT163" s="24" t="s">
        <v>143</v>
      </c>
      <c r="AU163" s="24" t="s">
        <v>75</v>
      </c>
    </row>
    <row r="164" spans="2:47" s="1" customFormat="1" ht="27">
      <c r="B164" s="38"/>
      <c r="D164" s="164" t="s">
        <v>238</v>
      </c>
      <c r="F164" s="167" t="s">
        <v>239</v>
      </c>
      <c r="L164" s="38"/>
      <c r="M164" s="166"/>
      <c r="N164" s="39"/>
      <c r="O164" s="39"/>
      <c r="P164" s="39"/>
      <c r="Q164" s="39"/>
      <c r="R164" s="39"/>
      <c r="S164" s="39"/>
      <c r="T164" s="67"/>
      <c r="AT164" s="24" t="s">
        <v>238</v>
      </c>
      <c r="AU164" s="24" t="s">
        <v>75</v>
      </c>
    </row>
    <row r="165" spans="2:65" s="1" customFormat="1" ht="25.5" customHeight="1">
      <c r="B165" s="152"/>
      <c r="C165" s="153">
        <v>14</v>
      </c>
      <c r="D165" s="153" t="s">
        <v>136</v>
      </c>
      <c r="E165" s="154" t="s">
        <v>243</v>
      </c>
      <c r="F165" s="155" t="s">
        <v>244</v>
      </c>
      <c r="G165" s="156" t="s">
        <v>139</v>
      </c>
      <c r="H165" s="157">
        <v>125</v>
      </c>
      <c r="I165" s="158"/>
      <c r="J165" s="158">
        <f>ROUND(I165*H165,2)</f>
        <v>0</v>
      </c>
      <c r="K165" s="155" t="s">
        <v>140</v>
      </c>
      <c r="L165" s="38"/>
      <c r="M165" s="159" t="s">
        <v>5</v>
      </c>
      <c r="N165" s="160" t="s">
        <v>36</v>
      </c>
      <c r="O165" s="161"/>
      <c r="P165" s="161">
        <f>O165*H165</f>
        <v>0</v>
      </c>
      <c r="Q165" s="161">
        <v>0.02944</v>
      </c>
      <c r="R165" s="161">
        <f>Q165*H165</f>
        <v>3.68</v>
      </c>
      <c r="S165" s="161">
        <v>0</v>
      </c>
      <c r="T165" s="162">
        <f>S165*H165</f>
        <v>0</v>
      </c>
      <c r="AR165" s="24" t="s">
        <v>141</v>
      </c>
      <c r="AT165" s="24" t="s">
        <v>136</v>
      </c>
      <c r="AU165" s="24" t="s">
        <v>75</v>
      </c>
      <c r="AY165" s="24" t="s">
        <v>134</v>
      </c>
      <c r="BE165" s="163">
        <f>IF(N165="základní",J165,0)</f>
        <v>0</v>
      </c>
      <c r="BF165" s="163">
        <f>IF(N165="snížená",J165,0)</f>
        <v>0</v>
      </c>
      <c r="BG165" s="163">
        <f>IF(N165="zákl. přenesená",J165,0)</f>
        <v>0</v>
      </c>
      <c r="BH165" s="163">
        <f>IF(N165="sníž. přenesená",J165,0)</f>
        <v>0</v>
      </c>
      <c r="BI165" s="163">
        <f>IF(N165="nulová",J165,0)</f>
        <v>0</v>
      </c>
      <c r="BJ165" s="24" t="s">
        <v>73</v>
      </c>
      <c r="BK165" s="163">
        <f>ROUND(I165*H165,2)</f>
        <v>0</v>
      </c>
      <c r="BL165" s="24" t="s">
        <v>141</v>
      </c>
      <c r="BM165" s="24" t="s">
        <v>245</v>
      </c>
    </row>
    <row r="166" spans="2:47" s="1" customFormat="1" ht="13.5">
      <c r="B166" s="38"/>
      <c r="D166" s="164" t="s">
        <v>143</v>
      </c>
      <c r="F166" s="165" t="s">
        <v>246</v>
      </c>
      <c r="L166" s="38"/>
      <c r="M166" s="166"/>
      <c r="N166" s="39"/>
      <c r="O166" s="39"/>
      <c r="P166" s="39"/>
      <c r="Q166" s="39"/>
      <c r="R166" s="39"/>
      <c r="S166" s="39"/>
      <c r="T166" s="67"/>
      <c r="AT166" s="24" t="s">
        <v>143</v>
      </c>
      <c r="AU166" s="24" t="s">
        <v>75</v>
      </c>
    </row>
    <row r="167" spans="2:47" s="1" customFormat="1" ht="81">
      <c r="B167" s="38"/>
      <c r="D167" s="164" t="s">
        <v>145</v>
      </c>
      <c r="F167" s="167" t="s">
        <v>247</v>
      </c>
      <c r="L167" s="38"/>
      <c r="M167" s="166"/>
      <c r="N167" s="39"/>
      <c r="O167" s="39"/>
      <c r="P167" s="39"/>
      <c r="Q167" s="39"/>
      <c r="R167" s="39"/>
      <c r="S167" s="39"/>
      <c r="T167" s="67"/>
      <c r="AT167" s="24" t="s">
        <v>145</v>
      </c>
      <c r="AU167" s="24" t="s">
        <v>75</v>
      </c>
    </row>
    <row r="168" spans="2:47" s="1" customFormat="1" ht="27">
      <c r="B168" s="38"/>
      <c r="D168" s="164" t="s">
        <v>238</v>
      </c>
      <c r="F168" s="167" t="s">
        <v>248</v>
      </c>
      <c r="L168" s="38"/>
      <c r="M168" s="166"/>
      <c r="N168" s="39"/>
      <c r="O168" s="39"/>
      <c r="P168" s="39"/>
      <c r="Q168" s="39"/>
      <c r="R168" s="39"/>
      <c r="S168" s="39"/>
      <c r="T168" s="67"/>
      <c r="AT168" s="24" t="s">
        <v>238</v>
      </c>
      <c r="AU168" s="24" t="s">
        <v>75</v>
      </c>
    </row>
    <row r="169" spans="2:65" s="1" customFormat="1" ht="28.5" customHeight="1">
      <c r="B169" s="152"/>
      <c r="C169" s="153">
        <v>15</v>
      </c>
      <c r="D169" s="153" t="s">
        <v>136</v>
      </c>
      <c r="E169" s="154" t="s">
        <v>250</v>
      </c>
      <c r="F169" s="155" t="s">
        <v>1026</v>
      </c>
      <c r="G169" s="156" t="s">
        <v>144</v>
      </c>
      <c r="H169" s="157">
        <v>21</v>
      </c>
      <c r="I169" s="158"/>
      <c r="J169" s="158">
        <f>ROUND(I169*H169,2)</f>
        <v>0</v>
      </c>
      <c r="K169" s="155" t="s">
        <v>140</v>
      </c>
      <c r="L169" s="38"/>
      <c r="M169" s="159" t="s">
        <v>5</v>
      </c>
      <c r="N169" s="160" t="s">
        <v>36</v>
      </c>
      <c r="O169" s="161"/>
      <c r="P169" s="161">
        <f>O169*H169</f>
        <v>0</v>
      </c>
      <c r="Q169" s="161">
        <v>0.0002</v>
      </c>
      <c r="R169" s="161">
        <f>Q169*H169</f>
        <v>0.004200000000000001</v>
      </c>
      <c r="S169" s="161">
        <v>0</v>
      </c>
      <c r="T169" s="162">
        <f>S169*H169</f>
        <v>0</v>
      </c>
      <c r="AR169" s="24" t="s">
        <v>141</v>
      </c>
      <c r="AT169" s="24" t="s">
        <v>136</v>
      </c>
      <c r="AU169" s="24" t="s">
        <v>75</v>
      </c>
      <c r="AY169" s="24" t="s">
        <v>134</v>
      </c>
      <c r="BE169" s="163">
        <f>IF(N169="základní",J169,0)</f>
        <v>0</v>
      </c>
      <c r="BF169" s="163">
        <f>IF(N169="snížená",J169,0)</f>
        <v>0</v>
      </c>
      <c r="BG169" s="163">
        <f>IF(N169="zákl. přenesená",J169,0)</f>
        <v>0</v>
      </c>
      <c r="BH169" s="163">
        <f>IF(N169="sníž. přenesená",J169,0)</f>
        <v>0</v>
      </c>
      <c r="BI169" s="163">
        <f>IF(N169="nulová",J169,0)</f>
        <v>0</v>
      </c>
      <c r="BJ169" s="24" t="s">
        <v>73</v>
      </c>
      <c r="BK169" s="163">
        <f>ROUND(I169*H169,2)</f>
        <v>0</v>
      </c>
      <c r="BL169" s="24" t="s">
        <v>141</v>
      </c>
      <c r="BM169" s="24" t="s">
        <v>251</v>
      </c>
    </row>
    <row r="170" spans="2:47" s="1" customFormat="1" ht="94.5">
      <c r="B170" s="38"/>
      <c r="D170" s="164" t="s">
        <v>145</v>
      </c>
      <c r="F170" s="167" t="s">
        <v>252</v>
      </c>
      <c r="L170" s="38"/>
      <c r="M170" s="166"/>
      <c r="N170" s="39"/>
      <c r="O170" s="39"/>
      <c r="P170" s="39"/>
      <c r="Q170" s="39"/>
      <c r="R170" s="39"/>
      <c r="S170" s="39"/>
      <c r="T170" s="67"/>
      <c r="AT170" s="24" t="s">
        <v>145</v>
      </c>
      <c r="AU170" s="24" t="s">
        <v>75</v>
      </c>
    </row>
    <row r="171" spans="2:65" s="1" customFormat="1" ht="16.5" customHeight="1">
      <c r="B171" s="152"/>
      <c r="C171" s="153">
        <v>16</v>
      </c>
      <c r="D171" s="153" t="s">
        <v>136</v>
      </c>
      <c r="E171" s="154" t="s">
        <v>254</v>
      </c>
      <c r="F171" s="155" t="s">
        <v>255</v>
      </c>
      <c r="G171" s="156" t="s">
        <v>170</v>
      </c>
      <c r="H171" s="157">
        <v>119.28</v>
      </c>
      <c r="I171" s="158"/>
      <c r="J171" s="158">
        <f>ROUND(I171*H171,2)</f>
        <v>0</v>
      </c>
      <c r="K171" s="155" t="s">
        <v>20</v>
      </c>
      <c r="L171" s="38"/>
      <c r="M171" s="159" t="s">
        <v>5</v>
      </c>
      <c r="N171" s="160" t="s">
        <v>36</v>
      </c>
      <c r="O171" s="161"/>
      <c r="P171" s="161">
        <f>O171*H171</f>
        <v>0</v>
      </c>
      <c r="Q171" s="161">
        <v>0</v>
      </c>
      <c r="R171" s="161">
        <f>Q171*H171</f>
        <v>0</v>
      </c>
      <c r="S171" s="161">
        <v>0</v>
      </c>
      <c r="T171" s="162">
        <f>S171*H171</f>
        <v>0</v>
      </c>
      <c r="AR171" s="24" t="s">
        <v>141</v>
      </c>
      <c r="AT171" s="24" t="s">
        <v>136</v>
      </c>
      <c r="AU171" s="24" t="s">
        <v>75</v>
      </c>
      <c r="AY171" s="24" t="s">
        <v>134</v>
      </c>
      <c r="BE171" s="163">
        <f>IF(N171="základní",J171,0)</f>
        <v>0</v>
      </c>
      <c r="BF171" s="163">
        <f>IF(N171="snížená",J171,0)</f>
        <v>0</v>
      </c>
      <c r="BG171" s="163">
        <f>IF(N171="zákl. přenesená",J171,0)</f>
        <v>0</v>
      </c>
      <c r="BH171" s="163">
        <f>IF(N171="sníž. přenesená",J171,0)</f>
        <v>0</v>
      </c>
      <c r="BI171" s="163">
        <f>IF(N171="nulová",J171,0)</f>
        <v>0</v>
      </c>
      <c r="BJ171" s="24" t="s">
        <v>73</v>
      </c>
      <c r="BK171" s="163">
        <f>ROUND(I171*H171,2)</f>
        <v>0</v>
      </c>
      <c r="BL171" s="24" t="s">
        <v>141</v>
      </c>
      <c r="BM171" s="24" t="s">
        <v>256</v>
      </c>
    </row>
    <row r="172" spans="2:47" s="1" customFormat="1" ht="40.5">
      <c r="B172" s="38"/>
      <c r="D172" s="164" t="s">
        <v>143</v>
      </c>
      <c r="F172" s="165" t="s">
        <v>257</v>
      </c>
      <c r="L172" s="38"/>
      <c r="M172" s="166"/>
      <c r="N172" s="39"/>
      <c r="O172" s="39"/>
      <c r="P172" s="39"/>
      <c r="Q172" s="39"/>
      <c r="R172" s="39"/>
      <c r="S172" s="39"/>
      <c r="T172" s="67"/>
      <c r="AT172" s="24" t="s">
        <v>143</v>
      </c>
      <c r="AU172" s="24" t="s">
        <v>75</v>
      </c>
    </row>
    <row r="173" spans="2:47" s="1" customFormat="1" ht="189">
      <c r="B173" s="38"/>
      <c r="D173" s="164" t="s">
        <v>145</v>
      </c>
      <c r="F173" s="167" t="s">
        <v>258</v>
      </c>
      <c r="L173" s="38"/>
      <c r="M173" s="166"/>
      <c r="N173" s="39"/>
      <c r="O173" s="39"/>
      <c r="P173" s="39"/>
      <c r="Q173" s="39"/>
      <c r="R173" s="39"/>
      <c r="S173" s="39"/>
      <c r="T173" s="67"/>
      <c r="AT173" s="24" t="s">
        <v>145</v>
      </c>
      <c r="AU173" s="24" t="s">
        <v>75</v>
      </c>
    </row>
    <row r="174" spans="2:51" s="11" customFormat="1" ht="13.5">
      <c r="B174" s="168"/>
      <c r="D174" s="164" t="s">
        <v>146</v>
      </c>
      <c r="E174" s="169" t="s">
        <v>5</v>
      </c>
      <c r="F174" s="170" t="s">
        <v>210</v>
      </c>
      <c r="H174" s="169" t="s">
        <v>5</v>
      </c>
      <c r="L174" s="168"/>
      <c r="M174" s="171"/>
      <c r="N174" s="172"/>
      <c r="O174" s="172"/>
      <c r="P174" s="172"/>
      <c r="Q174" s="172"/>
      <c r="R174" s="172"/>
      <c r="S174" s="172"/>
      <c r="T174" s="173"/>
      <c r="AT174" s="169" t="s">
        <v>146</v>
      </c>
      <c r="AU174" s="169" t="s">
        <v>75</v>
      </c>
      <c r="AV174" s="11" t="s">
        <v>73</v>
      </c>
      <c r="AW174" s="11" t="s">
        <v>28</v>
      </c>
      <c r="AX174" s="11" t="s">
        <v>65</v>
      </c>
      <c r="AY174" s="169" t="s">
        <v>134</v>
      </c>
    </row>
    <row r="175" spans="2:51" s="11" customFormat="1" ht="13.5">
      <c r="B175" s="168"/>
      <c r="D175" s="164" t="s">
        <v>146</v>
      </c>
      <c r="E175" s="169" t="s">
        <v>5</v>
      </c>
      <c r="F175" s="170" t="s">
        <v>259</v>
      </c>
      <c r="H175" s="169" t="s">
        <v>5</v>
      </c>
      <c r="L175" s="168"/>
      <c r="M175" s="171"/>
      <c r="N175" s="172"/>
      <c r="O175" s="172"/>
      <c r="P175" s="172"/>
      <c r="Q175" s="172"/>
      <c r="R175" s="172"/>
      <c r="S175" s="172"/>
      <c r="T175" s="173"/>
      <c r="AT175" s="169" t="s">
        <v>146</v>
      </c>
      <c r="AU175" s="169" t="s">
        <v>75</v>
      </c>
      <c r="AV175" s="11" t="s">
        <v>73</v>
      </c>
      <c r="AW175" s="11" t="s">
        <v>28</v>
      </c>
      <c r="AX175" s="11" t="s">
        <v>65</v>
      </c>
      <c r="AY175" s="169" t="s">
        <v>134</v>
      </c>
    </row>
    <row r="176" spans="2:51" s="12" customFormat="1" ht="13.5">
      <c r="B176" s="174"/>
      <c r="D176" s="164" t="s">
        <v>146</v>
      </c>
      <c r="E176" s="175" t="s">
        <v>5</v>
      </c>
      <c r="F176" s="176" t="s">
        <v>260</v>
      </c>
      <c r="H176" s="177">
        <v>119.28</v>
      </c>
      <c r="L176" s="174"/>
      <c r="M176" s="178"/>
      <c r="N176" s="179"/>
      <c r="O176" s="179"/>
      <c r="P176" s="179"/>
      <c r="Q176" s="179"/>
      <c r="R176" s="179"/>
      <c r="S176" s="179"/>
      <c r="T176" s="180"/>
      <c r="AT176" s="175" t="s">
        <v>146</v>
      </c>
      <c r="AU176" s="175" t="s">
        <v>75</v>
      </c>
      <c r="AV176" s="12" t="s">
        <v>75</v>
      </c>
      <c r="AW176" s="12" t="s">
        <v>28</v>
      </c>
      <c r="AX176" s="12" t="s">
        <v>65</v>
      </c>
      <c r="AY176" s="175" t="s">
        <v>134</v>
      </c>
    </row>
    <row r="177" spans="2:51" s="13" customFormat="1" ht="13.5">
      <c r="B177" s="181"/>
      <c r="D177" s="164" t="s">
        <v>146</v>
      </c>
      <c r="E177" s="182" t="s">
        <v>5</v>
      </c>
      <c r="F177" s="183" t="s">
        <v>149</v>
      </c>
      <c r="H177" s="184">
        <v>119.28</v>
      </c>
      <c r="L177" s="181"/>
      <c r="M177" s="185"/>
      <c r="N177" s="186"/>
      <c r="O177" s="186"/>
      <c r="P177" s="186"/>
      <c r="Q177" s="186"/>
      <c r="R177" s="186"/>
      <c r="S177" s="186"/>
      <c r="T177" s="187"/>
      <c r="AT177" s="182" t="s">
        <v>146</v>
      </c>
      <c r="AU177" s="182" t="s">
        <v>75</v>
      </c>
      <c r="AV177" s="13" t="s">
        <v>141</v>
      </c>
      <c r="AW177" s="13" t="s">
        <v>28</v>
      </c>
      <c r="AX177" s="13" t="s">
        <v>73</v>
      </c>
      <c r="AY177" s="182" t="s">
        <v>134</v>
      </c>
    </row>
    <row r="178" spans="2:65" s="1" customFormat="1" ht="16.5" customHeight="1">
      <c r="B178" s="152"/>
      <c r="C178" s="153">
        <v>17</v>
      </c>
      <c r="D178" s="153" t="s">
        <v>136</v>
      </c>
      <c r="E178" s="154" t="s">
        <v>261</v>
      </c>
      <c r="F178" s="155" t="s">
        <v>262</v>
      </c>
      <c r="G178" s="156" t="s">
        <v>170</v>
      </c>
      <c r="H178" s="157">
        <v>655</v>
      </c>
      <c r="I178" s="158"/>
      <c r="J178" s="158">
        <f>ROUND(I178*H178,2)</f>
        <v>0</v>
      </c>
      <c r="K178" s="155" t="s">
        <v>20</v>
      </c>
      <c r="L178" s="38"/>
      <c r="M178" s="159" t="s">
        <v>5</v>
      </c>
      <c r="N178" s="160" t="s">
        <v>36</v>
      </c>
      <c r="O178" s="161"/>
      <c r="P178" s="161">
        <f>O178*H178</f>
        <v>0</v>
      </c>
      <c r="Q178" s="161">
        <v>0</v>
      </c>
      <c r="R178" s="161">
        <f>Q178*H178</f>
        <v>0</v>
      </c>
      <c r="S178" s="161">
        <v>0</v>
      </c>
      <c r="T178" s="162">
        <f>S178*H178</f>
        <v>0</v>
      </c>
      <c r="AR178" s="24" t="s">
        <v>141</v>
      </c>
      <c r="AT178" s="24" t="s">
        <v>136</v>
      </c>
      <c r="AU178" s="24" t="s">
        <v>75</v>
      </c>
      <c r="AY178" s="24" t="s">
        <v>134</v>
      </c>
      <c r="BE178" s="163">
        <f>IF(N178="základní",J178,0)</f>
        <v>0</v>
      </c>
      <c r="BF178" s="163">
        <f>IF(N178="snížená",J178,0)</f>
        <v>0</v>
      </c>
      <c r="BG178" s="163">
        <f>IF(N178="zákl. přenesená",J178,0)</f>
        <v>0</v>
      </c>
      <c r="BH178" s="163">
        <f>IF(N178="sníž. přenesená",J178,0)</f>
        <v>0</v>
      </c>
      <c r="BI178" s="163">
        <f>IF(N178="nulová",J178,0)</f>
        <v>0</v>
      </c>
      <c r="BJ178" s="24" t="s">
        <v>73</v>
      </c>
      <c r="BK178" s="163">
        <f>ROUND(I178*H178,2)</f>
        <v>0</v>
      </c>
      <c r="BL178" s="24" t="s">
        <v>141</v>
      </c>
      <c r="BM178" s="24" t="s">
        <v>263</v>
      </c>
    </row>
    <row r="179" spans="2:47" s="1" customFormat="1" ht="40.5">
      <c r="B179" s="38"/>
      <c r="D179" s="164" t="s">
        <v>143</v>
      </c>
      <c r="F179" s="165" t="s">
        <v>264</v>
      </c>
      <c r="L179" s="38"/>
      <c r="M179" s="166"/>
      <c r="N179" s="39"/>
      <c r="O179" s="39"/>
      <c r="P179" s="39"/>
      <c r="Q179" s="39"/>
      <c r="R179" s="39"/>
      <c r="S179" s="39"/>
      <c r="T179" s="67"/>
      <c r="AT179" s="24" t="s">
        <v>143</v>
      </c>
      <c r="AU179" s="24" t="s">
        <v>75</v>
      </c>
    </row>
    <row r="180" spans="2:47" s="1" customFormat="1" ht="189">
      <c r="B180" s="38"/>
      <c r="D180" s="164" t="s">
        <v>145</v>
      </c>
      <c r="F180" s="167" t="s">
        <v>258</v>
      </c>
      <c r="L180" s="38"/>
      <c r="M180" s="166"/>
      <c r="N180" s="39"/>
      <c r="O180" s="39"/>
      <c r="P180" s="39"/>
      <c r="Q180" s="39"/>
      <c r="R180" s="39"/>
      <c r="S180" s="39"/>
      <c r="T180" s="67"/>
      <c r="AT180" s="24" t="s">
        <v>145</v>
      </c>
      <c r="AU180" s="24" t="s">
        <v>75</v>
      </c>
    </row>
    <row r="181" spans="2:51" s="11" customFormat="1" ht="13.5">
      <c r="B181" s="168"/>
      <c r="D181" s="164" t="s">
        <v>146</v>
      </c>
      <c r="E181" s="169" t="s">
        <v>5</v>
      </c>
      <c r="F181" s="170" t="s">
        <v>210</v>
      </c>
      <c r="H181" s="169" t="s">
        <v>5</v>
      </c>
      <c r="L181" s="168"/>
      <c r="M181" s="171"/>
      <c r="N181" s="172"/>
      <c r="O181" s="172"/>
      <c r="P181" s="172"/>
      <c r="Q181" s="172"/>
      <c r="R181" s="172"/>
      <c r="S181" s="172"/>
      <c r="T181" s="173"/>
      <c r="AT181" s="169" t="s">
        <v>146</v>
      </c>
      <c r="AU181" s="169" t="s">
        <v>75</v>
      </c>
      <c r="AV181" s="11" t="s">
        <v>73</v>
      </c>
      <c r="AW181" s="11" t="s">
        <v>28</v>
      </c>
      <c r="AX181" s="11" t="s">
        <v>65</v>
      </c>
      <c r="AY181" s="169" t="s">
        <v>134</v>
      </c>
    </row>
    <row r="182" spans="2:51" s="11" customFormat="1" ht="13.5">
      <c r="B182" s="168"/>
      <c r="D182" s="164" t="s">
        <v>146</v>
      </c>
      <c r="E182" s="169" t="s">
        <v>5</v>
      </c>
      <c r="F182" s="170" t="s">
        <v>265</v>
      </c>
      <c r="H182" s="169" t="s">
        <v>5</v>
      </c>
      <c r="L182" s="168"/>
      <c r="M182" s="171"/>
      <c r="N182" s="172"/>
      <c r="O182" s="172"/>
      <c r="P182" s="172"/>
      <c r="Q182" s="172"/>
      <c r="R182" s="172"/>
      <c r="S182" s="172"/>
      <c r="T182" s="173"/>
      <c r="AT182" s="169" t="s">
        <v>146</v>
      </c>
      <c r="AU182" s="169" t="s">
        <v>75</v>
      </c>
      <c r="AV182" s="11" t="s">
        <v>73</v>
      </c>
      <c r="AW182" s="11" t="s">
        <v>28</v>
      </c>
      <c r="AX182" s="11" t="s">
        <v>65</v>
      </c>
      <c r="AY182" s="169" t="s">
        <v>134</v>
      </c>
    </row>
    <row r="183" spans="2:51" s="12" customFormat="1" ht="13.5">
      <c r="B183" s="174"/>
      <c r="D183" s="164" t="s">
        <v>146</v>
      </c>
      <c r="E183" s="175" t="s">
        <v>5</v>
      </c>
      <c r="F183" s="176" t="s">
        <v>266</v>
      </c>
      <c r="H183" s="177">
        <v>655</v>
      </c>
      <c r="L183" s="174"/>
      <c r="M183" s="178"/>
      <c r="N183" s="179"/>
      <c r="O183" s="179"/>
      <c r="P183" s="179"/>
      <c r="Q183" s="179"/>
      <c r="R183" s="179"/>
      <c r="S183" s="179"/>
      <c r="T183" s="180"/>
      <c r="AT183" s="175" t="s">
        <v>146</v>
      </c>
      <c r="AU183" s="175" t="s">
        <v>75</v>
      </c>
      <c r="AV183" s="12" t="s">
        <v>75</v>
      </c>
      <c r="AW183" s="12" t="s">
        <v>28</v>
      </c>
      <c r="AX183" s="12" t="s">
        <v>65</v>
      </c>
      <c r="AY183" s="175" t="s">
        <v>134</v>
      </c>
    </row>
    <row r="184" spans="2:51" s="13" customFormat="1" ht="13.5">
      <c r="B184" s="181"/>
      <c r="D184" s="164" t="s">
        <v>146</v>
      </c>
      <c r="E184" s="182" t="s">
        <v>5</v>
      </c>
      <c r="F184" s="183" t="s">
        <v>149</v>
      </c>
      <c r="H184" s="184">
        <v>655</v>
      </c>
      <c r="L184" s="181"/>
      <c r="M184" s="185"/>
      <c r="N184" s="186"/>
      <c r="O184" s="186"/>
      <c r="P184" s="186"/>
      <c r="Q184" s="186"/>
      <c r="R184" s="186"/>
      <c r="S184" s="186"/>
      <c r="T184" s="187"/>
      <c r="AT184" s="182" t="s">
        <v>146</v>
      </c>
      <c r="AU184" s="182" t="s">
        <v>75</v>
      </c>
      <c r="AV184" s="13" t="s">
        <v>141</v>
      </c>
      <c r="AW184" s="13" t="s">
        <v>28</v>
      </c>
      <c r="AX184" s="13" t="s">
        <v>73</v>
      </c>
      <c r="AY184" s="182" t="s">
        <v>134</v>
      </c>
    </row>
    <row r="185" spans="2:65" s="1" customFormat="1" ht="25.5" customHeight="1">
      <c r="B185" s="152"/>
      <c r="C185" s="153">
        <v>18</v>
      </c>
      <c r="D185" s="153" t="s">
        <v>136</v>
      </c>
      <c r="E185" s="154" t="s">
        <v>268</v>
      </c>
      <c r="F185" s="155" t="s">
        <v>269</v>
      </c>
      <c r="G185" s="156" t="s">
        <v>144</v>
      </c>
      <c r="H185" s="157">
        <v>3</v>
      </c>
      <c r="I185" s="158"/>
      <c r="J185" s="158">
        <f>ROUND(I185*H185,2)</f>
        <v>0</v>
      </c>
      <c r="K185" s="155" t="s">
        <v>140</v>
      </c>
      <c r="L185" s="38"/>
      <c r="M185" s="159" t="s">
        <v>5</v>
      </c>
      <c r="N185" s="160" t="s">
        <v>36</v>
      </c>
      <c r="O185" s="161"/>
      <c r="P185" s="161">
        <f>O185*H185</f>
        <v>0</v>
      </c>
      <c r="Q185" s="161">
        <v>0</v>
      </c>
      <c r="R185" s="161">
        <f>Q185*H185</f>
        <v>0</v>
      </c>
      <c r="S185" s="161">
        <v>0</v>
      </c>
      <c r="T185" s="162">
        <f>S185*H185</f>
        <v>0</v>
      </c>
      <c r="AR185" s="24" t="s">
        <v>141</v>
      </c>
      <c r="AT185" s="24" t="s">
        <v>136</v>
      </c>
      <c r="AU185" s="24" t="s">
        <v>75</v>
      </c>
      <c r="AY185" s="24" t="s">
        <v>134</v>
      </c>
      <c r="BE185" s="163">
        <f>IF(N185="základní",J185,0)</f>
        <v>0</v>
      </c>
      <c r="BF185" s="163">
        <f>IF(N185="snížená",J185,0)</f>
        <v>0</v>
      </c>
      <c r="BG185" s="163">
        <f>IF(N185="zákl. přenesená",J185,0)</f>
        <v>0</v>
      </c>
      <c r="BH185" s="163">
        <f>IF(N185="sníž. přenesená",J185,0)</f>
        <v>0</v>
      </c>
      <c r="BI185" s="163">
        <f>IF(N185="nulová",J185,0)</f>
        <v>0</v>
      </c>
      <c r="BJ185" s="24" t="s">
        <v>73</v>
      </c>
      <c r="BK185" s="163">
        <f>ROUND(I185*H185,2)</f>
        <v>0</v>
      </c>
      <c r="BL185" s="24" t="s">
        <v>141</v>
      </c>
      <c r="BM185" s="24" t="s">
        <v>270</v>
      </c>
    </row>
    <row r="186" spans="2:47" s="1" customFormat="1" ht="27">
      <c r="B186" s="38"/>
      <c r="D186" s="164" t="s">
        <v>143</v>
      </c>
      <c r="F186" s="165" t="s">
        <v>271</v>
      </c>
      <c r="L186" s="38"/>
      <c r="M186" s="166"/>
      <c r="N186" s="39"/>
      <c r="O186" s="39"/>
      <c r="P186" s="39"/>
      <c r="Q186" s="39"/>
      <c r="R186" s="39"/>
      <c r="S186" s="39"/>
      <c r="T186" s="67"/>
      <c r="AT186" s="24" t="s">
        <v>143</v>
      </c>
      <c r="AU186" s="24" t="s">
        <v>75</v>
      </c>
    </row>
    <row r="187" spans="2:65" s="1" customFormat="1" ht="25.5" customHeight="1">
      <c r="B187" s="152"/>
      <c r="C187" s="153">
        <v>19</v>
      </c>
      <c r="D187" s="153" t="s">
        <v>136</v>
      </c>
      <c r="E187" s="154" t="s">
        <v>273</v>
      </c>
      <c r="F187" s="155" t="s">
        <v>274</v>
      </c>
      <c r="G187" s="156" t="s">
        <v>170</v>
      </c>
      <c r="H187" s="157">
        <v>268.5</v>
      </c>
      <c r="I187" s="158"/>
      <c r="J187" s="158">
        <f>ROUND(I187*H187,2)</f>
        <v>0</v>
      </c>
      <c r="K187" s="155" t="s">
        <v>140</v>
      </c>
      <c r="L187" s="38"/>
      <c r="M187" s="159" t="s">
        <v>5</v>
      </c>
      <c r="N187" s="160" t="s">
        <v>36</v>
      </c>
      <c r="O187" s="161"/>
      <c r="P187" s="161">
        <f>O187*H187</f>
        <v>0</v>
      </c>
      <c r="Q187" s="161">
        <v>0</v>
      </c>
      <c r="R187" s="161">
        <f>Q187*H187</f>
        <v>0</v>
      </c>
      <c r="S187" s="161">
        <v>0</v>
      </c>
      <c r="T187" s="162">
        <f>S187*H187</f>
        <v>0</v>
      </c>
      <c r="AR187" s="24" t="s">
        <v>141</v>
      </c>
      <c r="AT187" s="24" t="s">
        <v>136</v>
      </c>
      <c r="AU187" s="24" t="s">
        <v>75</v>
      </c>
      <c r="AY187" s="24" t="s">
        <v>134</v>
      </c>
      <c r="BE187" s="163">
        <f>IF(N187="základní",J187,0)</f>
        <v>0</v>
      </c>
      <c r="BF187" s="163">
        <f>IF(N187="snížená",J187,0)</f>
        <v>0</v>
      </c>
      <c r="BG187" s="163">
        <f>IF(N187="zákl. přenesená",J187,0)</f>
        <v>0</v>
      </c>
      <c r="BH187" s="163">
        <f>IF(N187="sníž. přenesená",J187,0)</f>
        <v>0</v>
      </c>
      <c r="BI187" s="163">
        <f>IF(N187="nulová",J187,0)</f>
        <v>0</v>
      </c>
      <c r="BJ187" s="24" t="s">
        <v>73</v>
      </c>
      <c r="BK187" s="163">
        <f>ROUND(I187*H187,2)</f>
        <v>0</v>
      </c>
      <c r="BL187" s="24" t="s">
        <v>141</v>
      </c>
      <c r="BM187" s="24" t="s">
        <v>275</v>
      </c>
    </row>
    <row r="188" spans="2:47" s="1" customFormat="1" ht="13.5">
      <c r="B188" s="38"/>
      <c r="D188" s="164" t="s">
        <v>143</v>
      </c>
      <c r="F188" s="165" t="s">
        <v>274</v>
      </c>
      <c r="L188" s="38"/>
      <c r="M188" s="166"/>
      <c r="N188" s="39"/>
      <c r="O188" s="39"/>
      <c r="P188" s="39"/>
      <c r="Q188" s="39"/>
      <c r="R188" s="39"/>
      <c r="S188" s="39"/>
      <c r="T188" s="67"/>
      <c r="AT188" s="24" t="s">
        <v>143</v>
      </c>
      <c r="AU188" s="24" t="s">
        <v>75</v>
      </c>
    </row>
    <row r="189" spans="2:51" s="12" customFormat="1" ht="13.5">
      <c r="B189" s="174"/>
      <c r="D189" s="164" t="s">
        <v>146</v>
      </c>
      <c r="E189" s="175" t="s">
        <v>5</v>
      </c>
      <c r="F189" s="176" t="s">
        <v>276</v>
      </c>
      <c r="H189" s="177">
        <v>750.4</v>
      </c>
      <c r="L189" s="174"/>
      <c r="M189" s="178"/>
      <c r="N189" s="179"/>
      <c r="O189" s="179"/>
      <c r="P189" s="179"/>
      <c r="Q189" s="179"/>
      <c r="R189" s="179"/>
      <c r="S189" s="179"/>
      <c r="T189" s="180"/>
      <c r="AT189" s="175" t="s">
        <v>146</v>
      </c>
      <c r="AU189" s="175" t="s">
        <v>75</v>
      </c>
      <c r="AV189" s="12" t="s">
        <v>75</v>
      </c>
      <c r="AW189" s="12" t="s">
        <v>28</v>
      </c>
      <c r="AX189" s="12" t="s">
        <v>65</v>
      </c>
      <c r="AY189" s="175" t="s">
        <v>134</v>
      </c>
    </row>
    <row r="190" spans="2:51" s="12" customFormat="1" ht="13.5">
      <c r="B190" s="174"/>
      <c r="D190" s="164" t="s">
        <v>146</v>
      </c>
      <c r="E190" s="175" t="s">
        <v>5</v>
      </c>
      <c r="F190" s="176" t="s">
        <v>277</v>
      </c>
      <c r="H190" s="177">
        <v>103.6</v>
      </c>
      <c r="L190" s="174"/>
      <c r="M190" s="178"/>
      <c r="N190" s="179"/>
      <c r="O190" s="179"/>
      <c r="P190" s="179"/>
      <c r="Q190" s="179"/>
      <c r="R190" s="179"/>
      <c r="S190" s="179"/>
      <c r="T190" s="180"/>
      <c r="AT190" s="175" t="s">
        <v>146</v>
      </c>
      <c r="AU190" s="175" t="s">
        <v>75</v>
      </c>
      <c r="AV190" s="12" t="s">
        <v>75</v>
      </c>
      <c r="AW190" s="12" t="s">
        <v>28</v>
      </c>
      <c r="AX190" s="12" t="s">
        <v>65</v>
      </c>
      <c r="AY190" s="175" t="s">
        <v>134</v>
      </c>
    </row>
    <row r="191" spans="2:51" s="12" customFormat="1" ht="13.5">
      <c r="B191" s="174"/>
      <c r="D191" s="164" t="s">
        <v>146</v>
      </c>
      <c r="E191" s="175" t="s">
        <v>5</v>
      </c>
      <c r="F191" s="176" t="s">
        <v>278</v>
      </c>
      <c r="H191" s="177">
        <v>69.5</v>
      </c>
      <c r="L191" s="174"/>
      <c r="M191" s="178"/>
      <c r="N191" s="179"/>
      <c r="O191" s="179"/>
      <c r="P191" s="179"/>
      <c r="Q191" s="179"/>
      <c r="R191" s="179"/>
      <c r="S191" s="179"/>
      <c r="T191" s="180"/>
      <c r="AT191" s="175" t="s">
        <v>146</v>
      </c>
      <c r="AU191" s="175" t="s">
        <v>75</v>
      </c>
      <c r="AV191" s="12" t="s">
        <v>75</v>
      </c>
      <c r="AW191" s="12" t="s">
        <v>28</v>
      </c>
      <c r="AX191" s="12" t="s">
        <v>65</v>
      </c>
      <c r="AY191" s="175" t="s">
        <v>134</v>
      </c>
    </row>
    <row r="192" spans="2:51" s="12" customFormat="1" ht="13.5">
      <c r="B192" s="174"/>
      <c r="D192" s="164" t="s">
        <v>146</v>
      </c>
      <c r="E192" s="175" t="s">
        <v>5</v>
      </c>
      <c r="F192" s="176" t="s">
        <v>279</v>
      </c>
      <c r="H192" s="177">
        <v>-655</v>
      </c>
      <c r="L192" s="174"/>
      <c r="M192" s="178"/>
      <c r="N192" s="179"/>
      <c r="O192" s="179"/>
      <c r="P192" s="179"/>
      <c r="Q192" s="179"/>
      <c r="R192" s="179"/>
      <c r="S192" s="179"/>
      <c r="T192" s="180"/>
      <c r="AT192" s="175" t="s">
        <v>146</v>
      </c>
      <c r="AU192" s="175" t="s">
        <v>75</v>
      </c>
      <c r="AV192" s="12" t="s">
        <v>75</v>
      </c>
      <c r="AW192" s="12" t="s">
        <v>28</v>
      </c>
      <c r="AX192" s="12" t="s">
        <v>65</v>
      </c>
      <c r="AY192" s="175" t="s">
        <v>134</v>
      </c>
    </row>
    <row r="193" spans="2:51" s="13" customFormat="1" ht="13.5">
      <c r="B193" s="181"/>
      <c r="D193" s="164" t="s">
        <v>146</v>
      </c>
      <c r="E193" s="182" t="s">
        <v>5</v>
      </c>
      <c r="F193" s="183" t="s">
        <v>149</v>
      </c>
      <c r="H193" s="184">
        <v>268.5</v>
      </c>
      <c r="L193" s="181"/>
      <c r="M193" s="185"/>
      <c r="N193" s="186"/>
      <c r="O193" s="186"/>
      <c r="P193" s="186"/>
      <c r="Q193" s="186"/>
      <c r="R193" s="186"/>
      <c r="S193" s="186"/>
      <c r="T193" s="187"/>
      <c r="AT193" s="182" t="s">
        <v>146</v>
      </c>
      <c r="AU193" s="182" t="s">
        <v>75</v>
      </c>
      <c r="AV193" s="13" t="s">
        <v>141</v>
      </c>
      <c r="AW193" s="13" t="s">
        <v>28</v>
      </c>
      <c r="AX193" s="13" t="s">
        <v>73</v>
      </c>
      <c r="AY193" s="182" t="s">
        <v>134</v>
      </c>
    </row>
    <row r="194" spans="2:65" s="1" customFormat="1" ht="16.5" customHeight="1">
      <c r="B194" s="152"/>
      <c r="C194" s="153">
        <v>20</v>
      </c>
      <c r="D194" s="153" t="s">
        <v>136</v>
      </c>
      <c r="E194" s="154" t="s">
        <v>281</v>
      </c>
      <c r="F194" s="155" t="s">
        <v>282</v>
      </c>
      <c r="G194" s="156" t="s">
        <v>170</v>
      </c>
      <c r="H194" s="157">
        <v>119.28</v>
      </c>
      <c r="I194" s="158"/>
      <c r="J194" s="158">
        <f>ROUND(I194*H194,2)</f>
        <v>0</v>
      </c>
      <c r="K194" s="155" t="s">
        <v>20</v>
      </c>
      <c r="L194" s="38"/>
      <c r="M194" s="159" t="s">
        <v>5</v>
      </c>
      <c r="N194" s="160" t="s">
        <v>36</v>
      </c>
      <c r="O194" s="161"/>
      <c r="P194" s="161">
        <f>O194*H194</f>
        <v>0</v>
      </c>
      <c r="Q194" s="161">
        <v>0</v>
      </c>
      <c r="R194" s="161">
        <f>Q194*H194</f>
        <v>0</v>
      </c>
      <c r="S194" s="161">
        <v>0</v>
      </c>
      <c r="T194" s="162">
        <f>S194*H194</f>
        <v>0</v>
      </c>
      <c r="AR194" s="24" t="s">
        <v>141</v>
      </c>
      <c r="AT194" s="24" t="s">
        <v>136</v>
      </c>
      <c r="AU194" s="24" t="s">
        <v>75</v>
      </c>
      <c r="AY194" s="24" t="s">
        <v>134</v>
      </c>
      <c r="BE194" s="163">
        <f>IF(N194="základní",J194,0)</f>
        <v>0</v>
      </c>
      <c r="BF194" s="163">
        <f>IF(N194="snížená",J194,0)</f>
        <v>0</v>
      </c>
      <c r="BG194" s="163">
        <f>IF(N194="zákl. přenesená",J194,0)</f>
        <v>0</v>
      </c>
      <c r="BH194" s="163">
        <f>IF(N194="sníž. přenesená",J194,0)</f>
        <v>0</v>
      </c>
      <c r="BI194" s="163">
        <f>IF(N194="nulová",J194,0)</f>
        <v>0</v>
      </c>
      <c r="BJ194" s="24" t="s">
        <v>73</v>
      </c>
      <c r="BK194" s="163">
        <f>ROUND(I194*H194,2)</f>
        <v>0</v>
      </c>
      <c r="BL194" s="24" t="s">
        <v>141</v>
      </c>
      <c r="BM194" s="24" t="s">
        <v>283</v>
      </c>
    </row>
    <row r="195" spans="2:47" s="1" customFormat="1" ht="27">
      <c r="B195" s="38"/>
      <c r="D195" s="164" t="s">
        <v>143</v>
      </c>
      <c r="F195" s="165" t="s">
        <v>284</v>
      </c>
      <c r="L195" s="38"/>
      <c r="M195" s="166"/>
      <c r="N195" s="39"/>
      <c r="O195" s="39"/>
      <c r="P195" s="39"/>
      <c r="Q195" s="39"/>
      <c r="R195" s="39"/>
      <c r="S195" s="39"/>
      <c r="T195" s="67"/>
      <c r="AT195" s="24" t="s">
        <v>143</v>
      </c>
      <c r="AU195" s="24" t="s">
        <v>75</v>
      </c>
    </row>
    <row r="196" spans="2:47" s="1" customFormat="1" ht="148.5">
      <c r="B196" s="38"/>
      <c r="D196" s="164" t="s">
        <v>145</v>
      </c>
      <c r="F196" s="167" t="s">
        <v>285</v>
      </c>
      <c r="L196" s="38"/>
      <c r="M196" s="166"/>
      <c r="N196" s="39"/>
      <c r="O196" s="39"/>
      <c r="P196" s="39"/>
      <c r="Q196" s="39"/>
      <c r="R196" s="39"/>
      <c r="S196" s="39"/>
      <c r="T196" s="67"/>
      <c r="AT196" s="24" t="s">
        <v>145</v>
      </c>
      <c r="AU196" s="24" t="s">
        <v>75</v>
      </c>
    </row>
    <row r="197" spans="2:51" s="11" customFormat="1" ht="13.5">
      <c r="B197" s="168"/>
      <c r="D197" s="164" t="s">
        <v>146</v>
      </c>
      <c r="E197" s="169" t="s">
        <v>5</v>
      </c>
      <c r="F197" s="170" t="s">
        <v>210</v>
      </c>
      <c r="H197" s="169" t="s">
        <v>5</v>
      </c>
      <c r="L197" s="168"/>
      <c r="M197" s="171"/>
      <c r="N197" s="172"/>
      <c r="O197" s="172"/>
      <c r="P197" s="172"/>
      <c r="Q197" s="172"/>
      <c r="R197" s="172"/>
      <c r="S197" s="172"/>
      <c r="T197" s="173"/>
      <c r="AT197" s="169" t="s">
        <v>146</v>
      </c>
      <c r="AU197" s="169" t="s">
        <v>75</v>
      </c>
      <c r="AV197" s="11" t="s">
        <v>73</v>
      </c>
      <c r="AW197" s="11" t="s">
        <v>28</v>
      </c>
      <c r="AX197" s="11" t="s">
        <v>65</v>
      </c>
      <c r="AY197" s="169" t="s">
        <v>134</v>
      </c>
    </row>
    <row r="198" spans="2:51" s="11" customFormat="1" ht="13.5">
      <c r="B198" s="168"/>
      <c r="D198" s="164" t="s">
        <v>146</v>
      </c>
      <c r="E198" s="169" t="s">
        <v>5</v>
      </c>
      <c r="F198" s="170" t="s">
        <v>286</v>
      </c>
      <c r="H198" s="169" t="s">
        <v>5</v>
      </c>
      <c r="L198" s="168"/>
      <c r="M198" s="171"/>
      <c r="N198" s="172"/>
      <c r="O198" s="172"/>
      <c r="P198" s="172"/>
      <c r="Q198" s="172"/>
      <c r="R198" s="172"/>
      <c r="S198" s="172"/>
      <c r="T198" s="173"/>
      <c r="AT198" s="169" t="s">
        <v>146</v>
      </c>
      <c r="AU198" s="169" t="s">
        <v>75</v>
      </c>
      <c r="AV198" s="11" t="s">
        <v>73</v>
      </c>
      <c r="AW198" s="11" t="s">
        <v>28</v>
      </c>
      <c r="AX198" s="11" t="s">
        <v>65</v>
      </c>
      <c r="AY198" s="169" t="s">
        <v>134</v>
      </c>
    </row>
    <row r="199" spans="2:51" s="12" customFormat="1" ht="13.5">
      <c r="B199" s="174"/>
      <c r="D199" s="164" t="s">
        <v>146</v>
      </c>
      <c r="E199" s="175" t="s">
        <v>5</v>
      </c>
      <c r="F199" s="176" t="s">
        <v>260</v>
      </c>
      <c r="H199" s="177">
        <v>119.28</v>
      </c>
      <c r="L199" s="174"/>
      <c r="M199" s="178"/>
      <c r="N199" s="179"/>
      <c r="O199" s="179"/>
      <c r="P199" s="179"/>
      <c r="Q199" s="179"/>
      <c r="R199" s="179"/>
      <c r="S199" s="179"/>
      <c r="T199" s="180"/>
      <c r="AT199" s="175" t="s">
        <v>146</v>
      </c>
      <c r="AU199" s="175" t="s">
        <v>75</v>
      </c>
      <c r="AV199" s="12" t="s">
        <v>75</v>
      </c>
      <c r="AW199" s="12" t="s">
        <v>28</v>
      </c>
      <c r="AX199" s="12" t="s">
        <v>65</v>
      </c>
      <c r="AY199" s="175" t="s">
        <v>134</v>
      </c>
    </row>
    <row r="200" spans="2:51" s="13" customFormat="1" ht="13.5">
      <c r="B200" s="181"/>
      <c r="D200" s="164" t="s">
        <v>146</v>
      </c>
      <c r="E200" s="182" t="s">
        <v>5</v>
      </c>
      <c r="F200" s="183" t="s">
        <v>149</v>
      </c>
      <c r="H200" s="184">
        <v>119.28</v>
      </c>
      <c r="L200" s="181"/>
      <c r="M200" s="185"/>
      <c r="N200" s="186"/>
      <c r="O200" s="186"/>
      <c r="P200" s="186"/>
      <c r="Q200" s="186"/>
      <c r="R200" s="186"/>
      <c r="S200" s="186"/>
      <c r="T200" s="187"/>
      <c r="AT200" s="182" t="s">
        <v>146</v>
      </c>
      <c r="AU200" s="182" t="s">
        <v>75</v>
      </c>
      <c r="AV200" s="13" t="s">
        <v>141</v>
      </c>
      <c r="AW200" s="13" t="s">
        <v>28</v>
      </c>
      <c r="AX200" s="13" t="s">
        <v>73</v>
      </c>
      <c r="AY200" s="182" t="s">
        <v>134</v>
      </c>
    </row>
    <row r="201" spans="2:65" s="1" customFormat="1" ht="16.5" customHeight="1">
      <c r="B201" s="152"/>
      <c r="C201" s="153">
        <v>21</v>
      </c>
      <c r="D201" s="153" t="s">
        <v>136</v>
      </c>
      <c r="E201" s="154" t="s">
        <v>288</v>
      </c>
      <c r="F201" s="155" t="s">
        <v>289</v>
      </c>
      <c r="G201" s="156" t="s">
        <v>170</v>
      </c>
      <c r="H201" s="157">
        <v>655</v>
      </c>
      <c r="I201" s="158"/>
      <c r="J201" s="158">
        <f>ROUND(I201*H201,2)</f>
        <v>0</v>
      </c>
      <c r="K201" s="155" t="s">
        <v>20</v>
      </c>
      <c r="L201" s="38"/>
      <c r="M201" s="159" t="s">
        <v>5</v>
      </c>
      <c r="N201" s="160" t="s">
        <v>36</v>
      </c>
      <c r="O201" s="161"/>
      <c r="P201" s="161">
        <f>O201*H201</f>
        <v>0</v>
      </c>
      <c r="Q201" s="161">
        <v>0</v>
      </c>
      <c r="R201" s="161">
        <f>Q201*H201</f>
        <v>0</v>
      </c>
      <c r="S201" s="161">
        <v>0</v>
      </c>
      <c r="T201" s="162">
        <f>S201*H201</f>
        <v>0</v>
      </c>
      <c r="AR201" s="24" t="s">
        <v>141</v>
      </c>
      <c r="AT201" s="24" t="s">
        <v>136</v>
      </c>
      <c r="AU201" s="24" t="s">
        <v>75</v>
      </c>
      <c r="AY201" s="24" t="s">
        <v>134</v>
      </c>
      <c r="BE201" s="163">
        <f>IF(N201="základní",J201,0)</f>
        <v>0</v>
      </c>
      <c r="BF201" s="163">
        <f>IF(N201="snížená",J201,0)</f>
        <v>0</v>
      </c>
      <c r="BG201" s="163">
        <f>IF(N201="zákl. přenesená",J201,0)</f>
        <v>0</v>
      </c>
      <c r="BH201" s="163">
        <f>IF(N201="sníž. přenesená",J201,0)</f>
        <v>0</v>
      </c>
      <c r="BI201" s="163">
        <f>IF(N201="nulová",J201,0)</f>
        <v>0</v>
      </c>
      <c r="BJ201" s="24" t="s">
        <v>73</v>
      </c>
      <c r="BK201" s="163">
        <f>ROUND(I201*H201,2)</f>
        <v>0</v>
      </c>
      <c r="BL201" s="24" t="s">
        <v>141</v>
      </c>
      <c r="BM201" s="24" t="s">
        <v>290</v>
      </c>
    </row>
    <row r="202" spans="2:47" s="1" customFormat="1" ht="27">
      <c r="B202" s="38"/>
      <c r="D202" s="164" t="s">
        <v>143</v>
      </c>
      <c r="F202" s="165" t="s">
        <v>291</v>
      </c>
      <c r="L202" s="38"/>
      <c r="M202" s="166"/>
      <c r="N202" s="39"/>
      <c r="O202" s="39"/>
      <c r="P202" s="39"/>
      <c r="Q202" s="39"/>
      <c r="R202" s="39"/>
      <c r="S202" s="39"/>
      <c r="T202" s="67"/>
      <c r="AT202" s="24" t="s">
        <v>143</v>
      </c>
      <c r="AU202" s="24" t="s">
        <v>75</v>
      </c>
    </row>
    <row r="203" spans="2:47" s="1" customFormat="1" ht="148.5">
      <c r="B203" s="38"/>
      <c r="D203" s="164" t="s">
        <v>145</v>
      </c>
      <c r="F203" s="167" t="s">
        <v>285</v>
      </c>
      <c r="L203" s="38"/>
      <c r="M203" s="166"/>
      <c r="N203" s="39"/>
      <c r="O203" s="39"/>
      <c r="P203" s="39"/>
      <c r="Q203" s="39"/>
      <c r="R203" s="39"/>
      <c r="S203" s="39"/>
      <c r="T203" s="67"/>
      <c r="AT203" s="24" t="s">
        <v>145</v>
      </c>
      <c r="AU203" s="24" t="s">
        <v>75</v>
      </c>
    </row>
    <row r="204" spans="2:51" s="11" customFormat="1" ht="13.5">
      <c r="B204" s="168"/>
      <c r="D204" s="164" t="s">
        <v>146</v>
      </c>
      <c r="E204" s="169" t="s">
        <v>5</v>
      </c>
      <c r="F204" s="170" t="s">
        <v>210</v>
      </c>
      <c r="H204" s="169" t="s">
        <v>5</v>
      </c>
      <c r="L204" s="168"/>
      <c r="M204" s="171"/>
      <c r="N204" s="172"/>
      <c r="O204" s="172"/>
      <c r="P204" s="172"/>
      <c r="Q204" s="172"/>
      <c r="R204" s="172"/>
      <c r="S204" s="172"/>
      <c r="T204" s="173"/>
      <c r="AT204" s="169" t="s">
        <v>146</v>
      </c>
      <c r="AU204" s="169" t="s">
        <v>75</v>
      </c>
      <c r="AV204" s="11" t="s">
        <v>73</v>
      </c>
      <c r="AW204" s="11" t="s">
        <v>28</v>
      </c>
      <c r="AX204" s="11" t="s">
        <v>65</v>
      </c>
      <c r="AY204" s="169" t="s">
        <v>134</v>
      </c>
    </row>
    <row r="205" spans="2:51" s="11" customFormat="1" ht="13.5">
      <c r="B205" s="168"/>
      <c r="D205" s="164" t="s">
        <v>146</v>
      </c>
      <c r="E205" s="169" t="s">
        <v>5</v>
      </c>
      <c r="F205" s="170" t="s">
        <v>292</v>
      </c>
      <c r="H205" s="169" t="s">
        <v>5</v>
      </c>
      <c r="L205" s="168"/>
      <c r="M205" s="171"/>
      <c r="N205" s="172"/>
      <c r="O205" s="172"/>
      <c r="P205" s="172"/>
      <c r="Q205" s="172"/>
      <c r="R205" s="172"/>
      <c r="S205" s="172"/>
      <c r="T205" s="173"/>
      <c r="AT205" s="169" t="s">
        <v>146</v>
      </c>
      <c r="AU205" s="169" t="s">
        <v>75</v>
      </c>
      <c r="AV205" s="11" t="s">
        <v>73</v>
      </c>
      <c r="AW205" s="11" t="s">
        <v>28</v>
      </c>
      <c r="AX205" s="11" t="s">
        <v>65</v>
      </c>
      <c r="AY205" s="169" t="s">
        <v>134</v>
      </c>
    </row>
    <row r="206" spans="2:51" s="12" customFormat="1" ht="13.5">
      <c r="B206" s="174"/>
      <c r="D206" s="164" t="s">
        <v>146</v>
      </c>
      <c r="E206" s="175" t="s">
        <v>5</v>
      </c>
      <c r="F206" s="176" t="s">
        <v>266</v>
      </c>
      <c r="H206" s="177">
        <v>655</v>
      </c>
      <c r="L206" s="174"/>
      <c r="M206" s="178"/>
      <c r="N206" s="179"/>
      <c r="O206" s="179"/>
      <c r="P206" s="179"/>
      <c r="Q206" s="179"/>
      <c r="R206" s="179"/>
      <c r="S206" s="179"/>
      <c r="T206" s="180"/>
      <c r="AT206" s="175" t="s">
        <v>146</v>
      </c>
      <c r="AU206" s="175" t="s">
        <v>75</v>
      </c>
      <c r="AV206" s="12" t="s">
        <v>75</v>
      </c>
      <c r="AW206" s="12" t="s">
        <v>28</v>
      </c>
      <c r="AX206" s="12" t="s">
        <v>65</v>
      </c>
      <c r="AY206" s="175" t="s">
        <v>134</v>
      </c>
    </row>
    <row r="207" spans="2:51" s="13" customFormat="1" ht="13.5">
      <c r="B207" s="181"/>
      <c r="D207" s="164" t="s">
        <v>146</v>
      </c>
      <c r="E207" s="182" t="s">
        <v>5</v>
      </c>
      <c r="F207" s="183" t="s">
        <v>149</v>
      </c>
      <c r="H207" s="184">
        <v>655</v>
      </c>
      <c r="L207" s="181"/>
      <c r="M207" s="185"/>
      <c r="N207" s="186"/>
      <c r="O207" s="186"/>
      <c r="P207" s="186"/>
      <c r="Q207" s="186"/>
      <c r="R207" s="186"/>
      <c r="S207" s="186"/>
      <c r="T207" s="187"/>
      <c r="AT207" s="182" t="s">
        <v>146</v>
      </c>
      <c r="AU207" s="182" t="s">
        <v>75</v>
      </c>
      <c r="AV207" s="13" t="s">
        <v>141</v>
      </c>
      <c r="AW207" s="13" t="s">
        <v>28</v>
      </c>
      <c r="AX207" s="13" t="s">
        <v>73</v>
      </c>
      <c r="AY207" s="182" t="s">
        <v>134</v>
      </c>
    </row>
    <row r="208" spans="2:65" s="1" customFormat="1" ht="25.5" customHeight="1">
      <c r="B208" s="152"/>
      <c r="C208" s="153">
        <v>22</v>
      </c>
      <c r="D208" s="153" t="s">
        <v>136</v>
      </c>
      <c r="E208" s="154" t="s">
        <v>294</v>
      </c>
      <c r="F208" s="155" t="s">
        <v>295</v>
      </c>
      <c r="G208" s="156" t="s">
        <v>139</v>
      </c>
      <c r="H208" s="157">
        <v>596.4</v>
      </c>
      <c r="I208" s="158"/>
      <c r="J208" s="158">
        <f>ROUND(I208*H208,2)</f>
        <v>0</v>
      </c>
      <c r="K208" s="155" t="s">
        <v>20</v>
      </c>
      <c r="L208" s="38"/>
      <c r="M208" s="159" t="s">
        <v>5</v>
      </c>
      <c r="N208" s="160" t="s">
        <v>36</v>
      </c>
      <c r="O208" s="161"/>
      <c r="P208" s="161">
        <f>O208*H208</f>
        <v>0</v>
      </c>
      <c r="Q208" s="161">
        <v>0</v>
      </c>
      <c r="R208" s="161">
        <f>Q208*H208</f>
        <v>0</v>
      </c>
      <c r="S208" s="161">
        <v>0</v>
      </c>
      <c r="T208" s="162">
        <f>S208*H208</f>
        <v>0</v>
      </c>
      <c r="AR208" s="24" t="s">
        <v>141</v>
      </c>
      <c r="AT208" s="24" t="s">
        <v>136</v>
      </c>
      <c r="AU208" s="24" t="s">
        <v>75</v>
      </c>
      <c r="AY208" s="24" t="s">
        <v>134</v>
      </c>
      <c r="BE208" s="163">
        <f>IF(N208="základní",J208,0)</f>
        <v>0</v>
      </c>
      <c r="BF208" s="163">
        <f>IF(N208="snížená",J208,0)</f>
        <v>0</v>
      </c>
      <c r="BG208" s="163">
        <f>IF(N208="zákl. přenesená",J208,0)</f>
        <v>0</v>
      </c>
      <c r="BH208" s="163">
        <f>IF(N208="sníž. přenesená",J208,0)</f>
        <v>0</v>
      </c>
      <c r="BI208" s="163">
        <f>IF(N208="nulová",J208,0)</f>
        <v>0</v>
      </c>
      <c r="BJ208" s="24" t="s">
        <v>73</v>
      </c>
      <c r="BK208" s="163">
        <f>ROUND(I208*H208,2)</f>
        <v>0</v>
      </c>
      <c r="BL208" s="24" t="s">
        <v>141</v>
      </c>
      <c r="BM208" s="24" t="s">
        <v>296</v>
      </c>
    </row>
    <row r="209" spans="2:47" s="1" customFormat="1" ht="27">
      <c r="B209" s="38"/>
      <c r="D209" s="164" t="s">
        <v>143</v>
      </c>
      <c r="F209" s="165" t="s">
        <v>297</v>
      </c>
      <c r="L209" s="38"/>
      <c r="M209" s="166"/>
      <c r="N209" s="39"/>
      <c r="O209" s="39"/>
      <c r="P209" s="39"/>
      <c r="Q209" s="39"/>
      <c r="R209" s="39"/>
      <c r="S209" s="39"/>
      <c r="T209" s="67"/>
      <c r="AT209" s="24" t="s">
        <v>143</v>
      </c>
      <c r="AU209" s="24" t="s">
        <v>75</v>
      </c>
    </row>
    <row r="210" spans="2:47" s="1" customFormat="1" ht="121.5">
      <c r="B210" s="38"/>
      <c r="D210" s="164" t="s">
        <v>145</v>
      </c>
      <c r="F210" s="167" t="s">
        <v>298</v>
      </c>
      <c r="L210" s="38"/>
      <c r="M210" s="166"/>
      <c r="N210" s="39"/>
      <c r="O210" s="39"/>
      <c r="P210" s="39"/>
      <c r="Q210" s="39"/>
      <c r="R210" s="39"/>
      <c r="S210" s="39"/>
      <c r="T210" s="67"/>
      <c r="AT210" s="24" t="s">
        <v>145</v>
      </c>
      <c r="AU210" s="24" t="s">
        <v>75</v>
      </c>
    </row>
    <row r="211" spans="2:51" s="11" customFormat="1" ht="13.5">
      <c r="B211" s="168"/>
      <c r="D211" s="164" t="s">
        <v>146</v>
      </c>
      <c r="E211" s="169" t="s">
        <v>5</v>
      </c>
      <c r="F211" s="170" t="s">
        <v>210</v>
      </c>
      <c r="H211" s="169" t="s">
        <v>5</v>
      </c>
      <c r="L211" s="168"/>
      <c r="M211" s="171"/>
      <c r="N211" s="172"/>
      <c r="O211" s="172"/>
      <c r="P211" s="172"/>
      <c r="Q211" s="172"/>
      <c r="R211" s="172"/>
      <c r="S211" s="172"/>
      <c r="T211" s="173"/>
      <c r="AT211" s="169" t="s">
        <v>146</v>
      </c>
      <c r="AU211" s="169" t="s">
        <v>75</v>
      </c>
      <c r="AV211" s="11" t="s">
        <v>73</v>
      </c>
      <c r="AW211" s="11" t="s">
        <v>28</v>
      </c>
      <c r="AX211" s="11" t="s">
        <v>65</v>
      </c>
      <c r="AY211" s="169" t="s">
        <v>134</v>
      </c>
    </row>
    <row r="212" spans="2:51" s="12" customFormat="1" ht="13.5">
      <c r="B212" s="174"/>
      <c r="D212" s="164" t="s">
        <v>146</v>
      </c>
      <c r="E212" s="175" t="s">
        <v>5</v>
      </c>
      <c r="F212" s="176" t="s">
        <v>299</v>
      </c>
      <c r="H212" s="177">
        <v>596.4</v>
      </c>
      <c r="L212" s="174"/>
      <c r="M212" s="178"/>
      <c r="N212" s="179"/>
      <c r="O212" s="179"/>
      <c r="P212" s="179"/>
      <c r="Q212" s="179"/>
      <c r="R212" s="179"/>
      <c r="S212" s="179"/>
      <c r="T212" s="180"/>
      <c r="AT212" s="175" t="s">
        <v>146</v>
      </c>
      <c r="AU212" s="175" t="s">
        <v>75</v>
      </c>
      <c r="AV212" s="12" t="s">
        <v>75</v>
      </c>
      <c r="AW212" s="12" t="s">
        <v>28</v>
      </c>
      <c r="AX212" s="12" t="s">
        <v>65</v>
      </c>
      <c r="AY212" s="175" t="s">
        <v>134</v>
      </c>
    </row>
    <row r="213" spans="2:51" s="13" customFormat="1" ht="13.5">
      <c r="B213" s="181"/>
      <c r="D213" s="164" t="s">
        <v>146</v>
      </c>
      <c r="E213" s="182" t="s">
        <v>5</v>
      </c>
      <c r="F213" s="183" t="s">
        <v>149</v>
      </c>
      <c r="H213" s="184">
        <v>596.4</v>
      </c>
      <c r="L213" s="181"/>
      <c r="M213" s="185"/>
      <c r="N213" s="186"/>
      <c r="O213" s="186"/>
      <c r="P213" s="186"/>
      <c r="Q213" s="186"/>
      <c r="R213" s="186"/>
      <c r="S213" s="186"/>
      <c r="T213" s="187"/>
      <c r="AT213" s="182" t="s">
        <v>146</v>
      </c>
      <c r="AU213" s="182" t="s">
        <v>75</v>
      </c>
      <c r="AV213" s="13" t="s">
        <v>141</v>
      </c>
      <c r="AW213" s="13" t="s">
        <v>28</v>
      </c>
      <c r="AX213" s="13" t="s">
        <v>73</v>
      </c>
      <c r="AY213" s="182" t="s">
        <v>134</v>
      </c>
    </row>
    <row r="214" spans="2:65" s="1" customFormat="1" ht="16.5" customHeight="1">
      <c r="B214" s="152"/>
      <c r="C214" s="153">
        <v>23</v>
      </c>
      <c r="D214" s="153" t="s">
        <v>136</v>
      </c>
      <c r="E214" s="154" t="s">
        <v>301</v>
      </c>
      <c r="F214" s="155" t="s">
        <v>302</v>
      </c>
      <c r="G214" s="156" t="s">
        <v>170</v>
      </c>
      <c r="H214" s="157">
        <v>655</v>
      </c>
      <c r="I214" s="158"/>
      <c r="J214" s="158">
        <f>ROUND(I214*H214,2)</f>
        <v>0</v>
      </c>
      <c r="K214" s="155" t="s">
        <v>20</v>
      </c>
      <c r="L214" s="38"/>
      <c r="M214" s="159" t="s">
        <v>5</v>
      </c>
      <c r="N214" s="160" t="s">
        <v>36</v>
      </c>
      <c r="O214" s="161"/>
      <c r="P214" s="161">
        <f>O214*H214</f>
        <v>0</v>
      </c>
      <c r="Q214" s="161">
        <v>0</v>
      </c>
      <c r="R214" s="161">
        <f>Q214*H214</f>
        <v>0</v>
      </c>
      <c r="S214" s="161">
        <v>0</v>
      </c>
      <c r="T214" s="162">
        <f>S214*H214</f>
        <v>0</v>
      </c>
      <c r="AR214" s="24" t="s">
        <v>141</v>
      </c>
      <c r="AT214" s="24" t="s">
        <v>136</v>
      </c>
      <c r="AU214" s="24" t="s">
        <v>75</v>
      </c>
      <c r="AY214" s="24" t="s">
        <v>134</v>
      </c>
      <c r="BE214" s="163">
        <f>IF(N214="základní",J214,0)</f>
        <v>0</v>
      </c>
      <c r="BF214" s="163">
        <f>IF(N214="snížená",J214,0)</f>
        <v>0</v>
      </c>
      <c r="BG214" s="163">
        <f>IF(N214="zákl. přenesená",J214,0)</f>
        <v>0</v>
      </c>
      <c r="BH214" s="163">
        <f>IF(N214="sníž. přenesená",J214,0)</f>
        <v>0</v>
      </c>
      <c r="BI214" s="163">
        <f>IF(N214="nulová",J214,0)</f>
        <v>0</v>
      </c>
      <c r="BJ214" s="24" t="s">
        <v>73</v>
      </c>
      <c r="BK214" s="163">
        <f>ROUND(I214*H214,2)</f>
        <v>0</v>
      </c>
      <c r="BL214" s="24" t="s">
        <v>141</v>
      </c>
      <c r="BM214" s="24" t="s">
        <v>303</v>
      </c>
    </row>
    <row r="215" spans="2:47" s="1" customFormat="1" ht="27">
      <c r="B215" s="38"/>
      <c r="D215" s="164" t="s">
        <v>143</v>
      </c>
      <c r="F215" s="165" t="s">
        <v>304</v>
      </c>
      <c r="L215" s="38"/>
      <c r="M215" s="166"/>
      <c r="N215" s="39"/>
      <c r="O215" s="39"/>
      <c r="P215" s="39"/>
      <c r="Q215" s="39"/>
      <c r="R215" s="39"/>
      <c r="S215" s="39"/>
      <c r="T215" s="67"/>
      <c r="AT215" s="24" t="s">
        <v>143</v>
      </c>
      <c r="AU215" s="24" t="s">
        <v>75</v>
      </c>
    </row>
    <row r="216" spans="2:47" s="1" customFormat="1" ht="409.5">
      <c r="B216" s="38"/>
      <c r="D216" s="164" t="s">
        <v>145</v>
      </c>
      <c r="F216" s="167" t="s">
        <v>305</v>
      </c>
      <c r="L216" s="38"/>
      <c r="M216" s="166"/>
      <c r="N216" s="39"/>
      <c r="O216" s="39"/>
      <c r="P216" s="39"/>
      <c r="Q216" s="39"/>
      <c r="R216" s="39"/>
      <c r="S216" s="39"/>
      <c r="T216" s="67"/>
      <c r="AT216" s="24" t="s">
        <v>145</v>
      </c>
      <c r="AU216" s="24" t="s">
        <v>75</v>
      </c>
    </row>
    <row r="217" spans="2:51" s="11" customFormat="1" ht="13.5">
      <c r="B217" s="168"/>
      <c r="D217" s="164" t="s">
        <v>146</v>
      </c>
      <c r="E217" s="169" t="s">
        <v>5</v>
      </c>
      <c r="F217" s="170" t="s">
        <v>210</v>
      </c>
      <c r="H217" s="169" t="s">
        <v>5</v>
      </c>
      <c r="L217" s="168"/>
      <c r="M217" s="171"/>
      <c r="N217" s="172"/>
      <c r="O217" s="172"/>
      <c r="P217" s="172"/>
      <c r="Q217" s="172"/>
      <c r="R217" s="172"/>
      <c r="S217" s="172"/>
      <c r="T217" s="173"/>
      <c r="AT217" s="169" t="s">
        <v>146</v>
      </c>
      <c r="AU217" s="169" t="s">
        <v>75</v>
      </c>
      <c r="AV217" s="11" t="s">
        <v>73</v>
      </c>
      <c r="AW217" s="11" t="s">
        <v>28</v>
      </c>
      <c r="AX217" s="11" t="s">
        <v>65</v>
      </c>
      <c r="AY217" s="169" t="s">
        <v>134</v>
      </c>
    </row>
    <row r="218" spans="2:51" s="11" customFormat="1" ht="13.5">
      <c r="B218" s="168"/>
      <c r="D218" s="164" t="s">
        <v>146</v>
      </c>
      <c r="E218" s="169" t="s">
        <v>5</v>
      </c>
      <c r="F218" s="170" t="s">
        <v>306</v>
      </c>
      <c r="H218" s="169" t="s">
        <v>5</v>
      </c>
      <c r="L218" s="168"/>
      <c r="M218" s="171"/>
      <c r="N218" s="172"/>
      <c r="O218" s="172"/>
      <c r="P218" s="172"/>
      <c r="Q218" s="172"/>
      <c r="R218" s="172"/>
      <c r="S218" s="172"/>
      <c r="T218" s="173"/>
      <c r="AT218" s="169" t="s">
        <v>146</v>
      </c>
      <c r="AU218" s="169" t="s">
        <v>75</v>
      </c>
      <c r="AV218" s="11" t="s">
        <v>73</v>
      </c>
      <c r="AW218" s="11" t="s">
        <v>28</v>
      </c>
      <c r="AX218" s="11" t="s">
        <v>65</v>
      </c>
      <c r="AY218" s="169" t="s">
        <v>134</v>
      </c>
    </row>
    <row r="219" spans="2:51" s="12" customFormat="1" ht="13.5">
      <c r="B219" s="174"/>
      <c r="D219" s="164" t="s">
        <v>146</v>
      </c>
      <c r="E219" s="175" t="s">
        <v>5</v>
      </c>
      <c r="F219" s="176" t="s">
        <v>266</v>
      </c>
      <c r="H219" s="177">
        <v>655</v>
      </c>
      <c r="L219" s="174"/>
      <c r="M219" s="178"/>
      <c r="N219" s="179"/>
      <c r="O219" s="179"/>
      <c r="P219" s="179"/>
      <c r="Q219" s="179"/>
      <c r="R219" s="179"/>
      <c r="S219" s="179"/>
      <c r="T219" s="180"/>
      <c r="AT219" s="175" t="s">
        <v>146</v>
      </c>
      <c r="AU219" s="175" t="s">
        <v>75</v>
      </c>
      <c r="AV219" s="12" t="s">
        <v>75</v>
      </c>
      <c r="AW219" s="12" t="s">
        <v>28</v>
      </c>
      <c r="AX219" s="12" t="s">
        <v>65</v>
      </c>
      <c r="AY219" s="175" t="s">
        <v>134</v>
      </c>
    </row>
    <row r="220" spans="2:51" s="13" customFormat="1" ht="13.5">
      <c r="B220" s="181"/>
      <c r="D220" s="164" t="s">
        <v>146</v>
      </c>
      <c r="E220" s="182" t="s">
        <v>5</v>
      </c>
      <c r="F220" s="183" t="s">
        <v>149</v>
      </c>
      <c r="H220" s="184">
        <v>655</v>
      </c>
      <c r="L220" s="181"/>
      <c r="M220" s="185"/>
      <c r="N220" s="186"/>
      <c r="O220" s="186"/>
      <c r="P220" s="186"/>
      <c r="Q220" s="186"/>
      <c r="R220" s="186"/>
      <c r="S220" s="186"/>
      <c r="T220" s="187"/>
      <c r="AT220" s="182" t="s">
        <v>146</v>
      </c>
      <c r="AU220" s="182" t="s">
        <v>75</v>
      </c>
      <c r="AV220" s="13" t="s">
        <v>141</v>
      </c>
      <c r="AW220" s="13" t="s">
        <v>28</v>
      </c>
      <c r="AX220" s="13" t="s">
        <v>73</v>
      </c>
      <c r="AY220" s="182" t="s">
        <v>134</v>
      </c>
    </row>
    <row r="221" spans="2:65" s="1" customFormat="1" ht="25.5" customHeight="1">
      <c r="B221" s="152"/>
      <c r="C221" s="153">
        <v>24</v>
      </c>
      <c r="D221" s="153" t="s">
        <v>136</v>
      </c>
      <c r="E221" s="154" t="s">
        <v>308</v>
      </c>
      <c r="F221" s="155" t="s">
        <v>309</v>
      </c>
      <c r="G221" s="156" t="s">
        <v>139</v>
      </c>
      <c r="H221" s="157">
        <v>596.4</v>
      </c>
      <c r="I221" s="158"/>
      <c r="J221" s="158">
        <f>ROUND(I221*H221,2)</f>
        <v>0</v>
      </c>
      <c r="K221" s="155" t="s">
        <v>20</v>
      </c>
      <c r="L221" s="38"/>
      <c r="M221" s="159" t="s">
        <v>5</v>
      </c>
      <c r="N221" s="160" t="s">
        <v>36</v>
      </c>
      <c r="O221" s="161"/>
      <c r="P221" s="161">
        <f>O221*H221</f>
        <v>0</v>
      </c>
      <c r="Q221" s="161">
        <v>0</v>
      </c>
      <c r="R221" s="161">
        <f>Q221*H221</f>
        <v>0</v>
      </c>
      <c r="S221" s="161">
        <v>0</v>
      </c>
      <c r="T221" s="162">
        <f>S221*H221</f>
        <v>0</v>
      </c>
      <c r="AR221" s="24" t="s">
        <v>141</v>
      </c>
      <c r="AT221" s="24" t="s">
        <v>136</v>
      </c>
      <c r="AU221" s="24" t="s">
        <v>75</v>
      </c>
      <c r="AY221" s="24" t="s">
        <v>134</v>
      </c>
      <c r="BE221" s="163">
        <f>IF(N221="základní",J221,0)</f>
        <v>0</v>
      </c>
      <c r="BF221" s="163">
        <f>IF(N221="snížená",J221,0)</f>
        <v>0</v>
      </c>
      <c r="BG221" s="163">
        <f>IF(N221="zákl. přenesená",J221,0)</f>
        <v>0</v>
      </c>
      <c r="BH221" s="163">
        <f>IF(N221="sníž. přenesená",J221,0)</f>
        <v>0</v>
      </c>
      <c r="BI221" s="163">
        <f>IF(N221="nulová",J221,0)</f>
        <v>0</v>
      </c>
      <c r="BJ221" s="24" t="s">
        <v>73</v>
      </c>
      <c r="BK221" s="163">
        <f>ROUND(I221*H221,2)</f>
        <v>0</v>
      </c>
      <c r="BL221" s="24" t="s">
        <v>141</v>
      </c>
      <c r="BM221" s="24" t="s">
        <v>310</v>
      </c>
    </row>
    <row r="222" spans="2:47" s="1" customFormat="1" ht="27">
      <c r="B222" s="38"/>
      <c r="D222" s="164" t="s">
        <v>143</v>
      </c>
      <c r="F222" s="165" t="s">
        <v>311</v>
      </c>
      <c r="L222" s="38"/>
      <c r="M222" s="166"/>
      <c r="N222" s="39"/>
      <c r="O222" s="39"/>
      <c r="P222" s="39"/>
      <c r="Q222" s="39"/>
      <c r="R222" s="39"/>
      <c r="S222" s="39"/>
      <c r="T222" s="67"/>
      <c r="AT222" s="24" t="s">
        <v>143</v>
      </c>
      <c r="AU222" s="24" t="s">
        <v>75</v>
      </c>
    </row>
    <row r="223" spans="2:47" s="1" customFormat="1" ht="121.5">
      <c r="B223" s="38"/>
      <c r="D223" s="164" t="s">
        <v>145</v>
      </c>
      <c r="F223" s="167" t="s">
        <v>312</v>
      </c>
      <c r="L223" s="38"/>
      <c r="M223" s="166"/>
      <c r="N223" s="39"/>
      <c r="O223" s="39"/>
      <c r="P223" s="39"/>
      <c r="Q223" s="39"/>
      <c r="R223" s="39"/>
      <c r="S223" s="39"/>
      <c r="T223" s="67"/>
      <c r="AT223" s="24" t="s">
        <v>145</v>
      </c>
      <c r="AU223" s="24" t="s">
        <v>75</v>
      </c>
    </row>
    <row r="224" spans="2:51" s="11" customFormat="1" ht="13.5">
      <c r="B224" s="168"/>
      <c r="D224" s="164" t="s">
        <v>146</v>
      </c>
      <c r="E224" s="169" t="s">
        <v>5</v>
      </c>
      <c r="F224" s="170" t="s">
        <v>210</v>
      </c>
      <c r="H224" s="169" t="s">
        <v>5</v>
      </c>
      <c r="L224" s="168"/>
      <c r="M224" s="171"/>
      <c r="N224" s="172"/>
      <c r="O224" s="172"/>
      <c r="P224" s="172"/>
      <c r="Q224" s="172"/>
      <c r="R224" s="172"/>
      <c r="S224" s="172"/>
      <c r="T224" s="173"/>
      <c r="AT224" s="169" t="s">
        <v>146</v>
      </c>
      <c r="AU224" s="169" t="s">
        <v>75</v>
      </c>
      <c r="AV224" s="11" t="s">
        <v>73</v>
      </c>
      <c r="AW224" s="11" t="s">
        <v>28</v>
      </c>
      <c r="AX224" s="11" t="s">
        <v>65</v>
      </c>
      <c r="AY224" s="169" t="s">
        <v>134</v>
      </c>
    </row>
    <row r="225" spans="2:51" s="12" customFormat="1" ht="13.5">
      <c r="B225" s="174"/>
      <c r="D225" s="164" t="s">
        <v>146</v>
      </c>
      <c r="E225" s="175" t="s">
        <v>5</v>
      </c>
      <c r="F225" s="176" t="s">
        <v>299</v>
      </c>
      <c r="H225" s="177">
        <v>596.4</v>
      </c>
      <c r="L225" s="174"/>
      <c r="M225" s="178"/>
      <c r="N225" s="179"/>
      <c r="O225" s="179"/>
      <c r="P225" s="179"/>
      <c r="Q225" s="179"/>
      <c r="R225" s="179"/>
      <c r="S225" s="179"/>
      <c r="T225" s="180"/>
      <c r="AT225" s="175" t="s">
        <v>146</v>
      </c>
      <c r="AU225" s="175" t="s">
        <v>75</v>
      </c>
      <c r="AV225" s="12" t="s">
        <v>75</v>
      </c>
      <c r="AW225" s="12" t="s">
        <v>28</v>
      </c>
      <c r="AX225" s="12" t="s">
        <v>65</v>
      </c>
      <c r="AY225" s="175" t="s">
        <v>134</v>
      </c>
    </row>
    <row r="226" spans="2:51" s="13" customFormat="1" ht="13.5">
      <c r="B226" s="181"/>
      <c r="D226" s="164" t="s">
        <v>146</v>
      </c>
      <c r="E226" s="182" t="s">
        <v>5</v>
      </c>
      <c r="F226" s="183" t="s">
        <v>149</v>
      </c>
      <c r="H226" s="184">
        <v>596.4</v>
      </c>
      <c r="L226" s="181"/>
      <c r="M226" s="185"/>
      <c r="N226" s="186"/>
      <c r="O226" s="186"/>
      <c r="P226" s="186"/>
      <c r="Q226" s="186"/>
      <c r="R226" s="186"/>
      <c r="S226" s="186"/>
      <c r="T226" s="187"/>
      <c r="AT226" s="182" t="s">
        <v>146</v>
      </c>
      <c r="AU226" s="182" t="s">
        <v>75</v>
      </c>
      <c r="AV226" s="13" t="s">
        <v>141</v>
      </c>
      <c r="AW226" s="13" t="s">
        <v>28</v>
      </c>
      <c r="AX226" s="13" t="s">
        <v>73</v>
      </c>
      <c r="AY226" s="182" t="s">
        <v>134</v>
      </c>
    </row>
    <row r="227" spans="2:65" s="1" customFormat="1" ht="16.5" customHeight="1">
      <c r="B227" s="152"/>
      <c r="C227" s="188">
        <v>25</v>
      </c>
      <c r="D227" s="188" t="s">
        <v>233</v>
      </c>
      <c r="E227" s="189" t="s">
        <v>314</v>
      </c>
      <c r="F227" s="190" t="s">
        <v>315</v>
      </c>
      <c r="G227" s="191" t="s">
        <v>316</v>
      </c>
      <c r="H227" s="192">
        <v>8.946</v>
      </c>
      <c r="I227" s="193"/>
      <c r="J227" s="193">
        <f>ROUND(I227*H227,2)</f>
        <v>0</v>
      </c>
      <c r="K227" s="190" t="s">
        <v>20</v>
      </c>
      <c r="L227" s="194"/>
      <c r="M227" s="195" t="s">
        <v>5</v>
      </c>
      <c r="N227" s="196" t="s">
        <v>36</v>
      </c>
      <c r="O227" s="161"/>
      <c r="P227" s="161">
        <f>O227*H227</f>
        <v>0</v>
      </c>
      <c r="Q227" s="161">
        <v>0.001</v>
      </c>
      <c r="R227" s="161">
        <f>Q227*H227</f>
        <v>0.008945999999999999</v>
      </c>
      <c r="S227" s="161">
        <v>0</v>
      </c>
      <c r="T227" s="162">
        <f>S227*H227</f>
        <v>0</v>
      </c>
      <c r="AR227" s="24" t="s">
        <v>167</v>
      </c>
      <c r="AT227" s="24" t="s">
        <v>233</v>
      </c>
      <c r="AU227" s="24" t="s">
        <v>75</v>
      </c>
      <c r="AY227" s="24" t="s">
        <v>134</v>
      </c>
      <c r="BE227" s="163">
        <f>IF(N227="základní",J227,0)</f>
        <v>0</v>
      </c>
      <c r="BF227" s="163">
        <f>IF(N227="snížená",J227,0)</f>
        <v>0</v>
      </c>
      <c r="BG227" s="163">
        <f>IF(N227="zákl. přenesená",J227,0)</f>
        <v>0</v>
      </c>
      <c r="BH227" s="163">
        <f>IF(N227="sníž. přenesená",J227,0)</f>
        <v>0</v>
      </c>
      <c r="BI227" s="163">
        <f>IF(N227="nulová",J227,0)</f>
        <v>0</v>
      </c>
      <c r="BJ227" s="24" t="s">
        <v>73</v>
      </c>
      <c r="BK227" s="163">
        <f>ROUND(I227*H227,2)</f>
        <v>0</v>
      </c>
      <c r="BL227" s="24" t="s">
        <v>141</v>
      </c>
      <c r="BM227" s="24" t="s">
        <v>317</v>
      </c>
    </row>
    <row r="228" spans="2:47" s="1" customFormat="1" ht="13.5">
      <c r="B228" s="38"/>
      <c r="D228" s="164" t="s">
        <v>143</v>
      </c>
      <c r="F228" s="165" t="s">
        <v>315</v>
      </c>
      <c r="L228" s="38"/>
      <c r="M228" s="166"/>
      <c r="N228" s="39"/>
      <c r="O228" s="39"/>
      <c r="P228" s="39"/>
      <c r="Q228" s="39"/>
      <c r="R228" s="39"/>
      <c r="S228" s="39"/>
      <c r="T228" s="67"/>
      <c r="AT228" s="24" t="s">
        <v>143</v>
      </c>
      <c r="AU228" s="24" t="s">
        <v>75</v>
      </c>
    </row>
    <row r="229" spans="2:51" s="12" customFormat="1" ht="13.5">
      <c r="B229" s="174"/>
      <c r="D229" s="164" t="s">
        <v>146</v>
      </c>
      <c r="F229" s="176" t="s">
        <v>318</v>
      </c>
      <c r="H229" s="177">
        <v>8.946</v>
      </c>
      <c r="L229" s="174"/>
      <c r="M229" s="178"/>
      <c r="N229" s="179"/>
      <c r="O229" s="179"/>
      <c r="P229" s="179"/>
      <c r="Q229" s="179"/>
      <c r="R229" s="179"/>
      <c r="S229" s="179"/>
      <c r="T229" s="180"/>
      <c r="AT229" s="175" t="s">
        <v>146</v>
      </c>
      <c r="AU229" s="175" t="s">
        <v>75</v>
      </c>
      <c r="AV229" s="12" t="s">
        <v>75</v>
      </c>
      <c r="AW229" s="12" t="s">
        <v>6</v>
      </c>
      <c r="AX229" s="12" t="s">
        <v>73</v>
      </c>
      <c r="AY229" s="175" t="s">
        <v>134</v>
      </c>
    </row>
    <row r="230" spans="2:65" s="1" customFormat="1" ht="16.5" customHeight="1">
      <c r="B230" s="152"/>
      <c r="C230" s="153">
        <v>26</v>
      </c>
      <c r="D230" s="153" t="s">
        <v>136</v>
      </c>
      <c r="E230" s="154" t="s">
        <v>320</v>
      </c>
      <c r="F230" s="155" t="s">
        <v>321</v>
      </c>
      <c r="G230" s="156" t="s">
        <v>139</v>
      </c>
      <c r="H230" s="157">
        <v>596.4</v>
      </c>
      <c r="I230" s="158"/>
      <c r="J230" s="158">
        <f>ROUND(I230*H230,2)</f>
        <v>0</v>
      </c>
      <c r="K230" s="155" t="s">
        <v>20</v>
      </c>
      <c r="L230" s="38"/>
      <c r="M230" s="159" t="s">
        <v>5</v>
      </c>
      <c r="N230" s="160" t="s">
        <v>36</v>
      </c>
      <c r="O230" s="161"/>
      <c r="P230" s="161">
        <f>O230*H230</f>
        <v>0</v>
      </c>
      <c r="Q230" s="161">
        <v>0</v>
      </c>
      <c r="R230" s="161">
        <f>Q230*H230</f>
        <v>0</v>
      </c>
      <c r="S230" s="161">
        <v>0</v>
      </c>
      <c r="T230" s="162">
        <f>S230*H230</f>
        <v>0</v>
      </c>
      <c r="AR230" s="24" t="s">
        <v>141</v>
      </c>
      <c r="AT230" s="24" t="s">
        <v>136</v>
      </c>
      <c r="AU230" s="24" t="s">
        <v>75</v>
      </c>
      <c r="AY230" s="24" t="s">
        <v>134</v>
      </c>
      <c r="BE230" s="163">
        <f>IF(N230="základní",J230,0)</f>
        <v>0</v>
      </c>
      <c r="BF230" s="163">
        <f>IF(N230="snížená",J230,0)</f>
        <v>0</v>
      </c>
      <c r="BG230" s="163">
        <f>IF(N230="zákl. přenesená",J230,0)</f>
        <v>0</v>
      </c>
      <c r="BH230" s="163">
        <f>IF(N230="sníž. přenesená",J230,0)</f>
        <v>0</v>
      </c>
      <c r="BI230" s="163">
        <f>IF(N230="nulová",J230,0)</f>
        <v>0</v>
      </c>
      <c r="BJ230" s="24" t="s">
        <v>73</v>
      </c>
      <c r="BK230" s="163">
        <f>ROUND(I230*H230,2)</f>
        <v>0</v>
      </c>
      <c r="BL230" s="24" t="s">
        <v>141</v>
      </c>
      <c r="BM230" s="24" t="s">
        <v>322</v>
      </c>
    </row>
    <row r="231" spans="2:47" s="1" customFormat="1" ht="13.5">
      <c r="B231" s="38"/>
      <c r="D231" s="164" t="s">
        <v>143</v>
      </c>
      <c r="F231" s="165" t="s">
        <v>323</v>
      </c>
      <c r="L231" s="38"/>
      <c r="M231" s="166"/>
      <c r="N231" s="39"/>
      <c r="O231" s="39"/>
      <c r="P231" s="39"/>
      <c r="Q231" s="39"/>
      <c r="R231" s="39"/>
      <c r="S231" s="39"/>
      <c r="T231" s="67"/>
      <c r="AT231" s="24" t="s">
        <v>143</v>
      </c>
      <c r="AU231" s="24" t="s">
        <v>75</v>
      </c>
    </row>
    <row r="232" spans="2:47" s="1" customFormat="1" ht="162">
      <c r="B232" s="38"/>
      <c r="D232" s="164" t="s">
        <v>145</v>
      </c>
      <c r="F232" s="167" t="s">
        <v>324</v>
      </c>
      <c r="L232" s="38"/>
      <c r="M232" s="166"/>
      <c r="N232" s="39"/>
      <c r="O232" s="39"/>
      <c r="P232" s="39"/>
      <c r="Q232" s="39"/>
      <c r="R232" s="39"/>
      <c r="S232" s="39"/>
      <c r="T232" s="67"/>
      <c r="AT232" s="24" t="s">
        <v>145</v>
      </c>
      <c r="AU232" s="24" t="s">
        <v>75</v>
      </c>
    </row>
    <row r="233" spans="2:51" s="11" customFormat="1" ht="13.5">
      <c r="B233" s="168"/>
      <c r="D233" s="164" t="s">
        <v>146</v>
      </c>
      <c r="E233" s="169" t="s">
        <v>5</v>
      </c>
      <c r="F233" s="170" t="s">
        <v>325</v>
      </c>
      <c r="H233" s="169" t="s">
        <v>5</v>
      </c>
      <c r="L233" s="168"/>
      <c r="M233" s="171"/>
      <c r="N233" s="172"/>
      <c r="O233" s="172"/>
      <c r="P233" s="172"/>
      <c r="Q233" s="172"/>
      <c r="R233" s="172"/>
      <c r="S233" s="172"/>
      <c r="T233" s="173"/>
      <c r="AT233" s="169" t="s">
        <v>146</v>
      </c>
      <c r="AU233" s="169" t="s">
        <v>75</v>
      </c>
      <c r="AV233" s="11" t="s">
        <v>73</v>
      </c>
      <c r="AW233" s="11" t="s">
        <v>28</v>
      </c>
      <c r="AX233" s="11" t="s">
        <v>65</v>
      </c>
      <c r="AY233" s="169" t="s">
        <v>134</v>
      </c>
    </row>
    <row r="234" spans="2:51" s="12" customFormat="1" ht="13.5">
      <c r="B234" s="174"/>
      <c r="D234" s="164" t="s">
        <v>146</v>
      </c>
      <c r="E234" s="175" t="s">
        <v>5</v>
      </c>
      <c r="F234" s="176" t="s">
        <v>299</v>
      </c>
      <c r="H234" s="177">
        <v>596.4</v>
      </c>
      <c r="L234" s="174"/>
      <c r="M234" s="178"/>
      <c r="N234" s="179"/>
      <c r="O234" s="179"/>
      <c r="P234" s="179"/>
      <c r="Q234" s="179"/>
      <c r="R234" s="179"/>
      <c r="S234" s="179"/>
      <c r="T234" s="180"/>
      <c r="AT234" s="175" t="s">
        <v>146</v>
      </c>
      <c r="AU234" s="175" t="s">
        <v>75</v>
      </c>
      <c r="AV234" s="12" t="s">
        <v>75</v>
      </c>
      <c r="AW234" s="12" t="s">
        <v>28</v>
      </c>
      <c r="AX234" s="12" t="s">
        <v>65</v>
      </c>
      <c r="AY234" s="175" t="s">
        <v>134</v>
      </c>
    </row>
    <row r="235" spans="2:51" s="13" customFormat="1" ht="13.5">
      <c r="B235" s="181"/>
      <c r="D235" s="164" t="s">
        <v>146</v>
      </c>
      <c r="E235" s="182" t="s">
        <v>5</v>
      </c>
      <c r="F235" s="183" t="s">
        <v>149</v>
      </c>
      <c r="H235" s="184">
        <v>596.4</v>
      </c>
      <c r="L235" s="181"/>
      <c r="M235" s="185"/>
      <c r="N235" s="186"/>
      <c r="O235" s="186"/>
      <c r="P235" s="186"/>
      <c r="Q235" s="186"/>
      <c r="R235" s="186"/>
      <c r="S235" s="186"/>
      <c r="T235" s="187"/>
      <c r="AT235" s="182" t="s">
        <v>146</v>
      </c>
      <c r="AU235" s="182" t="s">
        <v>75</v>
      </c>
      <c r="AV235" s="13" t="s">
        <v>141</v>
      </c>
      <c r="AW235" s="13" t="s">
        <v>28</v>
      </c>
      <c r="AX235" s="13" t="s">
        <v>73</v>
      </c>
      <c r="AY235" s="182" t="s">
        <v>134</v>
      </c>
    </row>
    <row r="236" spans="2:65" s="1" customFormat="1" ht="16.5" customHeight="1">
      <c r="B236" s="152"/>
      <c r="C236" s="153">
        <v>27</v>
      </c>
      <c r="D236" s="153" t="s">
        <v>136</v>
      </c>
      <c r="E236" s="154" t="s">
        <v>327</v>
      </c>
      <c r="F236" s="155" t="s">
        <v>328</v>
      </c>
      <c r="G236" s="156" t="s">
        <v>139</v>
      </c>
      <c r="H236" s="157">
        <v>598.5</v>
      </c>
      <c r="I236" s="158"/>
      <c r="J236" s="158">
        <f>ROUND(I236*H236,2)</f>
        <v>0</v>
      </c>
      <c r="K236" s="155" t="s">
        <v>20</v>
      </c>
      <c r="L236" s="38"/>
      <c r="M236" s="159" t="s">
        <v>5</v>
      </c>
      <c r="N236" s="160" t="s">
        <v>36</v>
      </c>
      <c r="O236" s="161"/>
      <c r="P236" s="161">
        <f>O236*H236</f>
        <v>0</v>
      </c>
      <c r="Q236" s="161">
        <v>0</v>
      </c>
      <c r="R236" s="161">
        <f>Q236*H236</f>
        <v>0</v>
      </c>
      <c r="S236" s="161">
        <v>0</v>
      </c>
      <c r="T236" s="162">
        <f>S236*H236</f>
        <v>0</v>
      </c>
      <c r="AR236" s="24" t="s">
        <v>141</v>
      </c>
      <c r="AT236" s="24" t="s">
        <v>136</v>
      </c>
      <c r="AU236" s="24" t="s">
        <v>75</v>
      </c>
      <c r="AY236" s="24" t="s">
        <v>134</v>
      </c>
      <c r="BE236" s="163">
        <f>IF(N236="základní",J236,0)</f>
        <v>0</v>
      </c>
      <c r="BF236" s="163">
        <f>IF(N236="snížená",J236,0)</f>
        <v>0</v>
      </c>
      <c r="BG236" s="163">
        <f>IF(N236="zákl. přenesená",J236,0)</f>
        <v>0</v>
      </c>
      <c r="BH236" s="163">
        <f>IF(N236="sníž. přenesená",J236,0)</f>
        <v>0</v>
      </c>
      <c r="BI236" s="163">
        <f>IF(N236="nulová",J236,0)</f>
        <v>0</v>
      </c>
      <c r="BJ236" s="24" t="s">
        <v>73</v>
      </c>
      <c r="BK236" s="163">
        <f>ROUND(I236*H236,2)</f>
        <v>0</v>
      </c>
      <c r="BL236" s="24" t="s">
        <v>141</v>
      </c>
      <c r="BM236" s="24" t="s">
        <v>329</v>
      </c>
    </row>
    <row r="237" spans="2:47" s="1" customFormat="1" ht="27">
      <c r="B237" s="38"/>
      <c r="D237" s="164" t="s">
        <v>143</v>
      </c>
      <c r="F237" s="165" t="s">
        <v>330</v>
      </c>
      <c r="L237" s="38"/>
      <c r="M237" s="166"/>
      <c r="N237" s="39"/>
      <c r="O237" s="39"/>
      <c r="P237" s="39"/>
      <c r="Q237" s="39"/>
      <c r="R237" s="39"/>
      <c r="S237" s="39"/>
      <c r="T237" s="67"/>
      <c r="AT237" s="24" t="s">
        <v>143</v>
      </c>
      <c r="AU237" s="24" t="s">
        <v>75</v>
      </c>
    </row>
    <row r="238" spans="2:47" s="1" customFormat="1" ht="121.5">
      <c r="B238" s="38"/>
      <c r="D238" s="164" t="s">
        <v>145</v>
      </c>
      <c r="F238" s="167" t="s">
        <v>331</v>
      </c>
      <c r="L238" s="38"/>
      <c r="M238" s="166"/>
      <c r="N238" s="39"/>
      <c r="O238" s="39"/>
      <c r="P238" s="39"/>
      <c r="Q238" s="39"/>
      <c r="R238" s="39"/>
      <c r="S238" s="39"/>
      <c r="T238" s="67"/>
      <c r="AT238" s="24" t="s">
        <v>145</v>
      </c>
      <c r="AU238" s="24" t="s">
        <v>75</v>
      </c>
    </row>
    <row r="239" spans="2:51" s="11" customFormat="1" ht="13.5">
      <c r="B239" s="168"/>
      <c r="D239" s="164" t="s">
        <v>146</v>
      </c>
      <c r="E239" s="169" t="s">
        <v>5</v>
      </c>
      <c r="F239" s="170" t="s">
        <v>210</v>
      </c>
      <c r="H239" s="169" t="s">
        <v>5</v>
      </c>
      <c r="L239" s="168"/>
      <c r="M239" s="171"/>
      <c r="N239" s="172"/>
      <c r="O239" s="172"/>
      <c r="P239" s="172"/>
      <c r="Q239" s="172"/>
      <c r="R239" s="172"/>
      <c r="S239" s="172"/>
      <c r="T239" s="173"/>
      <c r="AT239" s="169" t="s">
        <v>146</v>
      </c>
      <c r="AU239" s="169" t="s">
        <v>75</v>
      </c>
      <c r="AV239" s="11" t="s">
        <v>73</v>
      </c>
      <c r="AW239" s="11" t="s">
        <v>28</v>
      </c>
      <c r="AX239" s="11" t="s">
        <v>65</v>
      </c>
      <c r="AY239" s="169" t="s">
        <v>134</v>
      </c>
    </row>
    <row r="240" spans="2:51" s="12" customFormat="1" ht="13.5">
      <c r="B240" s="174"/>
      <c r="D240" s="164" t="s">
        <v>146</v>
      </c>
      <c r="E240" s="175" t="s">
        <v>5</v>
      </c>
      <c r="F240" s="176" t="s">
        <v>332</v>
      </c>
      <c r="H240" s="177">
        <v>598.5</v>
      </c>
      <c r="L240" s="174"/>
      <c r="M240" s="178"/>
      <c r="N240" s="179"/>
      <c r="O240" s="179"/>
      <c r="P240" s="179"/>
      <c r="Q240" s="179"/>
      <c r="R240" s="179"/>
      <c r="S240" s="179"/>
      <c r="T240" s="180"/>
      <c r="AT240" s="175" t="s">
        <v>146</v>
      </c>
      <c r="AU240" s="175" t="s">
        <v>75</v>
      </c>
      <c r="AV240" s="12" t="s">
        <v>75</v>
      </c>
      <c r="AW240" s="12" t="s">
        <v>28</v>
      </c>
      <c r="AX240" s="12" t="s">
        <v>65</v>
      </c>
      <c r="AY240" s="175" t="s">
        <v>134</v>
      </c>
    </row>
    <row r="241" spans="2:51" s="13" customFormat="1" ht="13.5">
      <c r="B241" s="181"/>
      <c r="D241" s="164" t="s">
        <v>146</v>
      </c>
      <c r="E241" s="182" t="s">
        <v>5</v>
      </c>
      <c r="F241" s="183" t="s">
        <v>149</v>
      </c>
      <c r="H241" s="184">
        <v>598.5</v>
      </c>
      <c r="L241" s="181"/>
      <c r="M241" s="185"/>
      <c r="N241" s="186"/>
      <c r="O241" s="186"/>
      <c r="P241" s="186"/>
      <c r="Q241" s="186"/>
      <c r="R241" s="186"/>
      <c r="S241" s="186"/>
      <c r="T241" s="187"/>
      <c r="AT241" s="182" t="s">
        <v>146</v>
      </c>
      <c r="AU241" s="182" t="s">
        <v>75</v>
      </c>
      <c r="AV241" s="13" t="s">
        <v>141</v>
      </c>
      <c r="AW241" s="13" t="s">
        <v>28</v>
      </c>
      <c r="AX241" s="13" t="s">
        <v>73</v>
      </c>
      <c r="AY241" s="182" t="s">
        <v>134</v>
      </c>
    </row>
    <row r="242" spans="2:65" s="1" customFormat="1" ht="16.5" customHeight="1">
      <c r="B242" s="152"/>
      <c r="C242" s="153">
        <v>28</v>
      </c>
      <c r="D242" s="153" t="s">
        <v>136</v>
      </c>
      <c r="E242" s="154" t="s">
        <v>334</v>
      </c>
      <c r="F242" s="155" t="s">
        <v>335</v>
      </c>
      <c r="G242" s="156" t="s">
        <v>144</v>
      </c>
      <c r="H242" s="157">
        <v>1</v>
      </c>
      <c r="I242" s="158"/>
      <c r="J242" s="158">
        <f>ROUND(I242*H242,2)</f>
        <v>0</v>
      </c>
      <c r="K242" s="155" t="s">
        <v>20</v>
      </c>
      <c r="L242" s="38"/>
      <c r="M242" s="159" t="s">
        <v>5</v>
      </c>
      <c r="N242" s="160" t="s">
        <v>36</v>
      </c>
      <c r="O242" s="161"/>
      <c r="P242" s="161">
        <f>O242*H242</f>
        <v>0</v>
      </c>
      <c r="Q242" s="161">
        <v>0.01281</v>
      </c>
      <c r="R242" s="161">
        <f>Q242*H242</f>
        <v>0.01281</v>
      </c>
      <c r="S242" s="161">
        <v>0</v>
      </c>
      <c r="T242" s="162">
        <f>S242*H242</f>
        <v>0</v>
      </c>
      <c r="AR242" s="24" t="s">
        <v>141</v>
      </c>
      <c r="AT242" s="24" t="s">
        <v>136</v>
      </c>
      <c r="AU242" s="24" t="s">
        <v>75</v>
      </c>
      <c r="AY242" s="24" t="s">
        <v>134</v>
      </c>
      <c r="BE242" s="163">
        <f>IF(N242="základní",J242,0)</f>
        <v>0</v>
      </c>
      <c r="BF242" s="163">
        <f>IF(N242="snížená",J242,0)</f>
        <v>0</v>
      </c>
      <c r="BG242" s="163">
        <f>IF(N242="zákl. přenesená",J242,0)</f>
        <v>0</v>
      </c>
      <c r="BH242" s="163">
        <f>IF(N242="sníž. přenesená",J242,0)</f>
        <v>0</v>
      </c>
      <c r="BI242" s="163">
        <f>IF(N242="nulová",J242,0)</f>
        <v>0</v>
      </c>
      <c r="BJ242" s="24" t="s">
        <v>73</v>
      </c>
      <c r="BK242" s="163">
        <f>ROUND(I242*H242,2)</f>
        <v>0</v>
      </c>
      <c r="BL242" s="24" t="s">
        <v>141</v>
      </c>
      <c r="BM242" s="24" t="s">
        <v>336</v>
      </c>
    </row>
    <row r="243" spans="2:47" s="1" customFormat="1" ht="27">
      <c r="B243" s="38"/>
      <c r="D243" s="164" t="s">
        <v>143</v>
      </c>
      <c r="F243" s="165" t="s">
        <v>337</v>
      </c>
      <c r="L243" s="38"/>
      <c r="M243" s="166"/>
      <c r="N243" s="39"/>
      <c r="O243" s="39"/>
      <c r="P243" s="39"/>
      <c r="Q243" s="39"/>
      <c r="R243" s="39"/>
      <c r="S243" s="39"/>
      <c r="T243" s="67"/>
      <c r="AT243" s="24" t="s">
        <v>143</v>
      </c>
      <c r="AU243" s="24" t="s">
        <v>75</v>
      </c>
    </row>
    <row r="244" spans="2:51" s="11" customFormat="1" ht="13.5">
      <c r="B244" s="168"/>
      <c r="D244" s="164" t="s">
        <v>146</v>
      </c>
      <c r="E244" s="169" t="s">
        <v>5</v>
      </c>
      <c r="F244" s="170" t="s">
        <v>338</v>
      </c>
      <c r="H244" s="169" t="s">
        <v>5</v>
      </c>
      <c r="L244" s="168"/>
      <c r="M244" s="171"/>
      <c r="N244" s="172"/>
      <c r="O244" s="172"/>
      <c r="P244" s="172"/>
      <c r="Q244" s="172"/>
      <c r="R244" s="172"/>
      <c r="S244" s="172"/>
      <c r="T244" s="173"/>
      <c r="AT244" s="169" t="s">
        <v>146</v>
      </c>
      <c r="AU244" s="169" t="s">
        <v>75</v>
      </c>
      <c r="AV244" s="11" t="s">
        <v>73</v>
      </c>
      <c r="AW244" s="11" t="s">
        <v>28</v>
      </c>
      <c r="AX244" s="11" t="s">
        <v>65</v>
      </c>
      <c r="AY244" s="169" t="s">
        <v>134</v>
      </c>
    </row>
    <row r="245" spans="2:51" s="12" customFormat="1" ht="13.5">
      <c r="B245" s="174"/>
      <c r="D245" s="164" t="s">
        <v>146</v>
      </c>
      <c r="E245" s="175" t="s">
        <v>5</v>
      </c>
      <c r="F245" s="176" t="s">
        <v>148</v>
      </c>
      <c r="H245" s="177">
        <v>1</v>
      </c>
      <c r="L245" s="174"/>
      <c r="M245" s="178"/>
      <c r="N245" s="179"/>
      <c r="O245" s="179"/>
      <c r="P245" s="179"/>
      <c r="Q245" s="179"/>
      <c r="R245" s="179"/>
      <c r="S245" s="179"/>
      <c r="T245" s="180"/>
      <c r="AT245" s="175" t="s">
        <v>146</v>
      </c>
      <c r="AU245" s="175" t="s">
        <v>75</v>
      </c>
      <c r="AV245" s="12" t="s">
        <v>75</v>
      </c>
      <c r="AW245" s="12" t="s">
        <v>28</v>
      </c>
      <c r="AX245" s="12" t="s">
        <v>65</v>
      </c>
      <c r="AY245" s="175" t="s">
        <v>134</v>
      </c>
    </row>
    <row r="246" spans="2:51" s="13" customFormat="1" ht="13.5">
      <c r="B246" s="181"/>
      <c r="D246" s="164" t="s">
        <v>146</v>
      </c>
      <c r="E246" s="182" t="s">
        <v>5</v>
      </c>
      <c r="F246" s="183" t="s">
        <v>149</v>
      </c>
      <c r="H246" s="184">
        <v>1</v>
      </c>
      <c r="L246" s="181"/>
      <c r="M246" s="185"/>
      <c r="N246" s="186"/>
      <c r="O246" s="186"/>
      <c r="P246" s="186"/>
      <c r="Q246" s="186"/>
      <c r="R246" s="186"/>
      <c r="S246" s="186"/>
      <c r="T246" s="187"/>
      <c r="AT246" s="182" t="s">
        <v>146</v>
      </c>
      <c r="AU246" s="182" t="s">
        <v>75</v>
      </c>
      <c r="AV246" s="13" t="s">
        <v>141</v>
      </c>
      <c r="AW246" s="13" t="s">
        <v>28</v>
      </c>
      <c r="AX246" s="13" t="s">
        <v>73</v>
      </c>
      <c r="AY246" s="182" t="s">
        <v>134</v>
      </c>
    </row>
    <row r="247" spans="2:65" s="1" customFormat="1" ht="16.5" customHeight="1">
      <c r="B247" s="152"/>
      <c r="C247" s="153">
        <v>29</v>
      </c>
      <c r="D247" s="153" t="s">
        <v>136</v>
      </c>
      <c r="E247" s="154" t="s">
        <v>340</v>
      </c>
      <c r="F247" s="155" t="s">
        <v>341</v>
      </c>
      <c r="G247" s="156" t="s">
        <v>144</v>
      </c>
      <c r="H247" s="157">
        <v>1</v>
      </c>
      <c r="I247" s="158"/>
      <c r="J247" s="158">
        <f>ROUND(I247*H247,2)</f>
        <v>0</v>
      </c>
      <c r="K247" s="155" t="s">
        <v>20</v>
      </c>
      <c r="L247" s="38"/>
      <c r="M247" s="159" t="s">
        <v>5</v>
      </c>
      <c r="N247" s="160" t="s">
        <v>36</v>
      </c>
      <c r="O247" s="161"/>
      <c r="P247" s="161">
        <f>O247*H247</f>
        <v>0</v>
      </c>
      <c r="Q247" s="161">
        <v>0.02135</v>
      </c>
      <c r="R247" s="161">
        <f>Q247*H247</f>
        <v>0.02135</v>
      </c>
      <c r="S247" s="161">
        <v>0</v>
      </c>
      <c r="T247" s="162">
        <f>S247*H247</f>
        <v>0</v>
      </c>
      <c r="AR247" s="24" t="s">
        <v>141</v>
      </c>
      <c r="AT247" s="24" t="s">
        <v>136</v>
      </c>
      <c r="AU247" s="24" t="s">
        <v>75</v>
      </c>
      <c r="AY247" s="24" t="s">
        <v>134</v>
      </c>
      <c r="BE247" s="163">
        <f>IF(N247="základní",J247,0)</f>
        <v>0</v>
      </c>
      <c r="BF247" s="163">
        <f>IF(N247="snížená",J247,0)</f>
        <v>0</v>
      </c>
      <c r="BG247" s="163">
        <f>IF(N247="zákl. přenesená",J247,0)</f>
        <v>0</v>
      </c>
      <c r="BH247" s="163">
        <f>IF(N247="sníž. přenesená",J247,0)</f>
        <v>0</v>
      </c>
      <c r="BI247" s="163">
        <f>IF(N247="nulová",J247,0)</f>
        <v>0</v>
      </c>
      <c r="BJ247" s="24" t="s">
        <v>73</v>
      </c>
      <c r="BK247" s="163">
        <f>ROUND(I247*H247,2)</f>
        <v>0</v>
      </c>
      <c r="BL247" s="24" t="s">
        <v>141</v>
      </c>
      <c r="BM247" s="24" t="s">
        <v>342</v>
      </c>
    </row>
    <row r="248" spans="2:47" s="1" customFormat="1" ht="27">
      <c r="B248" s="38"/>
      <c r="D248" s="164" t="s">
        <v>143</v>
      </c>
      <c r="F248" s="165" t="s">
        <v>343</v>
      </c>
      <c r="L248" s="38"/>
      <c r="M248" s="166"/>
      <c r="N248" s="39"/>
      <c r="O248" s="39"/>
      <c r="P248" s="39"/>
      <c r="Q248" s="39"/>
      <c r="R248" s="39"/>
      <c r="S248" s="39"/>
      <c r="T248" s="67"/>
      <c r="AT248" s="24" t="s">
        <v>143</v>
      </c>
      <c r="AU248" s="24" t="s">
        <v>75</v>
      </c>
    </row>
    <row r="249" spans="2:51" s="11" customFormat="1" ht="13.5">
      <c r="B249" s="168"/>
      <c r="D249" s="164" t="s">
        <v>146</v>
      </c>
      <c r="E249" s="169" t="s">
        <v>5</v>
      </c>
      <c r="F249" s="170" t="s">
        <v>344</v>
      </c>
      <c r="H249" s="169" t="s">
        <v>5</v>
      </c>
      <c r="L249" s="168"/>
      <c r="M249" s="171"/>
      <c r="N249" s="172"/>
      <c r="O249" s="172"/>
      <c r="P249" s="172"/>
      <c r="Q249" s="172"/>
      <c r="R249" s="172"/>
      <c r="S249" s="172"/>
      <c r="T249" s="173"/>
      <c r="AT249" s="169" t="s">
        <v>146</v>
      </c>
      <c r="AU249" s="169" t="s">
        <v>75</v>
      </c>
      <c r="AV249" s="11" t="s">
        <v>73</v>
      </c>
      <c r="AW249" s="11" t="s">
        <v>28</v>
      </c>
      <c r="AX249" s="11" t="s">
        <v>65</v>
      </c>
      <c r="AY249" s="169" t="s">
        <v>134</v>
      </c>
    </row>
    <row r="250" spans="2:51" s="12" customFormat="1" ht="13.5">
      <c r="B250" s="174"/>
      <c r="D250" s="164" t="s">
        <v>146</v>
      </c>
      <c r="E250" s="175" t="s">
        <v>5</v>
      </c>
      <c r="F250" s="176" t="s">
        <v>148</v>
      </c>
      <c r="H250" s="177">
        <v>1</v>
      </c>
      <c r="L250" s="174"/>
      <c r="M250" s="178"/>
      <c r="N250" s="179"/>
      <c r="O250" s="179"/>
      <c r="P250" s="179"/>
      <c r="Q250" s="179"/>
      <c r="R250" s="179"/>
      <c r="S250" s="179"/>
      <c r="T250" s="180"/>
      <c r="AT250" s="175" t="s">
        <v>146</v>
      </c>
      <c r="AU250" s="175" t="s">
        <v>75</v>
      </c>
      <c r="AV250" s="12" t="s">
        <v>75</v>
      </c>
      <c r="AW250" s="12" t="s">
        <v>28</v>
      </c>
      <c r="AX250" s="12" t="s">
        <v>65</v>
      </c>
      <c r="AY250" s="175" t="s">
        <v>134</v>
      </c>
    </row>
    <row r="251" spans="2:51" s="13" customFormat="1" ht="13.5">
      <c r="B251" s="181"/>
      <c r="D251" s="164" t="s">
        <v>146</v>
      </c>
      <c r="E251" s="182" t="s">
        <v>5</v>
      </c>
      <c r="F251" s="183" t="s">
        <v>149</v>
      </c>
      <c r="H251" s="184">
        <v>1</v>
      </c>
      <c r="L251" s="181"/>
      <c r="M251" s="185"/>
      <c r="N251" s="186"/>
      <c r="O251" s="186"/>
      <c r="P251" s="186"/>
      <c r="Q251" s="186"/>
      <c r="R251" s="186"/>
      <c r="S251" s="186"/>
      <c r="T251" s="187"/>
      <c r="AT251" s="182" t="s">
        <v>146</v>
      </c>
      <c r="AU251" s="182" t="s">
        <v>75</v>
      </c>
      <c r="AV251" s="13" t="s">
        <v>141</v>
      </c>
      <c r="AW251" s="13" t="s">
        <v>28</v>
      </c>
      <c r="AX251" s="13" t="s">
        <v>73</v>
      </c>
      <c r="AY251" s="182" t="s">
        <v>134</v>
      </c>
    </row>
    <row r="252" spans="2:65" s="1" customFormat="1" ht="16.5" customHeight="1">
      <c r="B252" s="152"/>
      <c r="C252" s="153">
        <v>30</v>
      </c>
      <c r="D252" s="153" t="s">
        <v>136</v>
      </c>
      <c r="E252" s="154" t="s">
        <v>346</v>
      </c>
      <c r="F252" s="155" t="s">
        <v>347</v>
      </c>
      <c r="G252" s="156" t="s">
        <v>144</v>
      </c>
      <c r="H252" s="157">
        <v>1</v>
      </c>
      <c r="I252" s="158"/>
      <c r="J252" s="158">
        <f>ROUND(I252*H252,2)</f>
        <v>0</v>
      </c>
      <c r="K252" s="155" t="s">
        <v>20</v>
      </c>
      <c r="L252" s="38"/>
      <c r="M252" s="159" t="s">
        <v>5</v>
      </c>
      <c r="N252" s="160" t="s">
        <v>36</v>
      </c>
      <c r="O252" s="161"/>
      <c r="P252" s="161">
        <f>O252*H252</f>
        <v>0</v>
      </c>
      <c r="Q252" s="161">
        <v>0.02989</v>
      </c>
      <c r="R252" s="161">
        <f>Q252*H252</f>
        <v>0.02989</v>
      </c>
      <c r="S252" s="161">
        <v>0</v>
      </c>
      <c r="T252" s="162">
        <f>S252*H252</f>
        <v>0</v>
      </c>
      <c r="AR252" s="24" t="s">
        <v>141</v>
      </c>
      <c r="AT252" s="24" t="s">
        <v>136</v>
      </c>
      <c r="AU252" s="24" t="s">
        <v>75</v>
      </c>
      <c r="AY252" s="24" t="s">
        <v>134</v>
      </c>
      <c r="BE252" s="163">
        <f>IF(N252="základní",J252,0)</f>
        <v>0</v>
      </c>
      <c r="BF252" s="163">
        <f>IF(N252="snížená",J252,0)</f>
        <v>0</v>
      </c>
      <c r="BG252" s="163">
        <f>IF(N252="zákl. přenesená",J252,0)</f>
        <v>0</v>
      </c>
      <c r="BH252" s="163">
        <f>IF(N252="sníž. přenesená",J252,0)</f>
        <v>0</v>
      </c>
      <c r="BI252" s="163">
        <f>IF(N252="nulová",J252,0)</f>
        <v>0</v>
      </c>
      <c r="BJ252" s="24" t="s">
        <v>73</v>
      </c>
      <c r="BK252" s="163">
        <f>ROUND(I252*H252,2)</f>
        <v>0</v>
      </c>
      <c r="BL252" s="24" t="s">
        <v>141</v>
      </c>
      <c r="BM252" s="24" t="s">
        <v>348</v>
      </c>
    </row>
    <row r="253" spans="2:47" s="1" customFormat="1" ht="27">
      <c r="B253" s="38"/>
      <c r="D253" s="164" t="s">
        <v>143</v>
      </c>
      <c r="F253" s="165" t="s">
        <v>349</v>
      </c>
      <c r="L253" s="38"/>
      <c r="M253" s="166"/>
      <c r="N253" s="39"/>
      <c r="O253" s="39"/>
      <c r="P253" s="39"/>
      <c r="Q253" s="39"/>
      <c r="R253" s="39"/>
      <c r="S253" s="39"/>
      <c r="T253" s="67"/>
      <c r="AT253" s="24" t="s">
        <v>143</v>
      </c>
      <c r="AU253" s="24" t="s">
        <v>75</v>
      </c>
    </row>
    <row r="254" spans="2:51" s="11" customFormat="1" ht="13.5">
      <c r="B254" s="168"/>
      <c r="D254" s="164" t="s">
        <v>146</v>
      </c>
      <c r="E254" s="169" t="s">
        <v>5</v>
      </c>
      <c r="F254" s="170" t="s">
        <v>350</v>
      </c>
      <c r="H254" s="169" t="s">
        <v>5</v>
      </c>
      <c r="L254" s="168"/>
      <c r="M254" s="171"/>
      <c r="N254" s="172"/>
      <c r="O254" s="172"/>
      <c r="P254" s="172"/>
      <c r="Q254" s="172"/>
      <c r="R254" s="172"/>
      <c r="S254" s="172"/>
      <c r="T254" s="173"/>
      <c r="AT254" s="169" t="s">
        <v>146</v>
      </c>
      <c r="AU254" s="169" t="s">
        <v>75</v>
      </c>
      <c r="AV254" s="11" t="s">
        <v>73</v>
      </c>
      <c r="AW254" s="11" t="s">
        <v>28</v>
      </c>
      <c r="AX254" s="11" t="s">
        <v>65</v>
      </c>
      <c r="AY254" s="169" t="s">
        <v>134</v>
      </c>
    </row>
    <row r="255" spans="2:51" s="12" customFormat="1" ht="13.5">
      <c r="B255" s="174"/>
      <c r="D255" s="164" t="s">
        <v>146</v>
      </c>
      <c r="E255" s="175" t="s">
        <v>5</v>
      </c>
      <c r="F255" s="176" t="s">
        <v>148</v>
      </c>
      <c r="H255" s="177">
        <v>1</v>
      </c>
      <c r="L255" s="174"/>
      <c r="M255" s="178"/>
      <c r="N255" s="179"/>
      <c r="O255" s="179"/>
      <c r="P255" s="179"/>
      <c r="Q255" s="179"/>
      <c r="R255" s="179"/>
      <c r="S255" s="179"/>
      <c r="T255" s="180"/>
      <c r="AT255" s="175" t="s">
        <v>146</v>
      </c>
      <c r="AU255" s="175" t="s">
        <v>75</v>
      </c>
      <c r="AV255" s="12" t="s">
        <v>75</v>
      </c>
      <c r="AW255" s="12" t="s">
        <v>28</v>
      </c>
      <c r="AX255" s="12" t="s">
        <v>65</v>
      </c>
      <c r="AY255" s="175" t="s">
        <v>134</v>
      </c>
    </row>
    <row r="256" spans="2:51" s="13" customFormat="1" ht="13.5">
      <c r="B256" s="181"/>
      <c r="D256" s="164" t="s">
        <v>146</v>
      </c>
      <c r="E256" s="182" t="s">
        <v>5</v>
      </c>
      <c r="F256" s="183" t="s">
        <v>149</v>
      </c>
      <c r="H256" s="184">
        <v>1</v>
      </c>
      <c r="L256" s="181"/>
      <c r="M256" s="185"/>
      <c r="N256" s="186"/>
      <c r="O256" s="186"/>
      <c r="P256" s="186"/>
      <c r="Q256" s="186"/>
      <c r="R256" s="186"/>
      <c r="S256" s="186"/>
      <c r="T256" s="187"/>
      <c r="AT256" s="182" t="s">
        <v>146</v>
      </c>
      <c r="AU256" s="182" t="s">
        <v>75</v>
      </c>
      <c r="AV256" s="13" t="s">
        <v>141</v>
      </c>
      <c r="AW256" s="13" t="s">
        <v>28</v>
      </c>
      <c r="AX256" s="13" t="s">
        <v>73</v>
      </c>
      <c r="AY256" s="182" t="s">
        <v>134</v>
      </c>
    </row>
    <row r="257" spans="2:65" s="1" customFormat="1" ht="16.5" customHeight="1">
      <c r="B257" s="152"/>
      <c r="C257" s="153">
        <v>31</v>
      </c>
      <c r="D257" s="153" t="s">
        <v>136</v>
      </c>
      <c r="E257" s="154" t="s">
        <v>352</v>
      </c>
      <c r="F257" s="155" t="s">
        <v>353</v>
      </c>
      <c r="G257" s="156" t="s">
        <v>354</v>
      </c>
      <c r="H257" s="157">
        <v>1</v>
      </c>
      <c r="I257" s="158"/>
      <c r="J257" s="158">
        <f>ROUND(I257*H257,2)</f>
        <v>0</v>
      </c>
      <c r="K257" s="155" t="s">
        <v>140</v>
      </c>
      <c r="L257" s="38"/>
      <c r="M257" s="159" t="s">
        <v>5</v>
      </c>
      <c r="N257" s="160" t="s">
        <v>36</v>
      </c>
      <c r="O257" s="161"/>
      <c r="P257" s="161">
        <f>O257*H257</f>
        <v>0</v>
      </c>
      <c r="Q257" s="161">
        <v>0</v>
      </c>
      <c r="R257" s="161">
        <f>Q257*H257</f>
        <v>0</v>
      </c>
      <c r="S257" s="161">
        <v>0</v>
      </c>
      <c r="T257" s="162">
        <f>S257*H257</f>
        <v>0</v>
      </c>
      <c r="AR257" s="24" t="s">
        <v>141</v>
      </c>
      <c r="AT257" s="24" t="s">
        <v>136</v>
      </c>
      <c r="AU257" s="24" t="s">
        <v>75</v>
      </c>
      <c r="AY257" s="24" t="s">
        <v>134</v>
      </c>
      <c r="BE257" s="163">
        <f>IF(N257="základní",J257,0)</f>
        <v>0</v>
      </c>
      <c r="BF257" s="163">
        <f>IF(N257="snížená",J257,0)</f>
        <v>0</v>
      </c>
      <c r="BG257" s="163">
        <f>IF(N257="zákl. přenesená",J257,0)</f>
        <v>0</v>
      </c>
      <c r="BH257" s="163">
        <f>IF(N257="sníž. přenesená",J257,0)</f>
        <v>0</v>
      </c>
      <c r="BI257" s="163">
        <f>IF(N257="nulová",J257,0)</f>
        <v>0</v>
      </c>
      <c r="BJ257" s="24" t="s">
        <v>73</v>
      </c>
      <c r="BK257" s="163">
        <f>ROUND(I257*H257,2)</f>
        <v>0</v>
      </c>
      <c r="BL257" s="24" t="s">
        <v>141</v>
      </c>
      <c r="BM257" s="24" t="s">
        <v>355</v>
      </c>
    </row>
    <row r="258" spans="2:47" s="1" customFormat="1" ht="54">
      <c r="B258" s="38"/>
      <c r="D258" s="164" t="s">
        <v>238</v>
      </c>
      <c r="F258" s="167" t="s">
        <v>356</v>
      </c>
      <c r="L258" s="38"/>
      <c r="M258" s="166"/>
      <c r="N258" s="39"/>
      <c r="O258" s="39"/>
      <c r="P258" s="39"/>
      <c r="Q258" s="39"/>
      <c r="R258" s="39"/>
      <c r="S258" s="39"/>
      <c r="T258" s="67"/>
      <c r="AT258" s="24" t="s">
        <v>238</v>
      </c>
      <c r="AU258" s="24" t="s">
        <v>75</v>
      </c>
    </row>
    <row r="259" spans="2:63" s="10" customFormat="1" ht="29.85" customHeight="1">
      <c r="B259" s="140"/>
      <c r="D259" s="141" t="s">
        <v>64</v>
      </c>
      <c r="E259" s="150" t="s">
        <v>75</v>
      </c>
      <c r="F259" s="150" t="s">
        <v>357</v>
      </c>
      <c r="J259" s="151">
        <f>BK259</f>
        <v>0</v>
      </c>
      <c r="L259" s="140"/>
      <c r="M259" s="144"/>
      <c r="N259" s="145"/>
      <c r="O259" s="145"/>
      <c r="P259" s="146">
        <f>SUM(P260:P276)</f>
        <v>0</v>
      </c>
      <c r="Q259" s="145"/>
      <c r="R259" s="146">
        <f>SUM(R260:R276)</f>
        <v>3.1783999999999994</v>
      </c>
      <c r="S259" s="145"/>
      <c r="T259" s="147">
        <f>SUM(T260:T276)</f>
        <v>0</v>
      </c>
      <c r="AR259" s="141" t="s">
        <v>73</v>
      </c>
      <c r="AT259" s="148" t="s">
        <v>64</v>
      </c>
      <c r="AU259" s="148" t="s">
        <v>73</v>
      </c>
      <c r="AY259" s="141" t="s">
        <v>134</v>
      </c>
      <c r="BK259" s="149">
        <f>SUM(BK260:BK276)</f>
        <v>0</v>
      </c>
    </row>
    <row r="260" spans="2:65" s="1" customFormat="1" ht="16.5" customHeight="1">
      <c r="B260" s="152"/>
      <c r="C260" s="153">
        <v>32</v>
      </c>
      <c r="D260" s="153" t="s">
        <v>136</v>
      </c>
      <c r="E260" s="154" t="s">
        <v>359</v>
      </c>
      <c r="F260" s="155" t="s">
        <v>360</v>
      </c>
      <c r="G260" s="156" t="s">
        <v>228</v>
      </c>
      <c r="H260" s="157">
        <v>273</v>
      </c>
      <c r="I260" s="158"/>
      <c r="J260" s="158">
        <f>ROUND(I260*H260,2)</f>
        <v>0</v>
      </c>
      <c r="K260" s="155" t="s">
        <v>20</v>
      </c>
      <c r="L260" s="38"/>
      <c r="M260" s="159" t="s">
        <v>5</v>
      </c>
      <c r="N260" s="160" t="s">
        <v>36</v>
      </c>
      <c r="O260" s="161"/>
      <c r="P260" s="161">
        <f>O260*H260</f>
        <v>0</v>
      </c>
      <c r="Q260" s="161">
        <v>0.00037</v>
      </c>
      <c r="R260" s="161">
        <f>Q260*H260</f>
        <v>0.10101</v>
      </c>
      <c r="S260" s="161">
        <v>0</v>
      </c>
      <c r="T260" s="162">
        <f>S260*H260</f>
        <v>0</v>
      </c>
      <c r="AR260" s="24" t="s">
        <v>141</v>
      </c>
      <c r="AT260" s="24" t="s">
        <v>136</v>
      </c>
      <c r="AU260" s="24" t="s">
        <v>75</v>
      </c>
      <c r="AY260" s="24" t="s">
        <v>134</v>
      </c>
      <c r="BE260" s="163">
        <f>IF(N260="základní",J260,0)</f>
        <v>0</v>
      </c>
      <c r="BF260" s="163">
        <f>IF(N260="snížená",J260,0)</f>
        <v>0</v>
      </c>
      <c r="BG260" s="163">
        <f>IF(N260="zákl. přenesená",J260,0)</f>
        <v>0</v>
      </c>
      <c r="BH260" s="163">
        <f>IF(N260="sníž. přenesená",J260,0)</f>
        <v>0</v>
      </c>
      <c r="BI260" s="163">
        <f>IF(N260="nulová",J260,0)</f>
        <v>0</v>
      </c>
      <c r="BJ260" s="24" t="s">
        <v>73</v>
      </c>
      <c r="BK260" s="163">
        <f>ROUND(I260*H260,2)</f>
        <v>0</v>
      </c>
      <c r="BL260" s="24" t="s">
        <v>141</v>
      </c>
      <c r="BM260" s="24" t="s">
        <v>361</v>
      </c>
    </row>
    <row r="261" spans="2:47" s="1" customFormat="1" ht="27">
      <c r="B261" s="38"/>
      <c r="D261" s="164" t="s">
        <v>143</v>
      </c>
      <c r="F261" s="165" t="s">
        <v>362</v>
      </c>
      <c r="L261" s="38"/>
      <c r="M261" s="166"/>
      <c r="N261" s="39"/>
      <c r="O261" s="39"/>
      <c r="P261" s="39"/>
      <c r="Q261" s="39"/>
      <c r="R261" s="39"/>
      <c r="S261" s="39"/>
      <c r="T261" s="67"/>
      <c r="AT261" s="24" t="s">
        <v>143</v>
      </c>
      <c r="AU261" s="24" t="s">
        <v>75</v>
      </c>
    </row>
    <row r="262" spans="2:51" s="11" customFormat="1" ht="13.5">
      <c r="B262" s="168"/>
      <c r="D262" s="164" t="s">
        <v>146</v>
      </c>
      <c r="E262" s="169" t="s">
        <v>5</v>
      </c>
      <c r="F262" s="170" t="s">
        <v>363</v>
      </c>
      <c r="H262" s="169" t="s">
        <v>5</v>
      </c>
      <c r="L262" s="168"/>
      <c r="M262" s="171"/>
      <c r="N262" s="172"/>
      <c r="O262" s="172"/>
      <c r="P262" s="172"/>
      <c r="Q262" s="172"/>
      <c r="R262" s="172"/>
      <c r="S262" s="172"/>
      <c r="T262" s="173"/>
      <c r="AT262" s="169" t="s">
        <v>146</v>
      </c>
      <c r="AU262" s="169" t="s">
        <v>75</v>
      </c>
      <c r="AV262" s="11" t="s">
        <v>73</v>
      </c>
      <c r="AW262" s="11" t="s">
        <v>28</v>
      </c>
      <c r="AX262" s="11" t="s">
        <v>65</v>
      </c>
      <c r="AY262" s="169" t="s">
        <v>134</v>
      </c>
    </row>
    <row r="263" spans="2:51" s="11" customFormat="1" ht="13.5">
      <c r="B263" s="168"/>
      <c r="D263" s="164" t="s">
        <v>146</v>
      </c>
      <c r="E263" s="169" t="s">
        <v>5</v>
      </c>
      <c r="F263" s="170" t="s">
        <v>364</v>
      </c>
      <c r="H263" s="169" t="s">
        <v>5</v>
      </c>
      <c r="L263" s="168"/>
      <c r="M263" s="171"/>
      <c r="N263" s="172"/>
      <c r="O263" s="172"/>
      <c r="P263" s="172"/>
      <c r="Q263" s="172"/>
      <c r="R263" s="172"/>
      <c r="S263" s="172"/>
      <c r="T263" s="173"/>
      <c r="AT263" s="169" t="s">
        <v>146</v>
      </c>
      <c r="AU263" s="169" t="s">
        <v>75</v>
      </c>
      <c r="AV263" s="11" t="s">
        <v>73</v>
      </c>
      <c r="AW263" s="11" t="s">
        <v>28</v>
      </c>
      <c r="AX263" s="11" t="s">
        <v>65</v>
      </c>
      <c r="AY263" s="169" t="s">
        <v>134</v>
      </c>
    </row>
    <row r="264" spans="2:51" s="12" customFormat="1" ht="13.5">
      <c r="B264" s="174"/>
      <c r="D264" s="164" t="s">
        <v>146</v>
      </c>
      <c r="E264" s="175" t="s">
        <v>5</v>
      </c>
      <c r="F264" s="176" t="s">
        <v>365</v>
      </c>
      <c r="H264" s="177">
        <v>273</v>
      </c>
      <c r="L264" s="174"/>
      <c r="M264" s="178"/>
      <c r="N264" s="179"/>
      <c r="O264" s="179"/>
      <c r="P264" s="179"/>
      <c r="Q264" s="179"/>
      <c r="R264" s="179"/>
      <c r="S264" s="179"/>
      <c r="T264" s="180"/>
      <c r="AT264" s="175" t="s">
        <v>146</v>
      </c>
      <c r="AU264" s="175" t="s">
        <v>75</v>
      </c>
      <c r="AV264" s="12" t="s">
        <v>75</v>
      </c>
      <c r="AW264" s="12" t="s">
        <v>28</v>
      </c>
      <c r="AX264" s="12" t="s">
        <v>65</v>
      </c>
      <c r="AY264" s="175" t="s">
        <v>134</v>
      </c>
    </row>
    <row r="265" spans="2:51" s="13" customFormat="1" ht="13.5">
      <c r="B265" s="181"/>
      <c r="D265" s="164" t="s">
        <v>146</v>
      </c>
      <c r="E265" s="182" t="s">
        <v>5</v>
      </c>
      <c r="F265" s="183" t="s">
        <v>149</v>
      </c>
      <c r="H265" s="184">
        <v>273</v>
      </c>
      <c r="L265" s="181"/>
      <c r="M265" s="185"/>
      <c r="N265" s="186"/>
      <c r="O265" s="186"/>
      <c r="P265" s="186"/>
      <c r="Q265" s="186"/>
      <c r="R265" s="186"/>
      <c r="S265" s="186"/>
      <c r="T265" s="187"/>
      <c r="AT265" s="182" t="s">
        <v>146</v>
      </c>
      <c r="AU265" s="182" t="s">
        <v>75</v>
      </c>
      <c r="AV265" s="13" t="s">
        <v>141</v>
      </c>
      <c r="AW265" s="13" t="s">
        <v>28</v>
      </c>
      <c r="AX265" s="13" t="s">
        <v>73</v>
      </c>
      <c r="AY265" s="182" t="s">
        <v>134</v>
      </c>
    </row>
    <row r="266" spans="2:65" s="1" customFormat="1" ht="16.5" customHeight="1">
      <c r="B266" s="152"/>
      <c r="C266" s="153">
        <v>33</v>
      </c>
      <c r="D266" s="153" t="s">
        <v>136</v>
      </c>
      <c r="E266" s="154" t="s">
        <v>367</v>
      </c>
      <c r="F266" s="155" t="s">
        <v>368</v>
      </c>
      <c r="G266" s="156" t="s">
        <v>228</v>
      </c>
      <c r="H266" s="157">
        <v>35.7</v>
      </c>
      <c r="I266" s="158"/>
      <c r="J266" s="158">
        <f>ROUND(I266*H266,2)</f>
        <v>0</v>
      </c>
      <c r="K266" s="155" t="s">
        <v>20</v>
      </c>
      <c r="L266" s="38"/>
      <c r="M266" s="159" t="s">
        <v>5</v>
      </c>
      <c r="N266" s="160" t="s">
        <v>36</v>
      </c>
      <c r="O266" s="161"/>
      <c r="P266" s="161">
        <f>O266*H266</f>
        <v>0</v>
      </c>
      <c r="Q266" s="161">
        <v>0.00046</v>
      </c>
      <c r="R266" s="161">
        <f>Q266*H266</f>
        <v>0.016422000000000003</v>
      </c>
      <c r="S266" s="161">
        <v>0</v>
      </c>
      <c r="T266" s="162">
        <f>S266*H266</f>
        <v>0</v>
      </c>
      <c r="AR266" s="24" t="s">
        <v>141</v>
      </c>
      <c r="AT266" s="24" t="s">
        <v>136</v>
      </c>
      <c r="AU266" s="24" t="s">
        <v>75</v>
      </c>
      <c r="AY266" s="24" t="s">
        <v>134</v>
      </c>
      <c r="BE266" s="163">
        <f>IF(N266="základní",J266,0)</f>
        <v>0</v>
      </c>
      <c r="BF266" s="163">
        <f>IF(N266="snížená",J266,0)</f>
        <v>0</v>
      </c>
      <c r="BG266" s="163">
        <f>IF(N266="zákl. přenesená",J266,0)</f>
        <v>0</v>
      </c>
      <c r="BH266" s="163">
        <f>IF(N266="sníž. přenesená",J266,0)</f>
        <v>0</v>
      </c>
      <c r="BI266" s="163">
        <f>IF(N266="nulová",J266,0)</f>
        <v>0</v>
      </c>
      <c r="BJ266" s="24" t="s">
        <v>73</v>
      </c>
      <c r="BK266" s="163">
        <f>ROUND(I266*H266,2)</f>
        <v>0</v>
      </c>
      <c r="BL266" s="24" t="s">
        <v>141</v>
      </c>
      <c r="BM266" s="24" t="s">
        <v>369</v>
      </c>
    </row>
    <row r="267" spans="2:47" s="1" customFormat="1" ht="27">
      <c r="B267" s="38"/>
      <c r="D267" s="164" t="s">
        <v>143</v>
      </c>
      <c r="F267" s="165" t="s">
        <v>370</v>
      </c>
      <c r="L267" s="38"/>
      <c r="M267" s="166"/>
      <c r="N267" s="39"/>
      <c r="O267" s="39"/>
      <c r="P267" s="39"/>
      <c r="Q267" s="39"/>
      <c r="R267" s="39"/>
      <c r="S267" s="39"/>
      <c r="T267" s="67"/>
      <c r="AT267" s="24" t="s">
        <v>143</v>
      </c>
      <c r="AU267" s="24" t="s">
        <v>75</v>
      </c>
    </row>
    <row r="268" spans="2:51" s="11" customFormat="1" ht="13.5">
      <c r="B268" s="168"/>
      <c r="D268" s="164" t="s">
        <v>146</v>
      </c>
      <c r="E268" s="169" t="s">
        <v>5</v>
      </c>
      <c r="F268" s="170" t="s">
        <v>371</v>
      </c>
      <c r="H268" s="169" t="s">
        <v>5</v>
      </c>
      <c r="L268" s="168"/>
      <c r="M268" s="171"/>
      <c r="N268" s="172"/>
      <c r="O268" s="172"/>
      <c r="P268" s="172"/>
      <c r="Q268" s="172"/>
      <c r="R268" s="172"/>
      <c r="S268" s="172"/>
      <c r="T268" s="173"/>
      <c r="AT268" s="169" t="s">
        <v>146</v>
      </c>
      <c r="AU268" s="169" t="s">
        <v>75</v>
      </c>
      <c r="AV268" s="11" t="s">
        <v>73</v>
      </c>
      <c r="AW268" s="11" t="s">
        <v>28</v>
      </c>
      <c r="AX268" s="11" t="s">
        <v>65</v>
      </c>
      <c r="AY268" s="169" t="s">
        <v>134</v>
      </c>
    </row>
    <row r="269" spans="2:51" s="12" customFormat="1" ht="13.5">
      <c r="B269" s="174"/>
      <c r="D269" s="164" t="s">
        <v>146</v>
      </c>
      <c r="E269" s="175" t="s">
        <v>5</v>
      </c>
      <c r="F269" s="176" t="s">
        <v>372</v>
      </c>
      <c r="H269" s="177">
        <v>35.7</v>
      </c>
      <c r="L269" s="174"/>
      <c r="M269" s="178"/>
      <c r="N269" s="179"/>
      <c r="O269" s="179"/>
      <c r="P269" s="179"/>
      <c r="Q269" s="179"/>
      <c r="R269" s="179"/>
      <c r="S269" s="179"/>
      <c r="T269" s="180"/>
      <c r="AT269" s="175" t="s">
        <v>146</v>
      </c>
      <c r="AU269" s="175" t="s">
        <v>75</v>
      </c>
      <c r="AV269" s="12" t="s">
        <v>75</v>
      </c>
      <c r="AW269" s="12" t="s">
        <v>28</v>
      </c>
      <c r="AX269" s="12" t="s">
        <v>65</v>
      </c>
      <c r="AY269" s="175" t="s">
        <v>134</v>
      </c>
    </row>
    <row r="270" spans="2:51" s="13" customFormat="1" ht="13.5">
      <c r="B270" s="181"/>
      <c r="D270" s="164" t="s">
        <v>146</v>
      </c>
      <c r="E270" s="182" t="s">
        <v>5</v>
      </c>
      <c r="F270" s="183" t="s">
        <v>149</v>
      </c>
      <c r="H270" s="184">
        <v>35.7</v>
      </c>
      <c r="L270" s="181"/>
      <c r="M270" s="185"/>
      <c r="N270" s="186"/>
      <c r="O270" s="186"/>
      <c r="P270" s="186"/>
      <c r="Q270" s="186"/>
      <c r="R270" s="186"/>
      <c r="S270" s="186"/>
      <c r="T270" s="187"/>
      <c r="AT270" s="182" t="s">
        <v>146</v>
      </c>
      <c r="AU270" s="182" t="s">
        <v>75</v>
      </c>
      <c r="AV270" s="13" t="s">
        <v>141</v>
      </c>
      <c r="AW270" s="13" t="s">
        <v>28</v>
      </c>
      <c r="AX270" s="13" t="s">
        <v>73</v>
      </c>
      <c r="AY270" s="182" t="s">
        <v>134</v>
      </c>
    </row>
    <row r="271" spans="2:65" s="1" customFormat="1" ht="16.5" customHeight="1">
      <c r="B271" s="152"/>
      <c r="C271" s="153">
        <v>34</v>
      </c>
      <c r="D271" s="153" t="s">
        <v>136</v>
      </c>
      <c r="E271" s="154" t="s">
        <v>374</v>
      </c>
      <c r="F271" s="155" t="s">
        <v>375</v>
      </c>
      <c r="G271" s="156" t="s">
        <v>191</v>
      </c>
      <c r="H271" s="157">
        <v>10.7</v>
      </c>
      <c r="I271" s="158"/>
      <c r="J271" s="158">
        <f>ROUND(I271*H271,2)</f>
        <v>0</v>
      </c>
      <c r="K271" s="155" t="s">
        <v>5</v>
      </c>
      <c r="L271" s="38"/>
      <c r="M271" s="159" t="s">
        <v>5</v>
      </c>
      <c r="N271" s="160" t="s">
        <v>36</v>
      </c>
      <c r="O271" s="161"/>
      <c r="P271" s="161">
        <f>O271*H271</f>
        <v>0</v>
      </c>
      <c r="Q271" s="161">
        <v>4E-05</v>
      </c>
      <c r="R271" s="161">
        <f>Q271*H271</f>
        <v>0.000428</v>
      </c>
      <c r="S271" s="161">
        <v>0</v>
      </c>
      <c r="T271" s="162">
        <f>S271*H271</f>
        <v>0</v>
      </c>
      <c r="AR271" s="24" t="s">
        <v>141</v>
      </c>
      <c r="AT271" s="24" t="s">
        <v>136</v>
      </c>
      <c r="AU271" s="24" t="s">
        <v>75</v>
      </c>
      <c r="AY271" s="24" t="s">
        <v>134</v>
      </c>
      <c r="BE271" s="163">
        <f>IF(N271="základní",J271,0)</f>
        <v>0</v>
      </c>
      <c r="BF271" s="163">
        <f>IF(N271="snížená",J271,0)</f>
        <v>0</v>
      </c>
      <c r="BG271" s="163">
        <f>IF(N271="zákl. přenesená",J271,0)</f>
        <v>0</v>
      </c>
      <c r="BH271" s="163">
        <f>IF(N271="sníž. přenesená",J271,0)</f>
        <v>0</v>
      </c>
      <c r="BI271" s="163">
        <f>IF(N271="nulová",J271,0)</f>
        <v>0</v>
      </c>
      <c r="BJ271" s="24" t="s">
        <v>73</v>
      </c>
      <c r="BK271" s="163">
        <f>ROUND(I271*H271,2)</f>
        <v>0</v>
      </c>
      <c r="BL271" s="24" t="s">
        <v>141</v>
      </c>
      <c r="BM271" s="24" t="s">
        <v>376</v>
      </c>
    </row>
    <row r="272" spans="2:65" s="1" customFormat="1" ht="16.5" customHeight="1">
      <c r="B272" s="152"/>
      <c r="C272" s="188">
        <v>35</v>
      </c>
      <c r="D272" s="188" t="s">
        <v>233</v>
      </c>
      <c r="E272" s="189" t="s">
        <v>241</v>
      </c>
      <c r="F272" s="190" t="s">
        <v>1024</v>
      </c>
      <c r="G272" s="191" t="s">
        <v>170</v>
      </c>
      <c r="H272" s="192">
        <v>1.26</v>
      </c>
      <c r="I272" s="193"/>
      <c r="J272" s="193">
        <f>ROUND(I272*H272,2)</f>
        <v>0</v>
      </c>
      <c r="K272" s="190" t="s">
        <v>20</v>
      </c>
      <c r="L272" s="194"/>
      <c r="M272" s="195" t="s">
        <v>5</v>
      </c>
      <c r="N272" s="196" t="s">
        <v>36</v>
      </c>
      <c r="O272" s="161"/>
      <c r="P272" s="161">
        <f>O272*H272</f>
        <v>0</v>
      </c>
      <c r="Q272" s="161">
        <v>2.429</v>
      </c>
      <c r="R272" s="161">
        <f>Q272*H272</f>
        <v>3.0605399999999996</v>
      </c>
      <c r="S272" s="161">
        <v>0</v>
      </c>
      <c r="T272" s="162">
        <f>S272*H272</f>
        <v>0</v>
      </c>
      <c r="AR272" s="24" t="s">
        <v>167</v>
      </c>
      <c r="AT272" s="24" t="s">
        <v>233</v>
      </c>
      <c r="AU272" s="24" t="s">
        <v>75</v>
      </c>
      <c r="AY272" s="24" t="s">
        <v>134</v>
      </c>
      <c r="BE272" s="163">
        <f>IF(N272="základní",J272,0)</f>
        <v>0</v>
      </c>
      <c r="BF272" s="163">
        <f>IF(N272="snížená",J272,0)</f>
        <v>0</v>
      </c>
      <c r="BG272" s="163">
        <f>IF(N272="zákl. přenesená",J272,0)</f>
        <v>0</v>
      </c>
      <c r="BH272" s="163">
        <f>IF(N272="sníž. přenesená",J272,0)</f>
        <v>0</v>
      </c>
      <c r="BI272" s="163">
        <f>IF(N272="nulová",J272,0)</f>
        <v>0</v>
      </c>
      <c r="BJ272" s="24" t="s">
        <v>73</v>
      </c>
      <c r="BK272" s="163">
        <f>ROUND(I272*H272,2)</f>
        <v>0</v>
      </c>
      <c r="BL272" s="24" t="s">
        <v>141</v>
      </c>
      <c r="BM272" s="24" t="s">
        <v>378</v>
      </c>
    </row>
    <row r="273" spans="2:47" s="1" customFormat="1" ht="13.5">
      <c r="B273" s="38"/>
      <c r="D273" s="164" t="s">
        <v>143</v>
      </c>
      <c r="F273" s="165" t="s">
        <v>1025</v>
      </c>
      <c r="L273" s="38"/>
      <c r="M273" s="166"/>
      <c r="N273" s="39"/>
      <c r="O273" s="39"/>
      <c r="P273" s="39"/>
      <c r="Q273" s="39"/>
      <c r="R273" s="39"/>
      <c r="S273" s="39"/>
      <c r="T273" s="67"/>
      <c r="AT273" s="24" t="s">
        <v>143</v>
      </c>
      <c r="AU273" s="24" t="s">
        <v>75</v>
      </c>
    </row>
    <row r="274" spans="2:51" s="11" customFormat="1" ht="13.5">
      <c r="B274" s="168"/>
      <c r="D274" s="164" t="s">
        <v>146</v>
      </c>
      <c r="E274" s="169" t="s">
        <v>5</v>
      </c>
      <c r="F274" s="170" t="s">
        <v>379</v>
      </c>
      <c r="H274" s="169" t="s">
        <v>5</v>
      </c>
      <c r="L274" s="168"/>
      <c r="M274" s="171"/>
      <c r="N274" s="172"/>
      <c r="O274" s="172"/>
      <c r="P274" s="172"/>
      <c r="Q274" s="172"/>
      <c r="R274" s="172"/>
      <c r="S274" s="172"/>
      <c r="T274" s="173"/>
      <c r="AT274" s="169" t="s">
        <v>146</v>
      </c>
      <c r="AU274" s="169" t="s">
        <v>75</v>
      </c>
      <c r="AV274" s="11" t="s">
        <v>73</v>
      </c>
      <c r="AW274" s="11" t="s">
        <v>28</v>
      </c>
      <c r="AX274" s="11" t="s">
        <v>65</v>
      </c>
      <c r="AY274" s="169" t="s">
        <v>134</v>
      </c>
    </row>
    <row r="275" spans="2:51" s="12" customFormat="1" ht="13.5">
      <c r="B275" s="174"/>
      <c r="D275" s="164" t="s">
        <v>146</v>
      </c>
      <c r="E275" s="175" t="s">
        <v>5</v>
      </c>
      <c r="F275" s="176" t="s">
        <v>1027</v>
      </c>
      <c r="H275" s="177">
        <v>1.26</v>
      </c>
      <c r="L275" s="174"/>
      <c r="M275" s="178"/>
      <c r="N275" s="179"/>
      <c r="O275" s="179"/>
      <c r="P275" s="179"/>
      <c r="Q275" s="179"/>
      <c r="R275" s="179"/>
      <c r="S275" s="179"/>
      <c r="T275" s="180"/>
      <c r="AT275" s="175" t="s">
        <v>146</v>
      </c>
      <c r="AU275" s="175" t="s">
        <v>75</v>
      </c>
      <c r="AV275" s="12" t="s">
        <v>75</v>
      </c>
      <c r="AW275" s="12" t="s">
        <v>28</v>
      </c>
      <c r="AX275" s="12" t="s">
        <v>65</v>
      </c>
      <c r="AY275" s="175" t="s">
        <v>134</v>
      </c>
    </row>
    <row r="276" spans="2:51" s="13" customFormat="1" ht="13.5">
      <c r="B276" s="181"/>
      <c r="D276" s="164" t="s">
        <v>146</v>
      </c>
      <c r="E276" s="182" t="s">
        <v>5</v>
      </c>
      <c r="F276" s="183" t="s">
        <v>149</v>
      </c>
      <c r="H276" s="184">
        <v>1.26</v>
      </c>
      <c r="L276" s="181"/>
      <c r="M276" s="185"/>
      <c r="N276" s="186"/>
      <c r="O276" s="186"/>
      <c r="P276" s="186"/>
      <c r="Q276" s="186"/>
      <c r="R276" s="186"/>
      <c r="S276" s="186"/>
      <c r="T276" s="187"/>
      <c r="AT276" s="182" t="s">
        <v>146</v>
      </c>
      <c r="AU276" s="182" t="s">
        <v>75</v>
      </c>
      <c r="AV276" s="13" t="s">
        <v>141</v>
      </c>
      <c r="AW276" s="13" t="s">
        <v>28</v>
      </c>
      <c r="AX276" s="13" t="s">
        <v>73</v>
      </c>
      <c r="AY276" s="182" t="s">
        <v>134</v>
      </c>
    </row>
    <row r="277" spans="2:63" s="10" customFormat="1" ht="29.85" customHeight="1">
      <c r="B277" s="140"/>
      <c r="D277" s="141" t="s">
        <v>64</v>
      </c>
      <c r="E277" s="150" t="s">
        <v>150</v>
      </c>
      <c r="F277" s="150" t="s">
        <v>380</v>
      </c>
      <c r="J277" s="151">
        <f>BK277</f>
        <v>0</v>
      </c>
      <c r="L277" s="140"/>
      <c r="M277" s="144"/>
      <c r="N277" s="145"/>
      <c r="O277" s="145"/>
      <c r="P277" s="146">
        <f>SUM(P278:P309)</f>
        <v>0</v>
      </c>
      <c r="Q277" s="145"/>
      <c r="R277" s="146">
        <f>SUM(R278:R309)</f>
        <v>511.47684799999996</v>
      </c>
      <c r="S277" s="145"/>
      <c r="T277" s="147">
        <f>SUM(T278:T309)</f>
        <v>0</v>
      </c>
      <c r="AR277" s="141" t="s">
        <v>73</v>
      </c>
      <c r="AT277" s="148" t="s">
        <v>64</v>
      </c>
      <c r="AU277" s="148" t="s">
        <v>73</v>
      </c>
      <c r="AY277" s="141" t="s">
        <v>134</v>
      </c>
      <c r="BK277" s="149">
        <f>SUM(BK278:BK309)</f>
        <v>0</v>
      </c>
    </row>
    <row r="278" spans="2:65" s="1" customFormat="1" ht="16.5" customHeight="1">
      <c r="B278" s="152"/>
      <c r="C278" s="153">
        <v>36</v>
      </c>
      <c r="D278" s="153" t="s">
        <v>136</v>
      </c>
      <c r="E278" s="154" t="s">
        <v>382</v>
      </c>
      <c r="F278" s="155" t="s">
        <v>383</v>
      </c>
      <c r="G278" s="156" t="s">
        <v>144</v>
      </c>
      <c r="H278" s="157">
        <v>165</v>
      </c>
      <c r="I278" s="158"/>
      <c r="J278" s="158">
        <f>ROUND(I278*H278,2)</f>
        <v>0</v>
      </c>
      <c r="K278" s="155" t="s">
        <v>20</v>
      </c>
      <c r="L278" s="38"/>
      <c r="M278" s="159" t="s">
        <v>5</v>
      </c>
      <c r="N278" s="160" t="s">
        <v>36</v>
      </c>
      <c r="O278" s="161"/>
      <c r="P278" s="161">
        <f>O278*H278</f>
        <v>0</v>
      </c>
      <c r="Q278" s="161">
        <v>0.0378</v>
      </c>
      <c r="R278" s="161">
        <f>Q278*H278</f>
        <v>6.237</v>
      </c>
      <c r="S278" s="161">
        <v>0</v>
      </c>
      <c r="T278" s="162">
        <f>S278*H278</f>
        <v>0</v>
      </c>
      <c r="AR278" s="24" t="s">
        <v>141</v>
      </c>
      <c r="AT278" s="24" t="s">
        <v>136</v>
      </c>
      <c r="AU278" s="24" t="s">
        <v>75</v>
      </c>
      <c r="AY278" s="24" t="s">
        <v>134</v>
      </c>
      <c r="BE278" s="163">
        <f>IF(N278="základní",J278,0)</f>
        <v>0</v>
      </c>
      <c r="BF278" s="163">
        <f>IF(N278="snížená",J278,0)</f>
        <v>0</v>
      </c>
      <c r="BG278" s="163">
        <f>IF(N278="zákl. přenesená",J278,0)</f>
        <v>0</v>
      </c>
      <c r="BH278" s="163">
        <f>IF(N278="sníž. přenesená",J278,0)</f>
        <v>0</v>
      </c>
      <c r="BI278" s="163">
        <f>IF(N278="nulová",J278,0)</f>
        <v>0</v>
      </c>
      <c r="BJ278" s="24" t="s">
        <v>73</v>
      </c>
      <c r="BK278" s="163">
        <f>ROUND(I278*H278,2)</f>
        <v>0</v>
      </c>
      <c r="BL278" s="24" t="s">
        <v>141</v>
      </c>
      <c r="BM278" s="24" t="s">
        <v>384</v>
      </c>
    </row>
    <row r="279" spans="2:47" s="1" customFormat="1" ht="27">
      <c r="B279" s="38"/>
      <c r="D279" s="164" t="s">
        <v>143</v>
      </c>
      <c r="F279" s="165" t="s">
        <v>385</v>
      </c>
      <c r="L279" s="38"/>
      <c r="M279" s="166"/>
      <c r="N279" s="39"/>
      <c r="O279" s="39"/>
      <c r="P279" s="39"/>
      <c r="Q279" s="39"/>
      <c r="R279" s="39"/>
      <c r="S279" s="39"/>
      <c r="T279" s="67"/>
      <c r="AT279" s="24" t="s">
        <v>143</v>
      </c>
      <c r="AU279" s="24" t="s">
        <v>75</v>
      </c>
    </row>
    <row r="280" spans="2:47" s="1" customFormat="1" ht="27">
      <c r="B280" s="38"/>
      <c r="D280" s="164" t="s">
        <v>145</v>
      </c>
      <c r="F280" s="167" t="s">
        <v>386</v>
      </c>
      <c r="L280" s="38"/>
      <c r="M280" s="166"/>
      <c r="N280" s="39"/>
      <c r="O280" s="39"/>
      <c r="P280" s="39"/>
      <c r="Q280" s="39"/>
      <c r="R280" s="39"/>
      <c r="S280" s="39"/>
      <c r="T280" s="67"/>
      <c r="AT280" s="24" t="s">
        <v>145</v>
      </c>
      <c r="AU280" s="24" t="s">
        <v>75</v>
      </c>
    </row>
    <row r="281" spans="2:51" s="11" customFormat="1" ht="27">
      <c r="B281" s="168"/>
      <c r="D281" s="164" t="s">
        <v>146</v>
      </c>
      <c r="E281" s="169" t="s">
        <v>5</v>
      </c>
      <c r="F281" s="170" t="s">
        <v>387</v>
      </c>
      <c r="H281" s="169" t="s">
        <v>5</v>
      </c>
      <c r="L281" s="168"/>
      <c r="M281" s="171"/>
      <c r="N281" s="172"/>
      <c r="O281" s="172"/>
      <c r="P281" s="172"/>
      <c r="Q281" s="172"/>
      <c r="R281" s="172"/>
      <c r="S281" s="172"/>
      <c r="T281" s="173"/>
      <c r="AT281" s="169" t="s">
        <v>146</v>
      </c>
      <c r="AU281" s="169" t="s">
        <v>75</v>
      </c>
      <c r="AV281" s="11" t="s">
        <v>73</v>
      </c>
      <c r="AW281" s="11" t="s">
        <v>28</v>
      </c>
      <c r="AX281" s="11" t="s">
        <v>65</v>
      </c>
      <c r="AY281" s="169" t="s">
        <v>134</v>
      </c>
    </row>
    <row r="282" spans="2:51" s="12" customFormat="1" ht="13.5">
      <c r="B282" s="174"/>
      <c r="D282" s="164" t="s">
        <v>146</v>
      </c>
      <c r="E282" s="175" t="s">
        <v>5</v>
      </c>
      <c r="F282" s="176" t="s">
        <v>388</v>
      </c>
      <c r="H282" s="177">
        <v>165</v>
      </c>
      <c r="L282" s="174"/>
      <c r="M282" s="178"/>
      <c r="N282" s="179"/>
      <c r="O282" s="179"/>
      <c r="P282" s="179"/>
      <c r="Q282" s="179"/>
      <c r="R282" s="179"/>
      <c r="S282" s="179"/>
      <c r="T282" s="180"/>
      <c r="AT282" s="175" t="s">
        <v>146</v>
      </c>
      <c r="AU282" s="175" t="s">
        <v>75</v>
      </c>
      <c r="AV282" s="12" t="s">
        <v>75</v>
      </c>
      <c r="AW282" s="12" t="s">
        <v>28</v>
      </c>
      <c r="AX282" s="12" t="s">
        <v>65</v>
      </c>
      <c r="AY282" s="175" t="s">
        <v>134</v>
      </c>
    </row>
    <row r="283" spans="2:51" s="13" customFormat="1" ht="13.5">
      <c r="B283" s="181"/>
      <c r="D283" s="164" t="s">
        <v>146</v>
      </c>
      <c r="E283" s="182" t="s">
        <v>5</v>
      </c>
      <c r="F283" s="183" t="s">
        <v>149</v>
      </c>
      <c r="H283" s="184">
        <v>165</v>
      </c>
      <c r="L283" s="181"/>
      <c r="M283" s="185"/>
      <c r="N283" s="186"/>
      <c r="O283" s="186"/>
      <c r="P283" s="186"/>
      <c r="Q283" s="186"/>
      <c r="R283" s="186"/>
      <c r="S283" s="186"/>
      <c r="T283" s="187"/>
      <c r="AT283" s="182" t="s">
        <v>146</v>
      </c>
      <c r="AU283" s="182" t="s">
        <v>75</v>
      </c>
      <c r="AV283" s="13" t="s">
        <v>141</v>
      </c>
      <c r="AW283" s="13" t="s">
        <v>28</v>
      </c>
      <c r="AX283" s="13" t="s">
        <v>73</v>
      </c>
      <c r="AY283" s="182" t="s">
        <v>134</v>
      </c>
    </row>
    <row r="284" spans="2:65" s="1" customFormat="1" ht="16.5" customHeight="1">
      <c r="B284" s="152"/>
      <c r="C284" s="188">
        <v>37</v>
      </c>
      <c r="D284" s="188" t="s">
        <v>233</v>
      </c>
      <c r="E284" s="189" t="s">
        <v>390</v>
      </c>
      <c r="F284" s="190" t="s">
        <v>391</v>
      </c>
      <c r="G284" s="191" t="s">
        <v>144</v>
      </c>
      <c r="H284" s="192">
        <v>165</v>
      </c>
      <c r="I284" s="193"/>
      <c r="J284" s="193">
        <f>ROUND(I284*H284,2)</f>
        <v>0</v>
      </c>
      <c r="K284" s="190" t="s">
        <v>140</v>
      </c>
      <c r="L284" s="194"/>
      <c r="M284" s="195" t="s">
        <v>5</v>
      </c>
      <c r="N284" s="196" t="s">
        <v>36</v>
      </c>
      <c r="O284" s="161"/>
      <c r="P284" s="161">
        <f>O284*H284</f>
        <v>0</v>
      </c>
      <c r="Q284" s="161">
        <v>0.3748</v>
      </c>
      <c r="R284" s="161">
        <f>Q284*H284</f>
        <v>61.842000000000006</v>
      </c>
      <c r="S284" s="161">
        <v>0</v>
      </c>
      <c r="T284" s="162">
        <f>S284*H284</f>
        <v>0</v>
      </c>
      <c r="AR284" s="24" t="s">
        <v>167</v>
      </c>
      <c r="AT284" s="24" t="s">
        <v>233</v>
      </c>
      <c r="AU284" s="24" t="s">
        <v>75</v>
      </c>
      <c r="AY284" s="24" t="s">
        <v>134</v>
      </c>
      <c r="BE284" s="163">
        <f>IF(N284="základní",J284,0)</f>
        <v>0</v>
      </c>
      <c r="BF284" s="163">
        <f>IF(N284="snížená",J284,0)</f>
        <v>0</v>
      </c>
      <c r="BG284" s="163">
        <f>IF(N284="zákl. přenesená",J284,0)</f>
        <v>0</v>
      </c>
      <c r="BH284" s="163">
        <f>IF(N284="sníž. přenesená",J284,0)</f>
        <v>0</v>
      </c>
      <c r="BI284" s="163">
        <f>IF(N284="nulová",J284,0)</f>
        <v>0</v>
      </c>
      <c r="BJ284" s="24" t="s">
        <v>73</v>
      </c>
      <c r="BK284" s="163">
        <f>ROUND(I284*H284,2)</f>
        <v>0</v>
      </c>
      <c r="BL284" s="24" t="s">
        <v>141</v>
      </c>
      <c r="BM284" s="24" t="s">
        <v>392</v>
      </c>
    </row>
    <row r="285" spans="2:65" s="1" customFormat="1" ht="25.5" customHeight="1">
      <c r="B285" s="152"/>
      <c r="C285" s="153">
        <v>38</v>
      </c>
      <c r="D285" s="153" t="s">
        <v>136</v>
      </c>
      <c r="E285" s="154" t="s">
        <v>394</v>
      </c>
      <c r="F285" s="155" t="s">
        <v>395</v>
      </c>
      <c r="G285" s="156" t="s">
        <v>170</v>
      </c>
      <c r="H285" s="157">
        <v>142</v>
      </c>
      <c r="I285" s="158"/>
      <c r="J285" s="158">
        <f>ROUND(I285*H285,2)</f>
        <v>0</v>
      </c>
      <c r="K285" s="155" t="s">
        <v>140</v>
      </c>
      <c r="L285" s="38"/>
      <c r="M285" s="159" t="s">
        <v>5</v>
      </c>
      <c r="N285" s="160" t="s">
        <v>36</v>
      </c>
      <c r="O285" s="161"/>
      <c r="P285" s="161">
        <f>O285*H285</f>
        <v>0</v>
      </c>
      <c r="Q285" s="161">
        <v>3.11388</v>
      </c>
      <c r="R285" s="161">
        <f>Q285*H285</f>
        <v>442.17096</v>
      </c>
      <c r="S285" s="161">
        <v>0</v>
      </c>
      <c r="T285" s="162">
        <f>S285*H285</f>
        <v>0</v>
      </c>
      <c r="AR285" s="24" t="s">
        <v>141</v>
      </c>
      <c r="AT285" s="24" t="s">
        <v>136</v>
      </c>
      <c r="AU285" s="24" t="s">
        <v>75</v>
      </c>
      <c r="AY285" s="24" t="s">
        <v>134</v>
      </c>
      <c r="BE285" s="163">
        <f>IF(N285="základní",J285,0)</f>
        <v>0</v>
      </c>
      <c r="BF285" s="163">
        <f>IF(N285="snížená",J285,0)</f>
        <v>0</v>
      </c>
      <c r="BG285" s="163">
        <f>IF(N285="zákl. přenesená",J285,0)</f>
        <v>0</v>
      </c>
      <c r="BH285" s="163">
        <f>IF(N285="sníž. přenesená",J285,0)</f>
        <v>0</v>
      </c>
      <c r="BI285" s="163">
        <f>IF(N285="nulová",J285,0)</f>
        <v>0</v>
      </c>
      <c r="BJ285" s="24" t="s">
        <v>73</v>
      </c>
      <c r="BK285" s="163">
        <f>ROUND(I285*H285,2)</f>
        <v>0</v>
      </c>
      <c r="BL285" s="24" t="s">
        <v>141</v>
      </c>
      <c r="BM285" s="24" t="s">
        <v>396</v>
      </c>
    </row>
    <row r="286" spans="2:47" s="1" customFormat="1" ht="54">
      <c r="B286" s="38"/>
      <c r="D286" s="164" t="s">
        <v>143</v>
      </c>
      <c r="F286" s="165" t="s">
        <v>397</v>
      </c>
      <c r="L286" s="38"/>
      <c r="M286" s="166"/>
      <c r="N286" s="39"/>
      <c r="O286" s="39"/>
      <c r="P286" s="39"/>
      <c r="Q286" s="39"/>
      <c r="R286" s="39"/>
      <c r="S286" s="39"/>
      <c r="T286" s="67"/>
      <c r="AT286" s="24" t="s">
        <v>143</v>
      </c>
      <c r="AU286" s="24" t="s">
        <v>75</v>
      </c>
    </row>
    <row r="287" spans="2:47" s="1" customFormat="1" ht="54">
      <c r="B287" s="38"/>
      <c r="D287" s="164" t="s">
        <v>145</v>
      </c>
      <c r="F287" s="167" t="s">
        <v>398</v>
      </c>
      <c r="L287" s="38"/>
      <c r="M287" s="166"/>
      <c r="N287" s="39"/>
      <c r="O287" s="39"/>
      <c r="P287" s="39"/>
      <c r="Q287" s="39"/>
      <c r="R287" s="39"/>
      <c r="S287" s="39"/>
      <c r="T287" s="67"/>
      <c r="AT287" s="24" t="s">
        <v>145</v>
      </c>
      <c r="AU287" s="24" t="s">
        <v>75</v>
      </c>
    </row>
    <row r="288" spans="2:51" s="11" customFormat="1" ht="13.5">
      <c r="B288" s="168"/>
      <c r="D288" s="164" t="s">
        <v>146</v>
      </c>
      <c r="E288" s="169" t="s">
        <v>5</v>
      </c>
      <c r="F288" s="170" t="s">
        <v>399</v>
      </c>
      <c r="H288" s="169" t="s">
        <v>5</v>
      </c>
      <c r="L288" s="168"/>
      <c r="M288" s="171"/>
      <c r="N288" s="172"/>
      <c r="O288" s="172"/>
      <c r="P288" s="172"/>
      <c r="Q288" s="172"/>
      <c r="R288" s="172"/>
      <c r="S288" s="172"/>
      <c r="T288" s="173"/>
      <c r="AT288" s="169" t="s">
        <v>146</v>
      </c>
      <c r="AU288" s="169" t="s">
        <v>75</v>
      </c>
      <c r="AV288" s="11" t="s">
        <v>73</v>
      </c>
      <c r="AW288" s="11" t="s">
        <v>28</v>
      </c>
      <c r="AX288" s="11" t="s">
        <v>65</v>
      </c>
      <c r="AY288" s="169" t="s">
        <v>134</v>
      </c>
    </row>
    <row r="289" spans="2:51" s="11" customFormat="1" ht="27">
      <c r="B289" s="168"/>
      <c r="D289" s="164" t="s">
        <v>146</v>
      </c>
      <c r="E289" s="169" t="s">
        <v>5</v>
      </c>
      <c r="F289" s="170" t="s">
        <v>400</v>
      </c>
      <c r="H289" s="169" t="s">
        <v>5</v>
      </c>
      <c r="L289" s="168"/>
      <c r="M289" s="171"/>
      <c r="N289" s="172"/>
      <c r="O289" s="172"/>
      <c r="P289" s="172"/>
      <c r="Q289" s="172"/>
      <c r="R289" s="172"/>
      <c r="S289" s="172"/>
      <c r="T289" s="173"/>
      <c r="AT289" s="169" t="s">
        <v>146</v>
      </c>
      <c r="AU289" s="169" t="s">
        <v>75</v>
      </c>
      <c r="AV289" s="11" t="s">
        <v>73</v>
      </c>
      <c r="AW289" s="11" t="s">
        <v>28</v>
      </c>
      <c r="AX289" s="11" t="s">
        <v>65</v>
      </c>
      <c r="AY289" s="169" t="s">
        <v>134</v>
      </c>
    </row>
    <row r="290" spans="2:51" s="12" customFormat="1" ht="13.5">
      <c r="B290" s="174"/>
      <c r="D290" s="164" t="s">
        <v>146</v>
      </c>
      <c r="E290" s="175" t="s">
        <v>5</v>
      </c>
      <c r="F290" s="176" t="s">
        <v>401</v>
      </c>
      <c r="H290" s="177">
        <v>142</v>
      </c>
      <c r="L290" s="174"/>
      <c r="M290" s="178"/>
      <c r="N290" s="179"/>
      <c r="O290" s="179"/>
      <c r="P290" s="179"/>
      <c r="Q290" s="179"/>
      <c r="R290" s="179"/>
      <c r="S290" s="179"/>
      <c r="T290" s="180"/>
      <c r="AT290" s="175" t="s">
        <v>146</v>
      </c>
      <c r="AU290" s="175" t="s">
        <v>75</v>
      </c>
      <c r="AV290" s="12" t="s">
        <v>75</v>
      </c>
      <c r="AW290" s="12" t="s">
        <v>28</v>
      </c>
      <c r="AX290" s="12" t="s">
        <v>65</v>
      </c>
      <c r="AY290" s="175" t="s">
        <v>134</v>
      </c>
    </row>
    <row r="291" spans="2:51" s="13" customFormat="1" ht="13.5">
      <c r="B291" s="181"/>
      <c r="D291" s="164" t="s">
        <v>146</v>
      </c>
      <c r="E291" s="182" t="s">
        <v>5</v>
      </c>
      <c r="F291" s="183" t="s">
        <v>149</v>
      </c>
      <c r="H291" s="184">
        <v>142</v>
      </c>
      <c r="L291" s="181"/>
      <c r="M291" s="185"/>
      <c r="N291" s="186"/>
      <c r="O291" s="186"/>
      <c r="P291" s="186"/>
      <c r="Q291" s="186"/>
      <c r="R291" s="186"/>
      <c r="S291" s="186"/>
      <c r="T291" s="187"/>
      <c r="AT291" s="182" t="s">
        <v>146</v>
      </c>
      <c r="AU291" s="182" t="s">
        <v>75</v>
      </c>
      <c r="AV291" s="13" t="s">
        <v>141</v>
      </c>
      <c r="AW291" s="13" t="s">
        <v>28</v>
      </c>
      <c r="AX291" s="13" t="s">
        <v>73</v>
      </c>
      <c r="AY291" s="182" t="s">
        <v>134</v>
      </c>
    </row>
    <row r="292" spans="2:65" s="1" customFormat="1" ht="38.25" customHeight="1">
      <c r="B292" s="152"/>
      <c r="C292" s="153">
        <v>39</v>
      </c>
      <c r="D292" s="153" t="s">
        <v>136</v>
      </c>
      <c r="E292" s="154" t="s">
        <v>403</v>
      </c>
      <c r="F292" s="155" t="s">
        <v>404</v>
      </c>
      <c r="G292" s="156" t="s">
        <v>170</v>
      </c>
      <c r="H292" s="157">
        <v>341.5</v>
      </c>
      <c r="I292" s="158"/>
      <c r="J292" s="158">
        <f>ROUND(I292*H292,2)</f>
        <v>0</v>
      </c>
      <c r="K292" s="155" t="s">
        <v>140</v>
      </c>
      <c r="L292" s="38"/>
      <c r="M292" s="159" t="s">
        <v>5</v>
      </c>
      <c r="N292" s="160" t="s">
        <v>36</v>
      </c>
      <c r="O292" s="161"/>
      <c r="P292" s="161">
        <f>O292*H292</f>
        <v>0</v>
      </c>
      <c r="Q292" s="161">
        <v>0</v>
      </c>
      <c r="R292" s="161">
        <f>Q292*H292</f>
        <v>0</v>
      </c>
      <c r="S292" s="161">
        <v>0</v>
      </c>
      <c r="T292" s="162">
        <f>S292*H292</f>
        <v>0</v>
      </c>
      <c r="AR292" s="24" t="s">
        <v>141</v>
      </c>
      <c r="AT292" s="24" t="s">
        <v>136</v>
      </c>
      <c r="AU292" s="24" t="s">
        <v>75</v>
      </c>
      <c r="AY292" s="24" t="s">
        <v>134</v>
      </c>
      <c r="BE292" s="163">
        <f>IF(N292="základní",J292,0)</f>
        <v>0</v>
      </c>
      <c r="BF292" s="163">
        <f>IF(N292="snížená",J292,0)</f>
        <v>0</v>
      </c>
      <c r="BG292" s="163">
        <f>IF(N292="zákl. přenesená",J292,0)</f>
        <v>0</v>
      </c>
      <c r="BH292" s="163">
        <f>IF(N292="sníž. přenesená",J292,0)</f>
        <v>0</v>
      </c>
      <c r="BI292" s="163">
        <f>IF(N292="nulová",J292,0)</f>
        <v>0</v>
      </c>
      <c r="BJ292" s="24" t="s">
        <v>73</v>
      </c>
      <c r="BK292" s="163">
        <f>ROUND(I292*H292,2)</f>
        <v>0</v>
      </c>
      <c r="BL292" s="24" t="s">
        <v>141</v>
      </c>
      <c r="BM292" s="24" t="s">
        <v>405</v>
      </c>
    </row>
    <row r="293" spans="2:47" s="1" customFormat="1" ht="27">
      <c r="B293" s="38"/>
      <c r="D293" s="164" t="s">
        <v>145</v>
      </c>
      <c r="F293" s="167" t="s">
        <v>406</v>
      </c>
      <c r="L293" s="38"/>
      <c r="M293" s="166"/>
      <c r="N293" s="39"/>
      <c r="O293" s="39"/>
      <c r="P293" s="39"/>
      <c r="Q293" s="39"/>
      <c r="R293" s="39"/>
      <c r="S293" s="39"/>
      <c r="T293" s="67"/>
      <c r="AT293" s="24" t="s">
        <v>145</v>
      </c>
      <c r="AU293" s="24" t="s">
        <v>75</v>
      </c>
    </row>
    <row r="294" spans="2:51" s="11" customFormat="1" ht="13.5">
      <c r="B294" s="168"/>
      <c r="D294" s="164" t="s">
        <v>146</v>
      </c>
      <c r="E294" s="169" t="s">
        <v>5</v>
      </c>
      <c r="F294" s="170" t="s">
        <v>407</v>
      </c>
      <c r="H294" s="169" t="s">
        <v>5</v>
      </c>
      <c r="L294" s="168"/>
      <c r="M294" s="171"/>
      <c r="N294" s="172"/>
      <c r="O294" s="172"/>
      <c r="P294" s="172"/>
      <c r="Q294" s="172"/>
      <c r="R294" s="172"/>
      <c r="S294" s="172"/>
      <c r="T294" s="173"/>
      <c r="AT294" s="169" t="s">
        <v>146</v>
      </c>
      <c r="AU294" s="169" t="s">
        <v>75</v>
      </c>
      <c r="AV294" s="11" t="s">
        <v>73</v>
      </c>
      <c r="AW294" s="11" t="s">
        <v>28</v>
      </c>
      <c r="AX294" s="11" t="s">
        <v>65</v>
      </c>
      <c r="AY294" s="169" t="s">
        <v>134</v>
      </c>
    </row>
    <row r="295" spans="2:51" s="12" customFormat="1" ht="13.5">
      <c r="B295" s="174"/>
      <c r="D295" s="164" t="s">
        <v>146</v>
      </c>
      <c r="E295" s="175" t="s">
        <v>5</v>
      </c>
      <c r="F295" s="176" t="s">
        <v>5</v>
      </c>
      <c r="H295" s="177">
        <v>0</v>
      </c>
      <c r="L295" s="174"/>
      <c r="M295" s="178"/>
      <c r="N295" s="179"/>
      <c r="O295" s="179"/>
      <c r="P295" s="179"/>
      <c r="Q295" s="179"/>
      <c r="R295" s="179"/>
      <c r="S295" s="179"/>
      <c r="T295" s="180"/>
      <c r="AT295" s="175" t="s">
        <v>146</v>
      </c>
      <c r="AU295" s="175" t="s">
        <v>75</v>
      </c>
      <c r="AV295" s="12" t="s">
        <v>75</v>
      </c>
      <c r="AW295" s="12" t="s">
        <v>28</v>
      </c>
      <c r="AX295" s="12" t="s">
        <v>65</v>
      </c>
      <c r="AY295" s="175" t="s">
        <v>134</v>
      </c>
    </row>
    <row r="296" spans="2:51" s="12" customFormat="1" ht="13.5">
      <c r="B296" s="174"/>
      <c r="D296" s="164" t="s">
        <v>146</v>
      </c>
      <c r="E296" s="175" t="s">
        <v>5</v>
      </c>
      <c r="F296" s="176" t="s">
        <v>408</v>
      </c>
      <c r="H296" s="177">
        <v>341.5</v>
      </c>
      <c r="L296" s="174"/>
      <c r="M296" s="178"/>
      <c r="N296" s="179"/>
      <c r="O296" s="179"/>
      <c r="P296" s="179"/>
      <c r="Q296" s="179"/>
      <c r="R296" s="179"/>
      <c r="S296" s="179"/>
      <c r="T296" s="180"/>
      <c r="AT296" s="175" t="s">
        <v>146</v>
      </c>
      <c r="AU296" s="175" t="s">
        <v>75</v>
      </c>
      <c r="AV296" s="12" t="s">
        <v>75</v>
      </c>
      <c r="AW296" s="12" t="s">
        <v>28</v>
      </c>
      <c r="AX296" s="12" t="s">
        <v>65</v>
      </c>
      <c r="AY296" s="175" t="s">
        <v>134</v>
      </c>
    </row>
    <row r="297" spans="2:51" s="13" customFormat="1" ht="13.5">
      <c r="B297" s="181"/>
      <c r="D297" s="164" t="s">
        <v>146</v>
      </c>
      <c r="E297" s="182" t="s">
        <v>5</v>
      </c>
      <c r="F297" s="183" t="s">
        <v>149</v>
      </c>
      <c r="H297" s="184">
        <v>341.5</v>
      </c>
      <c r="L297" s="181"/>
      <c r="M297" s="185"/>
      <c r="N297" s="186"/>
      <c r="O297" s="186"/>
      <c r="P297" s="186"/>
      <c r="Q297" s="186"/>
      <c r="R297" s="186"/>
      <c r="S297" s="186"/>
      <c r="T297" s="187"/>
      <c r="AT297" s="182" t="s">
        <v>146</v>
      </c>
      <c r="AU297" s="182" t="s">
        <v>75</v>
      </c>
      <c r="AV297" s="13" t="s">
        <v>141</v>
      </c>
      <c r="AW297" s="13" t="s">
        <v>28</v>
      </c>
      <c r="AX297" s="13" t="s">
        <v>73</v>
      </c>
      <c r="AY297" s="182" t="s">
        <v>134</v>
      </c>
    </row>
    <row r="298" spans="2:65" s="1" customFormat="1" ht="16.5" customHeight="1">
      <c r="B298" s="152"/>
      <c r="C298" s="153">
        <v>40</v>
      </c>
      <c r="D298" s="153" t="s">
        <v>136</v>
      </c>
      <c r="E298" s="154" t="s">
        <v>409</v>
      </c>
      <c r="F298" s="155" t="s">
        <v>410</v>
      </c>
      <c r="G298" s="156" t="s">
        <v>139</v>
      </c>
      <c r="H298" s="157">
        <v>488.8</v>
      </c>
      <c r="I298" s="158"/>
      <c r="J298" s="158">
        <f>ROUND(I298*H298,2)</f>
        <v>0</v>
      </c>
      <c r="K298" s="155" t="s">
        <v>20</v>
      </c>
      <c r="L298" s="38"/>
      <c r="M298" s="159" t="s">
        <v>5</v>
      </c>
      <c r="N298" s="160" t="s">
        <v>36</v>
      </c>
      <c r="O298" s="161"/>
      <c r="P298" s="161">
        <f>O298*H298</f>
        <v>0</v>
      </c>
      <c r="Q298" s="161">
        <v>0.00251</v>
      </c>
      <c r="R298" s="161">
        <f>Q298*H298</f>
        <v>1.226888</v>
      </c>
      <c r="S298" s="161">
        <v>0</v>
      </c>
      <c r="T298" s="162">
        <f>S298*H298</f>
        <v>0</v>
      </c>
      <c r="AR298" s="24" t="s">
        <v>141</v>
      </c>
      <c r="AT298" s="24" t="s">
        <v>136</v>
      </c>
      <c r="AU298" s="24" t="s">
        <v>75</v>
      </c>
      <c r="AY298" s="24" t="s">
        <v>134</v>
      </c>
      <c r="BE298" s="163">
        <f>IF(N298="základní",J298,0)</f>
        <v>0</v>
      </c>
      <c r="BF298" s="163">
        <f>IF(N298="snížená",J298,0)</f>
        <v>0</v>
      </c>
      <c r="BG298" s="163">
        <f>IF(N298="zákl. přenesená",J298,0)</f>
        <v>0</v>
      </c>
      <c r="BH298" s="163">
        <f>IF(N298="sníž. přenesená",J298,0)</f>
        <v>0</v>
      </c>
      <c r="BI298" s="163">
        <f>IF(N298="nulová",J298,0)</f>
        <v>0</v>
      </c>
      <c r="BJ298" s="24" t="s">
        <v>73</v>
      </c>
      <c r="BK298" s="163">
        <f>ROUND(I298*H298,2)</f>
        <v>0</v>
      </c>
      <c r="BL298" s="24" t="s">
        <v>141</v>
      </c>
      <c r="BM298" s="24" t="s">
        <v>411</v>
      </c>
    </row>
    <row r="299" spans="2:47" s="1" customFormat="1" ht="13.5">
      <c r="B299" s="38"/>
      <c r="D299" s="164" t="s">
        <v>143</v>
      </c>
      <c r="F299" s="165" t="s">
        <v>412</v>
      </c>
      <c r="L299" s="38"/>
      <c r="M299" s="166"/>
      <c r="N299" s="39"/>
      <c r="O299" s="39"/>
      <c r="P299" s="39"/>
      <c r="Q299" s="39"/>
      <c r="R299" s="39"/>
      <c r="S299" s="39"/>
      <c r="T299" s="67"/>
      <c r="AT299" s="24" t="s">
        <v>143</v>
      </c>
      <c r="AU299" s="24" t="s">
        <v>75</v>
      </c>
    </row>
    <row r="300" spans="2:47" s="1" customFormat="1" ht="40.5">
      <c r="B300" s="38"/>
      <c r="D300" s="164" t="s">
        <v>145</v>
      </c>
      <c r="F300" s="167" t="s">
        <v>413</v>
      </c>
      <c r="L300" s="38"/>
      <c r="M300" s="166"/>
      <c r="N300" s="39"/>
      <c r="O300" s="39"/>
      <c r="P300" s="39"/>
      <c r="Q300" s="39"/>
      <c r="R300" s="39"/>
      <c r="S300" s="39"/>
      <c r="T300" s="67"/>
      <c r="AT300" s="24" t="s">
        <v>145</v>
      </c>
      <c r="AU300" s="24" t="s">
        <v>75</v>
      </c>
    </row>
    <row r="301" spans="2:51" s="11" customFormat="1" ht="13.5">
      <c r="B301" s="168"/>
      <c r="D301" s="164" t="s">
        <v>146</v>
      </c>
      <c r="E301" s="169" t="s">
        <v>5</v>
      </c>
      <c r="F301" s="170" t="s">
        <v>414</v>
      </c>
      <c r="H301" s="169" t="s">
        <v>5</v>
      </c>
      <c r="L301" s="168"/>
      <c r="M301" s="171"/>
      <c r="N301" s="172"/>
      <c r="O301" s="172"/>
      <c r="P301" s="172"/>
      <c r="Q301" s="172"/>
      <c r="R301" s="172"/>
      <c r="S301" s="172"/>
      <c r="T301" s="173"/>
      <c r="AT301" s="169" t="s">
        <v>146</v>
      </c>
      <c r="AU301" s="169" t="s">
        <v>75</v>
      </c>
      <c r="AV301" s="11" t="s">
        <v>73</v>
      </c>
      <c r="AW301" s="11" t="s">
        <v>28</v>
      </c>
      <c r="AX301" s="11" t="s">
        <v>65</v>
      </c>
      <c r="AY301" s="169" t="s">
        <v>134</v>
      </c>
    </row>
    <row r="302" spans="2:51" s="12" customFormat="1" ht="13.5">
      <c r="B302" s="174"/>
      <c r="D302" s="164" t="s">
        <v>146</v>
      </c>
      <c r="E302" s="175" t="s">
        <v>5</v>
      </c>
      <c r="F302" s="176" t="s">
        <v>415</v>
      </c>
      <c r="H302" s="177">
        <v>488.8</v>
      </c>
      <c r="L302" s="174"/>
      <c r="M302" s="178"/>
      <c r="N302" s="179"/>
      <c r="O302" s="179"/>
      <c r="P302" s="179"/>
      <c r="Q302" s="179"/>
      <c r="R302" s="179"/>
      <c r="S302" s="179"/>
      <c r="T302" s="180"/>
      <c r="AT302" s="175" t="s">
        <v>146</v>
      </c>
      <c r="AU302" s="175" t="s">
        <v>75</v>
      </c>
      <c r="AV302" s="12" t="s">
        <v>75</v>
      </c>
      <c r="AW302" s="12" t="s">
        <v>28</v>
      </c>
      <c r="AX302" s="12" t="s">
        <v>65</v>
      </c>
      <c r="AY302" s="175" t="s">
        <v>134</v>
      </c>
    </row>
    <row r="303" spans="2:51" s="13" customFormat="1" ht="13.5">
      <c r="B303" s="181"/>
      <c r="D303" s="164" t="s">
        <v>146</v>
      </c>
      <c r="E303" s="182" t="s">
        <v>5</v>
      </c>
      <c r="F303" s="183" t="s">
        <v>149</v>
      </c>
      <c r="H303" s="184">
        <v>488.8</v>
      </c>
      <c r="L303" s="181"/>
      <c r="M303" s="185"/>
      <c r="N303" s="186"/>
      <c r="O303" s="186"/>
      <c r="P303" s="186"/>
      <c r="Q303" s="186"/>
      <c r="R303" s="186"/>
      <c r="S303" s="186"/>
      <c r="T303" s="187"/>
      <c r="AT303" s="182" t="s">
        <v>146</v>
      </c>
      <c r="AU303" s="182" t="s">
        <v>75</v>
      </c>
      <c r="AV303" s="13" t="s">
        <v>141</v>
      </c>
      <c r="AW303" s="13" t="s">
        <v>28</v>
      </c>
      <c r="AX303" s="13" t="s">
        <v>73</v>
      </c>
      <c r="AY303" s="182" t="s">
        <v>134</v>
      </c>
    </row>
    <row r="304" spans="2:65" s="1" customFormat="1" ht="16.5" customHeight="1">
      <c r="B304" s="152"/>
      <c r="C304" s="153">
        <v>41</v>
      </c>
      <c r="D304" s="153" t="s">
        <v>136</v>
      </c>
      <c r="E304" s="154" t="s">
        <v>416</v>
      </c>
      <c r="F304" s="155" t="s">
        <v>417</v>
      </c>
      <c r="G304" s="156" t="s">
        <v>139</v>
      </c>
      <c r="H304" s="157">
        <v>488.8</v>
      </c>
      <c r="I304" s="158"/>
      <c r="J304" s="158">
        <f>ROUND(I304*H304,2)</f>
        <v>0</v>
      </c>
      <c r="K304" s="155" t="s">
        <v>20</v>
      </c>
      <c r="L304" s="38"/>
      <c r="M304" s="159" t="s">
        <v>5</v>
      </c>
      <c r="N304" s="160" t="s">
        <v>36</v>
      </c>
      <c r="O304" s="161"/>
      <c r="P304" s="161">
        <f>O304*H304</f>
        <v>0</v>
      </c>
      <c r="Q304" s="161">
        <v>0</v>
      </c>
      <c r="R304" s="161">
        <f>Q304*H304</f>
        <v>0</v>
      </c>
      <c r="S304" s="161">
        <v>0</v>
      </c>
      <c r="T304" s="162">
        <f>S304*H304</f>
        <v>0</v>
      </c>
      <c r="AR304" s="24" t="s">
        <v>141</v>
      </c>
      <c r="AT304" s="24" t="s">
        <v>136</v>
      </c>
      <c r="AU304" s="24" t="s">
        <v>75</v>
      </c>
      <c r="AY304" s="24" t="s">
        <v>134</v>
      </c>
      <c r="BE304" s="163">
        <f>IF(N304="základní",J304,0)</f>
        <v>0</v>
      </c>
      <c r="BF304" s="163">
        <f>IF(N304="snížená",J304,0)</f>
        <v>0</v>
      </c>
      <c r="BG304" s="163">
        <f>IF(N304="zákl. přenesená",J304,0)</f>
        <v>0</v>
      </c>
      <c r="BH304" s="163">
        <f>IF(N304="sníž. přenesená",J304,0)</f>
        <v>0</v>
      </c>
      <c r="BI304" s="163">
        <f>IF(N304="nulová",J304,0)</f>
        <v>0</v>
      </c>
      <c r="BJ304" s="24" t="s">
        <v>73</v>
      </c>
      <c r="BK304" s="163">
        <f>ROUND(I304*H304,2)</f>
        <v>0</v>
      </c>
      <c r="BL304" s="24" t="s">
        <v>141</v>
      </c>
      <c r="BM304" s="24" t="s">
        <v>418</v>
      </c>
    </row>
    <row r="305" spans="2:47" s="1" customFormat="1" ht="13.5">
      <c r="B305" s="38"/>
      <c r="D305" s="164" t="s">
        <v>143</v>
      </c>
      <c r="F305" s="165" t="s">
        <v>419</v>
      </c>
      <c r="L305" s="38"/>
      <c r="M305" s="166"/>
      <c r="N305" s="39"/>
      <c r="O305" s="39"/>
      <c r="P305" s="39"/>
      <c r="Q305" s="39"/>
      <c r="R305" s="39"/>
      <c r="S305" s="39"/>
      <c r="T305" s="67"/>
      <c r="AT305" s="24" t="s">
        <v>143</v>
      </c>
      <c r="AU305" s="24" t="s">
        <v>75</v>
      </c>
    </row>
    <row r="306" spans="2:47" s="1" customFormat="1" ht="40.5">
      <c r="B306" s="38"/>
      <c r="D306" s="164" t="s">
        <v>145</v>
      </c>
      <c r="F306" s="167" t="s">
        <v>413</v>
      </c>
      <c r="L306" s="38"/>
      <c r="M306" s="166"/>
      <c r="N306" s="39"/>
      <c r="O306" s="39"/>
      <c r="P306" s="39"/>
      <c r="Q306" s="39"/>
      <c r="R306" s="39"/>
      <c r="S306" s="39"/>
      <c r="T306" s="67"/>
      <c r="AT306" s="24" t="s">
        <v>145</v>
      </c>
      <c r="AU306" s="24" t="s">
        <v>75</v>
      </c>
    </row>
    <row r="307" spans="2:51" s="11" customFormat="1" ht="13.5">
      <c r="B307" s="168"/>
      <c r="D307" s="164" t="s">
        <v>146</v>
      </c>
      <c r="E307" s="169" t="s">
        <v>5</v>
      </c>
      <c r="F307" s="170" t="s">
        <v>414</v>
      </c>
      <c r="H307" s="169" t="s">
        <v>5</v>
      </c>
      <c r="L307" s="168"/>
      <c r="M307" s="171"/>
      <c r="N307" s="172"/>
      <c r="O307" s="172"/>
      <c r="P307" s="172"/>
      <c r="Q307" s="172"/>
      <c r="R307" s="172"/>
      <c r="S307" s="172"/>
      <c r="T307" s="173"/>
      <c r="AT307" s="169" t="s">
        <v>146</v>
      </c>
      <c r="AU307" s="169" t="s">
        <v>75</v>
      </c>
      <c r="AV307" s="11" t="s">
        <v>73</v>
      </c>
      <c r="AW307" s="11" t="s">
        <v>28</v>
      </c>
      <c r="AX307" s="11" t="s">
        <v>65</v>
      </c>
      <c r="AY307" s="169" t="s">
        <v>134</v>
      </c>
    </row>
    <row r="308" spans="2:51" s="12" customFormat="1" ht="13.5">
      <c r="B308" s="174"/>
      <c r="D308" s="164" t="s">
        <v>146</v>
      </c>
      <c r="E308" s="175" t="s">
        <v>5</v>
      </c>
      <c r="F308" s="176" t="s">
        <v>415</v>
      </c>
      <c r="H308" s="177">
        <v>488.8</v>
      </c>
      <c r="L308" s="174"/>
      <c r="M308" s="178"/>
      <c r="N308" s="179"/>
      <c r="O308" s="179"/>
      <c r="P308" s="179"/>
      <c r="Q308" s="179"/>
      <c r="R308" s="179"/>
      <c r="S308" s="179"/>
      <c r="T308" s="180"/>
      <c r="AT308" s="175" t="s">
        <v>146</v>
      </c>
      <c r="AU308" s="175" t="s">
        <v>75</v>
      </c>
      <c r="AV308" s="12" t="s">
        <v>75</v>
      </c>
      <c r="AW308" s="12" t="s">
        <v>28</v>
      </c>
      <c r="AX308" s="12" t="s">
        <v>65</v>
      </c>
      <c r="AY308" s="175" t="s">
        <v>134</v>
      </c>
    </row>
    <row r="309" spans="2:51" s="13" customFormat="1" ht="13.5">
      <c r="B309" s="181"/>
      <c r="D309" s="164" t="s">
        <v>146</v>
      </c>
      <c r="E309" s="182" t="s">
        <v>5</v>
      </c>
      <c r="F309" s="183" t="s">
        <v>149</v>
      </c>
      <c r="H309" s="184">
        <v>488.8</v>
      </c>
      <c r="L309" s="181"/>
      <c r="M309" s="185"/>
      <c r="N309" s="186"/>
      <c r="O309" s="186"/>
      <c r="P309" s="186"/>
      <c r="Q309" s="186"/>
      <c r="R309" s="186"/>
      <c r="S309" s="186"/>
      <c r="T309" s="187"/>
      <c r="AT309" s="182" t="s">
        <v>146</v>
      </c>
      <c r="AU309" s="182" t="s">
        <v>75</v>
      </c>
      <c r="AV309" s="13" t="s">
        <v>141</v>
      </c>
      <c r="AW309" s="13" t="s">
        <v>28</v>
      </c>
      <c r="AX309" s="13" t="s">
        <v>73</v>
      </c>
      <c r="AY309" s="182" t="s">
        <v>134</v>
      </c>
    </row>
    <row r="310" spans="2:63" s="10" customFormat="1" ht="29.85" customHeight="1">
      <c r="B310" s="140"/>
      <c r="D310" s="141" t="s">
        <v>64</v>
      </c>
      <c r="E310" s="150" t="s">
        <v>141</v>
      </c>
      <c r="F310" s="150" t="s">
        <v>420</v>
      </c>
      <c r="J310" s="151">
        <f>BK310</f>
        <v>0</v>
      </c>
      <c r="L310" s="140"/>
      <c r="M310" s="144"/>
      <c r="N310" s="145"/>
      <c r="O310" s="145"/>
      <c r="P310" s="146">
        <f>SUM(P311:P322)</f>
        <v>0</v>
      </c>
      <c r="Q310" s="145"/>
      <c r="R310" s="146">
        <f>SUM(R311:R322)</f>
        <v>104.84928</v>
      </c>
      <c r="S310" s="145"/>
      <c r="T310" s="147">
        <f>SUM(T311:T322)</f>
        <v>0</v>
      </c>
      <c r="AR310" s="141" t="s">
        <v>73</v>
      </c>
      <c r="AT310" s="148" t="s">
        <v>64</v>
      </c>
      <c r="AU310" s="148" t="s">
        <v>73</v>
      </c>
      <c r="AY310" s="141" t="s">
        <v>134</v>
      </c>
      <c r="BK310" s="149">
        <f>SUM(BK311:BK322)</f>
        <v>0</v>
      </c>
    </row>
    <row r="311" spans="2:65" s="1" customFormat="1" ht="25.5" customHeight="1">
      <c r="B311" s="152"/>
      <c r="C311" s="153">
        <v>42</v>
      </c>
      <c r="D311" s="153" t="s">
        <v>136</v>
      </c>
      <c r="E311" s="154" t="s">
        <v>421</v>
      </c>
      <c r="F311" s="155" t="s">
        <v>422</v>
      </c>
      <c r="G311" s="156" t="s">
        <v>170</v>
      </c>
      <c r="H311" s="157">
        <v>14.08</v>
      </c>
      <c r="I311" s="158"/>
      <c r="J311" s="158">
        <f>ROUND(I311*H311,2)</f>
        <v>0</v>
      </c>
      <c r="K311" s="155" t="s">
        <v>140</v>
      </c>
      <c r="L311" s="38"/>
      <c r="M311" s="159" t="s">
        <v>5</v>
      </c>
      <c r="N311" s="160" t="s">
        <v>36</v>
      </c>
      <c r="O311" s="161"/>
      <c r="P311" s="161">
        <f>O311*H311</f>
        <v>0</v>
      </c>
      <c r="Q311" s="161">
        <v>1.7535</v>
      </c>
      <c r="R311" s="161">
        <f>Q311*H311</f>
        <v>24.68928</v>
      </c>
      <c r="S311" s="161">
        <v>0</v>
      </c>
      <c r="T311" s="162">
        <f>S311*H311</f>
        <v>0</v>
      </c>
      <c r="AR311" s="24" t="s">
        <v>141</v>
      </c>
      <c r="AT311" s="24" t="s">
        <v>136</v>
      </c>
      <c r="AU311" s="24" t="s">
        <v>75</v>
      </c>
      <c r="AY311" s="24" t="s">
        <v>134</v>
      </c>
      <c r="BE311" s="163">
        <f>IF(N311="základní",J311,0)</f>
        <v>0</v>
      </c>
      <c r="BF311" s="163">
        <f>IF(N311="snížená",J311,0)</f>
        <v>0</v>
      </c>
      <c r="BG311" s="163">
        <f>IF(N311="zákl. přenesená",J311,0)</f>
        <v>0</v>
      </c>
      <c r="BH311" s="163">
        <f>IF(N311="sníž. přenesená",J311,0)</f>
        <v>0</v>
      </c>
      <c r="BI311" s="163">
        <f>IF(N311="nulová",J311,0)</f>
        <v>0</v>
      </c>
      <c r="BJ311" s="24" t="s">
        <v>73</v>
      </c>
      <c r="BK311" s="163">
        <f>ROUND(I311*H311,2)</f>
        <v>0</v>
      </c>
      <c r="BL311" s="24" t="s">
        <v>141</v>
      </c>
      <c r="BM311" s="24" t="s">
        <v>423</v>
      </c>
    </row>
    <row r="312" spans="2:47" s="1" customFormat="1" ht="27">
      <c r="B312" s="38"/>
      <c r="D312" s="164" t="s">
        <v>143</v>
      </c>
      <c r="F312" s="165" t="s">
        <v>424</v>
      </c>
      <c r="L312" s="38"/>
      <c r="M312" s="166"/>
      <c r="N312" s="39"/>
      <c r="O312" s="39"/>
      <c r="P312" s="39"/>
      <c r="Q312" s="39"/>
      <c r="R312" s="39"/>
      <c r="S312" s="39"/>
      <c r="T312" s="67"/>
      <c r="AT312" s="24" t="s">
        <v>143</v>
      </c>
      <c r="AU312" s="24" t="s">
        <v>75</v>
      </c>
    </row>
    <row r="313" spans="2:47" s="1" customFormat="1" ht="81">
      <c r="B313" s="38"/>
      <c r="D313" s="164" t="s">
        <v>145</v>
      </c>
      <c r="F313" s="167" t="s">
        <v>425</v>
      </c>
      <c r="L313" s="38"/>
      <c r="M313" s="166"/>
      <c r="N313" s="39"/>
      <c r="O313" s="39"/>
      <c r="P313" s="39"/>
      <c r="Q313" s="39"/>
      <c r="R313" s="39"/>
      <c r="S313" s="39"/>
      <c r="T313" s="67"/>
      <c r="AT313" s="24" t="s">
        <v>145</v>
      </c>
      <c r="AU313" s="24" t="s">
        <v>75</v>
      </c>
    </row>
    <row r="314" spans="2:51" s="11" customFormat="1" ht="13.5">
      <c r="B314" s="168"/>
      <c r="D314" s="164" t="s">
        <v>146</v>
      </c>
      <c r="E314" s="169" t="s">
        <v>5</v>
      </c>
      <c r="F314" s="170" t="s">
        <v>426</v>
      </c>
      <c r="H314" s="169" t="s">
        <v>5</v>
      </c>
      <c r="L314" s="168"/>
      <c r="M314" s="171"/>
      <c r="N314" s="172"/>
      <c r="O314" s="172"/>
      <c r="P314" s="172"/>
      <c r="Q314" s="172"/>
      <c r="R314" s="172"/>
      <c r="S314" s="172"/>
      <c r="T314" s="173"/>
      <c r="AT314" s="169" t="s">
        <v>146</v>
      </c>
      <c r="AU314" s="169" t="s">
        <v>75</v>
      </c>
      <c r="AV314" s="11" t="s">
        <v>73</v>
      </c>
      <c r="AW314" s="11" t="s">
        <v>28</v>
      </c>
      <c r="AX314" s="11" t="s">
        <v>65</v>
      </c>
      <c r="AY314" s="169" t="s">
        <v>134</v>
      </c>
    </row>
    <row r="315" spans="2:51" s="12" customFormat="1" ht="13.5">
      <c r="B315" s="174"/>
      <c r="D315" s="164" t="s">
        <v>146</v>
      </c>
      <c r="E315" s="175" t="s">
        <v>5</v>
      </c>
      <c r="F315" s="176" t="s">
        <v>427</v>
      </c>
      <c r="H315" s="177">
        <v>14.08</v>
      </c>
      <c r="L315" s="174"/>
      <c r="M315" s="178"/>
      <c r="N315" s="179"/>
      <c r="O315" s="179"/>
      <c r="P315" s="179"/>
      <c r="Q315" s="179"/>
      <c r="R315" s="179"/>
      <c r="S315" s="179"/>
      <c r="T315" s="180"/>
      <c r="AT315" s="175" t="s">
        <v>146</v>
      </c>
      <c r="AU315" s="175" t="s">
        <v>75</v>
      </c>
      <c r="AV315" s="12" t="s">
        <v>75</v>
      </c>
      <c r="AW315" s="12" t="s">
        <v>28</v>
      </c>
      <c r="AX315" s="12" t="s">
        <v>65</v>
      </c>
      <c r="AY315" s="175" t="s">
        <v>134</v>
      </c>
    </row>
    <row r="316" spans="2:51" s="13" customFormat="1" ht="13.5">
      <c r="B316" s="181"/>
      <c r="D316" s="164" t="s">
        <v>146</v>
      </c>
      <c r="E316" s="182" t="s">
        <v>5</v>
      </c>
      <c r="F316" s="183" t="s">
        <v>149</v>
      </c>
      <c r="H316" s="184">
        <v>14.08</v>
      </c>
      <c r="L316" s="181"/>
      <c r="M316" s="185"/>
      <c r="N316" s="186"/>
      <c r="O316" s="186"/>
      <c r="P316" s="186"/>
      <c r="Q316" s="186"/>
      <c r="R316" s="186"/>
      <c r="S316" s="186"/>
      <c r="T316" s="187"/>
      <c r="AT316" s="182" t="s">
        <v>146</v>
      </c>
      <c r="AU316" s="182" t="s">
        <v>75</v>
      </c>
      <c r="AV316" s="13" t="s">
        <v>141</v>
      </c>
      <c r="AW316" s="13" t="s">
        <v>28</v>
      </c>
      <c r="AX316" s="13" t="s">
        <v>73</v>
      </c>
      <c r="AY316" s="182" t="s">
        <v>134</v>
      </c>
    </row>
    <row r="317" spans="2:65" s="1" customFormat="1" ht="16.5" customHeight="1">
      <c r="B317" s="152"/>
      <c r="C317" s="153">
        <v>43</v>
      </c>
      <c r="D317" s="153" t="s">
        <v>136</v>
      </c>
      <c r="E317" s="154" t="s">
        <v>428</v>
      </c>
      <c r="F317" s="155" t="s">
        <v>429</v>
      </c>
      <c r="G317" s="156" t="s">
        <v>170</v>
      </c>
      <c r="H317" s="157">
        <v>38.4</v>
      </c>
      <c r="I317" s="158"/>
      <c r="J317" s="158">
        <f>ROUND(I317*H317,2)</f>
        <v>0</v>
      </c>
      <c r="K317" s="155" t="s">
        <v>140</v>
      </c>
      <c r="L317" s="38"/>
      <c r="M317" s="159" t="s">
        <v>5</v>
      </c>
      <c r="N317" s="160" t="s">
        <v>36</v>
      </c>
      <c r="O317" s="161"/>
      <c r="P317" s="161">
        <f>O317*H317</f>
        <v>0</v>
      </c>
      <c r="Q317" s="161">
        <v>2.0875</v>
      </c>
      <c r="R317" s="161">
        <f>Q317*H317</f>
        <v>80.16</v>
      </c>
      <c r="S317" s="161">
        <v>0</v>
      </c>
      <c r="T317" s="162">
        <f>S317*H317</f>
        <v>0</v>
      </c>
      <c r="AR317" s="24" t="s">
        <v>141</v>
      </c>
      <c r="AT317" s="24" t="s">
        <v>136</v>
      </c>
      <c r="AU317" s="24" t="s">
        <v>75</v>
      </c>
      <c r="AY317" s="24" t="s">
        <v>134</v>
      </c>
      <c r="BE317" s="163">
        <f>IF(N317="základní",J317,0)</f>
        <v>0</v>
      </c>
      <c r="BF317" s="163">
        <f>IF(N317="snížená",J317,0)</f>
        <v>0</v>
      </c>
      <c r="BG317" s="163">
        <f>IF(N317="zákl. přenesená",J317,0)</f>
        <v>0</v>
      </c>
      <c r="BH317" s="163">
        <f>IF(N317="sníž. přenesená",J317,0)</f>
        <v>0</v>
      </c>
      <c r="BI317" s="163">
        <f>IF(N317="nulová",J317,0)</f>
        <v>0</v>
      </c>
      <c r="BJ317" s="24" t="s">
        <v>73</v>
      </c>
      <c r="BK317" s="163">
        <f>ROUND(I317*H317,2)</f>
        <v>0</v>
      </c>
      <c r="BL317" s="24" t="s">
        <v>141</v>
      </c>
      <c r="BM317" s="24" t="s">
        <v>430</v>
      </c>
    </row>
    <row r="318" spans="2:47" s="1" customFormat="1" ht="27">
      <c r="B318" s="38"/>
      <c r="D318" s="164" t="s">
        <v>143</v>
      </c>
      <c r="F318" s="165" t="s">
        <v>431</v>
      </c>
      <c r="L318" s="38"/>
      <c r="M318" s="166"/>
      <c r="N318" s="39"/>
      <c r="O318" s="39"/>
      <c r="P318" s="39"/>
      <c r="Q318" s="39"/>
      <c r="R318" s="39"/>
      <c r="S318" s="39"/>
      <c r="T318" s="67"/>
      <c r="AT318" s="24" t="s">
        <v>143</v>
      </c>
      <c r="AU318" s="24" t="s">
        <v>75</v>
      </c>
    </row>
    <row r="319" spans="2:47" s="1" customFormat="1" ht="81">
      <c r="B319" s="38"/>
      <c r="D319" s="164" t="s">
        <v>145</v>
      </c>
      <c r="F319" s="167" t="s">
        <v>425</v>
      </c>
      <c r="L319" s="38"/>
      <c r="M319" s="166"/>
      <c r="N319" s="39"/>
      <c r="O319" s="39"/>
      <c r="P319" s="39"/>
      <c r="Q319" s="39"/>
      <c r="R319" s="39"/>
      <c r="S319" s="39"/>
      <c r="T319" s="67"/>
      <c r="AT319" s="24" t="s">
        <v>145</v>
      </c>
      <c r="AU319" s="24" t="s">
        <v>75</v>
      </c>
    </row>
    <row r="320" spans="2:51" s="11" customFormat="1" ht="13.5">
      <c r="B320" s="168"/>
      <c r="D320" s="164" t="s">
        <v>146</v>
      </c>
      <c r="E320" s="169" t="s">
        <v>5</v>
      </c>
      <c r="F320" s="170" t="s">
        <v>432</v>
      </c>
      <c r="H320" s="169" t="s">
        <v>5</v>
      </c>
      <c r="L320" s="168"/>
      <c r="M320" s="171"/>
      <c r="N320" s="172"/>
      <c r="O320" s="172"/>
      <c r="P320" s="172"/>
      <c r="Q320" s="172"/>
      <c r="R320" s="172"/>
      <c r="S320" s="172"/>
      <c r="T320" s="173"/>
      <c r="AT320" s="169" t="s">
        <v>146</v>
      </c>
      <c r="AU320" s="169" t="s">
        <v>75</v>
      </c>
      <c r="AV320" s="11" t="s">
        <v>73</v>
      </c>
      <c r="AW320" s="11" t="s">
        <v>28</v>
      </c>
      <c r="AX320" s="11" t="s">
        <v>65</v>
      </c>
      <c r="AY320" s="169" t="s">
        <v>134</v>
      </c>
    </row>
    <row r="321" spans="2:51" s="12" customFormat="1" ht="13.5">
      <c r="B321" s="174"/>
      <c r="D321" s="164" t="s">
        <v>146</v>
      </c>
      <c r="E321" s="175" t="s">
        <v>5</v>
      </c>
      <c r="F321" s="176" t="s">
        <v>433</v>
      </c>
      <c r="H321" s="177">
        <v>38.4</v>
      </c>
      <c r="L321" s="174"/>
      <c r="M321" s="178"/>
      <c r="N321" s="179"/>
      <c r="O321" s="179"/>
      <c r="P321" s="179"/>
      <c r="Q321" s="179"/>
      <c r="R321" s="179"/>
      <c r="S321" s="179"/>
      <c r="T321" s="180"/>
      <c r="AT321" s="175" t="s">
        <v>146</v>
      </c>
      <c r="AU321" s="175" t="s">
        <v>75</v>
      </c>
      <c r="AV321" s="12" t="s">
        <v>75</v>
      </c>
      <c r="AW321" s="12" t="s">
        <v>28</v>
      </c>
      <c r="AX321" s="12" t="s">
        <v>65</v>
      </c>
      <c r="AY321" s="175" t="s">
        <v>134</v>
      </c>
    </row>
    <row r="322" spans="2:51" s="13" customFormat="1" ht="13.5">
      <c r="B322" s="181"/>
      <c r="D322" s="164" t="s">
        <v>146</v>
      </c>
      <c r="E322" s="182" t="s">
        <v>5</v>
      </c>
      <c r="F322" s="183" t="s">
        <v>149</v>
      </c>
      <c r="H322" s="184">
        <v>38.4</v>
      </c>
      <c r="L322" s="181"/>
      <c r="M322" s="185"/>
      <c r="N322" s="186"/>
      <c r="O322" s="186"/>
      <c r="P322" s="186"/>
      <c r="Q322" s="186"/>
      <c r="R322" s="186"/>
      <c r="S322" s="186"/>
      <c r="T322" s="187"/>
      <c r="AT322" s="182" t="s">
        <v>146</v>
      </c>
      <c r="AU322" s="182" t="s">
        <v>75</v>
      </c>
      <c r="AV322" s="13" t="s">
        <v>141</v>
      </c>
      <c r="AW322" s="13" t="s">
        <v>28</v>
      </c>
      <c r="AX322" s="13" t="s">
        <v>73</v>
      </c>
      <c r="AY322" s="182" t="s">
        <v>134</v>
      </c>
    </row>
    <row r="323" spans="2:63" s="10" customFormat="1" ht="29.85" customHeight="1">
      <c r="B323" s="140"/>
      <c r="D323" s="141" t="s">
        <v>64</v>
      </c>
      <c r="E323" s="150" t="s">
        <v>167</v>
      </c>
      <c r="F323" s="150" t="s">
        <v>434</v>
      </c>
      <c r="J323" s="151">
        <f>BK323</f>
        <v>0</v>
      </c>
      <c r="L323" s="140"/>
      <c r="M323" s="144"/>
      <c r="N323" s="145"/>
      <c r="O323" s="145"/>
      <c r="P323" s="146">
        <f>SUM(P324:P357)</f>
        <v>0</v>
      </c>
      <c r="Q323" s="145"/>
      <c r="R323" s="146">
        <f>SUM(R324:R357)</f>
        <v>3.709853</v>
      </c>
      <c r="S323" s="145"/>
      <c r="T323" s="147">
        <f>SUM(T324:T357)</f>
        <v>0</v>
      </c>
      <c r="AR323" s="141" t="s">
        <v>73</v>
      </c>
      <c r="AT323" s="148" t="s">
        <v>64</v>
      </c>
      <c r="AU323" s="148" t="s">
        <v>73</v>
      </c>
      <c r="AY323" s="141" t="s">
        <v>134</v>
      </c>
      <c r="BK323" s="149">
        <f>SUM(BK324:BK357)</f>
        <v>0</v>
      </c>
    </row>
    <row r="324" spans="2:65" s="1" customFormat="1" ht="16.5" customHeight="1">
      <c r="B324" s="152"/>
      <c r="C324" s="153">
        <v>44</v>
      </c>
      <c r="D324" s="153" t="s">
        <v>136</v>
      </c>
      <c r="E324" s="154" t="s">
        <v>435</v>
      </c>
      <c r="F324" s="155" t="s">
        <v>436</v>
      </c>
      <c r="G324" s="156" t="s">
        <v>228</v>
      </c>
      <c r="H324" s="157">
        <v>198.4</v>
      </c>
      <c r="I324" s="158"/>
      <c r="J324" s="158">
        <f>ROUND(I324*H324,2)</f>
        <v>0</v>
      </c>
      <c r="K324" s="155" t="s">
        <v>140</v>
      </c>
      <c r="L324" s="38"/>
      <c r="M324" s="159" t="s">
        <v>5</v>
      </c>
      <c r="N324" s="160" t="s">
        <v>36</v>
      </c>
      <c r="O324" s="161"/>
      <c r="P324" s="161">
        <f>O324*H324</f>
        <v>0</v>
      </c>
      <c r="Q324" s="161">
        <v>2E-05</v>
      </c>
      <c r="R324" s="161">
        <f>Q324*H324</f>
        <v>0.003968</v>
      </c>
      <c r="S324" s="161">
        <v>0</v>
      </c>
      <c r="T324" s="162">
        <f>S324*H324</f>
        <v>0</v>
      </c>
      <c r="AR324" s="24" t="s">
        <v>141</v>
      </c>
      <c r="AT324" s="24" t="s">
        <v>136</v>
      </c>
      <c r="AU324" s="24" t="s">
        <v>75</v>
      </c>
      <c r="AY324" s="24" t="s">
        <v>134</v>
      </c>
      <c r="BE324" s="163">
        <f>IF(N324="základní",J324,0)</f>
        <v>0</v>
      </c>
      <c r="BF324" s="163">
        <f>IF(N324="snížená",J324,0)</f>
        <v>0</v>
      </c>
      <c r="BG324" s="163">
        <f>IF(N324="zákl. přenesená",J324,0)</f>
        <v>0</v>
      </c>
      <c r="BH324" s="163">
        <f>IF(N324="sníž. přenesená",J324,0)</f>
        <v>0</v>
      </c>
      <c r="BI324" s="163">
        <f>IF(N324="nulová",J324,0)</f>
        <v>0</v>
      </c>
      <c r="BJ324" s="24" t="s">
        <v>73</v>
      </c>
      <c r="BK324" s="163">
        <f>ROUND(I324*H324,2)</f>
        <v>0</v>
      </c>
      <c r="BL324" s="24" t="s">
        <v>141</v>
      </c>
      <c r="BM324" s="24" t="s">
        <v>437</v>
      </c>
    </row>
    <row r="325" spans="2:51" s="11" customFormat="1" ht="13.5">
      <c r="B325" s="168"/>
      <c r="D325" s="164" t="s">
        <v>146</v>
      </c>
      <c r="E325" s="169" t="s">
        <v>5</v>
      </c>
      <c r="F325" s="170" t="s">
        <v>438</v>
      </c>
      <c r="H325" s="169" t="s">
        <v>5</v>
      </c>
      <c r="L325" s="168"/>
      <c r="M325" s="171"/>
      <c r="N325" s="172"/>
      <c r="O325" s="172"/>
      <c r="P325" s="172"/>
      <c r="Q325" s="172"/>
      <c r="R325" s="172"/>
      <c r="S325" s="172"/>
      <c r="T325" s="173"/>
      <c r="AT325" s="169" t="s">
        <v>146</v>
      </c>
      <c r="AU325" s="169" t="s">
        <v>75</v>
      </c>
      <c r="AV325" s="11" t="s">
        <v>73</v>
      </c>
      <c r="AW325" s="11" t="s">
        <v>28</v>
      </c>
      <c r="AX325" s="11" t="s">
        <v>65</v>
      </c>
      <c r="AY325" s="169" t="s">
        <v>134</v>
      </c>
    </row>
    <row r="326" spans="2:51" s="12" customFormat="1" ht="13.5">
      <c r="B326" s="174"/>
      <c r="D326" s="164" t="s">
        <v>146</v>
      </c>
      <c r="E326" s="175" t="s">
        <v>5</v>
      </c>
      <c r="F326" s="176" t="s">
        <v>439</v>
      </c>
      <c r="H326" s="177">
        <v>62</v>
      </c>
      <c r="L326" s="174"/>
      <c r="M326" s="178"/>
      <c r="N326" s="179"/>
      <c r="O326" s="179"/>
      <c r="P326" s="179"/>
      <c r="Q326" s="179"/>
      <c r="R326" s="179"/>
      <c r="S326" s="179"/>
      <c r="T326" s="180"/>
      <c r="AT326" s="175" t="s">
        <v>146</v>
      </c>
      <c r="AU326" s="175" t="s">
        <v>75</v>
      </c>
      <c r="AV326" s="12" t="s">
        <v>75</v>
      </c>
      <c r="AW326" s="12" t="s">
        <v>28</v>
      </c>
      <c r="AX326" s="12" t="s">
        <v>65</v>
      </c>
      <c r="AY326" s="175" t="s">
        <v>134</v>
      </c>
    </row>
    <row r="327" spans="2:51" s="12" customFormat="1" ht="13.5">
      <c r="B327" s="174"/>
      <c r="D327" s="164" t="s">
        <v>146</v>
      </c>
      <c r="E327" s="175" t="s">
        <v>5</v>
      </c>
      <c r="F327" s="176" t="s">
        <v>5</v>
      </c>
      <c r="H327" s="177">
        <v>0</v>
      </c>
      <c r="L327" s="174"/>
      <c r="M327" s="178"/>
      <c r="N327" s="179"/>
      <c r="O327" s="179"/>
      <c r="P327" s="179"/>
      <c r="Q327" s="179"/>
      <c r="R327" s="179"/>
      <c r="S327" s="179"/>
      <c r="T327" s="180"/>
      <c r="AT327" s="175" t="s">
        <v>146</v>
      </c>
      <c r="AU327" s="175" t="s">
        <v>75</v>
      </c>
      <c r="AV327" s="12" t="s">
        <v>75</v>
      </c>
      <c r="AW327" s="12" t="s">
        <v>28</v>
      </c>
      <c r="AX327" s="12" t="s">
        <v>65</v>
      </c>
      <c r="AY327" s="175" t="s">
        <v>134</v>
      </c>
    </row>
    <row r="328" spans="2:51" s="11" customFormat="1" ht="13.5">
      <c r="B328" s="168"/>
      <c r="D328" s="164" t="s">
        <v>146</v>
      </c>
      <c r="E328" s="169" t="s">
        <v>5</v>
      </c>
      <c r="F328" s="170" t="s">
        <v>440</v>
      </c>
      <c r="H328" s="169" t="s">
        <v>5</v>
      </c>
      <c r="L328" s="168"/>
      <c r="M328" s="171"/>
      <c r="N328" s="172"/>
      <c r="O328" s="172"/>
      <c r="P328" s="172"/>
      <c r="Q328" s="172"/>
      <c r="R328" s="172"/>
      <c r="S328" s="172"/>
      <c r="T328" s="173"/>
      <c r="AT328" s="169" t="s">
        <v>146</v>
      </c>
      <c r="AU328" s="169" t="s">
        <v>75</v>
      </c>
      <c r="AV328" s="11" t="s">
        <v>73</v>
      </c>
      <c r="AW328" s="11" t="s">
        <v>28</v>
      </c>
      <c r="AX328" s="11" t="s">
        <v>65</v>
      </c>
      <c r="AY328" s="169" t="s">
        <v>134</v>
      </c>
    </row>
    <row r="329" spans="2:51" s="12" customFormat="1" ht="13.5">
      <c r="B329" s="174"/>
      <c r="D329" s="164" t="s">
        <v>146</v>
      </c>
      <c r="E329" s="175" t="s">
        <v>5</v>
      </c>
      <c r="F329" s="176" t="s">
        <v>441</v>
      </c>
      <c r="H329" s="177">
        <v>136.4</v>
      </c>
      <c r="L329" s="174"/>
      <c r="M329" s="178"/>
      <c r="N329" s="179"/>
      <c r="O329" s="179"/>
      <c r="P329" s="179"/>
      <c r="Q329" s="179"/>
      <c r="R329" s="179"/>
      <c r="S329" s="179"/>
      <c r="T329" s="180"/>
      <c r="AT329" s="175" t="s">
        <v>146</v>
      </c>
      <c r="AU329" s="175" t="s">
        <v>75</v>
      </c>
      <c r="AV329" s="12" t="s">
        <v>75</v>
      </c>
      <c r="AW329" s="12" t="s">
        <v>28</v>
      </c>
      <c r="AX329" s="12" t="s">
        <v>65</v>
      </c>
      <c r="AY329" s="175" t="s">
        <v>134</v>
      </c>
    </row>
    <row r="330" spans="2:51" s="13" customFormat="1" ht="13.5">
      <c r="B330" s="181"/>
      <c r="D330" s="164" t="s">
        <v>146</v>
      </c>
      <c r="E330" s="182" t="s">
        <v>5</v>
      </c>
      <c r="F330" s="183" t="s">
        <v>149</v>
      </c>
      <c r="H330" s="184">
        <v>198.4</v>
      </c>
      <c r="L330" s="181"/>
      <c r="M330" s="185"/>
      <c r="N330" s="186"/>
      <c r="O330" s="186"/>
      <c r="P330" s="186"/>
      <c r="Q330" s="186"/>
      <c r="R330" s="186"/>
      <c r="S330" s="186"/>
      <c r="T330" s="187"/>
      <c r="AT330" s="182" t="s">
        <v>146</v>
      </c>
      <c r="AU330" s="182" t="s">
        <v>75</v>
      </c>
      <c r="AV330" s="13" t="s">
        <v>141</v>
      </c>
      <c r="AW330" s="13" t="s">
        <v>28</v>
      </c>
      <c r="AX330" s="13" t="s">
        <v>73</v>
      </c>
      <c r="AY330" s="182" t="s">
        <v>134</v>
      </c>
    </row>
    <row r="331" spans="2:65" s="1" customFormat="1" ht="16.5" customHeight="1">
      <c r="B331" s="152"/>
      <c r="C331" s="188">
        <v>45</v>
      </c>
      <c r="D331" s="188" t="s">
        <v>233</v>
      </c>
      <c r="E331" s="189" t="s">
        <v>442</v>
      </c>
      <c r="F331" s="190" t="s">
        <v>443</v>
      </c>
      <c r="G331" s="191" t="s">
        <v>228</v>
      </c>
      <c r="H331" s="192">
        <v>62.93</v>
      </c>
      <c r="I331" s="193"/>
      <c r="J331" s="193">
        <f>ROUND(I331*H331,2)</f>
        <v>0</v>
      </c>
      <c r="K331" s="190" t="s">
        <v>140</v>
      </c>
      <c r="L331" s="194"/>
      <c r="M331" s="195" t="s">
        <v>5</v>
      </c>
      <c r="N331" s="196" t="s">
        <v>36</v>
      </c>
      <c r="O331" s="161"/>
      <c r="P331" s="161">
        <f>O331*H331</f>
        <v>0</v>
      </c>
      <c r="Q331" s="161">
        <v>0.024</v>
      </c>
      <c r="R331" s="161">
        <f>Q331*H331</f>
        <v>1.51032</v>
      </c>
      <c r="S331" s="161">
        <v>0</v>
      </c>
      <c r="T331" s="162">
        <f>S331*H331</f>
        <v>0</v>
      </c>
      <c r="AR331" s="24" t="s">
        <v>167</v>
      </c>
      <c r="AT331" s="24" t="s">
        <v>233</v>
      </c>
      <c r="AU331" s="24" t="s">
        <v>75</v>
      </c>
      <c r="AY331" s="24" t="s">
        <v>134</v>
      </c>
      <c r="BE331" s="163">
        <f>IF(N331="základní",J331,0)</f>
        <v>0</v>
      </c>
      <c r="BF331" s="163">
        <f>IF(N331="snížená",J331,0)</f>
        <v>0</v>
      </c>
      <c r="BG331" s="163">
        <f>IF(N331="zákl. přenesená",J331,0)</f>
        <v>0</v>
      </c>
      <c r="BH331" s="163">
        <f>IF(N331="sníž. přenesená",J331,0)</f>
        <v>0</v>
      </c>
      <c r="BI331" s="163">
        <f>IF(N331="nulová",J331,0)</f>
        <v>0</v>
      </c>
      <c r="BJ331" s="24" t="s">
        <v>73</v>
      </c>
      <c r="BK331" s="163">
        <f>ROUND(I331*H331,2)</f>
        <v>0</v>
      </c>
      <c r="BL331" s="24" t="s">
        <v>141</v>
      </c>
      <c r="BM331" s="24" t="s">
        <v>444</v>
      </c>
    </row>
    <row r="332" spans="2:51" s="11" customFormat="1" ht="13.5">
      <c r="B332" s="168"/>
      <c r="D332" s="164" t="s">
        <v>146</v>
      </c>
      <c r="E332" s="169" t="s">
        <v>5</v>
      </c>
      <c r="F332" s="170" t="s">
        <v>438</v>
      </c>
      <c r="H332" s="169" t="s">
        <v>5</v>
      </c>
      <c r="L332" s="168"/>
      <c r="M332" s="171"/>
      <c r="N332" s="172"/>
      <c r="O332" s="172"/>
      <c r="P332" s="172"/>
      <c r="Q332" s="172"/>
      <c r="R332" s="172"/>
      <c r="S332" s="172"/>
      <c r="T332" s="173"/>
      <c r="AT332" s="169" t="s">
        <v>146</v>
      </c>
      <c r="AU332" s="169" t="s">
        <v>75</v>
      </c>
      <c r="AV332" s="11" t="s">
        <v>73</v>
      </c>
      <c r="AW332" s="11" t="s">
        <v>28</v>
      </c>
      <c r="AX332" s="11" t="s">
        <v>65</v>
      </c>
      <c r="AY332" s="169" t="s">
        <v>134</v>
      </c>
    </row>
    <row r="333" spans="2:51" s="12" customFormat="1" ht="13.5">
      <c r="B333" s="174"/>
      <c r="D333" s="164" t="s">
        <v>146</v>
      </c>
      <c r="E333" s="175" t="s">
        <v>5</v>
      </c>
      <c r="F333" s="176" t="s">
        <v>439</v>
      </c>
      <c r="H333" s="177">
        <v>62</v>
      </c>
      <c r="L333" s="174"/>
      <c r="M333" s="178"/>
      <c r="N333" s="179"/>
      <c r="O333" s="179"/>
      <c r="P333" s="179"/>
      <c r="Q333" s="179"/>
      <c r="R333" s="179"/>
      <c r="S333" s="179"/>
      <c r="T333" s="180"/>
      <c r="AT333" s="175" t="s">
        <v>146</v>
      </c>
      <c r="AU333" s="175" t="s">
        <v>75</v>
      </c>
      <c r="AV333" s="12" t="s">
        <v>75</v>
      </c>
      <c r="AW333" s="12" t="s">
        <v>28</v>
      </c>
      <c r="AX333" s="12" t="s">
        <v>65</v>
      </c>
      <c r="AY333" s="175" t="s">
        <v>134</v>
      </c>
    </row>
    <row r="334" spans="2:51" s="13" customFormat="1" ht="13.5">
      <c r="B334" s="181"/>
      <c r="D334" s="164" t="s">
        <v>146</v>
      </c>
      <c r="E334" s="182" t="s">
        <v>5</v>
      </c>
      <c r="F334" s="183" t="s">
        <v>149</v>
      </c>
      <c r="H334" s="184">
        <v>62</v>
      </c>
      <c r="L334" s="181"/>
      <c r="M334" s="185"/>
      <c r="N334" s="186"/>
      <c r="O334" s="186"/>
      <c r="P334" s="186"/>
      <c r="Q334" s="186"/>
      <c r="R334" s="186"/>
      <c r="S334" s="186"/>
      <c r="T334" s="187"/>
      <c r="AT334" s="182" t="s">
        <v>146</v>
      </c>
      <c r="AU334" s="182" t="s">
        <v>75</v>
      </c>
      <c r="AV334" s="13" t="s">
        <v>141</v>
      </c>
      <c r="AW334" s="13" t="s">
        <v>28</v>
      </c>
      <c r="AX334" s="13" t="s">
        <v>73</v>
      </c>
      <c r="AY334" s="182" t="s">
        <v>134</v>
      </c>
    </row>
    <row r="335" spans="2:51" s="12" customFormat="1" ht="13.5">
      <c r="B335" s="174"/>
      <c r="D335" s="164" t="s">
        <v>146</v>
      </c>
      <c r="F335" s="176" t="s">
        <v>445</v>
      </c>
      <c r="H335" s="177">
        <v>62.93</v>
      </c>
      <c r="L335" s="174"/>
      <c r="M335" s="178"/>
      <c r="N335" s="179"/>
      <c r="O335" s="179"/>
      <c r="P335" s="179"/>
      <c r="Q335" s="179"/>
      <c r="R335" s="179"/>
      <c r="S335" s="179"/>
      <c r="T335" s="180"/>
      <c r="AT335" s="175" t="s">
        <v>146</v>
      </c>
      <c r="AU335" s="175" t="s">
        <v>75</v>
      </c>
      <c r="AV335" s="12" t="s">
        <v>75</v>
      </c>
      <c r="AW335" s="12" t="s">
        <v>6</v>
      </c>
      <c r="AX335" s="12" t="s">
        <v>73</v>
      </c>
      <c r="AY335" s="175" t="s">
        <v>134</v>
      </c>
    </row>
    <row r="336" spans="2:65" s="1" customFormat="1" ht="16.5" customHeight="1">
      <c r="B336" s="152"/>
      <c r="C336" s="188">
        <v>46</v>
      </c>
      <c r="D336" s="188" t="s">
        <v>233</v>
      </c>
      <c r="E336" s="189" t="s">
        <v>446</v>
      </c>
      <c r="F336" s="190" t="s">
        <v>447</v>
      </c>
      <c r="G336" s="191" t="s">
        <v>228</v>
      </c>
      <c r="H336" s="192">
        <v>138.446</v>
      </c>
      <c r="I336" s="193"/>
      <c r="J336" s="193">
        <f>ROUND(I336*H336,2)</f>
        <v>0</v>
      </c>
      <c r="K336" s="190" t="s">
        <v>140</v>
      </c>
      <c r="L336" s="194"/>
      <c r="M336" s="195" t="s">
        <v>5</v>
      </c>
      <c r="N336" s="196" t="s">
        <v>36</v>
      </c>
      <c r="O336" s="161"/>
      <c r="P336" s="161">
        <f>O336*H336</f>
        <v>0</v>
      </c>
      <c r="Q336" s="161">
        <v>0.015</v>
      </c>
      <c r="R336" s="161">
        <f>Q336*H336</f>
        <v>2.0766899999999997</v>
      </c>
      <c r="S336" s="161">
        <v>0</v>
      </c>
      <c r="T336" s="162">
        <f>S336*H336</f>
        <v>0</v>
      </c>
      <c r="AR336" s="24" t="s">
        <v>167</v>
      </c>
      <c r="AT336" s="24" t="s">
        <v>233</v>
      </c>
      <c r="AU336" s="24" t="s">
        <v>75</v>
      </c>
      <c r="AY336" s="24" t="s">
        <v>134</v>
      </c>
      <c r="BE336" s="163">
        <f>IF(N336="základní",J336,0)</f>
        <v>0</v>
      </c>
      <c r="BF336" s="163">
        <f>IF(N336="snížená",J336,0)</f>
        <v>0</v>
      </c>
      <c r="BG336" s="163">
        <f>IF(N336="zákl. přenesená",J336,0)</f>
        <v>0</v>
      </c>
      <c r="BH336" s="163">
        <f>IF(N336="sníž. přenesená",J336,0)</f>
        <v>0</v>
      </c>
      <c r="BI336" s="163">
        <f>IF(N336="nulová",J336,0)</f>
        <v>0</v>
      </c>
      <c r="BJ336" s="24" t="s">
        <v>73</v>
      </c>
      <c r="BK336" s="163">
        <f>ROUND(I336*H336,2)</f>
        <v>0</v>
      </c>
      <c r="BL336" s="24" t="s">
        <v>141</v>
      </c>
      <c r="BM336" s="24" t="s">
        <v>448</v>
      </c>
    </row>
    <row r="337" spans="2:51" s="11" customFormat="1" ht="13.5">
      <c r="B337" s="168"/>
      <c r="D337" s="164" t="s">
        <v>146</v>
      </c>
      <c r="E337" s="169" t="s">
        <v>5</v>
      </c>
      <c r="F337" s="170" t="s">
        <v>440</v>
      </c>
      <c r="H337" s="169" t="s">
        <v>5</v>
      </c>
      <c r="L337" s="168"/>
      <c r="M337" s="171"/>
      <c r="N337" s="172"/>
      <c r="O337" s="172"/>
      <c r="P337" s="172"/>
      <c r="Q337" s="172"/>
      <c r="R337" s="172"/>
      <c r="S337" s="172"/>
      <c r="T337" s="173"/>
      <c r="AT337" s="169" t="s">
        <v>146</v>
      </c>
      <c r="AU337" s="169" t="s">
        <v>75</v>
      </c>
      <c r="AV337" s="11" t="s">
        <v>73</v>
      </c>
      <c r="AW337" s="11" t="s">
        <v>28</v>
      </c>
      <c r="AX337" s="11" t="s">
        <v>65</v>
      </c>
      <c r="AY337" s="169" t="s">
        <v>134</v>
      </c>
    </row>
    <row r="338" spans="2:51" s="12" customFormat="1" ht="13.5">
      <c r="B338" s="174"/>
      <c r="D338" s="164" t="s">
        <v>146</v>
      </c>
      <c r="E338" s="175" t="s">
        <v>5</v>
      </c>
      <c r="F338" s="176" t="s">
        <v>441</v>
      </c>
      <c r="H338" s="177">
        <v>136.4</v>
      </c>
      <c r="L338" s="174"/>
      <c r="M338" s="178"/>
      <c r="N338" s="179"/>
      <c r="O338" s="179"/>
      <c r="P338" s="179"/>
      <c r="Q338" s="179"/>
      <c r="R338" s="179"/>
      <c r="S338" s="179"/>
      <c r="T338" s="180"/>
      <c r="AT338" s="175" t="s">
        <v>146</v>
      </c>
      <c r="AU338" s="175" t="s">
        <v>75</v>
      </c>
      <c r="AV338" s="12" t="s">
        <v>75</v>
      </c>
      <c r="AW338" s="12" t="s">
        <v>28</v>
      </c>
      <c r="AX338" s="12" t="s">
        <v>65</v>
      </c>
      <c r="AY338" s="175" t="s">
        <v>134</v>
      </c>
    </row>
    <row r="339" spans="2:51" s="13" customFormat="1" ht="13.5">
      <c r="B339" s="181"/>
      <c r="D339" s="164" t="s">
        <v>146</v>
      </c>
      <c r="E339" s="182" t="s">
        <v>5</v>
      </c>
      <c r="F339" s="183" t="s">
        <v>149</v>
      </c>
      <c r="H339" s="184">
        <v>136.4</v>
      </c>
      <c r="L339" s="181"/>
      <c r="M339" s="185"/>
      <c r="N339" s="186"/>
      <c r="O339" s="186"/>
      <c r="P339" s="186"/>
      <c r="Q339" s="186"/>
      <c r="R339" s="186"/>
      <c r="S339" s="186"/>
      <c r="T339" s="187"/>
      <c r="AT339" s="182" t="s">
        <v>146</v>
      </c>
      <c r="AU339" s="182" t="s">
        <v>75</v>
      </c>
      <c r="AV339" s="13" t="s">
        <v>141</v>
      </c>
      <c r="AW339" s="13" t="s">
        <v>28</v>
      </c>
      <c r="AX339" s="13" t="s">
        <v>73</v>
      </c>
      <c r="AY339" s="182" t="s">
        <v>134</v>
      </c>
    </row>
    <row r="340" spans="2:51" s="12" customFormat="1" ht="13.5">
      <c r="B340" s="174"/>
      <c r="D340" s="164" t="s">
        <v>146</v>
      </c>
      <c r="F340" s="176" t="s">
        <v>449</v>
      </c>
      <c r="H340" s="177">
        <v>138.446</v>
      </c>
      <c r="L340" s="174"/>
      <c r="M340" s="178"/>
      <c r="N340" s="179"/>
      <c r="O340" s="179"/>
      <c r="P340" s="179"/>
      <c r="Q340" s="179"/>
      <c r="R340" s="179"/>
      <c r="S340" s="179"/>
      <c r="T340" s="180"/>
      <c r="AT340" s="175" t="s">
        <v>146</v>
      </c>
      <c r="AU340" s="175" t="s">
        <v>75</v>
      </c>
      <c r="AV340" s="12" t="s">
        <v>75</v>
      </c>
      <c r="AW340" s="12" t="s">
        <v>6</v>
      </c>
      <c r="AX340" s="12" t="s">
        <v>73</v>
      </c>
      <c r="AY340" s="175" t="s">
        <v>134</v>
      </c>
    </row>
    <row r="341" spans="2:65" s="1" customFormat="1" ht="16.5" customHeight="1">
      <c r="B341" s="152"/>
      <c r="C341" s="153">
        <v>47</v>
      </c>
      <c r="D341" s="153" t="s">
        <v>136</v>
      </c>
      <c r="E341" s="154" t="s">
        <v>450</v>
      </c>
      <c r="F341" s="155" t="s">
        <v>451</v>
      </c>
      <c r="G341" s="156" t="s">
        <v>228</v>
      </c>
      <c r="H341" s="157">
        <v>3</v>
      </c>
      <c r="I341" s="158"/>
      <c r="J341" s="158">
        <f>ROUND(I341*H341,2)</f>
        <v>0</v>
      </c>
      <c r="K341" s="155" t="s">
        <v>140</v>
      </c>
      <c r="L341" s="38"/>
      <c r="M341" s="159" t="s">
        <v>5</v>
      </c>
      <c r="N341" s="160" t="s">
        <v>36</v>
      </c>
      <c r="O341" s="161"/>
      <c r="P341" s="161">
        <f>O341*H341</f>
        <v>0</v>
      </c>
      <c r="Q341" s="161">
        <v>4E-05</v>
      </c>
      <c r="R341" s="161">
        <f>Q341*H341</f>
        <v>0.00012000000000000002</v>
      </c>
      <c r="S341" s="161">
        <v>0</v>
      </c>
      <c r="T341" s="162">
        <f>S341*H341</f>
        <v>0</v>
      </c>
      <c r="AR341" s="24" t="s">
        <v>141</v>
      </c>
      <c r="AT341" s="24" t="s">
        <v>136</v>
      </c>
      <c r="AU341" s="24" t="s">
        <v>75</v>
      </c>
      <c r="AY341" s="24" t="s">
        <v>134</v>
      </c>
      <c r="BE341" s="163">
        <f>IF(N341="základní",J341,0)</f>
        <v>0</v>
      </c>
      <c r="BF341" s="163">
        <f>IF(N341="snížená",J341,0)</f>
        <v>0</v>
      </c>
      <c r="BG341" s="163">
        <f>IF(N341="zákl. přenesená",J341,0)</f>
        <v>0</v>
      </c>
      <c r="BH341" s="163">
        <f>IF(N341="sníž. přenesená",J341,0)</f>
        <v>0</v>
      </c>
      <c r="BI341" s="163">
        <f>IF(N341="nulová",J341,0)</f>
        <v>0</v>
      </c>
      <c r="BJ341" s="24" t="s">
        <v>73</v>
      </c>
      <c r="BK341" s="163">
        <f>ROUND(I341*H341,2)</f>
        <v>0</v>
      </c>
      <c r="BL341" s="24" t="s">
        <v>141</v>
      </c>
      <c r="BM341" s="24" t="s">
        <v>452</v>
      </c>
    </row>
    <row r="342" spans="2:51" s="11" customFormat="1" ht="13.5">
      <c r="B342" s="168"/>
      <c r="D342" s="164" t="s">
        <v>146</v>
      </c>
      <c r="E342" s="169" t="s">
        <v>5</v>
      </c>
      <c r="F342" s="170" t="s">
        <v>453</v>
      </c>
      <c r="H342" s="169" t="s">
        <v>5</v>
      </c>
      <c r="L342" s="168"/>
      <c r="M342" s="171"/>
      <c r="N342" s="172"/>
      <c r="O342" s="172"/>
      <c r="P342" s="172"/>
      <c r="Q342" s="172"/>
      <c r="R342" s="172"/>
      <c r="S342" s="172"/>
      <c r="T342" s="173"/>
      <c r="AT342" s="169" t="s">
        <v>146</v>
      </c>
      <c r="AU342" s="169" t="s">
        <v>75</v>
      </c>
      <c r="AV342" s="11" t="s">
        <v>73</v>
      </c>
      <c r="AW342" s="11" t="s">
        <v>28</v>
      </c>
      <c r="AX342" s="11" t="s">
        <v>65</v>
      </c>
      <c r="AY342" s="169" t="s">
        <v>134</v>
      </c>
    </row>
    <row r="343" spans="2:51" s="12" customFormat="1" ht="13.5">
      <c r="B343" s="174"/>
      <c r="D343" s="164" t="s">
        <v>146</v>
      </c>
      <c r="E343" s="175" t="s">
        <v>5</v>
      </c>
      <c r="F343" s="176" t="s">
        <v>454</v>
      </c>
      <c r="H343" s="177">
        <v>1</v>
      </c>
      <c r="L343" s="174"/>
      <c r="M343" s="178"/>
      <c r="N343" s="179"/>
      <c r="O343" s="179"/>
      <c r="P343" s="179"/>
      <c r="Q343" s="179"/>
      <c r="R343" s="179"/>
      <c r="S343" s="179"/>
      <c r="T343" s="180"/>
      <c r="AT343" s="175" t="s">
        <v>146</v>
      </c>
      <c r="AU343" s="175" t="s">
        <v>75</v>
      </c>
      <c r="AV343" s="12" t="s">
        <v>75</v>
      </c>
      <c r="AW343" s="12" t="s">
        <v>28</v>
      </c>
      <c r="AX343" s="12" t="s">
        <v>65</v>
      </c>
      <c r="AY343" s="175" t="s">
        <v>134</v>
      </c>
    </row>
    <row r="344" spans="2:51" s="12" customFormat="1" ht="13.5">
      <c r="B344" s="174"/>
      <c r="D344" s="164" t="s">
        <v>146</v>
      </c>
      <c r="E344" s="175" t="s">
        <v>5</v>
      </c>
      <c r="F344" s="176" t="s">
        <v>5</v>
      </c>
      <c r="H344" s="177">
        <v>0</v>
      </c>
      <c r="L344" s="174"/>
      <c r="M344" s="178"/>
      <c r="N344" s="179"/>
      <c r="O344" s="179"/>
      <c r="P344" s="179"/>
      <c r="Q344" s="179"/>
      <c r="R344" s="179"/>
      <c r="S344" s="179"/>
      <c r="T344" s="180"/>
      <c r="AT344" s="175" t="s">
        <v>146</v>
      </c>
      <c r="AU344" s="175" t="s">
        <v>75</v>
      </c>
      <c r="AV344" s="12" t="s">
        <v>75</v>
      </c>
      <c r="AW344" s="12" t="s">
        <v>28</v>
      </c>
      <c r="AX344" s="12" t="s">
        <v>65</v>
      </c>
      <c r="AY344" s="175" t="s">
        <v>134</v>
      </c>
    </row>
    <row r="345" spans="2:51" s="11" customFormat="1" ht="13.5">
      <c r="B345" s="168"/>
      <c r="D345" s="164" t="s">
        <v>146</v>
      </c>
      <c r="E345" s="169" t="s">
        <v>5</v>
      </c>
      <c r="F345" s="170" t="s">
        <v>455</v>
      </c>
      <c r="H345" s="169" t="s">
        <v>5</v>
      </c>
      <c r="L345" s="168"/>
      <c r="M345" s="171"/>
      <c r="N345" s="172"/>
      <c r="O345" s="172"/>
      <c r="P345" s="172"/>
      <c r="Q345" s="172"/>
      <c r="R345" s="172"/>
      <c r="S345" s="172"/>
      <c r="T345" s="173"/>
      <c r="AT345" s="169" t="s">
        <v>146</v>
      </c>
      <c r="AU345" s="169" t="s">
        <v>75</v>
      </c>
      <c r="AV345" s="11" t="s">
        <v>73</v>
      </c>
      <c r="AW345" s="11" t="s">
        <v>28</v>
      </c>
      <c r="AX345" s="11" t="s">
        <v>65</v>
      </c>
      <c r="AY345" s="169" t="s">
        <v>134</v>
      </c>
    </row>
    <row r="346" spans="2:51" s="12" customFormat="1" ht="13.5">
      <c r="B346" s="174"/>
      <c r="D346" s="164" t="s">
        <v>146</v>
      </c>
      <c r="E346" s="175" t="s">
        <v>5</v>
      </c>
      <c r="F346" s="176" t="s">
        <v>456</v>
      </c>
      <c r="H346" s="177">
        <v>2</v>
      </c>
      <c r="L346" s="174"/>
      <c r="M346" s="178"/>
      <c r="N346" s="179"/>
      <c r="O346" s="179"/>
      <c r="P346" s="179"/>
      <c r="Q346" s="179"/>
      <c r="R346" s="179"/>
      <c r="S346" s="179"/>
      <c r="T346" s="180"/>
      <c r="AT346" s="175" t="s">
        <v>146</v>
      </c>
      <c r="AU346" s="175" t="s">
        <v>75</v>
      </c>
      <c r="AV346" s="12" t="s">
        <v>75</v>
      </c>
      <c r="AW346" s="12" t="s">
        <v>28</v>
      </c>
      <c r="AX346" s="12" t="s">
        <v>65</v>
      </c>
      <c r="AY346" s="175" t="s">
        <v>134</v>
      </c>
    </row>
    <row r="347" spans="2:51" s="13" customFormat="1" ht="13.5">
      <c r="B347" s="181"/>
      <c r="D347" s="164" t="s">
        <v>146</v>
      </c>
      <c r="E347" s="182" t="s">
        <v>5</v>
      </c>
      <c r="F347" s="183" t="s">
        <v>149</v>
      </c>
      <c r="H347" s="184">
        <v>3</v>
      </c>
      <c r="L347" s="181"/>
      <c r="M347" s="185"/>
      <c r="N347" s="186"/>
      <c r="O347" s="186"/>
      <c r="P347" s="186"/>
      <c r="Q347" s="186"/>
      <c r="R347" s="186"/>
      <c r="S347" s="186"/>
      <c r="T347" s="187"/>
      <c r="AT347" s="182" t="s">
        <v>146</v>
      </c>
      <c r="AU347" s="182" t="s">
        <v>75</v>
      </c>
      <c r="AV347" s="13" t="s">
        <v>141</v>
      </c>
      <c r="AW347" s="13" t="s">
        <v>28</v>
      </c>
      <c r="AX347" s="13" t="s">
        <v>73</v>
      </c>
      <c r="AY347" s="182" t="s">
        <v>134</v>
      </c>
    </row>
    <row r="348" spans="2:65" s="1" customFormat="1" ht="16.5" customHeight="1">
      <c r="B348" s="152"/>
      <c r="C348" s="188">
        <v>48</v>
      </c>
      <c r="D348" s="188" t="s">
        <v>233</v>
      </c>
      <c r="E348" s="189" t="s">
        <v>457</v>
      </c>
      <c r="F348" s="190" t="s">
        <v>458</v>
      </c>
      <c r="G348" s="191" t="s">
        <v>228</v>
      </c>
      <c r="H348" s="192">
        <v>2.03</v>
      </c>
      <c r="I348" s="193"/>
      <c r="J348" s="193">
        <f>ROUND(I348*H348,2)</f>
        <v>0</v>
      </c>
      <c r="K348" s="190" t="s">
        <v>140</v>
      </c>
      <c r="L348" s="194"/>
      <c r="M348" s="195" t="s">
        <v>5</v>
      </c>
      <c r="N348" s="196" t="s">
        <v>36</v>
      </c>
      <c r="O348" s="161"/>
      <c r="P348" s="161">
        <f>O348*H348</f>
        <v>0</v>
      </c>
      <c r="Q348" s="161">
        <v>0.037</v>
      </c>
      <c r="R348" s="161">
        <f>Q348*H348</f>
        <v>0.07510999999999998</v>
      </c>
      <c r="S348" s="161">
        <v>0</v>
      </c>
      <c r="T348" s="162">
        <f>S348*H348</f>
        <v>0</v>
      </c>
      <c r="AR348" s="24" t="s">
        <v>167</v>
      </c>
      <c r="AT348" s="24" t="s">
        <v>233</v>
      </c>
      <c r="AU348" s="24" t="s">
        <v>75</v>
      </c>
      <c r="AY348" s="24" t="s">
        <v>134</v>
      </c>
      <c r="BE348" s="163">
        <f>IF(N348="základní",J348,0)</f>
        <v>0</v>
      </c>
      <c r="BF348" s="163">
        <f>IF(N348="snížená",J348,0)</f>
        <v>0</v>
      </c>
      <c r="BG348" s="163">
        <f>IF(N348="zákl. přenesená",J348,0)</f>
        <v>0</v>
      </c>
      <c r="BH348" s="163">
        <f>IF(N348="sníž. přenesená",J348,0)</f>
        <v>0</v>
      </c>
      <c r="BI348" s="163">
        <f>IF(N348="nulová",J348,0)</f>
        <v>0</v>
      </c>
      <c r="BJ348" s="24" t="s">
        <v>73</v>
      </c>
      <c r="BK348" s="163">
        <f>ROUND(I348*H348,2)</f>
        <v>0</v>
      </c>
      <c r="BL348" s="24" t="s">
        <v>141</v>
      </c>
      <c r="BM348" s="24" t="s">
        <v>459</v>
      </c>
    </row>
    <row r="349" spans="2:51" s="11" customFormat="1" ht="13.5">
      <c r="B349" s="168"/>
      <c r="D349" s="164" t="s">
        <v>146</v>
      </c>
      <c r="E349" s="169" t="s">
        <v>5</v>
      </c>
      <c r="F349" s="170" t="s">
        <v>455</v>
      </c>
      <c r="H349" s="169" t="s">
        <v>5</v>
      </c>
      <c r="L349" s="168"/>
      <c r="M349" s="171"/>
      <c r="N349" s="172"/>
      <c r="O349" s="172"/>
      <c r="P349" s="172"/>
      <c r="Q349" s="172"/>
      <c r="R349" s="172"/>
      <c r="S349" s="172"/>
      <c r="T349" s="173"/>
      <c r="AT349" s="169" t="s">
        <v>146</v>
      </c>
      <c r="AU349" s="169" t="s">
        <v>75</v>
      </c>
      <c r="AV349" s="11" t="s">
        <v>73</v>
      </c>
      <c r="AW349" s="11" t="s">
        <v>28</v>
      </c>
      <c r="AX349" s="11" t="s">
        <v>65</v>
      </c>
      <c r="AY349" s="169" t="s">
        <v>134</v>
      </c>
    </row>
    <row r="350" spans="2:51" s="12" customFormat="1" ht="13.5">
      <c r="B350" s="174"/>
      <c r="D350" s="164" t="s">
        <v>146</v>
      </c>
      <c r="E350" s="175" t="s">
        <v>5</v>
      </c>
      <c r="F350" s="176" t="s">
        <v>456</v>
      </c>
      <c r="H350" s="177">
        <v>2</v>
      </c>
      <c r="L350" s="174"/>
      <c r="M350" s="178"/>
      <c r="N350" s="179"/>
      <c r="O350" s="179"/>
      <c r="P350" s="179"/>
      <c r="Q350" s="179"/>
      <c r="R350" s="179"/>
      <c r="S350" s="179"/>
      <c r="T350" s="180"/>
      <c r="AT350" s="175" t="s">
        <v>146</v>
      </c>
      <c r="AU350" s="175" t="s">
        <v>75</v>
      </c>
      <c r="AV350" s="12" t="s">
        <v>75</v>
      </c>
      <c r="AW350" s="12" t="s">
        <v>28</v>
      </c>
      <c r="AX350" s="12" t="s">
        <v>65</v>
      </c>
      <c r="AY350" s="175" t="s">
        <v>134</v>
      </c>
    </row>
    <row r="351" spans="2:51" s="13" customFormat="1" ht="13.5">
      <c r="B351" s="181"/>
      <c r="D351" s="164" t="s">
        <v>146</v>
      </c>
      <c r="E351" s="182" t="s">
        <v>5</v>
      </c>
      <c r="F351" s="183" t="s">
        <v>149</v>
      </c>
      <c r="H351" s="184">
        <v>2</v>
      </c>
      <c r="L351" s="181"/>
      <c r="M351" s="185"/>
      <c r="N351" s="186"/>
      <c r="O351" s="186"/>
      <c r="P351" s="186"/>
      <c r="Q351" s="186"/>
      <c r="R351" s="186"/>
      <c r="S351" s="186"/>
      <c r="T351" s="187"/>
      <c r="AT351" s="182" t="s">
        <v>146</v>
      </c>
      <c r="AU351" s="182" t="s">
        <v>75</v>
      </c>
      <c r="AV351" s="13" t="s">
        <v>141</v>
      </c>
      <c r="AW351" s="13" t="s">
        <v>28</v>
      </c>
      <c r="AX351" s="13" t="s">
        <v>73</v>
      </c>
      <c r="AY351" s="182" t="s">
        <v>134</v>
      </c>
    </row>
    <row r="352" spans="2:51" s="12" customFormat="1" ht="13.5">
      <c r="B352" s="174"/>
      <c r="D352" s="164" t="s">
        <v>146</v>
      </c>
      <c r="F352" s="176" t="s">
        <v>460</v>
      </c>
      <c r="H352" s="177">
        <v>2.03</v>
      </c>
      <c r="L352" s="174"/>
      <c r="M352" s="178"/>
      <c r="N352" s="179"/>
      <c r="O352" s="179"/>
      <c r="P352" s="179"/>
      <c r="Q352" s="179"/>
      <c r="R352" s="179"/>
      <c r="S352" s="179"/>
      <c r="T352" s="180"/>
      <c r="AT352" s="175" t="s">
        <v>146</v>
      </c>
      <c r="AU352" s="175" t="s">
        <v>75</v>
      </c>
      <c r="AV352" s="12" t="s">
        <v>75</v>
      </c>
      <c r="AW352" s="12" t="s">
        <v>6</v>
      </c>
      <c r="AX352" s="12" t="s">
        <v>73</v>
      </c>
      <c r="AY352" s="175" t="s">
        <v>134</v>
      </c>
    </row>
    <row r="353" spans="2:65" s="1" customFormat="1" ht="16.5" customHeight="1">
      <c r="B353" s="152"/>
      <c r="C353" s="188">
        <v>49</v>
      </c>
      <c r="D353" s="188" t="s">
        <v>233</v>
      </c>
      <c r="E353" s="189" t="s">
        <v>461</v>
      </c>
      <c r="F353" s="190" t="s">
        <v>462</v>
      </c>
      <c r="G353" s="191" t="s">
        <v>228</v>
      </c>
      <c r="H353" s="192">
        <v>1.015</v>
      </c>
      <c r="I353" s="193"/>
      <c r="J353" s="193">
        <f>ROUND(I353*H353,2)</f>
        <v>0</v>
      </c>
      <c r="K353" s="190" t="s">
        <v>140</v>
      </c>
      <c r="L353" s="194"/>
      <c r="M353" s="195" t="s">
        <v>5</v>
      </c>
      <c r="N353" s="196" t="s">
        <v>36</v>
      </c>
      <c r="O353" s="161"/>
      <c r="P353" s="161">
        <f>O353*H353</f>
        <v>0</v>
      </c>
      <c r="Q353" s="161">
        <v>0.043</v>
      </c>
      <c r="R353" s="161">
        <f>Q353*H353</f>
        <v>0.04364499999999999</v>
      </c>
      <c r="S353" s="161">
        <v>0</v>
      </c>
      <c r="T353" s="162">
        <f>S353*H353</f>
        <v>0</v>
      </c>
      <c r="AR353" s="24" t="s">
        <v>167</v>
      </c>
      <c r="AT353" s="24" t="s">
        <v>233</v>
      </c>
      <c r="AU353" s="24" t="s">
        <v>75</v>
      </c>
      <c r="AY353" s="24" t="s">
        <v>134</v>
      </c>
      <c r="BE353" s="163">
        <f>IF(N353="základní",J353,0)</f>
        <v>0</v>
      </c>
      <c r="BF353" s="163">
        <f>IF(N353="snížená",J353,0)</f>
        <v>0</v>
      </c>
      <c r="BG353" s="163">
        <f>IF(N353="zákl. přenesená",J353,0)</f>
        <v>0</v>
      </c>
      <c r="BH353" s="163">
        <f>IF(N353="sníž. přenesená",J353,0)</f>
        <v>0</v>
      </c>
      <c r="BI353" s="163">
        <f>IF(N353="nulová",J353,0)</f>
        <v>0</v>
      </c>
      <c r="BJ353" s="24" t="s">
        <v>73</v>
      </c>
      <c r="BK353" s="163">
        <f>ROUND(I353*H353,2)</f>
        <v>0</v>
      </c>
      <c r="BL353" s="24" t="s">
        <v>141</v>
      </c>
      <c r="BM353" s="24" t="s">
        <v>463</v>
      </c>
    </row>
    <row r="354" spans="2:51" s="11" customFormat="1" ht="13.5">
      <c r="B354" s="168"/>
      <c r="D354" s="164" t="s">
        <v>146</v>
      </c>
      <c r="E354" s="169" t="s">
        <v>5</v>
      </c>
      <c r="F354" s="170" t="s">
        <v>453</v>
      </c>
      <c r="H354" s="169" t="s">
        <v>5</v>
      </c>
      <c r="L354" s="168"/>
      <c r="M354" s="171"/>
      <c r="N354" s="172"/>
      <c r="O354" s="172"/>
      <c r="P354" s="172"/>
      <c r="Q354" s="172"/>
      <c r="R354" s="172"/>
      <c r="S354" s="172"/>
      <c r="T354" s="173"/>
      <c r="AT354" s="169" t="s">
        <v>146</v>
      </c>
      <c r="AU354" s="169" t="s">
        <v>75</v>
      </c>
      <c r="AV354" s="11" t="s">
        <v>73</v>
      </c>
      <c r="AW354" s="11" t="s">
        <v>28</v>
      </c>
      <c r="AX354" s="11" t="s">
        <v>65</v>
      </c>
      <c r="AY354" s="169" t="s">
        <v>134</v>
      </c>
    </row>
    <row r="355" spans="2:51" s="12" customFormat="1" ht="13.5">
      <c r="B355" s="174"/>
      <c r="D355" s="164" t="s">
        <v>146</v>
      </c>
      <c r="E355" s="175" t="s">
        <v>5</v>
      </c>
      <c r="F355" s="176" t="s">
        <v>454</v>
      </c>
      <c r="H355" s="177">
        <v>1</v>
      </c>
      <c r="L355" s="174"/>
      <c r="M355" s="178"/>
      <c r="N355" s="179"/>
      <c r="O355" s="179"/>
      <c r="P355" s="179"/>
      <c r="Q355" s="179"/>
      <c r="R355" s="179"/>
      <c r="S355" s="179"/>
      <c r="T355" s="180"/>
      <c r="AT355" s="175" t="s">
        <v>146</v>
      </c>
      <c r="AU355" s="175" t="s">
        <v>75</v>
      </c>
      <c r="AV355" s="12" t="s">
        <v>75</v>
      </c>
      <c r="AW355" s="12" t="s">
        <v>28</v>
      </c>
      <c r="AX355" s="12" t="s">
        <v>65</v>
      </c>
      <c r="AY355" s="175" t="s">
        <v>134</v>
      </c>
    </row>
    <row r="356" spans="2:51" s="13" customFormat="1" ht="13.5">
      <c r="B356" s="181"/>
      <c r="D356" s="164" t="s">
        <v>146</v>
      </c>
      <c r="E356" s="182" t="s">
        <v>5</v>
      </c>
      <c r="F356" s="183" t="s">
        <v>149</v>
      </c>
      <c r="H356" s="184">
        <v>1</v>
      </c>
      <c r="L356" s="181"/>
      <c r="M356" s="185"/>
      <c r="N356" s="186"/>
      <c r="O356" s="186"/>
      <c r="P356" s="186"/>
      <c r="Q356" s="186"/>
      <c r="R356" s="186"/>
      <c r="S356" s="186"/>
      <c r="T356" s="187"/>
      <c r="AT356" s="182" t="s">
        <v>146</v>
      </c>
      <c r="AU356" s="182" t="s">
        <v>75</v>
      </c>
      <c r="AV356" s="13" t="s">
        <v>141</v>
      </c>
      <c r="AW356" s="13" t="s">
        <v>28</v>
      </c>
      <c r="AX356" s="13" t="s">
        <v>73</v>
      </c>
      <c r="AY356" s="182" t="s">
        <v>134</v>
      </c>
    </row>
    <row r="357" spans="2:51" s="12" customFormat="1" ht="13.5">
      <c r="B357" s="174"/>
      <c r="D357" s="164" t="s">
        <v>146</v>
      </c>
      <c r="F357" s="176" t="s">
        <v>464</v>
      </c>
      <c r="H357" s="177">
        <v>1.015</v>
      </c>
      <c r="L357" s="174"/>
      <c r="M357" s="178"/>
      <c r="N357" s="179"/>
      <c r="O357" s="179"/>
      <c r="P357" s="179"/>
      <c r="Q357" s="179"/>
      <c r="R357" s="179"/>
      <c r="S357" s="179"/>
      <c r="T357" s="180"/>
      <c r="AT357" s="175" t="s">
        <v>146</v>
      </c>
      <c r="AU357" s="175" t="s">
        <v>75</v>
      </c>
      <c r="AV357" s="12" t="s">
        <v>75</v>
      </c>
      <c r="AW357" s="12" t="s">
        <v>6</v>
      </c>
      <c r="AX357" s="12" t="s">
        <v>73</v>
      </c>
      <c r="AY357" s="175" t="s">
        <v>134</v>
      </c>
    </row>
    <row r="358" spans="2:63" s="10" customFormat="1" ht="29.85" customHeight="1">
      <c r="B358" s="140"/>
      <c r="D358" s="141" t="s">
        <v>64</v>
      </c>
      <c r="E358" s="150" t="s">
        <v>180</v>
      </c>
      <c r="F358" s="150" t="s">
        <v>465</v>
      </c>
      <c r="J358" s="151">
        <f>BK358</f>
        <v>0</v>
      </c>
      <c r="L358" s="140"/>
      <c r="M358" s="144"/>
      <c r="N358" s="145"/>
      <c r="O358" s="145"/>
      <c r="P358" s="146">
        <f>P359+P384+P391+P405</f>
        <v>0</v>
      </c>
      <c r="Q358" s="145"/>
      <c r="R358" s="146">
        <f>R359+R384+R391+R405</f>
        <v>24.66569</v>
      </c>
      <c r="S358" s="145"/>
      <c r="T358" s="147">
        <f>T359+T384+T391+T405</f>
        <v>507.825</v>
      </c>
      <c r="AR358" s="141" t="s">
        <v>73</v>
      </c>
      <c r="AT358" s="148" t="s">
        <v>64</v>
      </c>
      <c r="AU358" s="148" t="s">
        <v>73</v>
      </c>
      <c r="AY358" s="141" t="s">
        <v>134</v>
      </c>
      <c r="BK358" s="149">
        <f>BK359+BK384+BK391+BK405</f>
        <v>0</v>
      </c>
    </row>
    <row r="359" spans="2:63" s="10" customFormat="1" ht="14.85" customHeight="1">
      <c r="B359" s="140"/>
      <c r="D359" s="141" t="s">
        <v>64</v>
      </c>
      <c r="E359" s="150" t="s">
        <v>466</v>
      </c>
      <c r="F359" s="150" t="s">
        <v>467</v>
      </c>
      <c r="J359" s="151">
        <f>BK359</f>
        <v>0</v>
      </c>
      <c r="L359" s="140"/>
      <c r="M359" s="144"/>
      <c r="N359" s="145"/>
      <c r="O359" s="145"/>
      <c r="P359" s="146">
        <f>SUM(P360:P383)</f>
        <v>0</v>
      </c>
      <c r="Q359" s="145"/>
      <c r="R359" s="146">
        <f>SUM(R360:R383)</f>
        <v>0.19215</v>
      </c>
      <c r="S359" s="145"/>
      <c r="T359" s="147">
        <f>SUM(T360:T383)</f>
        <v>0</v>
      </c>
      <c r="AR359" s="141" t="s">
        <v>73</v>
      </c>
      <c r="AT359" s="148" t="s">
        <v>64</v>
      </c>
      <c r="AU359" s="148" t="s">
        <v>75</v>
      </c>
      <c r="AY359" s="141" t="s">
        <v>134</v>
      </c>
      <c r="BK359" s="149">
        <f>SUM(BK360:BK383)</f>
        <v>0</v>
      </c>
    </row>
    <row r="360" spans="2:65" s="1" customFormat="1" ht="16.5" customHeight="1">
      <c r="B360" s="152"/>
      <c r="C360" s="153">
        <v>50</v>
      </c>
      <c r="D360" s="153" t="s">
        <v>136</v>
      </c>
      <c r="E360" s="154" t="s">
        <v>468</v>
      </c>
      <c r="F360" s="155" t="s">
        <v>469</v>
      </c>
      <c r="G360" s="156" t="s">
        <v>228</v>
      </c>
      <c r="H360" s="157">
        <v>86.4</v>
      </c>
      <c r="I360" s="158"/>
      <c r="J360" s="158">
        <f>ROUND(I360*H360,2)</f>
        <v>0</v>
      </c>
      <c r="K360" s="155" t="s">
        <v>140</v>
      </c>
      <c r="L360" s="38"/>
      <c r="M360" s="159" t="s">
        <v>5</v>
      </c>
      <c r="N360" s="160" t="s">
        <v>36</v>
      </c>
      <c r="O360" s="161"/>
      <c r="P360" s="161">
        <f>O360*H360</f>
        <v>0</v>
      </c>
      <c r="Q360" s="161">
        <v>0.00208</v>
      </c>
      <c r="R360" s="161">
        <f>Q360*H360</f>
        <v>0.17971199999999998</v>
      </c>
      <c r="S360" s="161">
        <v>0</v>
      </c>
      <c r="T360" s="162">
        <f>S360*H360</f>
        <v>0</v>
      </c>
      <c r="AR360" s="24" t="s">
        <v>141</v>
      </c>
      <c r="AT360" s="24" t="s">
        <v>136</v>
      </c>
      <c r="AU360" s="24" t="s">
        <v>150</v>
      </c>
      <c r="AY360" s="24" t="s">
        <v>134</v>
      </c>
      <c r="BE360" s="163">
        <f>IF(N360="základní",J360,0)</f>
        <v>0</v>
      </c>
      <c r="BF360" s="163">
        <f>IF(N360="snížená",J360,0)</f>
        <v>0</v>
      </c>
      <c r="BG360" s="163">
        <f>IF(N360="zákl. přenesená",J360,0)</f>
        <v>0</v>
      </c>
      <c r="BH360" s="163">
        <f>IF(N360="sníž. přenesená",J360,0)</f>
        <v>0</v>
      </c>
      <c r="BI360" s="163">
        <f>IF(N360="nulová",J360,0)</f>
        <v>0</v>
      </c>
      <c r="BJ360" s="24" t="s">
        <v>73</v>
      </c>
      <c r="BK360" s="163">
        <f>ROUND(I360*H360,2)</f>
        <v>0</v>
      </c>
      <c r="BL360" s="24" t="s">
        <v>141</v>
      </c>
      <c r="BM360" s="24" t="s">
        <v>470</v>
      </c>
    </row>
    <row r="361" spans="2:47" s="1" customFormat="1" ht="13.5">
      <c r="B361" s="38"/>
      <c r="D361" s="164" t="s">
        <v>143</v>
      </c>
      <c r="F361" s="165" t="s">
        <v>471</v>
      </c>
      <c r="L361" s="38"/>
      <c r="M361" s="166"/>
      <c r="N361" s="39"/>
      <c r="O361" s="39"/>
      <c r="P361" s="39"/>
      <c r="Q361" s="39"/>
      <c r="R361" s="39"/>
      <c r="S361" s="39"/>
      <c r="T361" s="67"/>
      <c r="AT361" s="24" t="s">
        <v>143</v>
      </c>
      <c r="AU361" s="24" t="s">
        <v>150</v>
      </c>
    </row>
    <row r="362" spans="2:51" s="12" customFormat="1" ht="13.5">
      <c r="B362" s="174"/>
      <c r="D362" s="164" t="s">
        <v>146</v>
      </c>
      <c r="E362" s="175" t="s">
        <v>5</v>
      </c>
      <c r="F362" s="176" t="s">
        <v>472</v>
      </c>
      <c r="H362" s="177">
        <v>86.4</v>
      </c>
      <c r="L362" s="174"/>
      <c r="M362" s="178"/>
      <c r="N362" s="179"/>
      <c r="O362" s="179"/>
      <c r="P362" s="179"/>
      <c r="Q362" s="179"/>
      <c r="R362" s="179"/>
      <c r="S362" s="179"/>
      <c r="T362" s="180"/>
      <c r="AT362" s="175" t="s">
        <v>146</v>
      </c>
      <c r="AU362" s="175" t="s">
        <v>150</v>
      </c>
      <c r="AV362" s="12" t="s">
        <v>75</v>
      </c>
      <c r="AW362" s="12" t="s">
        <v>28</v>
      </c>
      <c r="AX362" s="12" t="s">
        <v>65</v>
      </c>
      <c r="AY362" s="175" t="s">
        <v>134</v>
      </c>
    </row>
    <row r="363" spans="2:51" s="13" customFormat="1" ht="13.5">
      <c r="B363" s="181"/>
      <c r="D363" s="164" t="s">
        <v>146</v>
      </c>
      <c r="E363" s="182" t="s">
        <v>5</v>
      </c>
      <c r="F363" s="183" t="s">
        <v>149</v>
      </c>
      <c r="H363" s="184">
        <v>86.4</v>
      </c>
      <c r="L363" s="181"/>
      <c r="M363" s="185"/>
      <c r="N363" s="186"/>
      <c r="O363" s="186"/>
      <c r="P363" s="186"/>
      <c r="Q363" s="186"/>
      <c r="R363" s="186"/>
      <c r="S363" s="186"/>
      <c r="T363" s="187"/>
      <c r="AT363" s="182" t="s">
        <v>146</v>
      </c>
      <c r="AU363" s="182" t="s">
        <v>150</v>
      </c>
      <c r="AV363" s="13" t="s">
        <v>141</v>
      </c>
      <c r="AW363" s="13" t="s">
        <v>28</v>
      </c>
      <c r="AX363" s="13" t="s">
        <v>73</v>
      </c>
      <c r="AY363" s="182" t="s">
        <v>134</v>
      </c>
    </row>
    <row r="364" spans="2:65" s="1" customFormat="1" ht="25.5" customHeight="1">
      <c r="B364" s="152"/>
      <c r="C364" s="153">
        <v>51</v>
      </c>
      <c r="D364" s="153" t="s">
        <v>136</v>
      </c>
      <c r="E364" s="154" t="s">
        <v>473</v>
      </c>
      <c r="F364" s="155" t="s">
        <v>474</v>
      </c>
      <c r="G364" s="156" t="s">
        <v>228</v>
      </c>
      <c r="H364" s="157">
        <v>182</v>
      </c>
      <c r="I364" s="158"/>
      <c r="J364" s="158">
        <f>ROUND(I364*H364,2)</f>
        <v>0</v>
      </c>
      <c r="K364" s="155" t="s">
        <v>140</v>
      </c>
      <c r="L364" s="38"/>
      <c r="M364" s="159" t="s">
        <v>5</v>
      </c>
      <c r="N364" s="160" t="s">
        <v>36</v>
      </c>
      <c r="O364" s="161"/>
      <c r="P364" s="161">
        <f>O364*H364</f>
        <v>0</v>
      </c>
      <c r="Q364" s="161">
        <v>3E-05</v>
      </c>
      <c r="R364" s="161">
        <f>Q364*H364</f>
        <v>0.0054600000000000004</v>
      </c>
      <c r="S364" s="161">
        <v>0</v>
      </c>
      <c r="T364" s="162">
        <f>S364*H364</f>
        <v>0</v>
      </c>
      <c r="AR364" s="24" t="s">
        <v>141</v>
      </c>
      <c r="AT364" s="24" t="s">
        <v>136</v>
      </c>
      <c r="AU364" s="24" t="s">
        <v>150</v>
      </c>
      <c r="AY364" s="24" t="s">
        <v>134</v>
      </c>
      <c r="BE364" s="163">
        <f>IF(N364="základní",J364,0)</f>
        <v>0</v>
      </c>
      <c r="BF364" s="163">
        <f>IF(N364="snížená",J364,0)</f>
        <v>0</v>
      </c>
      <c r="BG364" s="163">
        <f>IF(N364="zákl. přenesená",J364,0)</f>
        <v>0</v>
      </c>
      <c r="BH364" s="163">
        <f>IF(N364="sníž. přenesená",J364,0)</f>
        <v>0</v>
      </c>
      <c r="BI364" s="163">
        <f>IF(N364="nulová",J364,0)</f>
        <v>0</v>
      </c>
      <c r="BJ364" s="24" t="s">
        <v>73</v>
      </c>
      <c r="BK364" s="163">
        <f>ROUND(I364*H364,2)</f>
        <v>0</v>
      </c>
      <c r="BL364" s="24" t="s">
        <v>141</v>
      </c>
      <c r="BM364" s="24" t="s">
        <v>475</v>
      </c>
    </row>
    <row r="365" spans="2:47" s="1" customFormat="1" ht="27">
      <c r="B365" s="38"/>
      <c r="D365" s="164" t="s">
        <v>143</v>
      </c>
      <c r="F365" s="165" t="s">
        <v>476</v>
      </c>
      <c r="L365" s="38"/>
      <c r="M365" s="166"/>
      <c r="N365" s="39"/>
      <c r="O365" s="39"/>
      <c r="P365" s="39"/>
      <c r="Q365" s="39"/>
      <c r="R365" s="39"/>
      <c r="S365" s="39"/>
      <c r="T365" s="67"/>
      <c r="AT365" s="24" t="s">
        <v>143</v>
      </c>
      <c r="AU365" s="24" t="s">
        <v>150</v>
      </c>
    </row>
    <row r="366" spans="2:51" s="12" customFormat="1" ht="13.5">
      <c r="B366" s="174"/>
      <c r="D366" s="164" t="s">
        <v>146</v>
      </c>
      <c r="E366" s="175" t="s">
        <v>5</v>
      </c>
      <c r="F366" s="176" t="s">
        <v>477</v>
      </c>
      <c r="H366" s="177">
        <v>182</v>
      </c>
      <c r="L366" s="174"/>
      <c r="M366" s="178"/>
      <c r="N366" s="179"/>
      <c r="O366" s="179"/>
      <c r="P366" s="179"/>
      <c r="Q366" s="179"/>
      <c r="R366" s="179"/>
      <c r="S366" s="179"/>
      <c r="T366" s="180"/>
      <c r="AT366" s="175" t="s">
        <v>146</v>
      </c>
      <c r="AU366" s="175" t="s">
        <v>150</v>
      </c>
      <c r="AV366" s="12" t="s">
        <v>75</v>
      </c>
      <c r="AW366" s="12" t="s">
        <v>28</v>
      </c>
      <c r="AX366" s="12" t="s">
        <v>65</v>
      </c>
      <c r="AY366" s="175" t="s">
        <v>134</v>
      </c>
    </row>
    <row r="367" spans="2:51" s="13" customFormat="1" ht="13.5">
      <c r="B367" s="181"/>
      <c r="D367" s="164" t="s">
        <v>146</v>
      </c>
      <c r="E367" s="182" t="s">
        <v>5</v>
      </c>
      <c r="F367" s="183" t="s">
        <v>149</v>
      </c>
      <c r="H367" s="184">
        <v>182</v>
      </c>
      <c r="L367" s="181"/>
      <c r="M367" s="185"/>
      <c r="N367" s="186"/>
      <c r="O367" s="186"/>
      <c r="P367" s="186"/>
      <c r="Q367" s="186"/>
      <c r="R367" s="186"/>
      <c r="S367" s="186"/>
      <c r="T367" s="187"/>
      <c r="AT367" s="182" t="s">
        <v>146</v>
      </c>
      <c r="AU367" s="182" t="s">
        <v>150</v>
      </c>
      <c r="AV367" s="13" t="s">
        <v>141</v>
      </c>
      <c r="AW367" s="13" t="s">
        <v>28</v>
      </c>
      <c r="AX367" s="13" t="s">
        <v>73</v>
      </c>
      <c r="AY367" s="182" t="s">
        <v>134</v>
      </c>
    </row>
    <row r="368" spans="2:65" s="1" customFormat="1" ht="16.5" customHeight="1">
      <c r="B368" s="152"/>
      <c r="C368" s="153">
        <v>52</v>
      </c>
      <c r="D368" s="153" t="s">
        <v>136</v>
      </c>
      <c r="E368" s="154" t="s">
        <v>478</v>
      </c>
      <c r="F368" s="155" t="s">
        <v>479</v>
      </c>
      <c r="G368" s="156" t="s">
        <v>228</v>
      </c>
      <c r="H368" s="157">
        <v>52.5</v>
      </c>
      <c r="I368" s="158"/>
      <c r="J368" s="158">
        <f>ROUND(I368*H368,2)</f>
        <v>0</v>
      </c>
      <c r="K368" s="155" t="s">
        <v>140</v>
      </c>
      <c r="L368" s="38"/>
      <c r="M368" s="159" t="s">
        <v>5</v>
      </c>
      <c r="N368" s="160" t="s">
        <v>36</v>
      </c>
      <c r="O368" s="161"/>
      <c r="P368" s="161">
        <f>O368*H368</f>
        <v>0</v>
      </c>
      <c r="Q368" s="161">
        <v>3E-05</v>
      </c>
      <c r="R368" s="161">
        <f>Q368*H368</f>
        <v>0.001575</v>
      </c>
      <c r="S368" s="161">
        <v>0</v>
      </c>
      <c r="T368" s="162">
        <f>S368*H368</f>
        <v>0</v>
      </c>
      <c r="AR368" s="24" t="s">
        <v>141</v>
      </c>
      <c r="AT368" s="24" t="s">
        <v>136</v>
      </c>
      <c r="AU368" s="24" t="s">
        <v>150</v>
      </c>
      <c r="AY368" s="24" t="s">
        <v>134</v>
      </c>
      <c r="BE368" s="163">
        <f>IF(N368="základní",J368,0)</f>
        <v>0</v>
      </c>
      <c r="BF368" s="163">
        <f>IF(N368="snížená",J368,0)</f>
        <v>0</v>
      </c>
      <c r="BG368" s="163">
        <f>IF(N368="zákl. přenesená",J368,0)</f>
        <v>0</v>
      </c>
      <c r="BH368" s="163">
        <f>IF(N368="sníž. přenesená",J368,0)</f>
        <v>0</v>
      </c>
      <c r="BI368" s="163">
        <f>IF(N368="nulová",J368,0)</f>
        <v>0</v>
      </c>
      <c r="BJ368" s="24" t="s">
        <v>73</v>
      </c>
      <c r="BK368" s="163">
        <f>ROUND(I368*H368,2)</f>
        <v>0</v>
      </c>
      <c r="BL368" s="24" t="s">
        <v>141</v>
      </c>
      <c r="BM368" s="24" t="s">
        <v>480</v>
      </c>
    </row>
    <row r="369" spans="2:47" s="1" customFormat="1" ht="13.5">
      <c r="B369" s="38"/>
      <c r="D369" s="164" t="s">
        <v>143</v>
      </c>
      <c r="F369" s="165" t="s">
        <v>481</v>
      </c>
      <c r="L369" s="38"/>
      <c r="M369" s="166"/>
      <c r="N369" s="39"/>
      <c r="O369" s="39"/>
      <c r="P369" s="39"/>
      <c r="Q369" s="39"/>
      <c r="R369" s="39"/>
      <c r="S369" s="39"/>
      <c r="T369" s="67"/>
      <c r="AT369" s="24" t="s">
        <v>143</v>
      </c>
      <c r="AU369" s="24" t="s">
        <v>150</v>
      </c>
    </row>
    <row r="370" spans="2:51" s="12" customFormat="1" ht="13.5">
      <c r="B370" s="174"/>
      <c r="D370" s="164" t="s">
        <v>146</v>
      </c>
      <c r="E370" s="175" t="s">
        <v>5</v>
      </c>
      <c r="F370" s="176" t="s">
        <v>482</v>
      </c>
      <c r="H370" s="177">
        <v>52.5</v>
      </c>
      <c r="L370" s="174"/>
      <c r="M370" s="178"/>
      <c r="N370" s="179"/>
      <c r="O370" s="179"/>
      <c r="P370" s="179"/>
      <c r="Q370" s="179"/>
      <c r="R370" s="179"/>
      <c r="S370" s="179"/>
      <c r="T370" s="180"/>
      <c r="AT370" s="175" t="s">
        <v>146</v>
      </c>
      <c r="AU370" s="175" t="s">
        <v>150</v>
      </c>
      <c r="AV370" s="12" t="s">
        <v>75</v>
      </c>
      <c r="AW370" s="12" t="s">
        <v>28</v>
      </c>
      <c r="AX370" s="12" t="s">
        <v>65</v>
      </c>
      <c r="AY370" s="175" t="s">
        <v>134</v>
      </c>
    </row>
    <row r="371" spans="2:51" s="13" customFormat="1" ht="13.5">
      <c r="B371" s="181"/>
      <c r="D371" s="164" t="s">
        <v>146</v>
      </c>
      <c r="E371" s="182" t="s">
        <v>5</v>
      </c>
      <c r="F371" s="183" t="s">
        <v>149</v>
      </c>
      <c r="H371" s="184">
        <v>52.5</v>
      </c>
      <c r="L371" s="181"/>
      <c r="M371" s="185"/>
      <c r="N371" s="186"/>
      <c r="O371" s="186"/>
      <c r="P371" s="186"/>
      <c r="Q371" s="186"/>
      <c r="R371" s="186"/>
      <c r="S371" s="186"/>
      <c r="T371" s="187"/>
      <c r="AT371" s="182" t="s">
        <v>146</v>
      </c>
      <c r="AU371" s="182" t="s">
        <v>150</v>
      </c>
      <c r="AV371" s="13" t="s">
        <v>141</v>
      </c>
      <c r="AW371" s="13" t="s">
        <v>28</v>
      </c>
      <c r="AX371" s="13" t="s">
        <v>73</v>
      </c>
      <c r="AY371" s="182" t="s">
        <v>134</v>
      </c>
    </row>
    <row r="372" spans="2:65" s="1" customFormat="1" ht="25.5" customHeight="1">
      <c r="B372" s="152"/>
      <c r="C372" s="153">
        <v>53</v>
      </c>
      <c r="D372" s="153" t="s">
        <v>136</v>
      </c>
      <c r="E372" s="154" t="s">
        <v>483</v>
      </c>
      <c r="F372" s="155" t="s">
        <v>484</v>
      </c>
      <c r="G372" s="156" t="s">
        <v>228</v>
      </c>
      <c r="H372" s="157">
        <v>6.9</v>
      </c>
      <c r="I372" s="158"/>
      <c r="J372" s="158">
        <f>ROUND(I372*H372,2)</f>
        <v>0</v>
      </c>
      <c r="K372" s="155" t="s">
        <v>140</v>
      </c>
      <c r="L372" s="38"/>
      <c r="M372" s="159" t="s">
        <v>5</v>
      </c>
      <c r="N372" s="160" t="s">
        <v>36</v>
      </c>
      <c r="O372" s="161"/>
      <c r="P372" s="161">
        <f>O372*H372</f>
        <v>0</v>
      </c>
      <c r="Q372" s="161">
        <v>3E-05</v>
      </c>
      <c r="R372" s="161">
        <f>Q372*H372</f>
        <v>0.00020700000000000002</v>
      </c>
      <c r="S372" s="161">
        <v>0</v>
      </c>
      <c r="T372" s="162">
        <f>S372*H372</f>
        <v>0</v>
      </c>
      <c r="AR372" s="24" t="s">
        <v>141</v>
      </c>
      <c r="AT372" s="24" t="s">
        <v>136</v>
      </c>
      <c r="AU372" s="24" t="s">
        <v>150</v>
      </c>
      <c r="AY372" s="24" t="s">
        <v>134</v>
      </c>
      <c r="BE372" s="163">
        <f>IF(N372="základní",J372,0)</f>
        <v>0</v>
      </c>
      <c r="BF372" s="163">
        <f>IF(N372="snížená",J372,0)</f>
        <v>0</v>
      </c>
      <c r="BG372" s="163">
        <f>IF(N372="zákl. přenesená",J372,0)</f>
        <v>0</v>
      </c>
      <c r="BH372" s="163">
        <f>IF(N372="sníž. přenesená",J372,0)</f>
        <v>0</v>
      </c>
      <c r="BI372" s="163">
        <f>IF(N372="nulová",J372,0)</f>
        <v>0</v>
      </c>
      <c r="BJ372" s="24" t="s">
        <v>73</v>
      </c>
      <c r="BK372" s="163">
        <f>ROUND(I372*H372,2)</f>
        <v>0</v>
      </c>
      <c r="BL372" s="24" t="s">
        <v>141</v>
      </c>
      <c r="BM372" s="24" t="s">
        <v>485</v>
      </c>
    </row>
    <row r="373" spans="2:47" s="1" customFormat="1" ht="27">
      <c r="B373" s="38"/>
      <c r="D373" s="164" t="s">
        <v>143</v>
      </c>
      <c r="F373" s="165" t="s">
        <v>486</v>
      </c>
      <c r="L373" s="38"/>
      <c r="M373" s="166"/>
      <c r="N373" s="39"/>
      <c r="O373" s="39"/>
      <c r="P373" s="39"/>
      <c r="Q373" s="39"/>
      <c r="R373" s="39"/>
      <c r="S373" s="39"/>
      <c r="T373" s="67"/>
      <c r="AT373" s="24" t="s">
        <v>143</v>
      </c>
      <c r="AU373" s="24" t="s">
        <v>150</v>
      </c>
    </row>
    <row r="374" spans="2:51" s="11" customFormat="1" ht="13.5">
      <c r="B374" s="168"/>
      <c r="D374" s="164" t="s">
        <v>146</v>
      </c>
      <c r="E374" s="169" t="s">
        <v>5</v>
      </c>
      <c r="F374" s="170" t="s">
        <v>487</v>
      </c>
      <c r="H374" s="169" t="s">
        <v>5</v>
      </c>
      <c r="L374" s="168"/>
      <c r="M374" s="171"/>
      <c r="N374" s="172"/>
      <c r="O374" s="172"/>
      <c r="P374" s="172"/>
      <c r="Q374" s="172"/>
      <c r="R374" s="172"/>
      <c r="S374" s="172"/>
      <c r="T374" s="173"/>
      <c r="AT374" s="169" t="s">
        <v>146</v>
      </c>
      <c r="AU374" s="169" t="s">
        <v>150</v>
      </c>
      <c r="AV374" s="11" t="s">
        <v>73</v>
      </c>
      <c r="AW374" s="11" t="s">
        <v>28</v>
      </c>
      <c r="AX374" s="11" t="s">
        <v>65</v>
      </c>
      <c r="AY374" s="169" t="s">
        <v>134</v>
      </c>
    </row>
    <row r="375" spans="2:51" s="12" customFormat="1" ht="13.5">
      <c r="B375" s="174"/>
      <c r="D375" s="164" t="s">
        <v>146</v>
      </c>
      <c r="E375" s="175" t="s">
        <v>5</v>
      </c>
      <c r="F375" s="176" t="s">
        <v>488</v>
      </c>
      <c r="H375" s="177">
        <v>6.9</v>
      </c>
      <c r="L375" s="174"/>
      <c r="M375" s="178"/>
      <c r="N375" s="179"/>
      <c r="O375" s="179"/>
      <c r="P375" s="179"/>
      <c r="Q375" s="179"/>
      <c r="R375" s="179"/>
      <c r="S375" s="179"/>
      <c r="T375" s="180"/>
      <c r="AT375" s="175" t="s">
        <v>146</v>
      </c>
      <c r="AU375" s="175" t="s">
        <v>150</v>
      </c>
      <c r="AV375" s="12" t="s">
        <v>75</v>
      </c>
      <c r="AW375" s="12" t="s">
        <v>28</v>
      </c>
      <c r="AX375" s="12" t="s">
        <v>65</v>
      </c>
      <c r="AY375" s="175" t="s">
        <v>134</v>
      </c>
    </row>
    <row r="376" spans="2:51" s="13" customFormat="1" ht="13.5">
      <c r="B376" s="181"/>
      <c r="D376" s="164" t="s">
        <v>146</v>
      </c>
      <c r="E376" s="182" t="s">
        <v>5</v>
      </c>
      <c r="F376" s="183" t="s">
        <v>149</v>
      </c>
      <c r="H376" s="184">
        <v>6.9</v>
      </c>
      <c r="L376" s="181"/>
      <c r="M376" s="185"/>
      <c r="N376" s="186"/>
      <c r="O376" s="186"/>
      <c r="P376" s="186"/>
      <c r="Q376" s="186"/>
      <c r="R376" s="186"/>
      <c r="S376" s="186"/>
      <c r="T376" s="187"/>
      <c r="AT376" s="182" t="s">
        <v>146</v>
      </c>
      <c r="AU376" s="182" t="s">
        <v>150</v>
      </c>
      <c r="AV376" s="13" t="s">
        <v>141</v>
      </c>
      <c r="AW376" s="13" t="s">
        <v>28</v>
      </c>
      <c r="AX376" s="13" t="s">
        <v>73</v>
      </c>
      <c r="AY376" s="182" t="s">
        <v>134</v>
      </c>
    </row>
    <row r="377" spans="2:65" s="1" customFormat="1" ht="25.5" customHeight="1">
      <c r="B377" s="152"/>
      <c r="C377" s="153">
        <v>54</v>
      </c>
      <c r="D377" s="153" t="s">
        <v>136</v>
      </c>
      <c r="E377" s="154" t="s">
        <v>489</v>
      </c>
      <c r="F377" s="155" t="s">
        <v>490</v>
      </c>
      <c r="G377" s="156" t="s">
        <v>228</v>
      </c>
      <c r="H377" s="157">
        <v>120.7</v>
      </c>
      <c r="I377" s="158"/>
      <c r="J377" s="158">
        <f>ROUND(I377*H377,2)</f>
        <v>0</v>
      </c>
      <c r="K377" s="155" t="s">
        <v>140</v>
      </c>
      <c r="L377" s="38"/>
      <c r="M377" s="159" t="s">
        <v>5</v>
      </c>
      <c r="N377" s="160" t="s">
        <v>36</v>
      </c>
      <c r="O377" s="161"/>
      <c r="P377" s="161">
        <f>O377*H377</f>
        <v>0</v>
      </c>
      <c r="Q377" s="161">
        <v>3E-05</v>
      </c>
      <c r="R377" s="161">
        <f>Q377*H377</f>
        <v>0.003621</v>
      </c>
      <c r="S377" s="161">
        <v>0</v>
      </c>
      <c r="T377" s="162">
        <f>S377*H377</f>
        <v>0</v>
      </c>
      <c r="AR377" s="24" t="s">
        <v>141</v>
      </c>
      <c r="AT377" s="24" t="s">
        <v>136</v>
      </c>
      <c r="AU377" s="24" t="s">
        <v>150</v>
      </c>
      <c r="AY377" s="24" t="s">
        <v>134</v>
      </c>
      <c r="BE377" s="163">
        <f>IF(N377="základní",J377,0)</f>
        <v>0</v>
      </c>
      <c r="BF377" s="163">
        <f>IF(N377="snížená",J377,0)</f>
        <v>0</v>
      </c>
      <c r="BG377" s="163">
        <f>IF(N377="zákl. přenesená",J377,0)</f>
        <v>0</v>
      </c>
      <c r="BH377" s="163">
        <f>IF(N377="sníž. přenesená",J377,0)</f>
        <v>0</v>
      </c>
      <c r="BI377" s="163">
        <f>IF(N377="nulová",J377,0)</f>
        <v>0</v>
      </c>
      <c r="BJ377" s="24" t="s">
        <v>73</v>
      </c>
      <c r="BK377" s="163">
        <f>ROUND(I377*H377,2)</f>
        <v>0</v>
      </c>
      <c r="BL377" s="24" t="s">
        <v>141</v>
      </c>
      <c r="BM377" s="24" t="s">
        <v>491</v>
      </c>
    </row>
    <row r="378" spans="2:47" s="1" customFormat="1" ht="27">
      <c r="B378" s="38"/>
      <c r="D378" s="164" t="s">
        <v>143</v>
      </c>
      <c r="F378" s="165" t="s">
        <v>492</v>
      </c>
      <c r="L378" s="38"/>
      <c r="M378" s="166"/>
      <c r="N378" s="39"/>
      <c r="O378" s="39"/>
      <c r="P378" s="39"/>
      <c r="Q378" s="39"/>
      <c r="R378" s="39"/>
      <c r="S378" s="39"/>
      <c r="T378" s="67"/>
      <c r="AT378" s="24" t="s">
        <v>143</v>
      </c>
      <c r="AU378" s="24" t="s">
        <v>150</v>
      </c>
    </row>
    <row r="379" spans="2:51" s="11" customFormat="1" ht="13.5">
      <c r="B379" s="168"/>
      <c r="D379" s="164" t="s">
        <v>146</v>
      </c>
      <c r="E379" s="169" t="s">
        <v>5</v>
      </c>
      <c r="F379" s="170" t="s">
        <v>493</v>
      </c>
      <c r="H379" s="169" t="s">
        <v>5</v>
      </c>
      <c r="L379" s="168"/>
      <c r="M379" s="171"/>
      <c r="N379" s="172"/>
      <c r="O379" s="172"/>
      <c r="P379" s="172"/>
      <c r="Q379" s="172"/>
      <c r="R379" s="172"/>
      <c r="S379" s="172"/>
      <c r="T379" s="173"/>
      <c r="AT379" s="169" t="s">
        <v>146</v>
      </c>
      <c r="AU379" s="169" t="s">
        <v>150</v>
      </c>
      <c r="AV379" s="11" t="s">
        <v>73</v>
      </c>
      <c r="AW379" s="11" t="s">
        <v>28</v>
      </c>
      <c r="AX379" s="11" t="s">
        <v>65</v>
      </c>
      <c r="AY379" s="169" t="s">
        <v>134</v>
      </c>
    </row>
    <row r="380" spans="2:51" s="12" customFormat="1" ht="13.5">
      <c r="B380" s="174"/>
      <c r="D380" s="164" t="s">
        <v>146</v>
      </c>
      <c r="E380" s="175" t="s">
        <v>5</v>
      </c>
      <c r="F380" s="176" t="s">
        <v>494</v>
      </c>
      <c r="H380" s="177">
        <v>120.7</v>
      </c>
      <c r="L380" s="174"/>
      <c r="M380" s="178"/>
      <c r="N380" s="179"/>
      <c r="O380" s="179"/>
      <c r="P380" s="179"/>
      <c r="Q380" s="179"/>
      <c r="R380" s="179"/>
      <c r="S380" s="179"/>
      <c r="T380" s="180"/>
      <c r="AT380" s="175" t="s">
        <v>146</v>
      </c>
      <c r="AU380" s="175" t="s">
        <v>150</v>
      </c>
      <c r="AV380" s="12" t="s">
        <v>75</v>
      </c>
      <c r="AW380" s="12" t="s">
        <v>28</v>
      </c>
      <c r="AX380" s="12" t="s">
        <v>65</v>
      </c>
      <c r="AY380" s="175" t="s">
        <v>134</v>
      </c>
    </row>
    <row r="381" spans="2:51" s="13" customFormat="1" ht="13.5">
      <c r="B381" s="181"/>
      <c r="D381" s="164" t="s">
        <v>146</v>
      </c>
      <c r="E381" s="182" t="s">
        <v>5</v>
      </c>
      <c r="F381" s="183" t="s">
        <v>149</v>
      </c>
      <c r="H381" s="184">
        <v>120.7</v>
      </c>
      <c r="L381" s="181"/>
      <c r="M381" s="185"/>
      <c r="N381" s="186"/>
      <c r="O381" s="186"/>
      <c r="P381" s="186"/>
      <c r="Q381" s="186"/>
      <c r="R381" s="186"/>
      <c r="S381" s="186"/>
      <c r="T381" s="187"/>
      <c r="AT381" s="182" t="s">
        <v>146</v>
      </c>
      <c r="AU381" s="182" t="s">
        <v>150</v>
      </c>
      <c r="AV381" s="13" t="s">
        <v>141</v>
      </c>
      <c r="AW381" s="13" t="s">
        <v>28</v>
      </c>
      <c r="AX381" s="13" t="s">
        <v>73</v>
      </c>
      <c r="AY381" s="182" t="s">
        <v>134</v>
      </c>
    </row>
    <row r="382" spans="2:65" s="1" customFormat="1" ht="16.5" customHeight="1">
      <c r="B382" s="152"/>
      <c r="C382" s="153">
        <v>55</v>
      </c>
      <c r="D382" s="153" t="s">
        <v>136</v>
      </c>
      <c r="E382" s="154" t="s">
        <v>495</v>
      </c>
      <c r="F382" s="155" t="s">
        <v>496</v>
      </c>
      <c r="G382" s="156" t="s">
        <v>228</v>
      </c>
      <c r="H382" s="157">
        <v>52.5</v>
      </c>
      <c r="I382" s="158"/>
      <c r="J382" s="158">
        <f>ROUND(I382*H382,2)</f>
        <v>0</v>
      </c>
      <c r="K382" s="155" t="s">
        <v>140</v>
      </c>
      <c r="L382" s="38"/>
      <c r="M382" s="159" t="s">
        <v>5</v>
      </c>
      <c r="N382" s="160" t="s">
        <v>36</v>
      </c>
      <c r="O382" s="161"/>
      <c r="P382" s="161">
        <f>O382*H382</f>
        <v>0</v>
      </c>
      <c r="Q382" s="161">
        <v>3E-05</v>
      </c>
      <c r="R382" s="161">
        <f>Q382*H382</f>
        <v>0.001575</v>
      </c>
      <c r="S382" s="161">
        <v>0</v>
      </c>
      <c r="T382" s="162">
        <f>S382*H382</f>
        <v>0</v>
      </c>
      <c r="AR382" s="24" t="s">
        <v>141</v>
      </c>
      <c r="AT382" s="24" t="s">
        <v>136</v>
      </c>
      <c r="AU382" s="24" t="s">
        <v>150</v>
      </c>
      <c r="AY382" s="24" t="s">
        <v>134</v>
      </c>
      <c r="BE382" s="163">
        <f>IF(N382="základní",J382,0)</f>
        <v>0</v>
      </c>
      <c r="BF382" s="163">
        <f>IF(N382="snížená",J382,0)</f>
        <v>0</v>
      </c>
      <c r="BG382" s="163">
        <f>IF(N382="zákl. přenesená",J382,0)</f>
        <v>0</v>
      </c>
      <c r="BH382" s="163">
        <f>IF(N382="sníž. přenesená",J382,0)</f>
        <v>0</v>
      </c>
      <c r="BI382" s="163">
        <f>IF(N382="nulová",J382,0)</f>
        <v>0</v>
      </c>
      <c r="BJ382" s="24" t="s">
        <v>73</v>
      </c>
      <c r="BK382" s="163">
        <f>ROUND(I382*H382,2)</f>
        <v>0</v>
      </c>
      <c r="BL382" s="24" t="s">
        <v>141</v>
      </c>
      <c r="BM382" s="24" t="s">
        <v>497</v>
      </c>
    </row>
    <row r="383" spans="2:47" s="1" customFormat="1" ht="27">
      <c r="B383" s="38"/>
      <c r="D383" s="164" t="s">
        <v>143</v>
      </c>
      <c r="F383" s="165" t="s">
        <v>498</v>
      </c>
      <c r="L383" s="38"/>
      <c r="M383" s="166"/>
      <c r="N383" s="39"/>
      <c r="O383" s="39"/>
      <c r="P383" s="39"/>
      <c r="Q383" s="39"/>
      <c r="R383" s="39"/>
      <c r="S383" s="39"/>
      <c r="T383" s="67"/>
      <c r="AT383" s="24" t="s">
        <v>143</v>
      </c>
      <c r="AU383" s="24" t="s">
        <v>150</v>
      </c>
    </row>
    <row r="384" spans="2:63" s="10" customFormat="1" ht="22.35" customHeight="1">
      <c r="B384" s="140"/>
      <c r="D384" s="141" t="s">
        <v>64</v>
      </c>
      <c r="E384" s="150" t="s">
        <v>499</v>
      </c>
      <c r="F384" s="150" t="s">
        <v>500</v>
      </c>
      <c r="J384" s="151">
        <f>BK384</f>
        <v>0</v>
      </c>
      <c r="L384" s="140"/>
      <c r="M384" s="144"/>
      <c r="N384" s="145"/>
      <c r="O384" s="145"/>
      <c r="P384" s="146">
        <f>SUM(P385:P390)</f>
        <v>0</v>
      </c>
      <c r="Q384" s="145"/>
      <c r="R384" s="146">
        <f>SUM(R385:R390)</f>
        <v>0.07097999999999999</v>
      </c>
      <c r="S384" s="145"/>
      <c r="T384" s="147">
        <f>SUM(T385:T390)</f>
        <v>0</v>
      </c>
      <c r="AR384" s="141" t="s">
        <v>73</v>
      </c>
      <c r="AT384" s="148" t="s">
        <v>64</v>
      </c>
      <c r="AU384" s="148" t="s">
        <v>75</v>
      </c>
      <c r="AY384" s="141" t="s">
        <v>134</v>
      </c>
      <c r="BK384" s="149">
        <f>SUM(BK385:BK390)</f>
        <v>0</v>
      </c>
    </row>
    <row r="385" spans="2:65" s="1" customFormat="1" ht="25.5" customHeight="1">
      <c r="B385" s="152"/>
      <c r="C385" s="153">
        <v>56</v>
      </c>
      <c r="D385" s="153" t="s">
        <v>136</v>
      </c>
      <c r="E385" s="154" t="s">
        <v>501</v>
      </c>
      <c r="F385" s="155" t="s">
        <v>502</v>
      </c>
      <c r="G385" s="156" t="s">
        <v>139</v>
      </c>
      <c r="H385" s="157">
        <v>546</v>
      </c>
      <c r="I385" s="158"/>
      <c r="J385" s="158">
        <f>ROUND(I385*H385,2)</f>
        <v>0</v>
      </c>
      <c r="K385" s="155" t="s">
        <v>20</v>
      </c>
      <c r="L385" s="38"/>
      <c r="M385" s="159" t="s">
        <v>5</v>
      </c>
      <c r="N385" s="160" t="s">
        <v>36</v>
      </c>
      <c r="O385" s="161"/>
      <c r="P385" s="161">
        <f>O385*H385</f>
        <v>0</v>
      </c>
      <c r="Q385" s="161">
        <v>0.00013</v>
      </c>
      <c r="R385" s="161">
        <f>Q385*H385</f>
        <v>0.07097999999999999</v>
      </c>
      <c r="S385" s="161">
        <v>0</v>
      </c>
      <c r="T385" s="162">
        <f>S385*H385</f>
        <v>0</v>
      </c>
      <c r="AR385" s="24" t="s">
        <v>141</v>
      </c>
      <c r="AT385" s="24" t="s">
        <v>136</v>
      </c>
      <c r="AU385" s="24" t="s">
        <v>150</v>
      </c>
      <c r="AY385" s="24" t="s">
        <v>134</v>
      </c>
      <c r="BE385" s="163">
        <f>IF(N385="základní",J385,0)</f>
        <v>0</v>
      </c>
      <c r="BF385" s="163">
        <f>IF(N385="snížená",J385,0)</f>
        <v>0</v>
      </c>
      <c r="BG385" s="163">
        <f>IF(N385="zákl. přenesená",J385,0)</f>
        <v>0</v>
      </c>
      <c r="BH385" s="163">
        <f>IF(N385="sníž. přenesená",J385,0)</f>
        <v>0</v>
      </c>
      <c r="BI385" s="163">
        <f>IF(N385="nulová",J385,0)</f>
        <v>0</v>
      </c>
      <c r="BJ385" s="24" t="s">
        <v>73</v>
      </c>
      <c r="BK385" s="163">
        <f>ROUND(I385*H385,2)</f>
        <v>0</v>
      </c>
      <c r="BL385" s="24" t="s">
        <v>141</v>
      </c>
      <c r="BM385" s="24" t="s">
        <v>503</v>
      </c>
    </row>
    <row r="386" spans="2:47" s="1" customFormat="1" ht="27">
      <c r="B386" s="38"/>
      <c r="D386" s="164" t="s">
        <v>143</v>
      </c>
      <c r="F386" s="165" t="s">
        <v>504</v>
      </c>
      <c r="L386" s="38"/>
      <c r="M386" s="166"/>
      <c r="N386" s="39"/>
      <c r="O386" s="39"/>
      <c r="P386" s="39"/>
      <c r="Q386" s="39"/>
      <c r="R386" s="39"/>
      <c r="S386" s="39"/>
      <c r="T386" s="67"/>
      <c r="AT386" s="24" t="s">
        <v>143</v>
      </c>
      <c r="AU386" s="24" t="s">
        <v>150</v>
      </c>
    </row>
    <row r="387" spans="2:47" s="1" customFormat="1" ht="54">
      <c r="B387" s="38"/>
      <c r="D387" s="164" t="s">
        <v>145</v>
      </c>
      <c r="F387" s="167" t="s">
        <v>505</v>
      </c>
      <c r="L387" s="38"/>
      <c r="M387" s="166"/>
      <c r="N387" s="39"/>
      <c r="O387" s="39"/>
      <c r="P387" s="39"/>
      <c r="Q387" s="39"/>
      <c r="R387" s="39"/>
      <c r="S387" s="39"/>
      <c r="T387" s="67"/>
      <c r="AT387" s="24" t="s">
        <v>145</v>
      </c>
      <c r="AU387" s="24" t="s">
        <v>150</v>
      </c>
    </row>
    <row r="388" spans="2:51" s="11" customFormat="1" ht="13.5">
      <c r="B388" s="168"/>
      <c r="D388" s="164" t="s">
        <v>146</v>
      </c>
      <c r="E388" s="169" t="s">
        <v>5</v>
      </c>
      <c r="F388" s="170" t="s">
        <v>506</v>
      </c>
      <c r="H388" s="169" t="s">
        <v>5</v>
      </c>
      <c r="L388" s="168"/>
      <c r="M388" s="171"/>
      <c r="N388" s="172"/>
      <c r="O388" s="172"/>
      <c r="P388" s="172"/>
      <c r="Q388" s="172"/>
      <c r="R388" s="172"/>
      <c r="S388" s="172"/>
      <c r="T388" s="173"/>
      <c r="AT388" s="169" t="s">
        <v>146</v>
      </c>
      <c r="AU388" s="169" t="s">
        <v>150</v>
      </c>
      <c r="AV388" s="11" t="s">
        <v>73</v>
      </c>
      <c r="AW388" s="11" t="s">
        <v>28</v>
      </c>
      <c r="AX388" s="11" t="s">
        <v>65</v>
      </c>
      <c r="AY388" s="169" t="s">
        <v>134</v>
      </c>
    </row>
    <row r="389" spans="2:51" s="12" customFormat="1" ht="13.5">
      <c r="B389" s="174"/>
      <c r="D389" s="164" t="s">
        <v>146</v>
      </c>
      <c r="E389" s="175" t="s">
        <v>5</v>
      </c>
      <c r="F389" s="176" t="s">
        <v>507</v>
      </c>
      <c r="H389" s="177">
        <v>546</v>
      </c>
      <c r="L389" s="174"/>
      <c r="M389" s="178"/>
      <c r="N389" s="179"/>
      <c r="O389" s="179"/>
      <c r="P389" s="179"/>
      <c r="Q389" s="179"/>
      <c r="R389" s="179"/>
      <c r="S389" s="179"/>
      <c r="T389" s="180"/>
      <c r="AT389" s="175" t="s">
        <v>146</v>
      </c>
      <c r="AU389" s="175" t="s">
        <v>150</v>
      </c>
      <c r="AV389" s="12" t="s">
        <v>75</v>
      </c>
      <c r="AW389" s="12" t="s">
        <v>28</v>
      </c>
      <c r="AX389" s="12" t="s">
        <v>65</v>
      </c>
      <c r="AY389" s="175" t="s">
        <v>134</v>
      </c>
    </row>
    <row r="390" spans="2:51" s="13" customFormat="1" ht="13.5">
      <c r="B390" s="181"/>
      <c r="D390" s="164" t="s">
        <v>146</v>
      </c>
      <c r="E390" s="182" t="s">
        <v>5</v>
      </c>
      <c r="F390" s="183" t="s">
        <v>149</v>
      </c>
      <c r="H390" s="184">
        <v>546</v>
      </c>
      <c r="L390" s="181"/>
      <c r="M390" s="185"/>
      <c r="N390" s="186"/>
      <c r="O390" s="186"/>
      <c r="P390" s="186"/>
      <c r="Q390" s="186"/>
      <c r="R390" s="186"/>
      <c r="S390" s="186"/>
      <c r="T390" s="187"/>
      <c r="AT390" s="182" t="s">
        <v>146</v>
      </c>
      <c r="AU390" s="182" t="s">
        <v>150</v>
      </c>
      <c r="AV390" s="13" t="s">
        <v>141</v>
      </c>
      <c r="AW390" s="13" t="s">
        <v>28</v>
      </c>
      <c r="AX390" s="13" t="s">
        <v>73</v>
      </c>
      <c r="AY390" s="182" t="s">
        <v>134</v>
      </c>
    </row>
    <row r="391" spans="2:63" s="10" customFormat="1" ht="22.35" customHeight="1">
      <c r="B391" s="140"/>
      <c r="D391" s="141" t="s">
        <v>64</v>
      </c>
      <c r="E391" s="150" t="s">
        <v>508</v>
      </c>
      <c r="F391" s="150" t="s">
        <v>509</v>
      </c>
      <c r="J391" s="151">
        <f>BK391</f>
        <v>0</v>
      </c>
      <c r="L391" s="140"/>
      <c r="M391" s="144"/>
      <c r="N391" s="145"/>
      <c r="O391" s="145"/>
      <c r="P391" s="146">
        <f>SUM(P392:P404)</f>
        <v>0</v>
      </c>
      <c r="Q391" s="145"/>
      <c r="R391" s="146">
        <f>SUM(R392:R404)</f>
        <v>24.40256</v>
      </c>
      <c r="S391" s="145"/>
      <c r="T391" s="147">
        <f>SUM(T392:T404)</f>
        <v>0</v>
      </c>
      <c r="AR391" s="141" t="s">
        <v>73</v>
      </c>
      <c r="AT391" s="148" t="s">
        <v>64</v>
      </c>
      <c r="AU391" s="148" t="s">
        <v>75</v>
      </c>
      <c r="AY391" s="141" t="s">
        <v>134</v>
      </c>
      <c r="BK391" s="149">
        <f>SUM(BK392:BK404)</f>
        <v>0</v>
      </c>
    </row>
    <row r="392" spans="2:65" s="1" customFormat="1" ht="18" customHeight="1">
      <c r="B392" s="152"/>
      <c r="C392" s="153">
        <v>57</v>
      </c>
      <c r="D392" s="153" t="s">
        <v>136</v>
      </c>
      <c r="E392" s="154" t="s">
        <v>510</v>
      </c>
      <c r="F392" s="155" t="s">
        <v>1021</v>
      </c>
      <c r="G392" s="156" t="s">
        <v>144</v>
      </c>
      <c r="H392" s="157">
        <v>364</v>
      </c>
      <c r="I392" s="158"/>
      <c r="J392" s="158">
        <f>ROUND(I392*H392,2)</f>
        <v>0</v>
      </c>
      <c r="K392" s="155" t="s">
        <v>140</v>
      </c>
      <c r="L392" s="38"/>
      <c r="M392" s="159" t="s">
        <v>5</v>
      </c>
      <c r="N392" s="160" t="s">
        <v>36</v>
      </c>
      <c r="O392" s="161"/>
      <c r="P392" s="161">
        <f>O392*H392</f>
        <v>0</v>
      </c>
      <c r="Q392" s="161">
        <v>0.02808</v>
      </c>
      <c r="R392" s="161">
        <f>Q392*H392</f>
        <v>10.22112</v>
      </c>
      <c r="S392" s="161">
        <v>0</v>
      </c>
      <c r="T392" s="162">
        <f>S392*H392</f>
        <v>0</v>
      </c>
      <c r="AR392" s="24" t="s">
        <v>141</v>
      </c>
      <c r="AT392" s="24" t="s">
        <v>136</v>
      </c>
      <c r="AU392" s="24" t="s">
        <v>150</v>
      </c>
      <c r="AY392" s="24" t="s">
        <v>134</v>
      </c>
      <c r="BE392" s="163">
        <f>IF(N392="základní",J392,0)</f>
        <v>0</v>
      </c>
      <c r="BF392" s="163">
        <f>IF(N392="snížená",J392,0)</f>
        <v>0</v>
      </c>
      <c r="BG392" s="163">
        <f>IF(N392="zákl. přenesená",J392,0)</f>
        <v>0</v>
      </c>
      <c r="BH392" s="163">
        <f>IF(N392="sníž. přenesená",J392,0)</f>
        <v>0</v>
      </c>
      <c r="BI392" s="163">
        <f>IF(N392="nulová",J392,0)</f>
        <v>0</v>
      </c>
      <c r="BJ392" s="24" t="s">
        <v>73</v>
      </c>
      <c r="BK392" s="163">
        <f>ROUND(I392*H392,2)</f>
        <v>0</v>
      </c>
      <c r="BL392" s="24" t="s">
        <v>141</v>
      </c>
      <c r="BM392" s="24" t="s">
        <v>511</v>
      </c>
    </row>
    <row r="393" spans="2:47" s="1" customFormat="1" ht="40.5">
      <c r="B393" s="38"/>
      <c r="D393" s="164" t="s">
        <v>143</v>
      </c>
      <c r="F393" s="165" t="s">
        <v>1022</v>
      </c>
      <c r="L393" s="38"/>
      <c r="M393" s="166"/>
      <c r="N393" s="39"/>
      <c r="O393" s="39"/>
      <c r="P393" s="39"/>
      <c r="Q393" s="39"/>
      <c r="R393" s="39"/>
      <c r="S393" s="39"/>
      <c r="T393" s="67"/>
      <c r="AT393" s="24" t="s">
        <v>143</v>
      </c>
      <c r="AU393" s="24" t="s">
        <v>150</v>
      </c>
    </row>
    <row r="394" spans="2:47" s="1" customFormat="1" ht="81">
      <c r="B394" s="38"/>
      <c r="D394" s="164" t="s">
        <v>145</v>
      </c>
      <c r="F394" s="167" t="s">
        <v>512</v>
      </c>
      <c r="L394" s="38"/>
      <c r="M394" s="166"/>
      <c r="N394" s="39"/>
      <c r="O394" s="39"/>
      <c r="P394" s="39"/>
      <c r="Q394" s="39"/>
      <c r="R394" s="39"/>
      <c r="S394" s="39"/>
      <c r="T394" s="67"/>
      <c r="AT394" s="24" t="s">
        <v>145</v>
      </c>
      <c r="AU394" s="24" t="s">
        <v>150</v>
      </c>
    </row>
    <row r="395" spans="2:51" s="11" customFormat="1" ht="13.5">
      <c r="B395" s="168"/>
      <c r="D395" s="164" t="s">
        <v>146</v>
      </c>
      <c r="E395" s="169" t="s">
        <v>5</v>
      </c>
      <c r="F395" s="170" t="s">
        <v>363</v>
      </c>
      <c r="H395" s="169" t="s">
        <v>5</v>
      </c>
      <c r="L395" s="168"/>
      <c r="M395" s="171"/>
      <c r="N395" s="172"/>
      <c r="O395" s="172"/>
      <c r="P395" s="172"/>
      <c r="Q395" s="172"/>
      <c r="R395" s="172"/>
      <c r="S395" s="172"/>
      <c r="T395" s="173"/>
      <c r="AT395" s="169" t="s">
        <v>146</v>
      </c>
      <c r="AU395" s="169" t="s">
        <v>150</v>
      </c>
      <c r="AV395" s="11" t="s">
        <v>73</v>
      </c>
      <c r="AW395" s="11" t="s">
        <v>28</v>
      </c>
      <c r="AX395" s="11" t="s">
        <v>65</v>
      </c>
      <c r="AY395" s="169" t="s">
        <v>134</v>
      </c>
    </row>
    <row r="396" spans="2:51" s="11" customFormat="1" ht="13.5">
      <c r="B396" s="168"/>
      <c r="D396" s="164" t="s">
        <v>146</v>
      </c>
      <c r="E396" s="169" t="s">
        <v>5</v>
      </c>
      <c r="F396" s="170" t="s">
        <v>513</v>
      </c>
      <c r="H396" s="169" t="s">
        <v>5</v>
      </c>
      <c r="L396" s="168"/>
      <c r="M396" s="171"/>
      <c r="N396" s="172"/>
      <c r="O396" s="172"/>
      <c r="P396" s="172"/>
      <c r="Q396" s="172"/>
      <c r="R396" s="172"/>
      <c r="S396" s="172"/>
      <c r="T396" s="173"/>
      <c r="AT396" s="169" t="s">
        <v>146</v>
      </c>
      <c r="AU396" s="169" t="s">
        <v>150</v>
      </c>
      <c r="AV396" s="11" t="s">
        <v>73</v>
      </c>
      <c r="AW396" s="11" t="s">
        <v>28</v>
      </c>
      <c r="AX396" s="11" t="s">
        <v>65</v>
      </c>
      <c r="AY396" s="169" t="s">
        <v>134</v>
      </c>
    </row>
    <row r="397" spans="2:51" s="12" customFormat="1" ht="13.5">
      <c r="B397" s="174"/>
      <c r="D397" s="164" t="s">
        <v>146</v>
      </c>
      <c r="E397" s="175" t="s">
        <v>5</v>
      </c>
      <c r="F397" s="176" t="s">
        <v>514</v>
      </c>
      <c r="H397" s="177">
        <v>364</v>
      </c>
      <c r="L397" s="174"/>
      <c r="M397" s="178"/>
      <c r="N397" s="179"/>
      <c r="O397" s="179"/>
      <c r="P397" s="179"/>
      <c r="Q397" s="179"/>
      <c r="R397" s="179"/>
      <c r="S397" s="179"/>
      <c r="T397" s="180"/>
      <c r="AT397" s="175" t="s">
        <v>146</v>
      </c>
      <c r="AU397" s="175" t="s">
        <v>150</v>
      </c>
      <c r="AV397" s="12" t="s">
        <v>75</v>
      </c>
      <c r="AW397" s="12" t="s">
        <v>28</v>
      </c>
      <c r="AX397" s="12" t="s">
        <v>65</v>
      </c>
      <c r="AY397" s="175" t="s">
        <v>134</v>
      </c>
    </row>
    <row r="398" spans="2:51" s="13" customFormat="1" ht="13.5">
      <c r="B398" s="181"/>
      <c r="D398" s="164" t="s">
        <v>146</v>
      </c>
      <c r="E398" s="182" t="s">
        <v>5</v>
      </c>
      <c r="F398" s="183" t="s">
        <v>149</v>
      </c>
      <c r="H398" s="184">
        <v>364</v>
      </c>
      <c r="L398" s="181"/>
      <c r="M398" s="185"/>
      <c r="N398" s="186"/>
      <c r="O398" s="186"/>
      <c r="P398" s="186"/>
      <c r="Q398" s="186"/>
      <c r="R398" s="186"/>
      <c r="S398" s="186"/>
      <c r="T398" s="187"/>
      <c r="AT398" s="182" t="s">
        <v>146</v>
      </c>
      <c r="AU398" s="182" t="s">
        <v>150</v>
      </c>
      <c r="AV398" s="13" t="s">
        <v>141</v>
      </c>
      <c r="AW398" s="13" t="s">
        <v>28</v>
      </c>
      <c r="AX398" s="13" t="s">
        <v>73</v>
      </c>
      <c r="AY398" s="182" t="s">
        <v>134</v>
      </c>
    </row>
    <row r="399" spans="2:65" s="1" customFormat="1" ht="16.5" customHeight="1">
      <c r="B399" s="152"/>
      <c r="C399" s="188">
        <v>58</v>
      </c>
      <c r="D399" s="188" t="s">
        <v>233</v>
      </c>
      <c r="E399" s="189" t="s">
        <v>515</v>
      </c>
      <c r="F399" s="190" t="s">
        <v>516</v>
      </c>
      <c r="G399" s="191" t="s">
        <v>228</v>
      </c>
      <c r="H399" s="192">
        <v>728</v>
      </c>
      <c r="I399" s="193"/>
      <c r="J399" s="193">
        <f>ROUND(I399*H399,2)</f>
        <v>0</v>
      </c>
      <c r="K399" s="190" t="s">
        <v>20</v>
      </c>
      <c r="L399" s="194"/>
      <c r="M399" s="195" t="s">
        <v>5</v>
      </c>
      <c r="N399" s="196" t="s">
        <v>36</v>
      </c>
      <c r="O399" s="161"/>
      <c r="P399" s="161">
        <f>O399*H399</f>
        <v>0</v>
      </c>
      <c r="Q399" s="161">
        <v>0.01948</v>
      </c>
      <c r="R399" s="161">
        <f>Q399*H399</f>
        <v>14.18144</v>
      </c>
      <c r="S399" s="161">
        <v>0</v>
      </c>
      <c r="T399" s="162">
        <f>S399*H399</f>
        <v>0</v>
      </c>
      <c r="AR399" s="24" t="s">
        <v>167</v>
      </c>
      <c r="AT399" s="24" t="s">
        <v>233</v>
      </c>
      <c r="AU399" s="24" t="s">
        <v>150</v>
      </c>
      <c r="AY399" s="24" t="s">
        <v>134</v>
      </c>
      <c r="BE399" s="163">
        <f>IF(N399="základní",J399,0)</f>
        <v>0</v>
      </c>
      <c r="BF399" s="163">
        <f>IF(N399="snížená",J399,0)</f>
        <v>0</v>
      </c>
      <c r="BG399" s="163">
        <f>IF(N399="zákl. přenesená",J399,0)</f>
        <v>0</v>
      </c>
      <c r="BH399" s="163">
        <f>IF(N399="sníž. přenesená",J399,0)</f>
        <v>0</v>
      </c>
      <c r="BI399" s="163">
        <f>IF(N399="nulová",J399,0)</f>
        <v>0</v>
      </c>
      <c r="BJ399" s="24" t="s">
        <v>73</v>
      </c>
      <c r="BK399" s="163">
        <f>ROUND(I399*H399,2)</f>
        <v>0</v>
      </c>
      <c r="BL399" s="24" t="s">
        <v>141</v>
      </c>
      <c r="BM399" s="24" t="s">
        <v>517</v>
      </c>
    </row>
    <row r="400" spans="2:47" s="1" customFormat="1" ht="13.5">
      <c r="B400" s="38"/>
      <c r="D400" s="164" t="s">
        <v>143</v>
      </c>
      <c r="F400" s="165" t="s">
        <v>516</v>
      </c>
      <c r="L400" s="38"/>
      <c r="M400" s="166"/>
      <c r="N400" s="39"/>
      <c r="O400" s="39"/>
      <c r="P400" s="39"/>
      <c r="Q400" s="39"/>
      <c r="R400" s="39"/>
      <c r="S400" s="39"/>
      <c r="T400" s="67"/>
      <c r="AT400" s="24" t="s">
        <v>143</v>
      </c>
      <c r="AU400" s="24" t="s">
        <v>150</v>
      </c>
    </row>
    <row r="401" spans="2:51" s="11" customFormat="1" ht="13.5">
      <c r="B401" s="168"/>
      <c r="D401" s="164" t="s">
        <v>146</v>
      </c>
      <c r="E401" s="169" t="s">
        <v>5</v>
      </c>
      <c r="F401" s="170" t="s">
        <v>363</v>
      </c>
      <c r="H401" s="169" t="s">
        <v>5</v>
      </c>
      <c r="L401" s="168"/>
      <c r="M401" s="171"/>
      <c r="N401" s="172"/>
      <c r="O401" s="172"/>
      <c r="P401" s="172"/>
      <c r="Q401" s="172"/>
      <c r="R401" s="172"/>
      <c r="S401" s="172"/>
      <c r="T401" s="173"/>
      <c r="AT401" s="169" t="s">
        <v>146</v>
      </c>
      <c r="AU401" s="169" t="s">
        <v>150</v>
      </c>
      <c r="AV401" s="11" t="s">
        <v>73</v>
      </c>
      <c r="AW401" s="11" t="s">
        <v>28</v>
      </c>
      <c r="AX401" s="11" t="s">
        <v>65</v>
      </c>
      <c r="AY401" s="169" t="s">
        <v>134</v>
      </c>
    </row>
    <row r="402" spans="2:51" s="11" customFormat="1" ht="13.5">
      <c r="B402" s="168"/>
      <c r="D402" s="164" t="s">
        <v>146</v>
      </c>
      <c r="E402" s="169" t="s">
        <v>5</v>
      </c>
      <c r="F402" s="170" t="s">
        <v>513</v>
      </c>
      <c r="H402" s="169" t="s">
        <v>5</v>
      </c>
      <c r="L402" s="168"/>
      <c r="M402" s="171"/>
      <c r="N402" s="172"/>
      <c r="O402" s="172"/>
      <c r="P402" s="172"/>
      <c r="Q402" s="172"/>
      <c r="R402" s="172"/>
      <c r="S402" s="172"/>
      <c r="T402" s="173"/>
      <c r="AT402" s="169" t="s">
        <v>146</v>
      </c>
      <c r="AU402" s="169" t="s">
        <v>150</v>
      </c>
      <c r="AV402" s="11" t="s">
        <v>73</v>
      </c>
      <c r="AW402" s="11" t="s">
        <v>28</v>
      </c>
      <c r="AX402" s="11" t="s">
        <v>65</v>
      </c>
      <c r="AY402" s="169" t="s">
        <v>134</v>
      </c>
    </row>
    <row r="403" spans="2:51" s="12" customFormat="1" ht="13.5">
      <c r="B403" s="174"/>
      <c r="D403" s="164" t="s">
        <v>146</v>
      </c>
      <c r="E403" s="175" t="s">
        <v>5</v>
      </c>
      <c r="F403" s="176" t="s">
        <v>518</v>
      </c>
      <c r="H403" s="177">
        <v>728</v>
      </c>
      <c r="L403" s="174"/>
      <c r="M403" s="178"/>
      <c r="N403" s="179"/>
      <c r="O403" s="179"/>
      <c r="P403" s="179"/>
      <c r="Q403" s="179"/>
      <c r="R403" s="179"/>
      <c r="S403" s="179"/>
      <c r="T403" s="180"/>
      <c r="AT403" s="175" t="s">
        <v>146</v>
      </c>
      <c r="AU403" s="175" t="s">
        <v>150</v>
      </c>
      <c r="AV403" s="12" t="s">
        <v>75</v>
      </c>
      <c r="AW403" s="12" t="s">
        <v>28</v>
      </c>
      <c r="AX403" s="12" t="s">
        <v>65</v>
      </c>
      <c r="AY403" s="175" t="s">
        <v>134</v>
      </c>
    </row>
    <row r="404" spans="2:51" s="13" customFormat="1" ht="13.5">
      <c r="B404" s="181"/>
      <c r="D404" s="164" t="s">
        <v>146</v>
      </c>
      <c r="E404" s="182" t="s">
        <v>5</v>
      </c>
      <c r="F404" s="183" t="s">
        <v>149</v>
      </c>
      <c r="H404" s="184">
        <v>728</v>
      </c>
      <c r="L404" s="181"/>
      <c r="M404" s="185"/>
      <c r="N404" s="186"/>
      <c r="O404" s="186"/>
      <c r="P404" s="186"/>
      <c r="Q404" s="186"/>
      <c r="R404" s="186"/>
      <c r="S404" s="186"/>
      <c r="T404" s="187"/>
      <c r="AT404" s="182" t="s">
        <v>146</v>
      </c>
      <c r="AU404" s="182" t="s">
        <v>150</v>
      </c>
      <c r="AV404" s="13" t="s">
        <v>141</v>
      </c>
      <c r="AW404" s="13" t="s">
        <v>28</v>
      </c>
      <c r="AX404" s="13" t="s">
        <v>73</v>
      </c>
      <c r="AY404" s="182" t="s">
        <v>134</v>
      </c>
    </row>
    <row r="405" spans="2:63" s="10" customFormat="1" ht="22.35" customHeight="1">
      <c r="B405" s="140"/>
      <c r="D405" s="141" t="s">
        <v>64</v>
      </c>
      <c r="E405" s="150" t="s">
        <v>519</v>
      </c>
      <c r="F405" s="150" t="s">
        <v>520</v>
      </c>
      <c r="J405" s="151">
        <f>BK405</f>
        <v>0</v>
      </c>
      <c r="L405" s="140"/>
      <c r="M405" s="144"/>
      <c r="N405" s="145"/>
      <c r="O405" s="145"/>
      <c r="P405" s="146">
        <f>SUM(P406:P424)</f>
        <v>0</v>
      </c>
      <c r="Q405" s="145"/>
      <c r="R405" s="146">
        <f>SUM(R406:R424)</f>
        <v>0</v>
      </c>
      <c r="S405" s="145"/>
      <c r="T405" s="147">
        <f>SUM(T406:T424)</f>
        <v>507.825</v>
      </c>
      <c r="AR405" s="141" t="s">
        <v>73</v>
      </c>
      <c r="AT405" s="148" t="s">
        <v>64</v>
      </c>
      <c r="AU405" s="148" t="s">
        <v>75</v>
      </c>
      <c r="AY405" s="141" t="s">
        <v>134</v>
      </c>
      <c r="BK405" s="149">
        <f>SUM(BK406:BK424)</f>
        <v>0</v>
      </c>
    </row>
    <row r="406" spans="2:65" s="1" customFormat="1" ht="16.5" customHeight="1">
      <c r="B406" s="152"/>
      <c r="C406" s="153">
        <v>59</v>
      </c>
      <c r="D406" s="153" t="s">
        <v>136</v>
      </c>
      <c r="E406" s="154" t="s">
        <v>521</v>
      </c>
      <c r="F406" s="155" t="s">
        <v>522</v>
      </c>
      <c r="G406" s="156" t="s">
        <v>170</v>
      </c>
      <c r="H406" s="157">
        <v>225.7</v>
      </c>
      <c r="I406" s="158"/>
      <c r="J406" s="158">
        <f>ROUND(I406*H406,2)</f>
        <v>0</v>
      </c>
      <c r="K406" s="155" t="s">
        <v>20</v>
      </c>
      <c r="L406" s="38"/>
      <c r="M406" s="159" t="s">
        <v>5</v>
      </c>
      <c r="N406" s="160" t="s">
        <v>36</v>
      </c>
      <c r="O406" s="161"/>
      <c r="P406" s="161">
        <f>O406*H406</f>
        <v>0</v>
      </c>
      <c r="Q406" s="161">
        <v>0</v>
      </c>
      <c r="R406" s="161">
        <f>Q406*H406</f>
        <v>0</v>
      </c>
      <c r="S406" s="161">
        <v>2.25</v>
      </c>
      <c r="T406" s="162">
        <f>S406*H406</f>
        <v>507.825</v>
      </c>
      <c r="AR406" s="24" t="s">
        <v>141</v>
      </c>
      <c r="AT406" s="24" t="s">
        <v>136</v>
      </c>
      <c r="AU406" s="24" t="s">
        <v>150</v>
      </c>
      <c r="AY406" s="24" t="s">
        <v>134</v>
      </c>
      <c r="BE406" s="163">
        <f>IF(N406="základní",J406,0)</f>
        <v>0</v>
      </c>
      <c r="BF406" s="163">
        <f>IF(N406="snížená",J406,0)</f>
        <v>0</v>
      </c>
      <c r="BG406" s="163">
        <f>IF(N406="zákl. přenesená",J406,0)</f>
        <v>0</v>
      </c>
      <c r="BH406" s="163">
        <f>IF(N406="sníž. přenesená",J406,0)</f>
        <v>0</v>
      </c>
      <c r="BI406" s="163">
        <f>IF(N406="nulová",J406,0)</f>
        <v>0</v>
      </c>
      <c r="BJ406" s="24" t="s">
        <v>73</v>
      </c>
      <c r="BK406" s="163">
        <f>ROUND(I406*H406,2)</f>
        <v>0</v>
      </c>
      <c r="BL406" s="24" t="s">
        <v>141</v>
      </c>
      <c r="BM406" s="24" t="s">
        <v>523</v>
      </c>
    </row>
    <row r="407" spans="2:47" s="1" customFormat="1" ht="13.5">
      <c r="B407" s="38"/>
      <c r="D407" s="164" t="s">
        <v>143</v>
      </c>
      <c r="F407" s="165" t="s">
        <v>524</v>
      </c>
      <c r="L407" s="38"/>
      <c r="M407" s="166"/>
      <c r="N407" s="39"/>
      <c r="O407" s="39"/>
      <c r="P407" s="39"/>
      <c r="Q407" s="39"/>
      <c r="R407" s="39"/>
      <c r="S407" s="39"/>
      <c r="T407" s="67"/>
      <c r="AT407" s="24" t="s">
        <v>143</v>
      </c>
      <c r="AU407" s="24" t="s">
        <v>150</v>
      </c>
    </row>
    <row r="408" spans="2:47" s="1" customFormat="1" ht="135">
      <c r="B408" s="38"/>
      <c r="D408" s="164" t="s">
        <v>145</v>
      </c>
      <c r="F408" s="167" t="s">
        <v>525</v>
      </c>
      <c r="L408" s="38"/>
      <c r="M408" s="166"/>
      <c r="N408" s="39"/>
      <c r="O408" s="39"/>
      <c r="P408" s="39"/>
      <c r="Q408" s="39"/>
      <c r="R408" s="39"/>
      <c r="S408" s="39"/>
      <c r="T408" s="67"/>
      <c r="AT408" s="24" t="s">
        <v>145</v>
      </c>
      <c r="AU408" s="24" t="s">
        <v>150</v>
      </c>
    </row>
    <row r="409" spans="2:51" s="11" customFormat="1" ht="13.5">
      <c r="B409" s="168"/>
      <c r="D409" s="164" t="s">
        <v>146</v>
      </c>
      <c r="E409" s="169" t="s">
        <v>5</v>
      </c>
      <c r="F409" s="170" t="s">
        <v>210</v>
      </c>
      <c r="H409" s="169" t="s">
        <v>5</v>
      </c>
      <c r="L409" s="168"/>
      <c r="M409" s="171"/>
      <c r="N409" s="172"/>
      <c r="O409" s="172"/>
      <c r="P409" s="172"/>
      <c r="Q409" s="172"/>
      <c r="R409" s="172"/>
      <c r="S409" s="172"/>
      <c r="T409" s="173"/>
      <c r="AT409" s="169" t="s">
        <v>146</v>
      </c>
      <c r="AU409" s="169" t="s">
        <v>150</v>
      </c>
      <c r="AV409" s="11" t="s">
        <v>73</v>
      </c>
      <c r="AW409" s="11" t="s">
        <v>28</v>
      </c>
      <c r="AX409" s="11" t="s">
        <v>65</v>
      </c>
      <c r="AY409" s="169" t="s">
        <v>134</v>
      </c>
    </row>
    <row r="410" spans="2:51" s="11" customFormat="1" ht="13.5">
      <c r="B410" s="168"/>
      <c r="D410" s="164" t="s">
        <v>146</v>
      </c>
      <c r="E410" s="169" t="s">
        <v>5</v>
      </c>
      <c r="F410" s="170" t="s">
        <v>526</v>
      </c>
      <c r="H410" s="169" t="s">
        <v>5</v>
      </c>
      <c r="L410" s="168"/>
      <c r="M410" s="171"/>
      <c r="N410" s="172"/>
      <c r="O410" s="172"/>
      <c r="P410" s="172"/>
      <c r="Q410" s="172"/>
      <c r="R410" s="172"/>
      <c r="S410" s="172"/>
      <c r="T410" s="173"/>
      <c r="AT410" s="169" t="s">
        <v>146</v>
      </c>
      <c r="AU410" s="169" t="s">
        <v>150</v>
      </c>
      <c r="AV410" s="11" t="s">
        <v>73</v>
      </c>
      <c r="AW410" s="11" t="s">
        <v>28</v>
      </c>
      <c r="AX410" s="11" t="s">
        <v>65</v>
      </c>
      <c r="AY410" s="169" t="s">
        <v>134</v>
      </c>
    </row>
    <row r="411" spans="2:51" s="12" customFormat="1" ht="13.5">
      <c r="B411" s="174"/>
      <c r="D411" s="164" t="s">
        <v>146</v>
      </c>
      <c r="E411" s="175" t="s">
        <v>5</v>
      </c>
      <c r="F411" s="176" t="s">
        <v>527</v>
      </c>
      <c r="H411" s="177">
        <v>225.7</v>
      </c>
      <c r="L411" s="174"/>
      <c r="M411" s="178"/>
      <c r="N411" s="179"/>
      <c r="O411" s="179"/>
      <c r="P411" s="179"/>
      <c r="Q411" s="179"/>
      <c r="R411" s="179"/>
      <c r="S411" s="179"/>
      <c r="T411" s="180"/>
      <c r="AT411" s="175" t="s">
        <v>146</v>
      </c>
      <c r="AU411" s="175" t="s">
        <v>150</v>
      </c>
      <c r="AV411" s="12" t="s">
        <v>75</v>
      </c>
      <c r="AW411" s="12" t="s">
        <v>28</v>
      </c>
      <c r="AX411" s="12" t="s">
        <v>65</v>
      </c>
      <c r="AY411" s="175" t="s">
        <v>134</v>
      </c>
    </row>
    <row r="412" spans="2:51" s="13" customFormat="1" ht="13.5">
      <c r="B412" s="181"/>
      <c r="D412" s="164" t="s">
        <v>146</v>
      </c>
      <c r="E412" s="182" t="s">
        <v>5</v>
      </c>
      <c r="F412" s="183" t="s">
        <v>149</v>
      </c>
      <c r="H412" s="184">
        <v>225.7</v>
      </c>
      <c r="L412" s="181"/>
      <c r="M412" s="185"/>
      <c r="N412" s="186"/>
      <c r="O412" s="186"/>
      <c r="P412" s="186"/>
      <c r="Q412" s="186"/>
      <c r="R412" s="186"/>
      <c r="S412" s="186"/>
      <c r="T412" s="187"/>
      <c r="AT412" s="182" t="s">
        <v>146</v>
      </c>
      <c r="AU412" s="182" t="s">
        <v>150</v>
      </c>
      <c r="AV412" s="13" t="s">
        <v>141</v>
      </c>
      <c r="AW412" s="13" t="s">
        <v>28</v>
      </c>
      <c r="AX412" s="13" t="s">
        <v>73</v>
      </c>
      <c r="AY412" s="182" t="s">
        <v>134</v>
      </c>
    </row>
    <row r="413" spans="2:65" s="1" customFormat="1" ht="16.5" customHeight="1">
      <c r="B413" s="152"/>
      <c r="C413" s="153">
        <v>60</v>
      </c>
      <c r="D413" s="153" t="s">
        <v>136</v>
      </c>
      <c r="E413" s="154" t="s">
        <v>528</v>
      </c>
      <c r="F413" s="155" t="s">
        <v>529</v>
      </c>
      <c r="G413" s="156" t="s">
        <v>139</v>
      </c>
      <c r="H413" s="157">
        <v>253.4</v>
      </c>
      <c r="I413" s="158"/>
      <c r="J413" s="158">
        <f>ROUND(I413*H413,2)</f>
        <v>0</v>
      </c>
      <c r="K413" s="155" t="s">
        <v>20</v>
      </c>
      <c r="L413" s="38"/>
      <c r="M413" s="159" t="s">
        <v>5</v>
      </c>
      <c r="N413" s="160" t="s">
        <v>36</v>
      </c>
      <c r="O413" s="161"/>
      <c r="P413" s="161">
        <f>O413*H413</f>
        <v>0</v>
      </c>
      <c r="Q413" s="161">
        <v>0</v>
      </c>
      <c r="R413" s="161">
        <f>Q413*H413</f>
        <v>0</v>
      </c>
      <c r="S413" s="161">
        <v>0</v>
      </c>
      <c r="T413" s="162">
        <f>S413*H413</f>
        <v>0</v>
      </c>
      <c r="AR413" s="24" t="s">
        <v>141</v>
      </c>
      <c r="AT413" s="24" t="s">
        <v>136</v>
      </c>
      <c r="AU413" s="24" t="s">
        <v>150</v>
      </c>
      <c r="AY413" s="24" t="s">
        <v>134</v>
      </c>
      <c r="BE413" s="163">
        <f>IF(N413="základní",J413,0)</f>
        <v>0</v>
      </c>
      <c r="BF413" s="163">
        <f>IF(N413="snížená",J413,0)</f>
        <v>0</v>
      </c>
      <c r="BG413" s="163">
        <f>IF(N413="zákl. přenesená",J413,0)</f>
        <v>0</v>
      </c>
      <c r="BH413" s="163">
        <f>IF(N413="sníž. přenesená",J413,0)</f>
        <v>0</v>
      </c>
      <c r="BI413" s="163">
        <f>IF(N413="nulová",J413,0)</f>
        <v>0</v>
      </c>
      <c r="BJ413" s="24" t="s">
        <v>73</v>
      </c>
      <c r="BK413" s="163">
        <f>ROUND(I413*H413,2)</f>
        <v>0</v>
      </c>
      <c r="BL413" s="24" t="s">
        <v>141</v>
      </c>
      <c r="BM413" s="24" t="s">
        <v>530</v>
      </c>
    </row>
    <row r="414" spans="2:47" s="1" customFormat="1" ht="13.5">
      <c r="B414" s="38"/>
      <c r="D414" s="164" t="s">
        <v>143</v>
      </c>
      <c r="F414" s="165" t="s">
        <v>529</v>
      </c>
      <c r="L414" s="38"/>
      <c r="M414" s="166"/>
      <c r="N414" s="39"/>
      <c r="O414" s="39"/>
      <c r="P414" s="39"/>
      <c r="Q414" s="39"/>
      <c r="R414" s="39"/>
      <c r="S414" s="39"/>
      <c r="T414" s="67"/>
      <c r="AT414" s="24" t="s">
        <v>143</v>
      </c>
      <c r="AU414" s="24" t="s">
        <v>150</v>
      </c>
    </row>
    <row r="415" spans="2:47" s="1" customFormat="1" ht="67.5">
      <c r="B415" s="38"/>
      <c r="D415" s="164" t="s">
        <v>145</v>
      </c>
      <c r="F415" s="167" t="s">
        <v>531</v>
      </c>
      <c r="L415" s="38"/>
      <c r="M415" s="166"/>
      <c r="N415" s="39"/>
      <c r="O415" s="39"/>
      <c r="P415" s="39"/>
      <c r="Q415" s="39"/>
      <c r="R415" s="39"/>
      <c r="S415" s="39"/>
      <c r="T415" s="67"/>
      <c r="AT415" s="24" t="s">
        <v>145</v>
      </c>
      <c r="AU415" s="24" t="s">
        <v>150</v>
      </c>
    </row>
    <row r="416" spans="2:51" s="11" customFormat="1" ht="13.5">
      <c r="B416" s="168"/>
      <c r="D416" s="164" t="s">
        <v>146</v>
      </c>
      <c r="E416" s="169" t="s">
        <v>5</v>
      </c>
      <c r="F416" s="170" t="s">
        <v>210</v>
      </c>
      <c r="H416" s="169" t="s">
        <v>5</v>
      </c>
      <c r="L416" s="168"/>
      <c r="M416" s="171"/>
      <c r="N416" s="172"/>
      <c r="O416" s="172"/>
      <c r="P416" s="172"/>
      <c r="Q416" s="172"/>
      <c r="R416" s="172"/>
      <c r="S416" s="172"/>
      <c r="T416" s="173"/>
      <c r="AT416" s="169" t="s">
        <v>146</v>
      </c>
      <c r="AU416" s="169" t="s">
        <v>150</v>
      </c>
      <c r="AV416" s="11" t="s">
        <v>73</v>
      </c>
      <c r="AW416" s="11" t="s">
        <v>28</v>
      </c>
      <c r="AX416" s="11" t="s">
        <v>65</v>
      </c>
      <c r="AY416" s="169" t="s">
        <v>134</v>
      </c>
    </row>
    <row r="417" spans="2:51" s="12" customFormat="1" ht="13.5">
      <c r="B417" s="174"/>
      <c r="D417" s="164" t="s">
        <v>146</v>
      </c>
      <c r="E417" s="175" t="s">
        <v>5</v>
      </c>
      <c r="F417" s="176" t="s">
        <v>532</v>
      </c>
      <c r="H417" s="177">
        <v>253.4</v>
      </c>
      <c r="L417" s="174"/>
      <c r="M417" s="178"/>
      <c r="N417" s="179"/>
      <c r="O417" s="179"/>
      <c r="P417" s="179"/>
      <c r="Q417" s="179"/>
      <c r="R417" s="179"/>
      <c r="S417" s="179"/>
      <c r="T417" s="180"/>
      <c r="AT417" s="175" t="s">
        <v>146</v>
      </c>
      <c r="AU417" s="175" t="s">
        <v>150</v>
      </c>
      <c r="AV417" s="12" t="s">
        <v>75</v>
      </c>
      <c r="AW417" s="12" t="s">
        <v>28</v>
      </c>
      <c r="AX417" s="12" t="s">
        <v>65</v>
      </c>
      <c r="AY417" s="175" t="s">
        <v>134</v>
      </c>
    </row>
    <row r="418" spans="2:51" s="13" customFormat="1" ht="13.5">
      <c r="B418" s="181"/>
      <c r="D418" s="164" t="s">
        <v>146</v>
      </c>
      <c r="E418" s="182" t="s">
        <v>5</v>
      </c>
      <c r="F418" s="183" t="s">
        <v>149</v>
      </c>
      <c r="H418" s="184">
        <v>253.4</v>
      </c>
      <c r="L418" s="181"/>
      <c r="M418" s="185"/>
      <c r="N418" s="186"/>
      <c r="O418" s="186"/>
      <c r="P418" s="186"/>
      <c r="Q418" s="186"/>
      <c r="R418" s="186"/>
      <c r="S418" s="186"/>
      <c r="T418" s="187"/>
      <c r="AT418" s="182" t="s">
        <v>146</v>
      </c>
      <c r="AU418" s="182" t="s">
        <v>150</v>
      </c>
      <c r="AV418" s="13" t="s">
        <v>141</v>
      </c>
      <c r="AW418" s="13" t="s">
        <v>28</v>
      </c>
      <c r="AX418" s="13" t="s">
        <v>73</v>
      </c>
      <c r="AY418" s="182" t="s">
        <v>134</v>
      </c>
    </row>
    <row r="419" spans="2:65" s="1" customFormat="1" ht="16.5" customHeight="1">
      <c r="B419" s="152"/>
      <c r="C419" s="153">
        <v>61</v>
      </c>
      <c r="D419" s="153" t="s">
        <v>136</v>
      </c>
      <c r="E419" s="154" t="s">
        <v>533</v>
      </c>
      <c r="F419" s="155" t="s">
        <v>534</v>
      </c>
      <c r="G419" s="156" t="s">
        <v>139</v>
      </c>
      <c r="H419" s="157">
        <v>253.4</v>
      </c>
      <c r="I419" s="158"/>
      <c r="J419" s="158">
        <f>ROUND(I419*H419,2)</f>
        <v>0</v>
      </c>
      <c r="K419" s="155" t="s">
        <v>20</v>
      </c>
      <c r="L419" s="38"/>
      <c r="M419" s="159" t="s">
        <v>5</v>
      </c>
      <c r="N419" s="160" t="s">
        <v>36</v>
      </c>
      <c r="O419" s="161"/>
      <c r="P419" s="161">
        <f>O419*H419</f>
        <v>0</v>
      </c>
      <c r="Q419" s="161">
        <v>0</v>
      </c>
      <c r="R419" s="161">
        <f>Q419*H419</f>
        <v>0</v>
      </c>
      <c r="S419" s="161">
        <v>0</v>
      </c>
      <c r="T419" s="162">
        <f>S419*H419</f>
        <v>0</v>
      </c>
      <c r="AR419" s="24" t="s">
        <v>141</v>
      </c>
      <c r="AT419" s="24" t="s">
        <v>136</v>
      </c>
      <c r="AU419" s="24" t="s">
        <v>150</v>
      </c>
      <c r="AY419" s="24" t="s">
        <v>134</v>
      </c>
      <c r="BE419" s="163">
        <f>IF(N419="základní",J419,0)</f>
        <v>0</v>
      </c>
      <c r="BF419" s="163">
        <f>IF(N419="snížená",J419,0)</f>
        <v>0</v>
      </c>
      <c r="BG419" s="163">
        <f>IF(N419="zákl. přenesená",J419,0)</f>
        <v>0</v>
      </c>
      <c r="BH419" s="163">
        <f>IF(N419="sníž. přenesená",J419,0)</f>
        <v>0</v>
      </c>
      <c r="BI419" s="163">
        <f>IF(N419="nulová",J419,0)</f>
        <v>0</v>
      </c>
      <c r="BJ419" s="24" t="s">
        <v>73</v>
      </c>
      <c r="BK419" s="163">
        <f>ROUND(I419*H419,2)</f>
        <v>0</v>
      </c>
      <c r="BL419" s="24" t="s">
        <v>141</v>
      </c>
      <c r="BM419" s="24" t="s">
        <v>535</v>
      </c>
    </row>
    <row r="420" spans="2:47" s="1" customFormat="1" ht="13.5">
      <c r="B420" s="38"/>
      <c r="D420" s="164" t="s">
        <v>143</v>
      </c>
      <c r="F420" s="165" t="s">
        <v>536</v>
      </c>
      <c r="L420" s="38"/>
      <c r="M420" s="166"/>
      <c r="N420" s="39"/>
      <c r="O420" s="39"/>
      <c r="P420" s="39"/>
      <c r="Q420" s="39"/>
      <c r="R420" s="39"/>
      <c r="S420" s="39"/>
      <c r="T420" s="67"/>
      <c r="AT420" s="24" t="s">
        <v>143</v>
      </c>
      <c r="AU420" s="24" t="s">
        <v>150</v>
      </c>
    </row>
    <row r="421" spans="2:47" s="1" customFormat="1" ht="67.5">
      <c r="B421" s="38"/>
      <c r="D421" s="164" t="s">
        <v>145</v>
      </c>
      <c r="F421" s="167" t="s">
        <v>531</v>
      </c>
      <c r="L421" s="38"/>
      <c r="M421" s="166"/>
      <c r="N421" s="39"/>
      <c r="O421" s="39"/>
      <c r="P421" s="39"/>
      <c r="Q421" s="39"/>
      <c r="R421" s="39"/>
      <c r="S421" s="39"/>
      <c r="T421" s="67"/>
      <c r="AT421" s="24" t="s">
        <v>145</v>
      </c>
      <c r="AU421" s="24" t="s">
        <v>150</v>
      </c>
    </row>
    <row r="422" spans="2:51" s="11" customFormat="1" ht="13.5">
      <c r="B422" s="168"/>
      <c r="D422" s="164" t="s">
        <v>146</v>
      </c>
      <c r="E422" s="169" t="s">
        <v>5</v>
      </c>
      <c r="F422" s="170" t="s">
        <v>210</v>
      </c>
      <c r="H422" s="169" t="s">
        <v>5</v>
      </c>
      <c r="L422" s="168"/>
      <c r="M422" s="171"/>
      <c r="N422" s="172"/>
      <c r="O422" s="172"/>
      <c r="P422" s="172"/>
      <c r="Q422" s="172"/>
      <c r="R422" s="172"/>
      <c r="S422" s="172"/>
      <c r="T422" s="173"/>
      <c r="AT422" s="169" t="s">
        <v>146</v>
      </c>
      <c r="AU422" s="169" t="s">
        <v>150</v>
      </c>
      <c r="AV422" s="11" t="s">
        <v>73</v>
      </c>
      <c r="AW422" s="11" t="s">
        <v>28</v>
      </c>
      <c r="AX422" s="11" t="s">
        <v>65</v>
      </c>
      <c r="AY422" s="169" t="s">
        <v>134</v>
      </c>
    </row>
    <row r="423" spans="2:51" s="12" customFormat="1" ht="13.5">
      <c r="B423" s="174"/>
      <c r="D423" s="164" t="s">
        <v>146</v>
      </c>
      <c r="E423" s="175" t="s">
        <v>5</v>
      </c>
      <c r="F423" s="176" t="s">
        <v>532</v>
      </c>
      <c r="H423" s="177">
        <v>253.4</v>
      </c>
      <c r="L423" s="174"/>
      <c r="M423" s="178"/>
      <c r="N423" s="179"/>
      <c r="O423" s="179"/>
      <c r="P423" s="179"/>
      <c r="Q423" s="179"/>
      <c r="R423" s="179"/>
      <c r="S423" s="179"/>
      <c r="T423" s="180"/>
      <c r="AT423" s="175" t="s">
        <v>146</v>
      </c>
      <c r="AU423" s="175" t="s">
        <v>150</v>
      </c>
      <c r="AV423" s="12" t="s">
        <v>75</v>
      </c>
      <c r="AW423" s="12" t="s">
        <v>28</v>
      </c>
      <c r="AX423" s="12" t="s">
        <v>65</v>
      </c>
      <c r="AY423" s="175" t="s">
        <v>134</v>
      </c>
    </row>
    <row r="424" spans="2:51" s="13" customFormat="1" ht="13.5">
      <c r="B424" s="181"/>
      <c r="D424" s="164" t="s">
        <v>146</v>
      </c>
      <c r="E424" s="182" t="s">
        <v>5</v>
      </c>
      <c r="F424" s="183" t="s">
        <v>149</v>
      </c>
      <c r="H424" s="184">
        <v>253.4</v>
      </c>
      <c r="L424" s="181"/>
      <c r="M424" s="185"/>
      <c r="N424" s="186"/>
      <c r="O424" s="186"/>
      <c r="P424" s="186"/>
      <c r="Q424" s="186"/>
      <c r="R424" s="186"/>
      <c r="S424" s="186"/>
      <c r="T424" s="187"/>
      <c r="AT424" s="182" t="s">
        <v>146</v>
      </c>
      <c r="AU424" s="182" t="s">
        <v>150</v>
      </c>
      <c r="AV424" s="13" t="s">
        <v>141</v>
      </c>
      <c r="AW424" s="13" t="s">
        <v>28</v>
      </c>
      <c r="AX424" s="13" t="s">
        <v>73</v>
      </c>
      <c r="AY424" s="182" t="s">
        <v>134</v>
      </c>
    </row>
    <row r="425" spans="2:63" s="10" customFormat="1" ht="29.85" customHeight="1">
      <c r="B425" s="140"/>
      <c r="D425" s="141" t="s">
        <v>64</v>
      </c>
      <c r="E425" s="150" t="s">
        <v>537</v>
      </c>
      <c r="F425" s="150" t="s">
        <v>538</v>
      </c>
      <c r="J425" s="151">
        <f>BK425</f>
        <v>0</v>
      </c>
      <c r="L425" s="140"/>
      <c r="M425" s="144"/>
      <c r="N425" s="145"/>
      <c r="O425" s="145"/>
      <c r="P425" s="146">
        <f>SUM(P426:P455)</f>
        <v>0</v>
      </c>
      <c r="Q425" s="145"/>
      <c r="R425" s="146">
        <f>SUM(R426:R455)</f>
        <v>0</v>
      </c>
      <c r="S425" s="145"/>
      <c r="T425" s="147">
        <f>SUM(T426:T455)</f>
        <v>0</v>
      </c>
      <c r="AR425" s="141" t="s">
        <v>73</v>
      </c>
      <c r="AT425" s="148" t="s">
        <v>64</v>
      </c>
      <c r="AU425" s="148" t="s">
        <v>73</v>
      </c>
      <c r="AY425" s="141" t="s">
        <v>134</v>
      </c>
      <c r="BK425" s="149">
        <f>SUM(BK426:BK455)</f>
        <v>0</v>
      </c>
    </row>
    <row r="426" spans="2:65" s="1" customFormat="1" ht="16.5" customHeight="1">
      <c r="B426" s="152"/>
      <c r="C426" s="153">
        <v>62</v>
      </c>
      <c r="D426" s="153" t="s">
        <v>136</v>
      </c>
      <c r="E426" s="154" t="s">
        <v>539</v>
      </c>
      <c r="F426" s="155" t="s">
        <v>540</v>
      </c>
      <c r="G426" s="156" t="s">
        <v>236</v>
      </c>
      <c r="H426" s="157">
        <v>381.375</v>
      </c>
      <c r="I426" s="158"/>
      <c r="J426" s="158">
        <f>ROUND(I426*H426,2)</f>
        <v>0</v>
      </c>
      <c r="K426" s="155" t="s">
        <v>20</v>
      </c>
      <c r="L426" s="38"/>
      <c r="M426" s="159" t="s">
        <v>5</v>
      </c>
      <c r="N426" s="160" t="s">
        <v>36</v>
      </c>
      <c r="O426" s="161"/>
      <c r="P426" s="161">
        <f>O426*H426</f>
        <v>0</v>
      </c>
      <c r="Q426" s="161">
        <v>0</v>
      </c>
      <c r="R426" s="161">
        <f>Q426*H426</f>
        <v>0</v>
      </c>
      <c r="S426" s="161">
        <v>0</v>
      </c>
      <c r="T426" s="162">
        <f>S426*H426</f>
        <v>0</v>
      </c>
      <c r="AR426" s="24" t="s">
        <v>141</v>
      </c>
      <c r="AT426" s="24" t="s">
        <v>136</v>
      </c>
      <c r="AU426" s="24" t="s">
        <v>75</v>
      </c>
      <c r="AY426" s="24" t="s">
        <v>134</v>
      </c>
      <c r="BE426" s="163">
        <f>IF(N426="základní",J426,0)</f>
        <v>0</v>
      </c>
      <c r="BF426" s="163">
        <f>IF(N426="snížená",J426,0)</f>
        <v>0</v>
      </c>
      <c r="BG426" s="163">
        <f>IF(N426="zákl. přenesená",J426,0)</f>
        <v>0</v>
      </c>
      <c r="BH426" s="163">
        <f>IF(N426="sníž. přenesená",J426,0)</f>
        <v>0</v>
      </c>
      <c r="BI426" s="163">
        <f>IF(N426="nulová",J426,0)</f>
        <v>0</v>
      </c>
      <c r="BJ426" s="24" t="s">
        <v>73</v>
      </c>
      <c r="BK426" s="163">
        <f>ROUND(I426*H426,2)</f>
        <v>0</v>
      </c>
      <c r="BL426" s="24" t="s">
        <v>141</v>
      </c>
      <c r="BM426" s="24" t="s">
        <v>541</v>
      </c>
    </row>
    <row r="427" spans="2:47" s="1" customFormat="1" ht="27">
      <c r="B427" s="38"/>
      <c r="D427" s="164" t="s">
        <v>143</v>
      </c>
      <c r="F427" s="165" t="s">
        <v>542</v>
      </c>
      <c r="L427" s="38"/>
      <c r="M427" s="166"/>
      <c r="N427" s="39"/>
      <c r="O427" s="39"/>
      <c r="P427" s="39"/>
      <c r="Q427" s="39"/>
      <c r="R427" s="39"/>
      <c r="S427" s="39"/>
      <c r="T427" s="67"/>
      <c r="AT427" s="24" t="s">
        <v>143</v>
      </c>
      <c r="AU427" s="24" t="s">
        <v>75</v>
      </c>
    </row>
    <row r="428" spans="2:47" s="1" customFormat="1" ht="27">
      <c r="B428" s="38"/>
      <c r="D428" s="164" t="s">
        <v>145</v>
      </c>
      <c r="F428" s="167" t="s">
        <v>543</v>
      </c>
      <c r="L428" s="38"/>
      <c r="M428" s="166"/>
      <c r="N428" s="39"/>
      <c r="O428" s="39"/>
      <c r="P428" s="39"/>
      <c r="Q428" s="39"/>
      <c r="R428" s="39"/>
      <c r="S428" s="39"/>
      <c r="T428" s="67"/>
      <c r="AT428" s="24" t="s">
        <v>145</v>
      </c>
      <c r="AU428" s="24" t="s">
        <v>75</v>
      </c>
    </row>
    <row r="429" spans="2:51" s="11" customFormat="1" ht="13.5">
      <c r="B429" s="168"/>
      <c r="D429" s="164" t="s">
        <v>146</v>
      </c>
      <c r="E429" s="169" t="s">
        <v>5</v>
      </c>
      <c r="F429" s="170" t="s">
        <v>544</v>
      </c>
      <c r="H429" s="169" t="s">
        <v>5</v>
      </c>
      <c r="L429" s="168"/>
      <c r="M429" s="171"/>
      <c r="N429" s="172"/>
      <c r="O429" s="172"/>
      <c r="P429" s="172"/>
      <c r="Q429" s="172"/>
      <c r="R429" s="172"/>
      <c r="S429" s="172"/>
      <c r="T429" s="173"/>
      <c r="AT429" s="169" t="s">
        <v>146</v>
      </c>
      <c r="AU429" s="169" t="s">
        <v>75</v>
      </c>
      <c r="AV429" s="11" t="s">
        <v>73</v>
      </c>
      <c r="AW429" s="11" t="s">
        <v>28</v>
      </c>
      <c r="AX429" s="11" t="s">
        <v>65</v>
      </c>
      <c r="AY429" s="169" t="s">
        <v>134</v>
      </c>
    </row>
    <row r="430" spans="2:51" s="12" customFormat="1" ht="13.5">
      <c r="B430" s="174"/>
      <c r="D430" s="164" t="s">
        <v>146</v>
      </c>
      <c r="E430" s="175" t="s">
        <v>5</v>
      </c>
      <c r="F430" s="176" t="s">
        <v>545</v>
      </c>
      <c r="H430" s="177">
        <v>225</v>
      </c>
      <c r="L430" s="174"/>
      <c r="M430" s="178"/>
      <c r="N430" s="179"/>
      <c r="O430" s="179"/>
      <c r="P430" s="179"/>
      <c r="Q430" s="179"/>
      <c r="R430" s="179"/>
      <c r="S430" s="179"/>
      <c r="T430" s="180"/>
      <c r="AT430" s="175" t="s">
        <v>146</v>
      </c>
      <c r="AU430" s="175" t="s">
        <v>75</v>
      </c>
      <c r="AV430" s="12" t="s">
        <v>75</v>
      </c>
      <c r="AW430" s="12" t="s">
        <v>28</v>
      </c>
      <c r="AX430" s="12" t="s">
        <v>65</v>
      </c>
      <c r="AY430" s="175" t="s">
        <v>134</v>
      </c>
    </row>
    <row r="431" spans="2:51" s="14" customFormat="1" ht="13.5">
      <c r="B431" s="197"/>
      <c r="D431" s="164" t="s">
        <v>146</v>
      </c>
      <c r="E431" s="198" t="s">
        <v>5</v>
      </c>
      <c r="F431" s="199" t="s">
        <v>546</v>
      </c>
      <c r="H431" s="200">
        <v>225</v>
      </c>
      <c r="L431" s="197"/>
      <c r="M431" s="201"/>
      <c r="N431" s="202"/>
      <c r="O431" s="202"/>
      <c r="P431" s="202"/>
      <c r="Q431" s="202"/>
      <c r="R431" s="202"/>
      <c r="S431" s="202"/>
      <c r="T431" s="203"/>
      <c r="AT431" s="198" t="s">
        <v>146</v>
      </c>
      <c r="AU431" s="198" t="s">
        <v>75</v>
      </c>
      <c r="AV431" s="14" t="s">
        <v>150</v>
      </c>
      <c r="AW431" s="14" t="s">
        <v>28</v>
      </c>
      <c r="AX431" s="14" t="s">
        <v>65</v>
      </c>
      <c r="AY431" s="198" t="s">
        <v>134</v>
      </c>
    </row>
    <row r="432" spans="2:51" s="12" customFormat="1" ht="13.5">
      <c r="B432" s="174"/>
      <c r="D432" s="164" t="s">
        <v>146</v>
      </c>
      <c r="E432" s="175" t="s">
        <v>5</v>
      </c>
      <c r="F432" s="176" t="s">
        <v>5</v>
      </c>
      <c r="H432" s="177">
        <v>0</v>
      </c>
      <c r="L432" s="174"/>
      <c r="M432" s="178"/>
      <c r="N432" s="179"/>
      <c r="O432" s="179"/>
      <c r="P432" s="179"/>
      <c r="Q432" s="179"/>
      <c r="R432" s="179"/>
      <c r="S432" s="179"/>
      <c r="T432" s="180"/>
      <c r="AT432" s="175" t="s">
        <v>146</v>
      </c>
      <c r="AU432" s="175" t="s">
        <v>75</v>
      </c>
      <c r="AV432" s="12" t="s">
        <v>75</v>
      </c>
      <c r="AW432" s="12" t="s">
        <v>28</v>
      </c>
      <c r="AX432" s="12" t="s">
        <v>65</v>
      </c>
      <c r="AY432" s="175" t="s">
        <v>134</v>
      </c>
    </row>
    <row r="433" spans="2:51" s="11" customFormat="1" ht="13.5">
      <c r="B433" s="168"/>
      <c r="D433" s="164" t="s">
        <v>146</v>
      </c>
      <c r="E433" s="169" t="s">
        <v>5</v>
      </c>
      <c r="F433" s="170" t="s">
        <v>547</v>
      </c>
      <c r="H433" s="169" t="s">
        <v>5</v>
      </c>
      <c r="L433" s="168"/>
      <c r="M433" s="171"/>
      <c r="N433" s="172"/>
      <c r="O433" s="172"/>
      <c r="P433" s="172"/>
      <c r="Q433" s="172"/>
      <c r="R433" s="172"/>
      <c r="S433" s="172"/>
      <c r="T433" s="173"/>
      <c r="AT433" s="169" t="s">
        <v>146</v>
      </c>
      <c r="AU433" s="169" t="s">
        <v>75</v>
      </c>
      <c r="AV433" s="11" t="s">
        <v>73</v>
      </c>
      <c r="AW433" s="11" t="s">
        <v>28</v>
      </c>
      <c r="AX433" s="11" t="s">
        <v>65</v>
      </c>
      <c r="AY433" s="169" t="s">
        <v>134</v>
      </c>
    </row>
    <row r="434" spans="2:51" s="12" customFormat="1" ht="13.5">
      <c r="B434" s="174"/>
      <c r="D434" s="164" t="s">
        <v>146</v>
      </c>
      <c r="E434" s="175" t="s">
        <v>5</v>
      </c>
      <c r="F434" s="176" t="s">
        <v>548</v>
      </c>
      <c r="H434" s="177">
        <v>507.825</v>
      </c>
      <c r="L434" s="174"/>
      <c r="M434" s="178"/>
      <c r="N434" s="179"/>
      <c r="O434" s="179"/>
      <c r="P434" s="179"/>
      <c r="Q434" s="179"/>
      <c r="R434" s="179"/>
      <c r="S434" s="179"/>
      <c r="T434" s="180"/>
      <c r="AT434" s="175" t="s">
        <v>146</v>
      </c>
      <c r="AU434" s="175" t="s">
        <v>75</v>
      </c>
      <c r="AV434" s="12" t="s">
        <v>75</v>
      </c>
      <c r="AW434" s="12" t="s">
        <v>28</v>
      </c>
      <c r="AX434" s="12" t="s">
        <v>65</v>
      </c>
      <c r="AY434" s="175" t="s">
        <v>134</v>
      </c>
    </row>
    <row r="435" spans="2:51" s="12" customFormat="1" ht="13.5">
      <c r="B435" s="174"/>
      <c r="D435" s="164" t="s">
        <v>146</v>
      </c>
      <c r="E435" s="175" t="s">
        <v>5</v>
      </c>
      <c r="F435" s="176" t="s">
        <v>549</v>
      </c>
      <c r="H435" s="177">
        <v>-35.1</v>
      </c>
      <c r="L435" s="174"/>
      <c r="M435" s="178"/>
      <c r="N435" s="179"/>
      <c r="O435" s="179"/>
      <c r="P435" s="179"/>
      <c r="Q435" s="179"/>
      <c r="R435" s="179"/>
      <c r="S435" s="179"/>
      <c r="T435" s="180"/>
      <c r="AT435" s="175" t="s">
        <v>146</v>
      </c>
      <c r="AU435" s="175" t="s">
        <v>75</v>
      </c>
      <c r="AV435" s="12" t="s">
        <v>75</v>
      </c>
      <c r="AW435" s="12" t="s">
        <v>28</v>
      </c>
      <c r="AX435" s="12" t="s">
        <v>65</v>
      </c>
      <c r="AY435" s="175" t="s">
        <v>134</v>
      </c>
    </row>
    <row r="436" spans="2:51" s="12" customFormat="1" ht="13.5">
      <c r="B436" s="174"/>
      <c r="D436" s="164" t="s">
        <v>146</v>
      </c>
      <c r="E436" s="175" t="s">
        <v>5</v>
      </c>
      <c r="F436" s="176" t="s">
        <v>550</v>
      </c>
      <c r="H436" s="177">
        <v>-91.35</v>
      </c>
      <c r="L436" s="174"/>
      <c r="M436" s="178"/>
      <c r="N436" s="179"/>
      <c r="O436" s="179"/>
      <c r="P436" s="179"/>
      <c r="Q436" s="179"/>
      <c r="R436" s="179"/>
      <c r="S436" s="179"/>
      <c r="T436" s="180"/>
      <c r="AT436" s="175" t="s">
        <v>146</v>
      </c>
      <c r="AU436" s="175" t="s">
        <v>75</v>
      </c>
      <c r="AV436" s="12" t="s">
        <v>75</v>
      </c>
      <c r="AW436" s="12" t="s">
        <v>28</v>
      </c>
      <c r="AX436" s="12" t="s">
        <v>65</v>
      </c>
      <c r="AY436" s="175" t="s">
        <v>134</v>
      </c>
    </row>
    <row r="437" spans="2:51" s="12" customFormat="1" ht="13.5">
      <c r="B437" s="174"/>
      <c r="D437" s="164" t="s">
        <v>146</v>
      </c>
      <c r="E437" s="175" t="s">
        <v>5</v>
      </c>
      <c r="F437" s="176" t="s">
        <v>551</v>
      </c>
      <c r="H437" s="177">
        <v>-225</v>
      </c>
      <c r="L437" s="174"/>
      <c r="M437" s="178"/>
      <c r="N437" s="179"/>
      <c r="O437" s="179"/>
      <c r="P437" s="179"/>
      <c r="Q437" s="179"/>
      <c r="R437" s="179"/>
      <c r="S437" s="179"/>
      <c r="T437" s="180"/>
      <c r="AT437" s="175" t="s">
        <v>146</v>
      </c>
      <c r="AU437" s="175" t="s">
        <v>75</v>
      </c>
      <c r="AV437" s="12" t="s">
        <v>75</v>
      </c>
      <c r="AW437" s="12" t="s">
        <v>28</v>
      </c>
      <c r="AX437" s="12" t="s">
        <v>65</v>
      </c>
      <c r="AY437" s="175" t="s">
        <v>134</v>
      </c>
    </row>
    <row r="438" spans="2:51" s="14" customFormat="1" ht="13.5">
      <c r="B438" s="197"/>
      <c r="D438" s="164" t="s">
        <v>146</v>
      </c>
      <c r="E438" s="198" t="s">
        <v>5</v>
      </c>
      <c r="F438" s="199" t="s">
        <v>546</v>
      </c>
      <c r="H438" s="200">
        <v>156.375</v>
      </c>
      <c r="L438" s="197"/>
      <c r="M438" s="201"/>
      <c r="N438" s="202"/>
      <c r="O438" s="202"/>
      <c r="P438" s="202"/>
      <c r="Q438" s="202"/>
      <c r="R438" s="202"/>
      <c r="S438" s="202"/>
      <c r="T438" s="203"/>
      <c r="AT438" s="198" t="s">
        <v>146</v>
      </c>
      <c r="AU438" s="198" t="s">
        <v>75</v>
      </c>
      <c r="AV438" s="14" t="s">
        <v>150</v>
      </c>
      <c r="AW438" s="14" t="s">
        <v>28</v>
      </c>
      <c r="AX438" s="14" t="s">
        <v>65</v>
      </c>
      <c r="AY438" s="198" t="s">
        <v>134</v>
      </c>
    </row>
    <row r="439" spans="2:51" s="13" customFormat="1" ht="13.5">
      <c r="B439" s="181"/>
      <c r="D439" s="164" t="s">
        <v>146</v>
      </c>
      <c r="E439" s="182" t="s">
        <v>5</v>
      </c>
      <c r="F439" s="183" t="s">
        <v>149</v>
      </c>
      <c r="H439" s="184">
        <v>381.375</v>
      </c>
      <c r="L439" s="181"/>
      <c r="M439" s="185"/>
      <c r="N439" s="186"/>
      <c r="O439" s="186"/>
      <c r="P439" s="186"/>
      <c r="Q439" s="186"/>
      <c r="R439" s="186"/>
      <c r="S439" s="186"/>
      <c r="T439" s="187"/>
      <c r="AT439" s="182" t="s">
        <v>146</v>
      </c>
      <c r="AU439" s="182" t="s">
        <v>75</v>
      </c>
      <c r="AV439" s="13" t="s">
        <v>141</v>
      </c>
      <c r="AW439" s="13" t="s">
        <v>28</v>
      </c>
      <c r="AX439" s="13" t="s">
        <v>73</v>
      </c>
      <c r="AY439" s="182" t="s">
        <v>134</v>
      </c>
    </row>
    <row r="440" spans="2:65" s="1" customFormat="1" ht="16.5" customHeight="1">
      <c r="B440" s="152"/>
      <c r="C440" s="153">
        <v>63</v>
      </c>
      <c r="D440" s="153" t="s">
        <v>136</v>
      </c>
      <c r="E440" s="154" t="s">
        <v>552</v>
      </c>
      <c r="F440" s="155" t="s">
        <v>553</v>
      </c>
      <c r="G440" s="156" t="s">
        <v>236</v>
      </c>
      <c r="H440" s="157">
        <v>9213.75</v>
      </c>
      <c r="I440" s="158"/>
      <c r="J440" s="158">
        <f>ROUND(I440*H440,2)</f>
        <v>0</v>
      </c>
      <c r="K440" s="155" t="s">
        <v>20</v>
      </c>
      <c r="L440" s="38"/>
      <c r="M440" s="159" t="s">
        <v>5</v>
      </c>
      <c r="N440" s="160" t="s">
        <v>36</v>
      </c>
      <c r="O440" s="161"/>
      <c r="P440" s="161">
        <f>O440*H440</f>
        <v>0</v>
      </c>
      <c r="Q440" s="161">
        <v>0</v>
      </c>
      <c r="R440" s="161">
        <f>Q440*H440</f>
        <v>0</v>
      </c>
      <c r="S440" s="161">
        <v>0</v>
      </c>
      <c r="T440" s="162">
        <f>S440*H440</f>
        <v>0</v>
      </c>
      <c r="AR440" s="24" t="s">
        <v>141</v>
      </c>
      <c r="AT440" s="24" t="s">
        <v>136</v>
      </c>
      <c r="AU440" s="24" t="s">
        <v>75</v>
      </c>
      <c r="AY440" s="24" t="s">
        <v>134</v>
      </c>
      <c r="BE440" s="163">
        <f>IF(N440="základní",J440,0)</f>
        <v>0</v>
      </c>
      <c r="BF440" s="163">
        <f>IF(N440="snížená",J440,0)</f>
        <v>0</v>
      </c>
      <c r="BG440" s="163">
        <f>IF(N440="zákl. přenesená",J440,0)</f>
        <v>0</v>
      </c>
      <c r="BH440" s="163">
        <f>IF(N440="sníž. přenesená",J440,0)</f>
        <v>0</v>
      </c>
      <c r="BI440" s="163">
        <f>IF(N440="nulová",J440,0)</f>
        <v>0</v>
      </c>
      <c r="BJ440" s="24" t="s">
        <v>73</v>
      </c>
      <c r="BK440" s="163">
        <f>ROUND(I440*H440,2)</f>
        <v>0</v>
      </c>
      <c r="BL440" s="24" t="s">
        <v>141</v>
      </c>
      <c r="BM440" s="24" t="s">
        <v>554</v>
      </c>
    </row>
    <row r="441" spans="2:47" s="1" customFormat="1" ht="27">
      <c r="B441" s="38"/>
      <c r="D441" s="164" t="s">
        <v>143</v>
      </c>
      <c r="F441" s="165" t="s">
        <v>555</v>
      </c>
      <c r="L441" s="38"/>
      <c r="M441" s="166"/>
      <c r="N441" s="39"/>
      <c r="O441" s="39"/>
      <c r="P441" s="39"/>
      <c r="Q441" s="39"/>
      <c r="R441" s="39"/>
      <c r="S441" s="39"/>
      <c r="T441" s="67"/>
      <c r="AT441" s="24" t="s">
        <v>143</v>
      </c>
      <c r="AU441" s="24" t="s">
        <v>75</v>
      </c>
    </row>
    <row r="442" spans="2:47" s="1" customFormat="1" ht="27">
      <c r="B442" s="38"/>
      <c r="D442" s="164" t="s">
        <v>145</v>
      </c>
      <c r="F442" s="167" t="s">
        <v>543</v>
      </c>
      <c r="L442" s="38"/>
      <c r="M442" s="166"/>
      <c r="N442" s="39"/>
      <c r="O442" s="39"/>
      <c r="P442" s="39"/>
      <c r="Q442" s="39"/>
      <c r="R442" s="39"/>
      <c r="S442" s="39"/>
      <c r="T442" s="67"/>
      <c r="AT442" s="24" t="s">
        <v>145</v>
      </c>
      <c r="AU442" s="24" t="s">
        <v>75</v>
      </c>
    </row>
    <row r="443" spans="2:51" s="11" customFormat="1" ht="13.5">
      <c r="B443" s="168"/>
      <c r="D443" s="164" t="s">
        <v>146</v>
      </c>
      <c r="E443" s="169" t="s">
        <v>5</v>
      </c>
      <c r="F443" s="170" t="s">
        <v>544</v>
      </c>
      <c r="H443" s="169" t="s">
        <v>5</v>
      </c>
      <c r="L443" s="168"/>
      <c r="M443" s="171"/>
      <c r="N443" s="172"/>
      <c r="O443" s="172"/>
      <c r="P443" s="172"/>
      <c r="Q443" s="172"/>
      <c r="R443" s="172"/>
      <c r="S443" s="172"/>
      <c r="T443" s="173"/>
      <c r="AT443" s="169" t="s">
        <v>146</v>
      </c>
      <c r="AU443" s="169" t="s">
        <v>75</v>
      </c>
      <c r="AV443" s="11" t="s">
        <v>73</v>
      </c>
      <c r="AW443" s="11" t="s">
        <v>28</v>
      </c>
      <c r="AX443" s="11" t="s">
        <v>65</v>
      </c>
      <c r="AY443" s="169" t="s">
        <v>134</v>
      </c>
    </row>
    <row r="444" spans="2:51" s="12" customFormat="1" ht="13.5">
      <c r="B444" s="174"/>
      <c r="D444" s="164" t="s">
        <v>146</v>
      </c>
      <c r="E444" s="175" t="s">
        <v>5</v>
      </c>
      <c r="F444" s="176" t="s">
        <v>556</v>
      </c>
      <c r="H444" s="177">
        <v>7650</v>
      </c>
      <c r="L444" s="174"/>
      <c r="M444" s="178"/>
      <c r="N444" s="179"/>
      <c r="O444" s="179"/>
      <c r="P444" s="179"/>
      <c r="Q444" s="179"/>
      <c r="R444" s="179"/>
      <c r="S444" s="179"/>
      <c r="T444" s="180"/>
      <c r="AT444" s="175" t="s">
        <v>146</v>
      </c>
      <c r="AU444" s="175" t="s">
        <v>75</v>
      </c>
      <c r="AV444" s="12" t="s">
        <v>75</v>
      </c>
      <c r="AW444" s="12" t="s">
        <v>28</v>
      </c>
      <c r="AX444" s="12" t="s">
        <v>65</v>
      </c>
      <c r="AY444" s="175" t="s">
        <v>134</v>
      </c>
    </row>
    <row r="445" spans="2:51" s="12" customFormat="1" ht="13.5">
      <c r="B445" s="174"/>
      <c r="D445" s="164" t="s">
        <v>146</v>
      </c>
      <c r="E445" s="175" t="s">
        <v>5</v>
      </c>
      <c r="F445" s="176" t="s">
        <v>5</v>
      </c>
      <c r="H445" s="177">
        <v>0</v>
      </c>
      <c r="L445" s="174"/>
      <c r="M445" s="178"/>
      <c r="N445" s="179"/>
      <c r="O445" s="179"/>
      <c r="P445" s="179"/>
      <c r="Q445" s="179"/>
      <c r="R445" s="179"/>
      <c r="S445" s="179"/>
      <c r="T445" s="180"/>
      <c r="AT445" s="175" t="s">
        <v>146</v>
      </c>
      <c r="AU445" s="175" t="s">
        <v>75</v>
      </c>
      <c r="AV445" s="12" t="s">
        <v>75</v>
      </c>
      <c r="AW445" s="12" t="s">
        <v>28</v>
      </c>
      <c r="AX445" s="12" t="s">
        <v>65</v>
      </c>
      <c r="AY445" s="175" t="s">
        <v>134</v>
      </c>
    </row>
    <row r="446" spans="2:51" s="11" customFormat="1" ht="13.5">
      <c r="B446" s="168"/>
      <c r="D446" s="164" t="s">
        <v>146</v>
      </c>
      <c r="E446" s="169" t="s">
        <v>5</v>
      </c>
      <c r="F446" s="170" t="s">
        <v>547</v>
      </c>
      <c r="H446" s="169" t="s">
        <v>5</v>
      </c>
      <c r="L446" s="168"/>
      <c r="M446" s="171"/>
      <c r="N446" s="172"/>
      <c r="O446" s="172"/>
      <c r="P446" s="172"/>
      <c r="Q446" s="172"/>
      <c r="R446" s="172"/>
      <c r="S446" s="172"/>
      <c r="T446" s="173"/>
      <c r="AT446" s="169" t="s">
        <v>146</v>
      </c>
      <c r="AU446" s="169" t="s">
        <v>75</v>
      </c>
      <c r="AV446" s="11" t="s">
        <v>73</v>
      </c>
      <c r="AW446" s="11" t="s">
        <v>28</v>
      </c>
      <c r="AX446" s="11" t="s">
        <v>65</v>
      </c>
      <c r="AY446" s="169" t="s">
        <v>134</v>
      </c>
    </row>
    <row r="447" spans="2:51" s="12" customFormat="1" ht="13.5">
      <c r="B447" s="174"/>
      <c r="D447" s="164" t="s">
        <v>146</v>
      </c>
      <c r="E447" s="175" t="s">
        <v>5</v>
      </c>
      <c r="F447" s="176" t="s">
        <v>557</v>
      </c>
      <c r="H447" s="177">
        <v>1563.75</v>
      </c>
      <c r="L447" s="174"/>
      <c r="M447" s="178"/>
      <c r="N447" s="179"/>
      <c r="O447" s="179"/>
      <c r="P447" s="179"/>
      <c r="Q447" s="179"/>
      <c r="R447" s="179"/>
      <c r="S447" s="179"/>
      <c r="T447" s="180"/>
      <c r="AT447" s="175" t="s">
        <v>146</v>
      </c>
      <c r="AU447" s="175" t="s">
        <v>75</v>
      </c>
      <c r="AV447" s="12" t="s">
        <v>75</v>
      </c>
      <c r="AW447" s="12" t="s">
        <v>28</v>
      </c>
      <c r="AX447" s="12" t="s">
        <v>65</v>
      </c>
      <c r="AY447" s="175" t="s">
        <v>134</v>
      </c>
    </row>
    <row r="448" spans="2:51" s="12" customFormat="1" ht="13.5">
      <c r="B448" s="174"/>
      <c r="D448" s="164" t="s">
        <v>146</v>
      </c>
      <c r="E448" s="175" t="s">
        <v>5</v>
      </c>
      <c r="F448" s="176" t="s">
        <v>5</v>
      </c>
      <c r="H448" s="177">
        <v>0</v>
      </c>
      <c r="L448" s="174"/>
      <c r="M448" s="178"/>
      <c r="N448" s="179"/>
      <c r="O448" s="179"/>
      <c r="P448" s="179"/>
      <c r="Q448" s="179"/>
      <c r="R448" s="179"/>
      <c r="S448" s="179"/>
      <c r="T448" s="180"/>
      <c r="AT448" s="175" t="s">
        <v>146</v>
      </c>
      <c r="AU448" s="175" t="s">
        <v>75</v>
      </c>
      <c r="AV448" s="12" t="s">
        <v>75</v>
      </c>
      <c r="AW448" s="12" t="s">
        <v>28</v>
      </c>
      <c r="AX448" s="12" t="s">
        <v>65</v>
      </c>
      <c r="AY448" s="175" t="s">
        <v>134</v>
      </c>
    </row>
    <row r="449" spans="2:51" s="13" customFormat="1" ht="13.5">
      <c r="B449" s="181"/>
      <c r="D449" s="164" t="s">
        <v>146</v>
      </c>
      <c r="E449" s="182" t="s">
        <v>5</v>
      </c>
      <c r="F449" s="183" t="s">
        <v>149</v>
      </c>
      <c r="H449" s="184">
        <v>9213.75</v>
      </c>
      <c r="L449" s="181"/>
      <c r="M449" s="185"/>
      <c r="N449" s="186"/>
      <c r="O449" s="186"/>
      <c r="P449" s="186"/>
      <c r="Q449" s="186"/>
      <c r="R449" s="186"/>
      <c r="S449" s="186"/>
      <c r="T449" s="187"/>
      <c r="AT449" s="182" t="s">
        <v>146</v>
      </c>
      <c r="AU449" s="182" t="s">
        <v>75</v>
      </c>
      <c r="AV449" s="13" t="s">
        <v>141</v>
      </c>
      <c r="AW449" s="13" t="s">
        <v>28</v>
      </c>
      <c r="AX449" s="13" t="s">
        <v>73</v>
      </c>
      <c r="AY449" s="182" t="s">
        <v>134</v>
      </c>
    </row>
    <row r="450" spans="2:65" s="1" customFormat="1" ht="16.5" customHeight="1">
      <c r="B450" s="152"/>
      <c r="C450" s="153">
        <v>64</v>
      </c>
      <c r="D450" s="153" t="s">
        <v>136</v>
      </c>
      <c r="E450" s="154" t="s">
        <v>558</v>
      </c>
      <c r="F450" s="155" t="s">
        <v>559</v>
      </c>
      <c r="G450" s="156" t="s">
        <v>236</v>
      </c>
      <c r="H450" s="157">
        <v>156.375</v>
      </c>
      <c r="I450" s="158"/>
      <c r="J450" s="158">
        <f>ROUND(I450*H450,2)</f>
        <v>0</v>
      </c>
      <c r="K450" s="155" t="s">
        <v>140</v>
      </c>
      <c r="L450" s="38"/>
      <c r="M450" s="159" t="s">
        <v>5</v>
      </c>
      <c r="N450" s="160" t="s">
        <v>36</v>
      </c>
      <c r="O450" s="161"/>
      <c r="P450" s="161">
        <f>O450*H450</f>
        <v>0</v>
      </c>
      <c r="Q450" s="161">
        <v>0</v>
      </c>
      <c r="R450" s="161">
        <f>Q450*H450</f>
        <v>0</v>
      </c>
      <c r="S450" s="161">
        <v>0</v>
      </c>
      <c r="T450" s="162">
        <f>S450*H450</f>
        <v>0</v>
      </c>
      <c r="AR450" s="24" t="s">
        <v>141</v>
      </c>
      <c r="AT450" s="24" t="s">
        <v>136</v>
      </c>
      <c r="AU450" s="24" t="s">
        <v>75</v>
      </c>
      <c r="AY450" s="24" t="s">
        <v>134</v>
      </c>
      <c r="BE450" s="163">
        <f>IF(N450="základní",J450,0)</f>
        <v>0</v>
      </c>
      <c r="BF450" s="163">
        <f>IF(N450="snížená",J450,0)</f>
        <v>0</v>
      </c>
      <c r="BG450" s="163">
        <f>IF(N450="zákl. přenesená",J450,0)</f>
        <v>0</v>
      </c>
      <c r="BH450" s="163">
        <f>IF(N450="sníž. přenesená",J450,0)</f>
        <v>0</v>
      </c>
      <c r="BI450" s="163">
        <f>IF(N450="nulová",J450,0)</f>
        <v>0</v>
      </c>
      <c r="BJ450" s="24" t="s">
        <v>73</v>
      </c>
      <c r="BK450" s="163">
        <f>ROUND(I450*H450,2)</f>
        <v>0</v>
      </c>
      <c r="BL450" s="24" t="s">
        <v>141</v>
      </c>
      <c r="BM450" s="24" t="s">
        <v>560</v>
      </c>
    </row>
    <row r="451" spans="2:47" s="1" customFormat="1" ht="13.5">
      <c r="B451" s="38"/>
      <c r="D451" s="164" t="s">
        <v>143</v>
      </c>
      <c r="F451" s="165" t="s">
        <v>561</v>
      </c>
      <c r="L451" s="38"/>
      <c r="M451" s="166"/>
      <c r="N451" s="39"/>
      <c r="O451" s="39"/>
      <c r="P451" s="39"/>
      <c r="Q451" s="39"/>
      <c r="R451" s="39"/>
      <c r="S451" s="39"/>
      <c r="T451" s="67"/>
      <c r="AT451" s="24" t="s">
        <v>143</v>
      </c>
      <c r="AU451" s="24" t="s">
        <v>75</v>
      </c>
    </row>
    <row r="452" spans="2:47" s="1" customFormat="1" ht="67.5">
      <c r="B452" s="38"/>
      <c r="D452" s="164" t="s">
        <v>145</v>
      </c>
      <c r="F452" s="167" t="s">
        <v>562</v>
      </c>
      <c r="L452" s="38"/>
      <c r="M452" s="166"/>
      <c r="N452" s="39"/>
      <c r="O452" s="39"/>
      <c r="P452" s="39"/>
      <c r="Q452" s="39"/>
      <c r="R452" s="39"/>
      <c r="S452" s="39"/>
      <c r="T452" s="67"/>
      <c r="AT452" s="24" t="s">
        <v>145</v>
      </c>
      <c r="AU452" s="24" t="s">
        <v>75</v>
      </c>
    </row>
    <row r="453" spans="2:51" s="11" customFormat="1" ht="13.5">
      <c r="B453" s="168"/>
      <c r="D453" s="164" t="s">
        <v>146</v>
      </c>
      <c r="E453" s="169" t="s">
        <v>5</v>
      </c>
      <c r="F453" s="170" t="s">
        <v>563</v>
      </c>
      <c r="H453" s="169" t="s">
        <v>5</v>
      </c>
      <c r="L453" s="168"/>
      <c r="M453" s="171"/>
      <c r="N453" s="172"/>
      <c r="O453" s="172"/>
      <c r="P453" s="172"/>
      <c r="Q453" s="172"/>
      <c r="R453" s="172"/>
      <c r="S453" s="172"/>
      <c r="T453" s="173"/>
      <c r="AT453" s="169" t="s">
        <v>146</v>
      </c>
      <c r="AU453" s="169" t="s">
        <v>75</v>
      </c>
      <c r="AV453" s="11" t="s">
        <v>73</v>
      </c>
      <c r="AW453" s="11" t="s">
        <v>28</v>
      </c>
      <c r="AX453" s="11" t="s">
        <v>65</v>
      </c>
      <c r="AY453" s="169" t="s">
        <v>134</v>
      </c>
    </row>
    <row r="454" spans="2:51" s="12" customFormat="1" ht="13.5">
      <c r="B454" s="174"/>
      <c r="D454" s="164" t="s">
        <v>146</v>
      </c>
      <c r="E454" s="175" t="s">
        <v>5</v>
      </c>
      <c r="F454" s="176" t="s">
        <v>564</v>
      </c>
      <c r="H454" s="177">
        <v>156.375</v>
      </c>
      <c r="L454" s="174"/>
      <c r="M454" s="178"/>
      <c r="N454" s="179"/>
      <c r="O454" s="179"/>
      <c r="P454" s="179"/>
      <c r="Q454" s="179"/>
      <c r="R454" s="179"/>
      <c r="S454" s="179"/>
      <c r="T454" s="180"/>
      <c r="AT454" s="175" t="s">
        <v>146</v>
      </c>
      <c r="AU454" s="175" t="s">
        <v>75</v>
      </c>
      <c r="AV454" s="12" t="s">
        <v>75</v>
      </c>
      <c r="AW454" s="12" t="s">
        <v>28</v>
      </c>
      <c r="AX454" s="12" t="s">
        <v>65</v>
      </c>
      <c r="AY454" s="175" t="s">
        <v>134</v>
      </c>
    </row>
    <row r="455" spans="2:51" s="13" customFormat="1" ht="13.5">
      <c r="B455" s="181"/>
      <c r="D455" s="164" t="s">
        <v>146</v>
      </c>
      <c r="E455" s="182" t="s">
        <v>5</v>
      </c>
      <c r="F455" s="183" t="s">
        <v>149</v>
      </c>
      <c r="H455" s="184">
        <v>156.375</v>
      </c>
      <c r="L455" s="181"/>
      <c r="M455" s="185"/>
      <c r="N455" s="186"/>
      <c r="O455" s="186"/>
      <c r="P455" s="186"/>
      <c r="Q455" s="186"/>
      <c r="R455" s="186"/>
      <c r="S455" s="186"/>
      <c r="T455" s="187"/>
      <c r="AT455" s="182" t="s">
        <v>146</v>
      </c>
      <c r="AU455" s="182" t="s">
        <v>75</v>
      </c>
      <c r="AV455" s="13" t="s">
        <v>141</v>
      </c>
      <c r="AW455" s="13" t="s">
        <v>28</v>
      </c>
      <c r="AX455" s="13" t="s">
        <v>73</v>
      </c>
      <c r="AY455" s="182" t="s">
        <v>134</v>
      </c>
    </row>
    <row r="456" spans="2:63" s="10" customFormat="1" ht="29.85" customHeight="1">
      <c r="B456" s="140"/>
      <c r="D456" s="141" t="s">
        <v>64</v>
      </c>
      <c r="E456" s="150" t="s">
        <v>565</v>
      </c>
      <c r="F456" s="150" t="s">
        <v>566</v>
      </c>
      <c r="J456" s="151">
        <f>BK456</f>
        <v>0</v>
      </c>
      <c r="L456" s="140"/>
      <c r="M456" s="144"/>
      <c r="N456" s="145"/>
      <c r="O456" s="145"/>
      <c r="P456" s="146">
        <f>SUM(P457:P459)</f>
        <v>0</v>
      </c>
      <c r="Q456" s="145"/>
      <c r="R456" s="146">
        <f>SUM(R457:R459)</f>
        <v>0</v>
      </c>
      <c r="S456" s="145"/>
      <c r="T456" s="147">
        <f>SUM(T457:T459)</f>
        <v>0</v>
      </c>
      <c r="AR456" s="141" t="s">
        <v>73</v>
      </c>
      <c r="AT456" s="148" t="s">
        <v>64</v>
      </c>
      <c r="AU456" s="148" t="s">
        <v>73</v>
      </c>
      <c r="AY456" s="141" t="s">
        <v>134</v>
      </c>
      <c r="BK456" s="149">
        <f>SUM(BK457:BK459)</f>
        <v>0</v>
      </c>
    </row>
    <row r="457" spans="2:65" s="1" customFormat="1" ht="16.5" customHeight="1">
      <c r="B457" s="152"/>
      <c r="C457" s="153">
        <v>65</v>
      </c>
      <c r="D457" s="153" t="s">
        <v>136</v>
      </c>
      <c r="E457" s="154" t="s">
        <v>567</v>
      </c>
      <c r="F457" s="155" t="s">
        <v>568</v>
      </c>
      <c r="G457" s="156" t="s">
        <v>236</v>
      </c>
      <c r="H457" s="157">
        <v>718.603</v>
      </c>
      <c r="I457" s="158"/>
      <c r="J457" s="158">
        <f>ROUND(I457*H457,2)</f>
        <v>0</v>
      </c>
      <c r="K457" s="155" t="s">
        <v>20</v>
      </c>
      <c r="L457" s="38"/>
      <c r="M457" s="159" t="s">
        <v>5</v>
      </c>
      <c r="N457" s="160" t="s">
        <v>36</v>
      </c>
      <c r="O457" s="161"/>
      <c r="P457" s="161">
        <f>O457*H457</f>
        <v>0</v>
      </c>
      <c r="Q457" s="161">
        <v>0</v>
      </c>
      <c r="R457" s="161">
        <f>Q457*H457</f>
        <v>0</v>
      </c>
      <c r="S457" s="161">
        <v>0</v>
      </c>
      <c r="T457" s="162">
        <f>S457*H457</f>
        <v>0</v>
      </c>
      <c r="AR457" s="24" t="s">
        <v>141</v>
      </c>
      <c r="AT457" s="24" t="s">
        <v>136</v>
      </c>
      <c r="AU457" s="24" t="s">
        <v>75</v>
      </c>
      <c r="AY457" s="24" t="s">
        <v>134</v>
      </c>
      <c r="BE457" s="163">
        <f>IF(N457="základní",J457,0)</f>
        <v>0</v>
      </c>
      <c r="BF457" s="163">
        <f>IF(N457="snížená",J457,0)</f>
        <v>0</v>
      </c>
      <c r="BG457" s="163">
        <f>IF(N457="zákl. přenesená",J457,0)</f>
        <v>0</v>
      </c>
      <c r="BH457" s="163">
        <f>IF(N457="sníž. přenesená",J457,0)</f>
        <v>0</v>
      </c>
      <c r="BI457" s="163">
        <f>IF(N457="nulová",J457,0)</f>
        <v>0</v>
      </c>
      <c r="BJ457" s="24" t="s">
        <v>73</v>
      </c>
      <c r="BK457" s="163">
        <f>ROUND(I457*H457,2)</f>
        <v>0</v>
      </c>
      <c r="BL457" s="24" t="s">
        <v>141</v>
      </c>
      <c r="BM457" s="24" t="s">
        <v>569</v>
      </c>
    </row>
    <row r="458" spans="2:47" s="1" customFormat="1" ht="13.5">
      <c r="B458" s="38"/>
      <c r="D458" s="164" t="s">
        <v>143</v>
      </c>
      <c r="F458" s="165" t="s">
        <v>570</v>
      </c>
      <c r="L458" s="38"/>
      <c r="M458" s="166"/>
      <c r="N458" s="39"/>
      <c r="O458" s="39"/>
      <c r="P458" s="39"/>
      <c r="Q458" s="39"/>
      <c r="R458" s="39"/>
      <c r="S458" s="39"/>
      <c r="T458" s="67"/>
      <c r="AT458" s="24" t="s">
        <v>143</v>
      </c>
      <c r="AU458" s="24" t="s">
        <v>75</v>
      </c>
    </row>
    <row r="459" spans="2:47" s="1" customFormat="1" ht="27">
      <c r="B459" s="38"/>
      <c r="D459" s="164" t="s">
        <v>145</v>
      </c>
      <c r="F459" s="167" t="s">
        <v>571</v>
      </c>
      <c r="L459" s="38"/>
      <c r="M459" s="166"/>
      <c r="N459" s="39"/>
      <c r="O459" s="39"/>
      <c r="P459" s="39"/>
      <c r="Q459" s="39"/>
      <c r="R459" s="39"/>
      <c r="S459" s="39"/>
      <c r="T459" s="67"/>
      <c r="AT459" s="24" t="s">
        <v>145</v>
      </c>
      <c r="AU459" s="24" t="s">
        <v>75</v>
      </c>
    </row>
    <row r="460" spans="2:63" s="10" customFormat="1" ht="37.35" customHeight="1">
      <c r="B460" s="140"/>
      <c r="D460" s="141" t="s">
        <v>64</v>
      </c>
      <c r="E460" s="142" t="s">
        <v>572</v>
      </c>
      <c r="F460" s="142" t="s">
        <v>573</v>
      </c>
      <c r="J460" s="143">
        <f>BK460</f>
        <v>0</v>
      </c>
      <c r="L460" s="140"/>
      <c r="M460" s="144"/>
      <c r="N460" s="145"/>
      <c r="O460" s="145"/>
      <c r="P460" s="146">
        <f>P461</f>
        <v>0</v>
      </c>
      <c r="Q460" s="145"/>
      <c r="R460" s="146">
        <f>R461</f>
        <v>0.064</v>
      </c>
      <c r="S460" s="145"/>
      <c r="T460" s="147">
        <f>T461</f>
        <v>0</v>
      </c>
      <c r="AR460" s="141" t="s">
        <v>75</v>
      </c>
      <c r="AT460" s="148" t="s">
        <v>64</v>
      </c>
      <c r="AU460" s="148" t="s">
        <v>65</v>
      </c>
      <c r="AY460" s="141" t="s">
        <v>134</v>
      </c>
      <c r="BK460" s="149">
        <f>BK461</f>
        <v>0</v>
      </c>
    </row>
    <row r="461" spans="2:63" s="10" customFormat="1" ht="19.9" customHeight="1">
      <c r="B461" s="140"/>
      <c r="D461" s="141" t="s">
        <v>64</v>
      </c>
      <c r="E461" s="150" t="s">
        <v>574</v>
      </c>
      <c r="F461" s="150" t="s">
        <v>575</v>
      </c>
      <c r="J461" s="151">
        <f>BK461</f>
        <v>0</v>
      </c>
      <c r="L461" s="140"/>
      <c r="M461" s="144"/>
      <c r="N461" s="145"/>
      <c r="O461" s="145"/>
      <c r="P461" s="146">
        <f>SUM(P462:P484)</f>
        <v>0</v>
      </c>
      <c r="Q461" s="145"/>
      <c r="R461" s="146">
        <f>SUM(R462:R484)</f>
        <v>0.064</v>
      </c>
      <c r="S461" s="145"/>
      <c r="T461" s="147">
        <f>SUM(T462:T484)</f>
        <v>0</v>
      </c>
      <c r="AR461" s="141" t="s">
        <v>75</v>
      </c>
      <c r="AT461" s="148" t="s">
        <v>64</v>
      </c>
      <c r="AU461" s="148" t="s">
        <v>73</v>
      </c>
      <c r="AY461" s="141" t="s">
        <v>134</v>
      </c>
      <c r="BK461" s="149">
        <f>SUM(BK462:BK484)</f>
        <v>0</v>
      </c>
    </row>
    <row r="462" spans="2:65" s="1" customFormat="1" ht="16.5" customHeight="1">
      <c r="B462" s="152"/>
      <c r="C462" s="153">
        <v>66</v>
      </c>
      <c r="D462" s="153" t="s">
        <v>136</v>
      </c>
      <c r="E462" s="154" t="s">
        <v>576</v>
      </c>
      <c r="F462" s="155" t="s">
        <v>577</v>
      </c>
      <c r="G462" s="156" t="s">
        <v>139</v>
      </c>
      <c r="H462" s="157">
        <v>80</v>
      </c>
      <c r="I462" s="158"/>
      <c r="J462" s="158">
        <f>ROUND(I462*H462,2)</f>
        <v>0</v>
      </c>
      <c r="K462" s="155" t="s">
        <v>20</v>
      </c>
      <c r="L462" s="38"/>
      <c r="M462" s="159" t="s">
        <v>5</v>
      </c>
      <c r="N462" s="160" t="s">
        <v>36</v>
      </c>
      <c r="O462" s="161"/>
      <c r="P462" s="161">
        <f>O462*H462</f>
        <v>0</v>
      </c>
      <c r="Q462" s="161">
        <v>0</v>
      </c>
      <c r="R462" s="161">
        <f>Q462*H462</f>
        <v>0</v>
      </c>
      <c r="S462" s="161">
        <v>0</v>
      </c>
      <c r="T462" s="162">
        <f>S462*H462</f>
        <v>0</v>
      </c>
      <c r="AR462" s="24" t="s">
        <v>232</v>
      </c>
      <c r="AT462" s="24" t="s">
        <v>136</v>
      </c>
      <c r="AU462" s="24" t="s">
        <v>75</v>
      </c>
      <c r="AY462" s="24" t="s">
        <v>134</v>
      </c>
      <c r="BE462" s="163">
        <f>IF(N462="základní",J462,0)</f>
        <v>0</v>
      </c>
      <c r="BF462" s="163">
        <f>IF(N462="snížená",J462,0)</f>
        <v>0</v>
      </c>
      <c r="BG462" s="163">
        <f>IF(N462="zákl. přenesená",J462,0)</f>
        <v>0</v>
      </c>
      <c r="BH462" s="163">
        <f>IF(N462="sníž. přenesená",J462,0)</f>
        <v>0</v>
      </c>
      <c r="BI462" s="163">
        <f>IF(N462="nulová",J462,0)</f>
        <v>0</v>
      </c>
      <c r="BJ462" s="24" t="s">
        <v>73</v>
      </c>
      <c r="BK462" s="163">
        <f>ROUND(I462*H462,2)</f>
        <v>0</v>
      </c>
      <c r="BL462" s="24" t="s">
        <v>232</v>
      </c>
      <c r="BM462" s="24" t="s">
        <v>578</v>
      </c>
    </row>
    <row r="463" spans="2:47" s="1" customFormat="1" ht="27">
      <c r="B463" s="38"/>
      <c r="D463" s="164" t="s">
        <v>143</v>
      </c>
      <c r="F463" s="165" t="s">
        <v>579</v>
      </c>
      <c r="L463" s="38"/>
      <c r="M463" s="166"/>
      <c r="N463" s="39"/>
      <c r="O463" s="39"/>
      <c r="P463" s="39"/>
      <c r="Q463" s="39"/>
      <c r="R463" s="39"/>
      <c r="S463" s="39"/>
      <c r="T463" s="67"/>
      <c r="AT463" s="24" t="s">
        <v>143</v>
      </c>
      <c r="AU463" s="24" t="s">
        <v>75</v>
      </c>
    </row>
    <row r="464" spans="2:47" s="1" customFormat="1" ht="40.5">
      <c r="B464" s="38"/>
      <c r="D464" s="164" t="s">
        <v>145</v>
      </c>
      <c r="F464" s="167" t="s">
        <v>580</v>
      </c>
      <c r="L464" s="38"/>
      <c r="M464" s="166"/>
      <c r="N464" s="39"/>
      <c r="O464" s="39"/>
      <c r="P464" s="39"/>
      <c r="Q464" s="39"/>
      <c r="R464" s="39"/>
      <c r="S464" s="39"/>
      <c r="T464" s="67"/>
      <c r="AT464" s="24" t="s">
        <v>145</v>
      </c>
      <c r="AU464" s="24" t="s">
        <v>75</v>
      </c>
    </row>
    <row r="465" spans="2:51" s="11" customFormat="1" ht="13.5">
      <c r="B465" s="168"/>
      <c r="D465" s="164" t="s">
        <v>146</v>
      </c>
      <c r="E465" s="169" t="s">
        <v>5</v>
      </c>
      <c r="F465" s="170" t="s">
        <v>581</v>
      </c>
      <c r="H465" s="169" t="s">
        <v>5</v>
      </c>
      <c r="L465" s="168"/>
      <c r="M465" s="171"/>
      <c r="N465" s="172"/>
      <c r="O465" s="172"/>
      <c r="P465" s="172"/>
      <c r="Q465" s="172"/>
      <c r="R465" s="172"/>
      <c r="S465" s="172"/>
      <c r="T465" s="173"/>
      <c r="AT465" s="169" t="s">
        <v>146</v>
      </c>
      <c r="AU465" s="169" t="s">
        <v>75</v>
      </c>
      <c r="AV465" s="11" t="s">
        <v>73</v>
      </c>
      <c r="AW465" s="11" t="s">
        <v>28</v>
      </c>
      <c r="AX465" s="11" t="s">
        <v>65</v>
      </c>
      <c r="AY465" s="169" t="s">
        <v>134</v>
      </c>
    </row>
    <row r="466" spans="2:51" s="12" customFormat="1" ht="13.5">
      <c r="B466" s="174"/>
      <c r="D466" s="164" t="s">
        <v>146</v>
      </c>
      <c r="E466" s="175" t="s">
        <v>5</v>
      </c>
      <c r="F466" s="176" t="s">
        <v>582</v>
      </c>
      <c r="H466" s="177">
        <v>80</v>
      </c>
      <c r="L466" s="174"/>
      <c r="M466" s="178"/>
      <c r="N466" s="179"/>
      <c r="O466" s="179"/>
      <c r="P466" s="179"/>
      <c r="Q466" s="179"/>
      <c r="R466" s="179"/>
      <c r="S466" s="179"/>
      <c r="T466" s="180"/>
      <c r="AT466" s="175" t="s">
        <v>146</v>
      </c>
      <c r="AU466" s="175" t="s">
        <v>75</v>
      </c>
      <c r="AV466" s="12" t="s">
        <v>75</v>
      </c>
      <c r="AW466" s="12" t="s">
        <v>28</v>
      </c>
      <c r="AX466" s="12" t="s">
        <v>65</v>
      </c>
      <c r="AY466" s="175" t="s">
        <v>134</v>
      </c>
    </row>
    <row r="467" spans="2:51" s="13" customFormat="1" ht="13.5">
      <c r="B467" s="181"/>
      <c r="D467" s="164" t="s">
        <v>146</v>
      </c>
      <c r="E467" s="182" t="s">
        <v>5</v>
      </c>
      <c r="F467" s="183" t="s">
        <v>149</v>
      </c>
      <c r="H467" s="184">
        <v>80</v>
      </c>
      <c r="L467" s="181"/>
      <c r="M467" s="185"/>
      <c r="N467" s="186"/>
      <c r="O467" s="186"/>
      <c r="P467" s="186"/>
      <c r="Q467" s="186"/>
      <c r="R467" s="186"/>
      <c r="S467" s="186"/>
      <c r="T467" s="187"/>
      <c r="AT467" s="182" t="s">
        <v>146</v>
      </c>
      <c r="AU467" s="182" t="s">
        <v>75</v>
      </c>
      <c r="AV467" s="13" t="s">
        <v>141</v>
      </c>
      <c r="AW467" s="13" t="s">
        <v>28</v>
      </c>
      <c r="AX467" s="13" t="s">
        <v>73</v>
      </c>
      <c r="AY467" s="182" t="s">
        <v>134</v>
      </c>
    </row>
    <row r="468" spans="2:65" s="1" customFormat="1" ht="16.5" customHeight="1">
      <c r="B468" s="152"/>
      <c r="C468" s="188">
        <v>67</v>
      </c>
      <c r="D468" s="188" t="s">
        <v>233</v>
      </c>
      <c r="E468" s="189" t="s">
        <v>583</v>
      </c>
      <c r="F468" s="190" t="s">
        <v>584</v>
      </c>
      <c r="G468" s="191" t="s">
        <v>236</v>
      </c>
      <c r="H468" s="192">
        <v>0.028</v>
      </c>
      <c r="I468" s="193"/>
      <c r="J468" s="193">
        <f>ROUND(I468*H468,2)</f>
        <v>0</v>
      </c>
      <c r="K468" s="190" t="s">
        <v>140</v>
      </c>
      <c r="L468" s="194"/>
      <c r="M468" s="195" t="s">
        <v>5</v>
      </c>
      <c r="N468" s="196" t="s">
        <v>36</v>
      </c>
      <c r="O468" s="161"/>
      <c r="P468" s="161">
        <f>O468*H468</f>
        <v>0</v>
      </c>
      <c r="Q468" s="161">
        <v>1</v>
      </c>
      <c r="R468" s="161">
        <f>Q468*H468</f>
        <v>0.028</v>
      </c>
      <c r="S468" s="161">
        <v>0</v>
      </c>
      <c r="T468" s="162">
        <f>S468*H468</f>
        <v>0</v>
      </c>
      <c r="AR468" s="24" t="s">
        <v>333</v>
      </c>
      <c r="AT468" s="24" t="s">
        <v>233</v>
      </c>
      <c r="AU468" s="24" t="s">
        <v>75</v>
      </c>
      <c r="AY468" s="24" t="s">
        <v>134</v>
      </c>
      <c r="BE468" s="163">
        <f>IF(N468="základní",J468,0)</f>
        <v>0</v>
      </c>
      <c r="BF468" s="163">
        <f>IF(N468="snížená",J468,0)</f>
        <v>0</v>
      </c>
      <c r="BG468" s="163">
        <f>IF(N468="zákl. přenesená",J468,0)</f>
        <v>0</v>
      </c>
      <c r="BH468" s="163">
        <f>IF(N468="sníž. přenesená",J468,0)</f>
        <v>0</v>
      </c>
      <c r="BI468" s="163">
        <f>IF(N468="nulová",J468,0)</f>
        <v>0</v>
      </c>
      <c r="BJ468" s="24" t="s">
        <v>73</v>
      </c>
      <c r="BK468" s="163">
        <f>ROUND(I468*H468,2)</f>
        <v>0</v>
      </c>
      <c r="BL468" s="24" t="s">
        <v>232</v>
      </c>
      <c r="BM468" s="24" t="s">
        <v>585</v>
      </c>
    </row>
    <row r="469" spans="2:47" s="1" customFormat="1" ht="13.5">
      <c r="B469" s="38"/>
      <c r="D469" s="164" t="s">
        <v>143</v>
      </c>
      <c r="F469" s="165" t="s">
        <v>584</v>
      </c>
      <c r="L469" s="38"/>
      <c r="M469" s="166"/>
      <c r="N469" s="39"/>
      <c r="O469" s="39"/>
      <c r="P469" s="39"/>
      <c r="Q469" s="39"/>
      <c r="R469" s="39"/>
      <c r="S469" s="39"/>
      <c r="T469" s="67"/>
      <c r="AT469" s="24" t="s">
        <v>143</v>
      </c>
      <c r="AU469" s="24" t="s">
        <v>75</v>
      </c>
    </row>
    <row r="470" spans="2:47" s="1" customFormat="1" ht="27">
      <c r="B470" s="38"/>
      <c r="D470" s="164" t="s">
        <v>238</v>
      </c>
      <c r="F470" s="167" t="s">
        <v>586</v>
      </c>
      <c r="L470" s="38"/>
      <c r="M470" s="166"/>
      <c r="N470" s="39"/>
      <c r="O470" s="39"/>
      <c r="P470" s="39"/>
      <c r="Q470" s="39"/>
      <c r="R470" s="39"/>
      <c r="S470" s="39"/>
      <c r="T470" s="67"/>
      <c r="AT470" s="24" t="s">
        <v>238</v>
      </c>
      <c r="AU470" s="24" t="s">
        <v>75</v>
      </c>
    </row>
    <row r="471" spans="2:51" s="12" customFormat="1" ht="13.5">
      <c r="B471" s="174"/>
      <c r="D471" s="164" t="s">
        <v>146</v>
      </c>
      <c r="F471" s="176" t="s">
        <v>587</v>
      </c>
      <c r="H471" s="177">
        <v>0.028</v>
      </c>
      <c r="L471" s="174"/>
      <c r="M471" s="178"/>
      <c r="N471" s="179"/>
      <c r="O471" s="179"/>
      <c r="P471" s="179"/>
      <c r="Q471" s="179"/>
      <c r="R471" s="179"/>
      <c r="S471" s="179"/>
      <c r="T471" s="180"/>
      <c r="AT471" s="175" t="s">
        <v>146</v>
      </c>
      <c r="AU471" s="175" t="s">
        <v>75</v>
      </c>
      <c r="AV471" s="12" t="s">
        <v>75</v>
      </c>
      <c r="AW471" s="12" t="s">
        <v>6</v>
      </c>
      <c r="AX471" s="12" t="s">
        <v>73</v>
      </c>
      <c r="AY471" s="175" t="s">
        <v>134</v>
      </c>
    </row>
    <row r="472" spans="2:65" s="1" customFormat="1" ht="16.5" customHeight="1">
      <c r="B472" s="152"/>
      <c r="C472" s="153">
        <v>68</v>
      </c>
      <c r="D472" s="153" t="s">
        <v>136</v>
      </c>
      <c r="E472" s="154" t="s">
        <v>588</v>
      </c>
      <c r="F472" s="155" t="s">
        <v>589</v>
      </c>
      <c r="G472" s="156" t="s">
        <v>139</v>
      </c>
      <c r="H472" s="157">
        <v>80</v>
      </c>
      <c r="I472" s="158"/>
      <c r="J472" s="158">
        <f>ROUND(I472*H472,2)</f>
        <v>0</v>
      </c>
      <c r="K472" s="155" t="s">
        <v>20</v>
      </c>
      <c r="L472" s="38"/>
      <c r="M472" s="159" t="s">
        <v>5</v>
      </c>
      <c r="N472" s="160" t="s">
        <v>36</v>
      </c>
      <c r="O472" s="161"/>
      <c r="P472" s="161">
        <f>O472*H472</f>
        <v>0</v>
      </c>
      <c r="Q472" s="161">
        <v>0</v>
      </c>
      <c r="R472" s="161">
        <f>Q472*H472</f>
        <v>0</v>
      </c>
      <c r="S472" s="161">
        <v>0</v>
      </c>
      <c r="T472" s="162">
        <f>S472*H472</f>
        <v>0</v>
      </c>
      <c r="AR472" s="24" t="s">
        <v>232</v>
      </c>
      <c r="AT472" s="24" t="s">
        <v>136</v>
      </c>
      <c r="AU472" s="24" t="s">
        <v>75</v>
      </c>
      <c r="AY472" s="24" t="s">
        <v>134</v>
      </c>
      <c r="BE472" s="163">
        <f>IF(N472="základní",J472,0)</f>
        <v>0</v>
      </c>
      <c r="BF472" s="163">
        <f>IF(N472="snížená",J472,0)</f>
        <v>0</v>
      </c>
      <c r="BG472" s="163">
        <f>IF(N472="zákl. přenesená",J472,0)</f>
        <v>0</v>
      </c>
      <c r="BH472" s="163">
        <f>IF(N472="sníž. přenesená",J472,0)</f>
        <v>0</v>
      </c>
      <c r="BI472" s="163">
        <f>IF(N472="nulová",J472,0)</f>
        <v>0</v>
      </c>
      <c r="BJ472" s="24" t="s">
        <v>73</v>
      </c>
      <c r="BK472" s="163">
        <f>ROUND(I472*H472,2)</f>
        <v>0</v>
      </c>
      <c r="BL472" s="24" t="s">
        <v>232</v>
      </c>
      <c r="BM472" s="24" t="s">
        <v>590</v>
      </c>
    </row>
    <row r="473" spans="2:47" s="1" customFormat="1" ht="27">
      <c r="B473" s="38"/>
      <c r="D473" s="164" t="s">
        <v>143</v>
      </c>
      <c r="F473" s="165" t="s">
        <v>591</v>
      </c>
      <c r="L473" s="38"/>
      <c r="M473" s="166"/>
      <c r="N473" s="39"/>
      <c r="O473" s="39"/>
      <c r="P473" s="39"/>
      <c r="Q473" s="39"/>
      <c r="R473" s="39"/>
      <c r="S473" s="39"/>
      <c r="T473" s="67"/>
      <c r="AT473" s="24" t="s">
        <v>143</v>
      </c>
      <c r="AU473" s="24" t="s">
        <v>75</v>
      </c>
    </row>
    <row r="474" spans="2:47" s="1" customFormat="1" ht="40.5">
      <c r="B474" s="38"/>
      <c r="D474" s="164" t="s">
        <v>145</v>
      </c>
      <c r="F474" s="167" t="s">
        <v>580</v>
      </c>
      <c r="L474" s="38"/>
      <c r="M474" s="166"/>
      <c r="N474" s="39"/>
      <c r="O474" s="39"/>
      <c r="P474" s="39"/>
      <c r="Q474" s="39"/>
      <c r="R474" s="39"/>
      <c r="S474" s="39"/>
      <c r="T474" s="67"/>
      <c r="AT474" s="24" t="s">
        <v>145</v>
      </c>
      <c r="AU474" s="24" t="s">
        <v>75</v>
      </c>
    </row>
    <row r="475" spans="2:51" s="11" customFormat="1" ht="13.5">
      <c r="B475" s="168"/>
      <c r="D475" s="164" t="s">
        <v>146</v>
      </c>
      <c r="E475" s="169" t="s">
        <v>5</v>
      </c>
      <c r="F475" s="170" t="s">
        <v>581</v>
      </c>
      <c r="H475" s="169" t="s">
        <v>5</v>
      </c>
      <c r="L475" s="168"/>
      <c r="M475" s="171"/>
      <c r="N475" s="172"/>
      <c r="O475" s="172"/>
      <c r="P475" s="172"/>
      <c r="Q475" s="172"/>
      <c r="R475" s="172"/>
      <c r="S475" s="172"/>
      <c r="T475" s="173"/>
      <c r="AT475" s="169" t="s">
        <v>146</v>
      </c>
      <c r="AU475" s="169" t="s">
        <v>75</v>
      </c>
      <c r="AV475" s="11" t="s">
        <v>73</v>
      </c>
      <c r="AW475" s="11" t="s">
        <v>28</v>
      </c>
      <c r="AX475" s="11" t="s">
        <v>65</v>
      </c>
      <c r="AY475" s="169" t="s">
        <v>134</v>
      </c>
    </row>
    <row r="476" spans="2:51" s="12" customFormat="1" ht="13.5">
      <c r="B476" s="174"/>
      <c r="D476" s="164" t="s">
        <v>146</v>
      </c>
      <c r="E476" s="175" t="s">
        <v>5</v>
      </c>
      <c r="F476" s="176" t="s">
        <v>582</v>
      </c>
      <c r="H476" s="177">
        <v>80</v>
      </c>
      <c r="L476" s="174"/>
      <c r="M476" s="178"/>
      <c r="N476" s="179"/>
      <c r="O476" s="179"/>
      <c r="P476" s="179"/>
      <c r="Q476" s="179"/>
      <c r="R476" s="179"/>
      <c r="S476" s="179"/>
      <c r="T476" s="180"/>
      <c r="AT476" s="175" t="s">
        <v>146</v>
      </c>
      <c r="AU476" s="175" t="s">
        <v>75</v>
      </c>
      <c r="AV476" s="12" t="s">
        <v>75</v>
      </c>
      <c r="AW476" s="12" t="s">
        <v>28</v>
      </c>
      <c r="AX476" s="12" t="s">
        <v>65</v>
      </c>
      <c r="AY476" s="175" t="s">
        <v>134</v>
      </c>
    </row>
    <row r="477" spans="2:51" s="13" customFormat="1" ht="13.5">
      <c r="B477" s="181"/>
      <c r="D477" s="164" t="s">
        <v>146</v>
      </c>
      <c r="E477" s="182" t="s">
        <v>5</v>
      </c>
      <c r="F477" s="183" t="s">
        <v>149</v>
      </c>
      <c r="H477" s="184">
        <v>80</v>
      </c>
      <c r="L477" s="181"/>
      <c r="M477" s="185"/>
      <c r="N477" s="186"/>
      <c r="O477" s="186"/>
      <c r="P477" s="186"/>
      <c r="Q477" s="186"/>
      <c r="R477" s="186"/>
      <c r="S477" s="186"/>
      <c r="T477" s="187"/>
      <c r="AT477" s="182" t="s">
        <v>146</v>
      </c>
      <c r="AU477" s="182" t="s">
        <v>75</v>
      </c>
      <c r="AV477" s="13" t="s">
        <v>141</v>
      </c>
      <c r="AW477" s="13" t="s">
        <v>28</v>
      </c>
      <c r="AX477" s="13" t="s">
        <v>73</v>
      </c>
      <c r="AY477" s="182" t="s">
        <v>134</v>
      </c>
    </row>
    <row r="478" spans="2:65" s="1" customFormat="1" ht="16.5" customHeight="1">
      <c r="B478" s="152"/>
      <c r="C478" s="188">
        <v>69</v>
      </c>
      <c r="D478" s="188" t="s">
        <v>233</v>
      </c>
      <c r="E478" s="189" t="s">
        <v>592</v>
      </c>
      <c r="F478" s="190" t="s">
        <v>593</v>
      </c>
      <c r="G478" s="191" t="s">
        <v>236</v>
      </c>
      <c r="H478" s="192">
        <v>0.036</v>
      </c>
      <c r="I478" s="193"/>
      <c r="J478" s="193">
        <f>ROUND(I478*H478,2)</f>
        <v>0</v>
      </c>
      <c r="K478" s="190" t="s">
        <v>140</v>
      </c>
      <c r="L478" s="194"/>
      <c r="M478" s="195" t="s">
        <v>5</v>
      </c>
      <c r="N478" s="196" t="s">
        <v>36</v>
      </c>
      <c r="O478" s="161"/>
      <c r="P478" s="161">
        <f>O478*H478</f>
        <v>0</v>
      </c>
      <c r="Q478" s="161">
        <v>1</v>
      </c>
      <c r="R478" s="161">
        <f>Q478*H478</f>
        <v>0.036</v>
      </c>
      <c r="S478" s="161">
        <v>0</v>
      </c>
      <c r="T478" s="162">
        <f>S478*H478</f>
        <v>0</v>
      </c>
      <c r="AR478" s="24" t="s">
        <v>333</v>
      </c>
      <c r="AT478" s="24" t="s">
        <v>233</v>
      </c>
      <c r="AU478" s="24" t="s">
        <v>75</v>
      </c>
      <c r="AY478" s="24" t="s">
        <v>134</v>
      </c>
      <c r="BE478" s="163">
        <f>IF(N478="základní",J478,0)</f>
        <v>0</v>
      </c>
      <c r="BF478" s="163">
        <f>IF(N478="snížená",J478,0)</f>
        <v>0</v>
      </c>
      <c r="BG478" s="163">
        <f>IF(N478="zákl. přenesená",J478,0)</f>
        <v>0</v>
      </c>
      <c r="BH478" s="163">
        <f>IF(N478="sníž. přenesená",J478,0)</f>
        <v>0</v>
      </c>
      <c r="BI478" s="163">
        <f>IF(N478="nulová",J478,0)</f>
        <v>0</v>
      </c>
      <c r="BJ478" s="24" t="s">
        <v>73</v>
      </c>
      <c r="BK478" s="163">
        <f>ROUND(I478*H478,2)</f>
        <v>0</v>
      </c>
      <c r="BL478" s="24" t="s">
        <v>232</v>
      </c>
      <c r="BM478" s="24" t="s">
        <v>594</v>
      </c>
    </row>
    <row r="479" spans="2:47" s="1" customFormat="1" ht="13.5">
      <c r="B479" s="38"/>
      <c r="D479" s="164" t="s">
        <v>143</v>
      </c>
      <c r="F479" s="165" t="s">
        <v>593</v>
      </c>
      <c r="L479" s="38"/>
      <c r="M479" s="166"/>
      <c r="N479" s="39"/>
      <c r="O479" s="39"/>
      <c r="P479" s="39"/>
      <c r="Q479" s="39"/>
      <c r="R479" s="39"/>
      <c r="S479" s="39"/>
      <c r="T479" s="67"/>
      <c r="AT479" s="24" t="s">
        <v>143</v>
      </c>
      <c r="AU479" s="24" t="s">
        <v>75</v>
      </c>
    </row>
    <row r="480" spans="2:47" s="1" customFormat="1" ht="27">
      <c r="B480" s="38"/>
      <c r="D480" s="164" t="s">
        <v>238</v>
      </c>
      <c r="F480" s="167" t="s">
        <v>595</v>
      </c>
      <c r="L480" s="38"/>
      <c r="M480" s="166"/>
      <c r="N480" s="39"/>
      <c r="O480" s="39"/>
      <c r="P480" s="39"/>
      <c r="Q480" s="39"/>
      <c r="R480" s="39"/>
      <c r="S480" s="39"/>
      <c r="T480" s="67"/>
      <c r="AT480" s="24" t="s">
        <v>238</v>
      </c>
      <c r="AU480" s="24" t="s">
        <v>75</v>
      </c>
    </row>
    <row r="481" spans="2:51" s="12" customFormat="1" ht="13.5">
      <c r="B481" s="174"/>
      <c r="D481" s="164" t="s">
        <v>146</v>
      </c>
      <c r="F481" s="176" t="s">
        <v>596</v>
      </c>
      <c r="H481" s="177">
        <v>0.036</v>
      </c>
      <c r="L481" s="174"/>
      <c r="M481" s="178"/>
      <c r="N481" s="179"/>
      <c r="O481" s="179"/>
      <c r="P481" s="179"/>
      <c r="Q481" s="179"/>
      <c r="R481" s="179"/>
      <c r="S481" s="179"/>
      <c r="T481" s="180"/>
      <c r="AT481" s="175" t="s">
        <v>146</v>
      </c>
      <c r="AU481" s="175" t="s">
        <v>75</v>
      </c>
      <c r="AV481" s="12" t="s">
        <v>75</v>
      </c>
      <c r="AW481" s="12" t="s">
        <v>6</v>
      </c>
      <c r="AX481" s="12" t="s">
        <v>73</v>
      </c>
      <c r="AY481" s="175" t="s">
        <v>134</v>
      </c>
    </row>
    <row r="482" spans="2:65" s="1" customFormat="1" ht="25.5" customHeight="1">
      <c r="B482" s="152"/>
      <c r="C482" s="153">
        <v>70</v>
      </c>
      <c r="D482" s="153" t="s">
        <v>136</v>
      </c>
      <c r="E482" s="154" t="s">
        <v>597</v>
      </c>
      <c r="F482" s="155" t="s">
        <v>598</v>
      </c>
      <c r="G482" s="156" t="s">
        <v>236</v>
      </c>
      <c r="H482" s="157">
        <v>0.064</v>
      </c>
      <c r="I482" s="158"/>
      <c r="J482" s="158">
        <f>ROUND(I482*H482,2)</f>
        <v>0</v>
      </c>
      <c r="K482" s="155" t="s">
        <v>20</v>
      </c>
      <c r="L482" s="38"/>
      <c r="M482" s="159" t="s">
        <v>5</v>
      </c>
      <c r="N482" s="160" t="s">
        <v>36</v>
      </c>
      <c r="O482" s="161"/>
      <c r="P482" s="161">
        <f>O482*H482</f>
        <v>0</v>
      </c>
      <c r="Q482" s="161">
        <v>0</v>
      </c>
      <c r="R482" s="161">
        <f>Q482*H482</f>
        <v>0</v>
      </c>
      <c r="S482" s="161">
        <v>0</v>
      </c>
      <c r="T482" s="162">
        <f>S482*H482</f>
        <v>0</v>
      </c>
      <c r="AR482" s="24" t="s">
        <v>232</v>
      </c>
      <c r="AT482" s="24" t="s">
        <v>136</v>
      </c>
      <c r="AU482" s="24" t="s">
        <v>75</v>
      </c>
      <c r="AY482" s="24" t="s">
        <v>134</v>
      </c>
      <c r="BE482" s="163">
        <f>IF(N482="základní",J482,0)</f>
        <v>0</v>
      </c>
      <c r="BF482" s="163">
        <f>IF(N482="snížená",J482,0)</f>
        <v>0</v>
      </c>
      <c r="BG482" s="163">
        <f>IF(N482="zákl. přenesená",J482,0)</f>
        <v>0</v>
      </c>
      <c r="BH482" s="163">
        <f>IF(N482="sníž. přenesená",J482,0)</f>
        <v>0</v>
      </c>
      <c r="BI482" s="163">
        <f>IF(N482="nulová",J482,0)</f>
        <v>0</v>
      </c>
      <c r="BJ482" s="24" t="s">
        <v>73</v>
      </c>
      <c r="BK482" s="163">
        <f>ROUND(I482*H482,2)</f>
        <v>0</v>
      </c>
      <c r="BL482" s="24" t="s">
        <v>232</v>
      </c>
      <c r="BM482" s="24" t="s">
        <v>599</v>
      </c>
    </row>
    <row r="483" spans="2:47" s="1" customFormat="1" ht="27">
      <c r="B483" s="38"/>
      <c r="D483" s="164" t="s">
        <v>143</v>
      </c>
      <c r="F483" s="165" t="s">
        <v>600</v>
      </c>
      <c r="L483" s="38"/>
      <c r="M483" s="166"/>
      <c r="N483" s="39"/>
      <c r="O483" s="39"/>
      <c r="P483" s="39"/>
      <c r="Q483" s="39"/>
      <c r="R483" s="39"/>
      <c r="S483" s="39"/>
      <c r="T483" s="67"/>
      <c r="AT483" s="24" t="s">
        <v>143</v>
      </c>
      <c r="AU483" s="24" t="s">
        <v>75</v>
      </c>
    </row>
    <row r="484" spans="2:47" s="1" customFormat="1" ht="121.5">
      <c r="B484" s="38"/>
      <c r="D484" s="164" t="s">
        <v>145</v>
      </c>
      <c r="F484" s="167" t="s">
        <v>601</v>
      </c>
      <c r="L484" s="38"/>
      <c r="M484" s="166"/>
      <c r="N484" s="39"/>
      <c r="O484" s="39"/>
      <c r="P484" s="39"/>
      <c r="Q484" s="39"/>
      <c r="R484" s="39"/>
      <c r="S484" s="39"/>
      <c r="T484" s="67"/>
      <c r="AT484" s="24" t="s">
        <v>145</v>
      </c>
      <c r="AU484" s="24" t="s">
        <v>75</v>
      </c>
    </row>
    <row r="485" spans="2:63" s="10" customFormat="1" ht="37.35" customHeight="1">
      <c r="B485" s="140"/>
      <c r="D485" s="141" t="s">
        <v>64</v>
      </c>
      <c r="E485" s="142" t="s">
        <v>602</v>
      </c>
      <c r="F485" s="142" t="s">
        <v>603</v>
      </c>
      <c r="J485" s="143">
        <f>BK485</f>
        <v>0</v>
      </c>
      <c r="L485" s="140"/>
      <c r="M485" s="144"/>
      <c r="N485" s="145"/>
      <c r="O485" s="145"/>
      <c r="P485" s="146">
        <f>SUM(P486:P487)</f>
        <v>0</v>
      </c>
      <c r="Q485" s="145"/>
      <c r="R485" s="146">
        <f>SUM(R486:R487)</f>
        <v>0</v>
      </c>
      <c r="S485" s="145"/>
      <c r="T485" s="147">
        <f>SUM(T486:T487)</f>
        <v>0</v>
      </c>
      <c r="AR485" s="141" t="s">
        <v>141</v>
      </c>
      <c r="AT485" s="148" t="s">
        <v>64</v>
      </c>
      <c r="AU485" s="148" t="s">
        <v>65</v>
      </c>
      <c r="AY485" s="141" t="s">
        <v>134</v>
      </c>
      <c r="BK485" s="149">
        <f>SUM(BK486:BK487)</f>
        <v>0</v>
      </c>
    </row>
    <row r="486" spans="2:65" s="1" customFormat="1" ht="16.5" customHeight="1">
      <c r="B486" s="152"/>
      <c r="C486" s="153">
        <v>71</v>
      </c>
      <c r="D486" s="153" t="s">
        <v>136</v>
      </c>
      <c r="E486" s="154" t="s">
        <v>604</v>
      </c>
      <c r="F486" s="155" t="s">
        <v>605</v>
      </c>
      <c r="G486" s="156" t="s">
        <v>354</v>
      </c>
      <c r="H486" s="157">
        <v>1</v>
      </c>
      <c r="I486" s="158"/>
      <c r="J486" s="158">
        <f>ROUND(I486*H486,2)</f>
        <v>0</v>
      </c>
      <c r="K486" s="155" t="s">
        <v>140</v>
      </c>
      <c r="L486" s="38"/>
      <c r="M486" s="159" t="s">
        <v>5</v>
      </c>
      <c r="N486" s="160" t="s">
        <v>36</v>
      </c>
      <c r="O486" s="161"/>
      <c r="P486" s="161">
        <f>O486*H486</f>
        <v>0</v>
      </c>
      <c r="Q486" s="161">
        <v>0</v>
      </c>
      <c r="R486" s="161">
        <f>Q486*H486</f>
        <v>0</v>
      </c>
      <c r="S486" s="161">
        <v>0</v>
      </c>
      <c r="T486" s="162">
        <f>S486*H486</f>
        <v>0</v>
      </c>
      <c r="AR486" s="24" t="s">
        <v>141</v>
      </c>
      <c r="AT486" s="24" t="s">
        <v>136</v>
      </c>
      <c r="AU486" s="24" t="s">
        <v>73</v>
      </c>
      <c r="AY486" s="24" t="s">
        <v>134</v>
      </c>
      <c r="BE486" s="163">
        <f>IF(N486="základní",J486,0)</f>
        <v>0</v>
      </c>
      <c r="BF486" s="163">
        <f>IF(N486="snížená",J486,0)</f>
        <v>0</v>
      </c>
      <c r="BG486" s="163">
        <f>IF(N486="zákl. přenesená",J486,0)</f>
        <v>0</v>
      </c>
      <c r="BH486" s="163">
        <f>IF(N486="sníž. přenesená",J486,0)</f>
        <v>0</v>
      </c>
      <c r="BI486" s="163">
        <f>IF(N486="nulová",J486,0)</f>
        <v>0</v>
      </c>
      <c r="BJ486" s="24" t="s">
        <v>73</v>
      </c>
      <c r="BK486" s="163">
        <f>ROUND(I486*H486,2)</f>
        <v>0</v>
      </c>
      <c r="BL486" s="24" t="s">
        <v>141</v>
      </c>
      <c r="BM486" s="24" t="s">
        <v>606</v>
      </c>
    </row>
    <row r="487" spans="2:47" s="1" customFormat="1" ht="121.5">
      <c r="B487" s="38"/>
      <c r="D487" s="164" t="s">
        <v>238</v>
      </c>
      <c r="F487" s="167" t="s">
        <v>1023</v>
      </c>
      <c r="L487" s="38"/>
      <c r="M487" s="204"/>
      <c r="N487" s="205"/>
      <c r="O487" s="205"/>
      <c r="P487" s="205"/>
      <c r="Q487" s="205"/>
      <c r="R487" s="205"/>
      <c r="S487" s="205"/>
      <c r="T487" s="206"/>
      <c r="AT487" s="24" t="s">
        <v>238</v>
      </c>
      <c r="AU487" s="24" t="s">
        <v>73</v>
      </c>
    </row>
    <row r="488" spans="2:12" s="1" customFormat="1" ht="6.95" customHeight="1">
      <c r="B488" s="53"/>
      <c r="C488" s="54"/>
      <c r="D488" s="54"/>
      <c r="E488" s="54"/>
      <c r="F488" s="54"/>
      <c r="G488" s="54"/>
      <c r="H488" s="54"/>
      <c r="I488" s="54"/>
      <c r="J488" s="54"/>
      <c r="K488" s="54"/>
      <c r="L488" s="38"/>
    </row>
  </sheetData>
  <autoFilter ref="C91:K487"/>
  <mergeCells count="10">
    <mergeCell ref="J51:J52"/>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905511811023623" right="0.5905511811023623" top="0.5905511811023623" bottom="0.5905511811023623" header="0" footer="0.2755905511811024"/>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4"/>
  <sheetViews>
    <sheetView showGridLines="0" workbookViewId="0" topLeftCell="A1">
      <pane ySplit="1" topLeftCell="A2" activePane="bottomLeft" state="frozen"/>
      <selection pane="bottomLeft" activeCell="V92" sqref="V92"/>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2" max="12" width="10.83203125" style="0" customWidth="1"/>
    <col min="13" max="20" width="10.83203125" style="0" hidden="1" customWidth="1"/>
    <col min="21" max="22" width="10.8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89</v>
      </c>
      <c r="G1" s="394" t="s">
        <v>90</v>
      </c>
      <c r="H1" s="394"/>
      <c r="I1" s="17"/>
      <c r="J1" s="97" t="s">
        <v>91</v>
      </c>
      <c r="K1" s="18" t="s">
        <v>92</v>
      </c>
      <c r="L1" s="97" t="s">
        <v>93</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0" t="s">
        <v>8</v>
      </c>
      <c r="M2" s="381"/>
      <c r="N2" s="381"/>
      <c r="O2" s="381"/>
      <c r="P2" s="381"/>
      <c r="Q2" s="381"/>
      <c r="R2" s="381"/>
      <c r="S2" s="381"/>
      <c r="T2" s="381"/>
      <c r="U2" s="381"/>
      <c r="V2" s="381"/>
      <c r="AT2" s="24" t="s">
        <v>78</v>
      </c>
    </row>
    <row r="3" spans="2:46" ht="6.95" customHeight="1">
      <c r="B3" s="25"/>
      <c r="C3" s="26"/>
      <c r="D3" s="26"/>
      <c r="E3" s="26"/>
      <c r="F3" s="26"/>
      <c r="G3" s="26"/>
      <c r="H3" s="26"/>
      <c r="I3" s="26"/>
      <c r="J3" s="26"/>
      <c r="K3" s="27"/>
      <c r="AT3" s="24" t="s">
        <v>75</v>
      </c>
    </row>
    <row r="4" spans="2:46" ht="36.95" customHeight="1">
      <c r="B4" s="28"/>
      <c r="C4" s="29"/>
      <c r="D4" s="30" t="s">
        <v>94</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395" t="str">
        <f>'Rekapitulace stavby'!K6</f>
        <v>219170003 - Malé Labe, Horní Lánov, rekonstrukce opevnění, ř.km 11,255 - 11,500</v>
      </c>
      <c r="F7" s="396"/>
      <c r="G7" s="396"/>
      <c r="H7" s="396"/>
      <c r="I7" s="29"/>
      <c r="J7" s="29"/>
      <c r="K7" s="31"/>
    </row>
    <row r="8" spans="2:11" s="1" customFormat="1" ht="15">
      <c r="B8" s="38"/>
      <c r="C8" s="39"/>
      <c r="D8" s="36" t="s">
        <v>95</v>
      </c>
      <c r="E8" s="39"/>
      <c r="F8" s="39"/>
      <c r="G8" s="39"/>
      <c r="H8" s="39"/>
      <c r="I8" s="39"/>
      <c r="J8" s="39"/>
      <c r="K8" s="42"/>
    </row>
    <row r="9" spans="2:11" s="1" customFormat="1" ht="36.95" customHeight="1">
      <c r="B9" s="38"/>
      <c r="C9" s="39"/>
      <c r="D9" s="39"/>
      <c r="E9" s="397" t="s">
        <v>607</v>
      </c>
      <c r="F9" s="398"/>
      <c r="G9" s="398"/>
      <c r="H9" s="398"/>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358" t="s">
        <v>5</v>
      </c>
      <c r="F24" s="358"/>
      <c r="G24" s="358"/>
      <c r="H24" s="358"/>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ROUND(J87,2)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ROUND(SUM(BE87:BE193),2)</f>
        <v>0</v>
      </c>
      <c r="G30" s="39"/>
      <c r="H30" s="39"/>
      <c r="I30" s="107">
        <v>0.21</v>
      </c>
      <c r="J30" s="106">
        <f>ROUND(ROUND((SUM(BE87:BE193)),2)*I30,2)</f>
        <v>0</v>
      </c>
      <c r="K30" s="42"/>
    </row>
    <row r="31" spans="2:11" s="1" customFormat="1" ht="14.45" customHeight="1">
      <c r="B31" s="38"/>
      <c r="C31" s="39"/>
      <c r="D31" s="39"/>
      <c r="E31" s="46" t="s">
        <v>37</v>
      </c>
      <c r="F31" s="106">
        <f>ROUND(SUM(BF87:BF193),2)</f>
        <v>0</v>
      </c>
      <c r="G31" s="39"/>
      <c r="H31" s="39"/>
      <c r="I31" s="107">
        <v>0.15</v>
      </c>
      <c r="J31" s="106">
        <f>ROUND(ROUND((SUM(BF87:BF193)),2)*I31,2)</f>
        <v>0</v>
      </c>
      <c r="K31" s="42"/>
    </row>
    <row r="32" spans="2:11" s="1" customFormat="1" ht="14.45" customHeight="1" hidden="1">
      <c r="B32" s="38"/>
      <c r="C32" s="39"/>
      <c r="D32" s="39"/>
      <c r="E32" s="46" t="s">
        <v>38</v>
      </c>
      <c r="F32" s="106">
        <f>ROUND(SUM(BG87:BG193),2)</f>
        <v>0</v>
      </c>
      <c r="G32" s="39"/>
      <c r="H32" s="39"/>
      <c r="I32" s="107">
        <v>0.21</v>
      </c>
      <c r="J32" s="106">
        <v>0</v>
      </c>
      <c r="K32" s="42"/>
    </row>
    <row r="33" spans="2:11" s="1" customFormat="1" ht="14.45" customHeight="1" hidden="1">
      <c r="B33" s="38"/>
      <c r="C33" s="39"/>
      <c r="D33" s="39"/>
      <c r="E33" s="46" t="s">
        <v>39</v>
      </c>
      <c r="F33" s="106">
        <f>ROUND(SUM(BH87:BH193),2)</f>
        <v>0</v>
      </c>
      <c r="G33" s="39"/>
      <c r="H33" s="39"/>
      <c r="I33" s="107">
        <v>0.15</v>
      </c>
      <c r="J33" s="106">
        <v>0</v>
      </c>
      <c r="K33" s="42"/>
    </row>
    <row r="34" spans="2:11" s="1" customFormat="1" ht="14.45" customHeight="1" hidden="1">
      <c r="B34" s="38"/>
      <c r="C34" s="39"/>
      <c r="D34" s="39"/>
      <c r="E34" s="46" t="s">
        <v>40</v>
      </c>
      <c r="F34" s="106">
        <f>ROUND(SUM(BI87:BI193),2)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97</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395" t="str">
        <f>E7</f>
        <v>219170003 - Malé Labe, Horní Lánov, rekonstrukce opevnění, ř.km 11,255 - 11,500</v>
      </c>
      <c r="F45" s="396"/>
      <c r="G45" s="396"/>
      <c r="H45" s="396"/>
      <c r="I45" s="39"/>
      <c r="J45" s="39"/>
      <c r="K45" s="42"/>
    </row>
    <row r="46" spans="2:11" s="1" customFormat="1" ht="14.45" customHeight="1">
      <c r="B46" s="38"/>
      <c r="C46" s="36" t="s">
        <v>95</v>
      </c>
      <c r="D46" s="39"/>
      <c r="E46" s="39"/>
      <c r="F46" s="39"/>
      <c r="G46" s="39"/>
      <c r="H46" s="39"/>
      <c r="I46" s="39"/>
      <c r="J46" s="39"/>
      <c r="K46" s="42"/>
    </row>
    <row r="47" spans="2:11" s="1" customFormat="1" ht="17.25" customHeight="1">
      <c r="B47" s="38"/>
      <c r="C47" s="39"/>
      <c r="D47" s="39"/>
      <c r="E47" s="397" t="str">
        <f>E9</f>
        <v>SO 01.2 - Stabilizace paty PB zdi v délce 5,7 m v ř.km 11,487 ÷ 11,493</v>
      </c>
      <c r="F47" s="398"/>
      <c r="G47" s="398"/>
      <c r="H47" s="39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Povodí Labe, státní podnik</v>
      </c>
      <c r="G51" s="39"/>
      <c r="H51" s="39"/>
      <c r="I51" s="36" t="s">
        <v>27</v>
      </c>
      <c r="J51" s="358"/>
      <c r="K51" s="42"/>
    </row>
    <row r="52" spans="2:11" s="1" customFormat="1" ht="14.45" customHeight="1">
      <c r="B52" s="38"/>
      <c r="C52" s="36" t="s">
        <v>26</v>
      </c>
      <c r="D52" s="39"/>
      <c r="E52" s="39"/>
      <c r="F52" s="34" t="str">
        <f>IF(E18="","",E18)</f>
        <v xml:space="preserve"> </v>
      </c>
      <c r="G52" s="39"/>
      <c r="H52" s="39"/>
      <c r="I52" s="39"/>
      <c r="J52" s="390"/>
      <c r="K52" s="42"/>
    </row>
    <row r="53" spans="2:11" s="1" customFormat="1" ht="10.35" customHeight="1">
      <c r="B53" s="38"/>
      <c r="C53" s="39"/>
      <c r="D53" s="39"/>
      <c r="E53" s="39"/>
      <c r="F53" s="39"/>
      <c r="G53" s="39"/>
      <c r="H53" s="39"/>
      <c r="I53" s="39"/>
      <c r="J53" s="39"/>
      <c r="K53" s="42"/>
    </row>
    <row r="54" spans="2:11" s="1" customFormat="1" ht="29.25" customHeight="1">
      <c r="B54" s="38"/>
      <c r="C54" s="115" t="s">
        <v>98</v>
      </c>
      <c r="D54" s="108"/>
      <c r="E54" s="108"/>
      <c r="F54" s="108"/>
      <c r="G54" s="108"/>
      <c r="H54" s="108"/>
      <c r="I54" s="108"/>
      <c r="J54" s="116" t="s">
        <v>99</v>
      </c>
      <c r="K54" s="117"/>
    </row>
    <row r="55" spans="2:11" s="1" customFormat="1" ht="10.35" customHeight="1">
      <c r="B55" s="38"/>
      <c r="C55" s="39"/>
      <c r="D55" s="39"/>
      <c r="E55" s="39"/>
      <c r="F55" s="39"/>
      <c r="G55" s="39"/>
      <c r="H55" s="39"/>
      <c r="I55" s="39"/>
      <c r="J55" s="39"/>
      <c r="K55" s="42"/>
    </row>
    <row r="56" spans="2:47" s="1" customFormat="1" ht="29.25" customHeight="1">
      <c r="B56" s="38"/>
      <c r="C56" s="118" t="s">
        <v>100</v>
      </c>
      <c r="D56" s="39"/>
      <c r="E56" s="39"/>
      <c r="F56" s="39"/>
      <c r="G56" s="39"/>
      <c r="H56" s="39"/>
      <c r="I56" s="39"/>
      <c r="J56" s="105">
        <f>J87</f>
        <v>0</v>
      </c>
      <c r="K56" s="42"/>
      <c r="AU56" s="24" t="s">
        <v>101</v>
      </c>
    </row>
    <row r="57" spans="2:11" s="7" customFormat="1" ht="24.95" customHeight="1">
      <c r="B57" s="119"/>
      <c r="C57" s="120"/>
      <c r="D57" s="121" t="s">
        <v>102</v>
      </c>
      <c r="E57" s="122"/>
      <c r="F57" s="122"/>
      <c r="G57" s="122"/>
      <c r="H57" s="122"/>
      <c r="I57" s="122"/>
      <c r="J57" s="123">
        <f>J88</f>
        <v>0</v>
      </c>
      <c r="K57" s="124"/>
    </row>
    <row r="58" spans="2:11" s="8" customFormat="1" ht="19.9" customHeight="1">
      <c r="B58" s="125"/>
      <c r="C58" s="126"/>
      <c r="D58" s="127" t="s">
        <v>103</v>
      </c>
      <c r="E58" s="128"/>
      <c r="F58" s="128"/>
      <c r="G58" s="128"/>
      <c r="H58" s="128"/>
      <c r="I58" s="128"/>
      <c r="J58" s="129">
        <f>J89</f>
        <v>0</v>
      </c>
      <c r="K58" s="130"/>
    </row>
    <row r="59" spans="2:11" s="8" customFormat="1" ht="19.9" customHeight="1">
      <c r="B59" s="125"/>
      <c r="C59" s="126"/>
      <c r="D59" s="127" t="s">
        <v>104</v>
      </c>
      <c r="E59" s="128"/>
      <c r="F59" s="128"/>
      <c r="G59" s="128"/>
      <c r="H59" s="128"/>
      <c r="I59" s="128"/>
      <c r="J59" s="129">
        <f>J116</f>
        <v>0</v>
      </c>
      <c r="K59" s="130"/>
    </row>
    <row r="60" spans="2:11" s="8" customFormat="1" ht="19.9" customHeight="1">
      <c r="B60" s="125"/>
      <c r="C60" s="126"/>
      <c r="D60" s="127" t="s">
        <v>105</v>
      </c>
      <c r="E60" s="128"/>
      <c r="F60" s="128"/>
      <c r="G60" s="128"/>
      <c r="H60" s="128"/>
      <c r="I60" s="128"/>
      <c r="J60" s="129">
        <f>J123</f>
        <v>0</v>
      </c>
      <c r="K60" s="130"/>
    </row>
    <row r="61" spans="2:11" s="8" customFormat="1" ht="19.9" customHeight="1">
      <c r="B61" s="125"/>
      <c r="C61" s="126"/>
      <c r="D61" s="127" t="s">
        <v>106</v>
      </c>
      <c r="E61" s="128"/>
      <c r="F61" s="128"/>
      <c r="G61" s="128"/>
      <c r="H61" s="128"/>
      <c r="I61" s="128"/>
      <c r="J61" s="129">
        <f>J148</f>
        <v>0</v>
      </c>
      <c r="K61" s="130"/>
    </row>
    <row r="62" spans="2:11" s="8" customFormat="1" ht="19.9" customHeight="1">
      <c r="B62" s="125"/>
      <c r="C62" s="126"/>
      <c r="D62" s="127" t="s">
        <v>108</v>
      </c>
      <c r="E62" s="128"/>
      <c r="F62" s="128"/>
      <c r="G62" s="128"/>
      <c r="H62" s="128"/>
      <c r="I62" s="128"/>
      <c r="J62" s="129">
        <f>J160</f>
        <v>0</v>
      </c>
      <c r="K62" s="130"/>
    </row>
    <row r="63" spans="2:11" s="8" customFormat="1" ht="14.85" customHeight="1">
      <c r="B63" s="125"/>
      <c r="C63" s="126"/>
      <c r="D63" s="127" t="s">
        <v>109</v>
      </c>
      <c r="E63" s="128"/>
      <c r="F63" s="128"/>
      <c r="G63" s="128"/>
      <c r="H63" s="128"/>
      <c r="I63" s="128"/>
      <c r="J63" s="129">
        <f>J161</f>
        <v>0</v>
      </c>
      <c r="K63" s="130"/>
    </row>
    <row r="64" spans="2:11" s="8" customFormat="1" ht="14.85" customHeight="1">
      <c r="B64" s="125"/>
      <c r="C64" s="126"/>
      <c r="D64" s="127" t="s">
        <v>111</v>
      </c>
      <c r="E64" s="128"/>
      <c r="F64" s="128"/>
      <c r="G64" s="128"/>
      <c r="H64" s="128"/>
      <c r="I64" s="128"/>
      <c r="J64" s="129">
        <f>J167</f>
        <v>0</v>
      </c>
      <c r="K64" s="130"/>
    </row>
    <row r="65" spans="2:11" s="8" customFormat="1" ht="14.85" customHeight="1">
      <c r="B65" s="125"/>
      <c r="C65" s="126"/>
      <c r="D65" s="127" t="s">
        <v>112</v>
      </c>
      <c r="E65" s="128"/>
      <c r="F65" s="128"/>
      <c r="G65" s="128"/>
      <c r="H65" s="128"/>
      <c r="I65" s="128"/>
      <c r="J65" s="129">
        <f>J181</f>
        <v>0</v>
      </c>
      <c r="K65" s="130"/>
    </row>
    <row r="66" spans="2:11" s="8" customFormat="1" ht="19.9" customHeight="1">
      <c r="B66" s="125"/>
      <c r="C66" s="126"/>
      <c r="D66" s="127" t="s">
        <v>114</v>
      </c>
      <c r="E66" s="128"/>
      <c r="F66" s="128"/>
      <c r="G66" s="128"/>
      <c r="H66" s="128"/>
      <c r="I66" s="128"/>
      <c r="J66" s="129">
        <f>J188</f>
        <v>0</v>
      </c>
      <c r="K66" s="130"/>
    </row>
    <row r="67" spans="2:11" s="7" customFormat="1" ht="24.95" customHeight="1">
      <c r="B67" s="119"/>
      <c r="C67" s="120"/>
      <c r="D67" s="121" t="s">
        <v>117</v>
      </c>
      <c r="E67" s="122"/>
      <c r="F67" s="122"/>
      <c r="G67" s="122"/>
      <c r="H67" s="122"/>
      <c r="I67" s="122"/>
      <c r="J67" s="123">
        <f>J192</f>
        <v>0</v>
      </c>
      <c r="K67" s="124"/>
    </row>
    <row r="68" spans="2:11" s="1" customFormat="1" ht="21.75" customHeight="1">
      <c r="B68" s="38"/>
      <c r="C68" s="39"/>
      <c r="D68" s="39"/>
      <c r="E68" s="39"/>
      <c r="F68" s="39"/>
      <c r="G68" s="39"/>
      <c r="H68" s="39"/>
      <c r="I68" s="39"/>
      <c r="J68" s="39"/>
      <c r="K68" s="42"/>
    </row>
    <row r="69" spans="2:11" s="1" customFormat="1" ht="6.95" customHeight="1">
      <c r="B69" s="53"/>
      <c r="C69" s="54"/>
      <c r="D69" s="54"/>
      <c r="E69" s="54"/>
      <c r="F69" s="54"/>
      <c r="G69" s="54"/>
      <c r="H69" s="54"/>
      <c r="I69" s="54"/>
      <c r="J69" s="54"/>
      <c r="K69" s="55"/>
    </row>
    <row r="73" spans="2:12" s="1" customFormat="1" ht="6.95" customHeight="1">
      <c r="B73" s="56"/>
      <c r="C73" s="57"/>
      <c r="D73" s="57"/>
      <c r="E73" s="57"/>
      <c r="F73" s="57"/>
      <c r="G73" s="57"/>
      <c r="H73" s="57"/>
      <c r="I73" s="57"/>
      <c r="J73" s="57"/>
      <c r="K73" s="57"/>
      <c r="L73" s="38"/>
    </row>
    <row r="74" spans="2:12" s="1" customFormat="1" ht="36.95" customHeight="1">
      <c r="B74" s="38"/>
      <c r="C74" s="58" t="s">
        <v>118</v>
      </c>
      <c r="L74" s="38"/>
    </row>
    <row r="75" spans="2:12" s="1" customFormat="1" ht="6.95" customHeight="1">
      <c r="B75" s="38"/>
      <c r="L75" s="38"/>
    </row>
    <row r="76" spans="2:12" s="1" customFormat="1" ht="14.45" customHeight="1">
      <c r="B76" s="38"/>
      <c r="C76" s="60" t="s">
        <v>16</v>
      </c>
      <c r="L76" s="38"/>
    </row>
    <row r="77" spans="2:12" s="1" customFormat="1" ht="16.5" customHeight="1">
      <c r="B77" s="38"/>
      <c r="E77" s="391" t="str">
        <f>E7</f>
        <v>219170003 - Malé Labe, Horní Lánov, rekonstrukce opevnění, ř.km 11,255 - 11,500</v>
      </c>
      <c r="F77" s="392"/>
      <c r="G77" s="392"/>
      <c r="H77" s="392"/>
      <c r="L77" s="38"/>
    </row>
    <row r="78" spans="2:12" s="1" customFormat="1" ht="14.45" customHeight="1">
      <c r="B78" s="38"/>
      <c r="C78" s="60" t="s">
        <v>95</v>
      </c>
      <c r="L78" s="38"/>
    </row>
    <row r="79" spans="2:12" s="1" customFormat="1" ht="17.25" customHeight="1">
      <c r="B79" s="38"/>
      <c r="E79" s="382" t="str">
        <f>E9</f>
        <v>SO 01.2 - Stabilizace paty PB zdi v délce 5,7 m v ř.km 11,487 ÷ 11,493</v>
      </c>
      <c r="F79" s="393"/>
      <c r="G79" s="393"/>
      <c r="H79" s="393"/>
      <c r="L79" s="38"/>
    </row>
    <row r="80" spans="2:12" s="1" customFormat="1" ht="6.95" customHeight="1">
      <c r="B80" s="38"/>
      <c r="L80" s="38"/>
    </row>
    <row r="81" spans="2:12" s="1" customFormat="1" ht="18" customHeight="1">
      <c r="B81" s="38"/>
      <c r="C81" s="60" t="s">
        <v>19</v>
      </c>
      <c r="F81" s="131" t="str">
        <f>F12</f>
        <v xml:space="preserve"> </v>
      </c>
      <c r="I81" s="60" t="s">
        <v>21</v>
      </c>
      <c r="J81" s="64" t="str">
        <f>IF(J12="","",J12)</f>
        <v/>
      </c>
      <c r="L81" s="38"/>
    </row>
    <row r="82" spans="2:12" s="1" customFormat="1" ht="6.95" customHeight="1">
      <c r="B82" s="38"/>
      <c r="L82" s="38"/>
    </row>
    <row r="83" spans="2:12" s="1" customFormat="1" ht="15">
      <c r="B83" s="38"/>
      <c r="C83" s="60" t="s">
        <v>22</v>
      </c>
      <c r="F83" s="131" t="str">
        <f>E15</f>
        <v>Povodí Labe, státní podnik</v>
      </c>
      <c r="I83" s="60" t="s">
        <v>27</v>
      </c>
      <c r="J83" s="131"/>
      <c r="L83" s="38"/>
    </row>
    <row r="84" spans="2:12" s="1" customFormat="1" ht="14.45" customHeight="1">
      <c r="B84" s="38"/>
      <c r="C84" s="60" t="s">
        <v>26</v>
      </c>
      <c r="F84" s="131" t="str">
        <f>IF(E18="","",E18)</f>
        <v xml:space="preserve"> </v>
      </c>
      <c r="L84" s="38"/>
    </row>
    <row r="85" spans="2:12" s="1" customFormat="1" ht="10.35" customHeight="1">
      <c r="B85" s="38"/>
      <c r="L85" s="38"/>
    </row>
    <row r="86" spans="2:20" s="9" customFormat="1" ht="29.25" customHeight="1">
      <c r="B86" s="132"/>
      <c r="C86" s="133" t="s">
        <v>119</v>
      </c>
      <c r="D86" s="134" t="s">
        <v>50</v>
      </c>
      <c r="E86" s="134" t="s">
        <v>46</v>
      </c>
      <c r="F86" s="134" t="s">
        <v>120</v>
      </c>
      <c r="G86" s="134" t="s">
        <v>121</v>
      </c>
      <c r="H86" s="134" t="s">
        <v>122</v>
      </c>
      <c r="I86" s="134" t="s">
        <v>123</v>
      </c>
      <c r="J86" s="134" t="s">
        <v>99</v>
      </c>
      <c r="K86" s="135" t="s">
        <v>124</v>
      </c>
      <c r="L86" s="132"/>
      <c r="M86" s="70" t="s">
        <v>125</v>
      </c>
      <c r="N86" s="71" t="s">
        <v>35</v>
      </c>
      <c r="O86" s="71" t="s">
        <v>126</v>
      </c>
      <c r="P86" s="71" t="s">
        <v>127</v>
      </c>
      <c r="Q86" s="71" t="s">
        <v>128</v>
      </c>
      <c r="R86" s="71" t="s">
        <v>129</v>
      </c>
      <c r="S86" s="71" t="s">
        <v>130</v>
      </c>
      <c r="T86" s="72" t="s">
        <v>131</v>
      </c>
    </row>
    <row r="87" spans="2:63" s="1" customFormat="1" ht="29.25" customHeight="1">
      <c r="B87" s="38"/>
      <c r="C87" s="74" t="s">
        <v>100</v>
      </c>
      <c r="J87" s="136">
        <f>BK87</f>
        <v>0</v>
      </c>
      <c r="L87" s="38"/>
      <c r="M87" s="73"/>
      <c r="N87" s="65"/>
      <c r="O87" s="65"/>
      <c r="P87" s="137">
        <f>P88+P192</f>
        <v>0</v>
      </c>
      <c r="Q87" s="65"/>
      <c r="R87" s="137">
        <f>R88+R192</f>
        <v>15.3120845</v>
      </c>
      <c r="S87" s="65"/>
      <c r="T87" s="138">
        <f>T88+T192</f>
        <v>0</v>
      </c>
      <c r="AT87" s="24" t="s">
        <v>64</v>
      </c>
      <c r="AU87" s="24" t="s">
        <v>101</v>
      </c>
      <c r="BK87" s="139">
        <f>BK88+BK192</f>
        <v>0</v>
      </c>
    </row>
    <row r="88" spans="2:63" s="10" customFormat="1" ht="37.35" customHeight="1">
      <c r="B88" s="140"/>
      <c r="D88" s="141" t="s">
        <v>64</v>
      </c>
      <c r="E88" s="142" t="s">
        <v>132</v>
      </c>
      <c r="F88" s="142" t="s">
        <v>133</v>
      </c>
      <c r="J88" s="143">
        <f>BK88</f>
        <v>0</v>
      </c>
      <c r="L88" s="140"/>
      <c r="M88" s="144"/>
      <c r="N88" s="145"/>
      <c r="O88" s="145"/>
      <c r="P88" s="146">
        <f>P89+P116+P123+P148+P160+P188</f>
        <v>0</v>
      </c>
      <c r="Q88" s="145"/>
      <c r="R88" s="146">
        <f>R89+R116+R123+R148+R160+R188</f>
        <v>15.3120845</v>
      </c>
      <c r="S88" s="145"/>
      <c r="T88" s="147">
        <f>T89+T116+T123+T148+T160+T188</f>
        <v>0</v>
      </c>
      <c r="AR88" s="141" t="s">
        <v>73</v>
      </c>
      <c r="AT88" s="148" t="s">
        <v>64</v>
      </c>
      <c r="AU88" s="148" t="s">
        <v>65</v>
      </c>
      <c r="AY88" s="141" t="s">
        <v>134</v>
      </c>
      <c r="BK88" s="149">
        <f>BK89+BK116+BK123+BK148+BK160+BK188</f>
        <v>0</v>
      </c>
    </row>
    <row r="89" spans="2:63" s="10" customFormat="1" ht="19.9" customHeight="1">
      <c r="B89" s="140"/>
      <c r="D89" s="141" t="s">
        <v>64</v>
      </c>
      <c r="E89" s="150" t="s">
        <v>73</v>
      </c>
      <c r="F89" s="150" t="s">
        <v>135</v>
      </c>
      <c r="J89" s="151">
        <f>BK89</f>
        <v>0</v>
      </c>
      <c r="L89" s="140"/>
      <c r="M89" s="144"/>
      <c r="N89" s="145"/>
      <c r="O89" s="145"/>
      <c r="P89" s="146">
        <f>SUM(P90:P115)</f>
        <v>0</v>
      </c>
      <c r="Q89" s="145"/>
      <c r="R89" s="146">
        <f>SUM(R90:R115)</f>
        <v>0</v>
      </c>
      <c r="S89" s="145"/>
      <c r="T89" s="147">
        <f>SUM(T90:T115)</f>
        <v>0</v>
      </c>
      <c r="AR89" s="141" t="s">
        <v>73</v>
      </c>
      <c r="AT89" s="148" t="s">
        <v>64</v>
      </c>
      <c r="AU89" s="148" t="s">
        <v>73</v>
      </c>
      <c r="AY89" s="141" t="s">
        <v>134</v>
      </c>
      <c r="BK89" s="149">
        <f>SUM(BK90:BK115)</f>
        <v>0</v>
      </c>
    </row>
    <row r="90" spans="2:65" s="1" customFormat="1" ht="16.5" customHeight="1">
      <c r="B90" s="152"/>
      <c r="C90" s="153" t="s">
        <v>73</v>
      </c>
      <c r="D90" s="153" t="s">
        <v>136</v>
      </c>
      <c r="E90" s="154" t="s">
        <v>189</v>
      </c>
      <c r="F90" s="155" t="s">
        <v>190</v>
      </c>
      <c r="G90" s="156" t="s">
        <v>191</v>
      </c>
      <c r="H90" s="157">
        <v>336</v>
      </c>
      <c r="I90" s="158"/>
      <c r="J90" s="158">
        <f>ROUND(I90*H90,2)</f>
        <v>0</v>
      </c>
      <c r="K90" s="155" t="s">
        <v>1065</v>
      </c>
      <c r="L90" s="38"/>
      <c r="M90" s="159" t="s">
        <v>5</v>
      </c>
      <c r="N90" s="160" t="s">
        <v>36</v>
      </c>
      <c r="O90" s="161"/>
      <c r="P90" s="161">
        <f>O90*H90</f>
        <v>0</v>
      </c>
      <c r="Q90" s="161">
        <v>0</v>
      </c>
      <c r="R90" s="161">
        <f>Q90*H90</f>
        <v>0</v>
      </c>
      <c r="S90" s="161">
        <v>0</v>
      </c>
      <c r="T90" s="162">
        <f>S90*H90</f>
        <v>0</v>
      </c>
      <c r="AR90" s="24" t="s">
        <v>141</v>
      </c>
      <c r="AT90" s="24" t="s">
        <v>136</v>
      </c>
      <c r="AU90" s="24" t="s">
        <v>75</v>
      </c>
      <c r="AY90" s="24" t="s">
        <v>134</v>
      </c>
      <c r="BE90" s="163">
        <f>IF(N90="základní",J90,0)</f>
        <v>0</v>
      </c>
      <c r="BF90" s="163">
        <f>IF(N90="snížená",J90,0)</f>
        <v>0</v>
      </c>
      <c r="BG90" s="163">
        <f>IF(N90="zákl. přenesená",J90,0)</f>
        <v>0</v>
      </c>
      <c r="BH90" s="163">
        <f>IF(N90="sníž. přenesená",J90,0)</f>
        <v>0</v>
      </c>
      <c r="BI90" s="163">
        <f>IF(N90="nulová",J90,0)</f>
        <v>0</v>
      </c>
      <c r="BJ90" s="24" t="s">
        <v>73</v>
      </c>
      <c r="BK90" s="163">
        <f>ROUND(I90*H90,2)</f>
        <v>0</v>
      </c>
      <c r="BL90" s="24" t="s">
        <v>141</v>
      </c>
      <c r="BM90" s="24" t="s">
        <v>608</v>
      </c>
    </row>
    <row r="91" spans="2:47" s="1" customFormat="1" ht="13.5">
      <c r="B91" s="38"/>
      <c r="D91" s="164" t="s">
        <v>143</v>
      </c>
      <c r="F91" s="165" t="s">
        <v>193</v>
      </c>
      <c r="L91" s="38"/>
      <c r="M91" s="166"/>
      <c r="N91" s="39"/>
      <c r="O91" s="39"/>
      <c r="P91" s="39"/>
      <c r="Q91" s="39"/>
      <c r="R91" s="39"/>
      <c r="S91" s="39"/>
      <c r="T91" s="67"/>
      <c r="AT91" s="24" t="s">
        <v>143</v>
      </c>
      <c r="AU91" s="24" t="s">
        <v>75</v>
      </c>
    </row>
    <row r="92" spans="2:47" s="1" customFormat="1" ht="256.5">
      <c r="B92" s="38"/>
      <c r="D92" s="164" t="s">
        <v>145</v>
      </c>
      <c r="F92" s="167" t="s">
        <v>194</v>
      </c>
      <c r="L92" s="38"/>
      <c r="M92" s="166"/>
      <c r="N92" s="39"/>
      <c r="O92" s="39"/>
      <c r="P92" s="39"/>
      <c r="Q92" s="39"/>
      <c r="R92" s="39"/>
      <c r="S92" s="39"/>
      <c r="T92" s="67"/>
      <c r="AT92" s="24" t="s">
        <v>145</v>
      </c>
      <c r="AU92" s="24" t="s">
        <v>75</v>
      </c>
    </row>
    <row r="93" spans="2:65" s="1" customFormat="1" ht="25.5" customHeight="1">
      <c r="B93" s="152"/>
      <c r="C93" s="153" t="s">
        <v>75</v>
      </c>
      <c r="D93" s="153" t="s">
        <v>136</v>
      </c>
      <c r="E93" s="154" t="s">
        <v>197</v>
      </c>
      <c r="F93" s="155" t="s">
        <v>198</v>
      </c>
      <c r="G93" s="156" t="s">
        <v>199</v>
      </c>
      <c r="H93" s="157">
        <v>14</v>
      </c>
      <c r="I93" s="158"/>
      <c r="J93" s="158">
        <f>ROUND(I93*H93,2)</f>
        <v>0</v>
      </c>
      <c r="K93" s="155" t="s">
        <v>1065</v>
      </c>
      <c r="L93" s="38"/>
      <c r="M93" s="159" t="s">
        <v>5</v>
      </c>
      <c r="N93" s="160" t="s">
        <v>36</v>
      </c>
      <c r="O93" s="161"/>
      <c r="P93" s="161">
        <f>O93*H93</f>
        <v>0</v>
      </c>
      <c r="Q93" s="161">
        <v>0</v>
      </c>
      <c r="R93" s="161">
        <f>Q93*H93</f>
        <v>0</v>
      </c>
      <c r="S93" s="161">
        <v>0</v>
      </c>
      <c r="T93" s="162">
        <f>S93*H93</f>
        <v>0</v>
      </c>
      <c r="AR93" s="24" t="s">
        <v>141</v>
      </c>
      <c r="AT93" s="24" t="s">
        <v>136</v>
      </c>
      <c r="AU93" s="24" t="s">
        <v>75</v>
      </c>
      <c r="AY93" s="24" t="s">
        <v>134</v>
      </c>
      <c r="BE93" s="163">
        <f>IF(N93="základní",J93,0)</f>
        <v>0</v>
      </c>
      <c r="BF93" s="163">
        <f>IF(N93="snížená",J93,0)</f>
        <v>0</v>
      </c>
      <c r="BG93" s="163">
        <f>IF(N93="zákl. přenesená",J93,0)</f>
        <v>0</v>
      </c>
      <c r="BH93" s="163">
        <f>IF(N93="sníž. přenesená",J93,0)</f>
        <v>0</v>
      </c>
      <c r="BI93" s="163">
        <f>IF(N93="nulová",J93,0)</f>
        <v>0</v>
      </c>
      <c r="BJ93" s="24" t="s">
        <v>73</v>
      </c>
      <c r="BK93" s="163">
        <f>ROUND(I93*H93,2)</f>
        <v>0</v>
      </c>
      <c r="BL93" s="24" t="s">
        <v>141</v>
      </c>
      <c r="BM93" s="24" t="s">
        <v>609</v>
      </c>
    </row>
    <row r="94" spans="2:47" s="1" customFormat="1" ht="27">
      <c r="B94" s="38"/>
      <c r="D94" s="164" t="s">
        <v>143</v>
      </c>
      <c r="F94" s="165" t="s">
        <v>201</v>
      </c>
      <c r="L94" s="38"/>
      <c r="M94" s="166"/>
      <c r="N94" s="39"/>
      <c r="O94" s="39"/>
      <c r="P94" s="39"/>
      <c r="Q94" s="39"/>
      <c r="R94" s="39"/>
      <c r="S94" s="39"/>
      <c r="T94" s="67"/>
      <c r="AT94" s="24" t="s">
        <v>143</v>
      </c>
      <c r="AU94" s="24" t="s">
        <v>75</v>
      </c>
    </row>
    <row r="95" spans="2:47" s="1" customFormat="1" ht="162">
      <c r="B95" s="38"/>
      <c r="D95" s="164" t="s">
        <v>145</v>
      </c>
      <c r="F95" s="167" t="s">
        <v>202</v>
      </c>
      <c r="L95" s="38"/>
      <c r="M95" s="166"/>
      <c r="N95" s="39"/>
      <c r="O95" s="39"/>
      <c r="P95" s="39"/>
      <c r="Q95" s="39"/>
      <c r="R95" s="39"/>
      <c r="S95" s="39"/>
      <c r="T95" s="67"/>
      <c r="AT95" s="24" t="s">
        <v>145</v>
      </c>
      <c r="AU95" s="24" t="s">
        <v>75</v>
      </c>
    </row>
    <row r="96" spans="2:65" s="1" customFormat="1" ht="25.5" customHeight="1">
      <c r="B96" s="152"/>
      <c r="C96" s="153" t="s">
        <v>150</v>
      </c>
      <c r="D96" s="153" t="s">
        <v>136</v>
      </c>
      <c r="E96" s="154" t="s">
        <v>610</v>
      </c>
      <c r="F96" s="155" t="s">
        <v>611</v>
      </c>
      <c r="G96" s="156" t="s">
        <v>170</v>
      </c>
      <c r="H96" s="157">
        <v>2.3</v>
      </c>
      <c r="I96" s="158"/>
      <c r="J96" s="158">
        <f>ROUND(I96*H96,2)</f>
        <v>0</v>
      </c>
      <c r="K96" s="155" t="s">
        <v>1065</v>
      </c>
      <c r="L96" s="38"/>
      <c r="M96" s="159" t="s">
        <v>5</v>
      </c>
      <c r="N96" s="160" t="s">
        <v>36</v>
      </c>
      <c r="O96" s="161"/>
      <c r="P96" s="161">
        <f>O96*H96</f>
        <v>0</v>
      </c>
      <c r="Q96" s="161">
        <v>0</v>
      </c>
      <c r="R96" s="161">
        <f>Q96*H96</f>
        <v>0</v>
      </c>
      <c r="S96" s="161">
        <v>0</v>
      </c>
      <c r="T96" s="162">
        <f>S96*H96</f>
        <v>0</v>
      </c>
      <c r="AR96" s="24" t="s">
        <v>141</v>
      </c>
      <c r="AT96" s="24" t="s">
        <v>136</v>
      </c>
      <c r="AU96" s="24" t="s">
        <v>75</v>
      </c>
      <c r="AY96" s="24" t="s">
        <v>134</v>
      </c>
      <c r="BE96" s="163">
        <f>IF(N96="základní",J96,0)</f>
        <v>0</v>
      </c>
      <c r="BF96" s="163">
        <f>IF(N96="snížená",J96,0)</f>
        <v>0</v>
      </c>
      <c r="BG96" s="163">
        <f>IF(N96="zákl. přenesená",J96,0)</f>
        <v>0</v>
      </c>
      <c r="BH96" s="163">
        <f>IF(N96="sníž. přenesená",J96,0)</f>
        <v>0</v>
      </c>
      <c r="BI96" s="163">
        <f>IF(N96="nulová",J96,0)</f>
        <v>0</v>
      </c>
      <c r="BJ96" s="24" t="s">
        <v>73</v>
      </c>
      <c r="BK96" s="163">
        <f>ROUND(I96*H96,2)</f>
        <v>0</v>
      </c>
      <c r="BL96" s="24" t="s">
        <v>141</v>
      </c>
      <c r="BM96" s="24" t="s">
        <v>612</v>
      </c>
    </row>
    <row r="97" spans="2:47" s="1" customFormat="1" ht="27">
      <c r="B97" s="38"/>
      <c r="D97" s="164" t="s">
        <v>143</v>
      </c>
      <c r="F97" s="165" t="s">
        <v>613</v>
      </c>
      <c r="L97" s="38"/>
      <c r="M97" s="166"/>
      <c r="N97" s="39"/>
      <c r="O97" s="39"/>
      <c r="P97" s="39"/>
      <c r="Q97" s="39"/>
      <c r="R97" s="39"/>
      <c r="S97" s="39"/>
      <c r="T97" s="67"/>
      <c r="AT97" s="24" t="s">
        <v>143</v>
      </c>
      <c r="AU97" s="24" t="s">
        <v>75</v>
      </c>
    </row>
    <row r="98" spans="2:47" s="1" customFormat="1" ht="202.5">
      <c r="B98" s="38"/>
      <c r="D98" s="164" t="s">
        <v>145</v>
      </c>
      <c r="F98" s="167" t="s">
        <v>614</v>
      </c>
      <c r="L98" s="38"/>
      <c r="M98" s="166"/>
      <c r="N98" s="39"/>
      <c r="O98" s="39"/>
      <c r="P98" s="39"/>
      <c r="Q98" s="39"/>
      <c r="R98" s="39"/>
      <c r="S98" s="39"/>
      <c r="T98" s="67"/>
      <c r="AT98" s="24" t="s">
        <v>145</v>
      </c>
      <c r="AU98" s="24" t="s">
        <v>75</v>
      </c>
    </row>
    <row r="99" spans="2:51" s="11" customFormat="1" ht="13.5">
      <c r="B99" s="168"/>
      <c r="D99" s="164" t="s">
        <v>146</v>
      </c>
      <c r="E99" s="169" t="s">
        <v>5</v>
      </c>
      <c r="F99" s="170" t="s">
        <v>615</v>
      </c>
      <c r="H99" s="169" t="s">
        <v>5</v>
      </c>
      <c r="L99" s="168"/>
      <c r="M99" s="171"/>
      <c r="N99" s="172"/>
      <c r="O99" s="172"/>
      <c r="P99" s="172"/>
      <c r="Q99" s="172"/>
      <c r="R99" s="172"/>
      <c r="S99" s="172"/>
      <c r="T99" s="173"/>
      <c r="AT99" s="169" t="s">
        <v>146</v>
      </c>
      <c r="AU99" s="169" t="s">
        <v>75</v>
      </c>
      <c r="AV99" s="11" t="s">
        <v>73</v>
      </c>
      <c r="AW99" s="11" t="s">
        <v>28</v>
      </c>
      <c r="AX99" s="11" t="s">
        <v>65</v>
      </c>
      <c r="AY99" s="169" t="s">
        <v>134</v>
      </c>
    </row>
    <row r="100" spans="2:51" s="12" customFormat="1" ht="13.5">
      <c r="B100" s="174"/>
      <c r="D100" s="164" t="s">
        <v>146</v>
      </c>
      <c r="E100" s="175" t="s">
        <v>5</v>
      </c>
      <c r="F100" s="176" t="s">
        <v>616</v>
      </c>
      <c r="H100" s="177">
        <v>2.3</v>
      </c>
      <c r="L100" s="174"/>
      <c r="M100" s="178"/>
      <c r="N100" s="179"/>
      <c r="O100" s="179"/>
      <c r="P100" s="179"/>
      <c r="Q100" s="179"/>
      <c r="R100" s="179"/>
      <c r="S100" s="179"/>
      <c r="T100" s="180"/>
      <c r="AT100" s="175" t="s">
        <v>146</v>
      </c>
      <c r="AU100" s="175" t="s">
        <v>75</v>
      </c>
      <c r="AV100" s="12" t="s">
        <v>75</v>
      </c>
      <c r="AW100" s="12" t="s">
        <v>28</v>
      </c>
      <c r="AX100" s="12" t="s">
        <v>73</v>
      </c>
      <c r="AY100" s="175" t="s">
        <v>134</v>
      </c>
    </row>
    <row r="101" spans="2:65" s="1" customFormat="1" ht="16.5" customHeight="1">
      <c r="B101" s="152"/>
      <c r="C101" s="153" t="s">
        <v>141</v>
      </c>
      <c r="D101" s="153" t="s">
        <v>136</v>
      </c>
      <c r="E101" s="154" t="s">
        <v>617</v>
      </c>
      <c r="F101" s="155" t="s">
        <v>618</v>
      </c>
      <c r="G101" s="156" t="s">
        <v>170</v>
      </c>
      <c r="H101" s="157">
        <v>1.1</v>
      </c>
      <c r="I101" s="158"/>
      <c r="J101" s="158">
        <f>ROUND(I101*H101,2)</f>
        <v>0</v>
      </c>
      <c r="K101" s="155" t="s">
        <v>140</v>
      </c>
      <c r="L101" s="38"/>
      <c r="M101" s="159" t="s">
        <v>5</v>
      </c>
      <c r="N101" s="160" t="s">
        <v>36</v>
      </c>
      <c r="O101" s="161"/>
      <c r="P101" s="161">
        <f>O101*H101</f>
        <v>0</v>
      </c>
      <c r="Q101" s="161">
        <v>0</v>
      </c>
      <c r="R101" s="161">
        <f>Q101*H101</f>
        <v>0</v>
      </c>
      <c r="S101" s="161">
        <v>0</v>
      </c>
      <c r="T101" s="162">
        <f>S101*H101</f>
        <v>0</v>
      </c>
      <c r="AR101" s="24" t="s">
        <v>141</v>
      </c>
      <c r="AT101" s="24" t="s">
        <v>136</v>
      </c>
      <c r="AU101" s="24" t="s">
        <v>75</v>
      </c>
      <c r="AY101" s="24" t="s">
        <v>134</v>
      </c>
      <c r="BE101" s="163">
        <f>IF(N101="základní",J101,0)</f>
        <v>0</v>
      </c>
      <c r="BF101" s="163">
        <f>IF(N101="snížená",J101,0)</f>
        <v>0</v>
      </c>
      <c r="BG101" s="163">
        <f>IF(N101="zákl. přenesená",J101,0)</f>
        <v>0</v>
      </c>
      <c r="BH101" s="163">
        <f>IF(N101="sníž. přenesená",J101,0)</f>
        <v>0</v>
      </c>
      <c r="BI101" s="163">
        <f>IF(N101="nulová",J101,0)</f>
        <v>0</v>
      </c>
      <c r="BJ101" s="24" t="s">
        <v>73</v>
      </c>
      <c r="BK101" s="163">
        <f>ROUND(I101*H101,2)</f>
        <v>0</v>
      </c>
      <c r="BL101" s="24" t="s">
        <v>141</v>
      </c>
      <c r="BM101" s="24" t="s">
        <v>619</v>
      </c>
    </row>
    <row r="102" spans="2:47" s="1" customFormat="1" ht="13.5">
      <c r="B102" s="38"/>
      <c r="D102" s="164" t="s">
        <v>143</v>
      </c>
      <c r="F102" s="165" t="s">
        <v>620</v>
      </c>
      <c r="L102" s="38"/>
      <c r="M102" s="166"/>
      <c r="N102" s="39"/>
      <c r="O102" s="39"/>
      <c r="P102" s="39"/>
      <c r="Q102" s="39"/>
      <c r="R102" s="39"/>
      <c r="S102" s="39"/>
      <c r="T102" s="67"/>
      <c r="AT102" s="24" t="s">
        <v>143</v>
      </c>
      <c r="AU102" s="24" t="s">
        <v>75</v>
      </c>
    </row>
    <row r="103" spans="2:65" s="1" customFormat="1" ht="16.5" customHeight="1">
      <c r="B103" s="152"/>
      <c r="C103" s="153" t="s">
        <v>151</v>
      </c>
      <c r="D103" s="153" t="s">
        <v>136</v>
      </c>
      <c r="E103" s="154" t="s">
        <v>621</v>
      </c>
      <c r="F103" s="155" t="s">
        <v>622</v>
      </c>
      <c r="G103" s="156" t="s">
        <v>170</v>
      </c>
      <c r="H103" s="157">
        <v>3.4</v>
      </c>
      <c r="I103" s="158"/>
      <c r="J103" s="158">
        <f>ROUND(I103*H103,2)</f>
        <v>0</v>
      </c>
      <c r="K103" s="155" t="s">
        <v>1065</v>
      </c>
      <c r="L103" s="38"/>
      <c r="M103" s="159" t="s">
        <v>5</v>
      </c>
      <c r="N103" s="160" t="s">
        <v>36</v>
      </c>
      <c r="O103" s="161"/>
      <c r="P103" s="161">
        <f>O103*H103</f>
        <v>0</v>
      </c>
      <c r="Q103" s="161">
        <v>0</v>
      </c>
      <c r="R103" s="161">
        <f>Q103*H103</f>
        <v>0</v>
      </c>
      <c r="S103" s="161">
        <v>0</v>
      </c>
      <c r="T103" s="162">
        <f>S103*H103</f>
        <v>0</v>
      </c>
      <c r="AR103" s="24" t="s">
        <v>141</v>
      </c>
      <c r="AT103" s="24" t="s">
        <v>136</v>
      </c>
      <c r="AU103" s="24" t="s">
        <v>75</v>
      </c>
      <c r="AY103" s="24" t="s">
        <v>134</v>
      </c>
      <c r="BE103" s="163">
        <f>IF(N103="základní",J103,0)</f>
        <v>0</v>
      </c>
      <c r="BF103" s="163">
        <f>IF(N103="snížená",J103,0)</f>
        <v>0</v>
      </c>
      <c r="BG103" s="163">
        <f>IF(N103="zákl. přenesená",J103,0)</f>
        <v>0</v>
      </c>
      <c r="BH103" s="163">
        <f>IF(N103="sníž. přenesená",J103,0)</f>
        <v>0</v>
      </c>
      <c r="BI103" s="163">
        <f>IF(N103="nulová",J103,0)</f>
        <v>0</v>
      </c>
      <c r="BJ103" s="24" t="s">
        <v>73</v>
      </c>
      <c r="BK103" s="163">
        <f>ROUND(I103*H103,2)</f>
        <v>0</v>
      </c>
      <c r="BL103" s="24" t="s">
        <v>141</v>
      </c>
      <c r="BM103" s="24" t="s">
        <v>623</v>
      </c>
    </row>
    <row r="104" spans="2:47" s="1" customFormat="1" ht="40.5">
      <c r="B104" s="38"/>
      <c r="D104" s="164" t="s">
        <v>143</v>
      </c>
      <c r="F104" s="165" t="s">
        <v>624</v>
      </c>
      <c r="L104" s="38"/>
      <c r="M104" s="166"/>
      <c r="N104" s="39"/>
      <c r="O104" s="39"/>
      <c r="P104" s="39"/>
      <c r="Q104" s="39"/>
      <c r="R104" s="39"/>
      <c r="S104" s="39"/>
      <c r="T104" s="67"/>
      <c r="AT104" s="24" t="s">
        <v>143</v>
      </c>
      <c r="AU104" s="24" t="s">
        <v>75</v>
      </c>
    </row>
    <row r="105" spans="2:47" s="1" customFormat="1" ht="94.5">
      <c r="B105" s="38"/>
      <c r="D105" s="164" t="s">
        <v>145</v>
      </c>
      <c r="F105" s="167" t="s">
        <v>625</v>
      </c>
      <c r="L105" s="38"/>
      <c r="M105" s="166"/>
      <c r="N105" s="39"/>
      <c r="O105" s="39"/>
      <c r="P105" s="39"/>
      <c r="Q105" s="39"/>
      <c r="R105" s="39"/>
      <c r="S105" s="39"/>
      <c r="T105" s="67"/>
      <c r="AT105" s="24" t="s">
        <v>145</v>
      </c>
      <c r="AU105" s="24" t="s">
        <v>75</v>
      </c>
    </row>
    <row r="106" spans="2:65" s="1" customFormat="1" ht="25.5" customHeight="1">
      <c r="B106" s="152"/>
      <c r="C106" s="153" t="s">
        <v>157</v>
      </c>
      <c r="D106" s="153" t="s">
        <v>136</v>
      </c>
      <c r="E106" s="154" t="s">
        <v>273</v>
      </c>
      <c r="F106" s="155" t="s">
        <v>274</v>
      </c>
      <c r="G106" s="156" t="s">
        <v>170</v>
      </c>
      <c r="H106" s="157">
        <v>3.4</v>
      </c>
      <c r="I106" s="158"/>
      <c r="J106" s="158">
        <f>ROUND(I106*H106,2)</f>
        <v>0</v>
      </c>
      <c r="K106" s="155" t="s">
        <v>140</v>
      </c>
      <c r="L106" s="38"/>
      <c r="M106" s="159" t="s">
        <v>5</v>
      </c>
      <c r="N106" s="160" t="s">
        <v>36</v>
      </c>
      <c r="O106" s="161"/>
      <c r="P106" s="161">
        <f>O106*H106</f>
        <v>0</v>
      </c>
      <c r="Q106" s="161">
        <v>0</v>
      </c>
      <c r="R106" s="161">
        <f>Q106*H106</f>
        <v>0</v>
      </c>
      <c r="S106" s="161">
        <v>0</v>
      </c>
      <c r="T106" s="162">
        <f>S106*H106</f>
        <v>0</v>
      </c>
      <c r="AR106" s="24" t="s">
        <v>141</v>
      </c>
      <c r="AT106" s="24" t="s">
        <v>136</v>
      </c>
      <c r="AU106" s="24" t="s">
        <v>75</v>
      </c>
      <c r="AY106" s="24" t="s">
        <v>134</v>
      </c>
      <c r="BE106" s="163">
        <f>IF(N106="základní",J106,0)</f>
        <v>0</v>
      </c>
      <c r="BF106" s="163">
        <f>IF(N106="snížená",J106,0)</f>
        <v>0</v>
      </c>
      <c r="BG106" s="163">
        <f>IF(N106="zákl. přenesená",J106,0)</f>
        <v>0</v>
      </c>
      <c r="BH106" s="163">
        <f>IF(N106="sníž. přenesená",J106,0)</f>
        <v>0</v>
      </c>
      <c r="BI106" s="163">
        <f>IF(N106="nulová",J106,0)</f>
        <v>0</v>
      </c>
      <c r="BJ106" s="24" t="s">
        <v>73</v>
      </c>
      <c r="BK106" s="163">
        <f>ROUND(I106*H106,2)</f>
        <v>0</v>
      </c>
      <c r="BL106" s="24" t="s">
        <v>141</v>
      </c>
      <c r="BM106" s="24" t="s">
        <v>626</v>
      </c>
    </row>
    <row r="107" spans="2:47" s="1" customFormat="1" ht="13.5">
      <c r="B107" s="38"/>
      <c r="D107" s="164" t="s">
        <v>143</v>
      </c>
      <c r="F107" s="165" t="s">
        <v>274</v>
      </c>
      <c r="L107" s="38"/>
      <c r="M107" s="166"/>
      <c r="N107" s="39"/>
      <c r="O107" s="39"/>
      <c r="P107" s="39"/>
      <c r="Q107" s="39"/>
      <c r="R107" s="39"/>
      <c r="S107" s="39"/>
      <c r="T107" s="67"/>
      <c r="AT107" s="24" t="s">
        <v>143</v>
      </c>
      <c r="AU107" s="24" t="s">
        <v>75</v>
      </c>
    </row>
    <row r="108" spans="2:51" s="12" customFormat="1" ht="13.5">
      <c r="B108" s="174"/>
      <c r="D108" s="164" t="s">
        <v>146</v>
      </c>
      <c r="E108" s="175" t="s">
        <v>5</v>
      </c>
      <c r="F108" s="176" t="s">
        <v>627</v>
      </c>
      <c r="H108" s="177">
        <v>1.1</v>
      </c>
      <c r="L108" s="174"/>
      <c r="M108" s="178"/>
      <c r="N108" s="179"/>
      <c r="O108" s="179"/>
      <c r="P108" s="179"/>
      <c r="Q108" s="179"/>
      <c r="R108" s="179"/>
      <c r="S108" s="179"/>
      <c r="T108" s="180"/>
      <c r="AT108" s="175" t="s">
        <v>146</v>
      </c>
      <c r="AU108" s="175" t="s">
        <v>75</v>
      </c>
      <c r="AV108" s="12" t="s">
        <v>75</v>
      </c>
      <c r="AW108" s="12" t="s">
        <v>28</v>
      </c>
      <c r="AX108" s="12" t="s">
        <v>65</v>
      </c>
      <c r="AY108" s="175" t="s">
        <v>134</v>
      </c>
    </row>
    <row r="109" spans="2:51" s="12" customFormat="1" ht="13.5">
      <c r="B109" s="174"/>
      <c r="D109" s="164" t="s">
        <v>146</v>
      </c>
      <c r="E109" s="175" t="s">
        <v>5</v>
      </c>
      <c r="F109" s="176" t="s">
        <v>628</v>
      </c>
      <c r="H109" s="177">
        <v>2.3</v>
      </c>
      <c r="L109" s="174"/>
      <c r="M109" s="178"/>
      <c r="N109" s="179"/>
      <c r="O109" s="179"/>
      <c r="P109" s="179"/>
      <c r="Q109" s="179"/>
      <c r="R109" s="179"/>
      <c r="S109" s="179"/>
      <c r="T109" s="180"/>
      <c r="AT109" s="175" t="s">
        <v>146</v>
      </c>
      <c r="AU109" s="175" t="s">
        <v>75</v>
      </c>
      <c r="AV109" s="12" t="s">
        <v>75</v>
      </c>
      <c r="AW109" s="12" t="s">
        <v>28</v>
      </c>
      <c r="AX109" s="12" t="s">
        <v>65</v>
      </c>
      <c r="AY109" s="175" t="s">
        <v>134</v>
      </c>
    </row>
    <row r="110" spans="2:51" s="13" customFormat="1" ht="13.5">
      <c r="B110" s="181"/>
      <c r="D110" s="164" t="s">
        <v>146</v>
      </c>
      <c r="E110" s="182" t="s">
        <v>5</v>
      </c>
      <c r="F110" s="183" t="s">
        <v>149</v>
      </c>
      <c r="H110" s="184">
        <v>3.4</v>
      </c>
      <c r="L110" s="181"/>
      <c r="M110" s="185"/>
      <c r="N110" s="186"/>
      <c r="O110" s="186"/>
      <c r="P110" s="186"/>
      <c r="Q110" s="186"/>
      <c r="R110" s="186"/>
      <c r="S110" s="186"/>
      <c r="T110" s="187"/>
      <c r="AT110" s="182" t="s">
        <v>146</v>
      </c>
      <c r="AU110" s="182" t="s">
        <v>75</v>
      </c>
      <c r="AV110" s="13" t="s">
        <v>141</v>
      </c>
      <c r="AW110" s="13" t="s">
        <v>28</v>
      </c>
      <c r="AX110" s="13" t="s">
        <v>73</v>
      </c>
      <c r="AY110" s="182" t="s">
        <v>134</v>
      </c>
    </row>
    <row r="111" spans="2:65" s="1" customFormat="1" ht="16.5" customHeight="1">
      <c r="B111" s="152"/>
      <c r="C111" s="153" t="s">
        <v>162</v>
      </c>
      <c r="D111" s="153" t="s">
        <v>136</v>
      </c>
      <c r="E111" s="154" t="s">
        <v>629</v>
      </c>
      <c r="F111" s="155" t="s">
        <v>630</v>
      </c>
      <c r="G111" s="156" t="s">
        <v>170</v>
      </c>
      <c r="H111" s="157">
        <v>3.4</v>
      </c>
      <c r="I111" s="158"/>
      <c r="J111" s="158">
        <f>ROUND(I111*H111,2)</f>
        <v>0</v>
      </c>
      <c r="K111" s="155" t="s">
        <v>1065</v>
      </c>
      <c r="L111" s="38"/>
      <c r="M111" s="159" t="s">
        <v>5</v>
      </c>
      <c r="N111" s="160" t="s">
        <v>36</v>
      </c>
      <c r="O111" s="161"/>
      <c r="P111" s="161">
        <f>O111*H111</f>
        <v>0</v>
      </c>
      <c r="Q111" s="161">
        <v>0</v>
      </c>
      <c r="R111" s="161">
        <f>Q111*H111</f>
        <v>0</v>
      </c>
      <c r="S111" s="161">
        <v>0</v>
      </c>
      <c r="T111" s="162">
        <f>S111*H111</f>
        <v>0</v>
      </c>
      <c r="AR111" s="24" t="s">
        <v>141</v>
      </c>
      <c r="AT111" s="24" t="s">
        <v>136</v>
      </c>
      <c r="AU111" s="24" t="s">
        <v>75</v>
      </c>
      <c r="AY111" s="24" t="s">
        <v>134</v>
      </c>
      <c r="BE111" s="163">
        <f>IF(N111="základní",J111,0)</f>
        <v>0</v>
      </c>
      <c r="BF111" s="163">
        <f>IF(N111="snížená",J111,0)</f>
        <v>0</v>
      </c>
      <c r="BG111" s="163">
        <f>IF(N111="zákl. přenesená",J111,0)</f>
        <v>0</v>
      </c>
      <c r="BH111" s="163">
        <f>IF(N111="sníž. přenesená",J111,0)</f>
        <v>0</v>
      </c>
      <c r="BI111" s="163">
        <f>IF(N111="nulová",J111,0)</f>
        <v>0</v>
      </c>
      <c r="BJ111" s="24" t="s">
        <v>73</v>
      </c>
      <c r="BK111" s="163">
        <f>ROUND(I111*H111,2)</f>
        <v>0</v>
      </c>
      <c r="BL111" s="24" t="s">
        <v>141</v>
      </c>
      <c r="BM111" s="24" t="s">
        <v>631</v>
      </c>
    </row>
    <row r="112" spans="2:47" s="1" customFormat="1" ht="27">
      <c r="B112" s="38"/>
      <c r="D112" s="164" t="s">
        <v>143</v>
      </c>
      <c r="F112" s="165" t="s">
        <v>632</v>
      </c>
      <c r="L112" s="38"/>
      <c r="M112" s="166"/>
      <c r="N112" s="39"/>
      <c r="O112" s="39"/>
      <c r="P112" s="39"/>
      <c r="Q112" s="39"/>
      <c r="R112" s="39"/>
      <c r="S112" s="39"/>
      <c r="T112" s="67"/>
      <c r="AT112" s="24" t="s">
        <v>143</v>
      </c>
      <c r="AU112" s="24" t="s">
        <v>75</v>
      </c>
    </row>
    <row r="113" spans="2:47" s="1" customFormat="1" ht="148.5">
      <c r="B113" s="38"/>
      <c r="D113" s="164" t="s">
        <v>145</v>
      </c>
      <c r="F113" s="167" t="s">
        <v>285</v>
      </c>
      <c r="L113" s="38"/>
      <c r="M113" s="166"/>
      <c r="N113" s="39"/>
      <c r="O113" s="39"/>
      <c r="P113" s="39"/>
      <c r="Q113" s="39"/>
      <c r="R113" s="39"/>
      <c r="S113" s="39"/>
      <c r="T113" s="67"/>
      <c r="AT113" s="24" t="s">
        <v>145</v>
      </c>
      <c r="AU113" s="24" t="s">
        <v>75</v>
      </c>
    </row>
    <row r="114" spans="2:51" s="12" customFormat="1" ht="13.5">
      <c r="B114" s="174"/>
      <c r="D114" s="164" t="s">
        <v>146</v>
      </c>
      <c r="E114" s="175" t="s">
        <v>5</v>
      </c>
      <c r="F114" s="176" t="s">
        <v>633</v>
      </c>
      <c r="H114" s="177">
        <v>3.4</v>
      </c>
      <c r="L114" s="174"/>
      <c r="M114" s="178"/>
      <c r="N114" s="179"/>
      <c r="O114" s="179"/>
      <c r="P114" s="179"/>
      <c r="Q114" s="179"/>
      <c r="R114" s="179"/>
      <c r="S114" s="179"/>
      <c r="T114" s="180"/>
      <c r="AT114" s="175" t="s">
        <v>146</v>
      </c>
      <c r="AU114" s="175" t="s">
        <v>75</v>
      </c>
      <c r="AV114" s="12" t="s">
        <v>75</v>
      </c>
      <c r="AW114" s="12" t="s">
        <v>28</v>
      </c>
      <c r="AX114" s="12" t="s">
        <v>65</v>
      </c>
      <c r="AY114" s="175" t="s">
        <v>134</v>
      </c>
    </row>
    <row r="115" spans="2:51" s="13" customFormat="1" ht="13.5">
      <c r="B115" s="181"/>
      <c r="D115" s="164" t="s">
        <v>146</v>
      </c>
      <c r="E115" s="182" t="s">
        <v>5</v>
      </c>
      <c r="F115" s="183" t="s">
        <v>149</v>
      </c>
      <c r="H115" s="184">
        <v>3.4</v>
      </c>
      <c r="L115" s="181"/>
      <c r="M115" s="185"/>
      <c r="N115" s="186"/>
      <c r="O115" s="186"/>
      <c r="P115" s="186"/>
      <c r="Q115" s="186"/>
      <c r="R115" s="186"/>
      <c r="S115" s="186"/>
      <c r="T115" s="187"/>
      <c r="AT115" s="182" t="s">
        <v>146</v>
      </c>
      <c r="AU115" s="182" t="s">
        <v>75</v>
      </c>
      <c r="AV115" s="13" t="s">
        <v>141</v>
      </c>
      <c r="AW115" s="13" t="s">
        <v>28</v>
      </c>
      <c r="AX115" s="13" t="s">
        <v>73</v>
      </c>
      <c r="AY115" s="182" t="s">
        <v>134</v>
      </c>
    </row>
    <row r="116" spans="2:63" s="10" customFormat="1" ht="29.85" customHeight="1">
      <c r="B116" s="140"/>
      <c r="D116" s="141" t="s">
        <v>64</v>
      </c>
      <c r="E116" s="150" t="s">
        <v>75</v>
      </c>
      <c r="F116" s="150" t="s">
        <v>357</v>
      </c>
      <c r="J116" s="151">
        <f>BK116</f>
        <v>0</v>
      </c>
      <c r="L116" s="140"/>
      <c r="M116" s="144"/>
      <c r="N116" s="145"/>
      <c r="O116" s="145"/>
      <c r="P116" s="146">
        <f>SUM(P117:P122)</f>
        <v>0</v>
      </c>
      <c r="Q116" s="145"/>
      <c r="R116" s="146">
        <f>SUM(R117:R122)</f>
        <v>0.0030525</v>
      </c>
      <c r="S116" s="145"/>
      <c r="T116" s="147">
        <f>SUM(T117:T122)</f>
        <v>0</v>
      </c>
      <c r="AR116" s="141" t="s">
        <v>73</v>
      </c>
      <c r="AT116" s="148" t="s">
        <v>64</v>
      </c>
      <c r="AU116" s="148" t="s">
        <v>73</v>
      </c>
      <c r="AY116" s="141" t="s">
        <v>134</v>
      </c>
      <c r="BK116" s="149">
        <f>SUM(BK117:BK122)</f>
        <v>0</v>
      </c>
    </row>
    <row r="117" spans="2:65" s="1" customFormat="1" ht="16.5" customHeight="1">
      <c r="B117" s="152"/>
      <c r="C117" s="153" t="s">
        <v>167</v>
      </c>
      <c r="D117" s="153" t="s">
        <v>136</v>
      </c>
      <c r="E117" s="154" t="s">
        <v>359</v>
      </c>
      <c r="F117" s="155" t="s">
        <v>360</v>
      </c>
      <c r="G117" s="156" t="s">
        <v>228</v>
      </c>
      <c r="H117" s="157">
        <v>8.25</v>
      </c>
      <c r="I117" s="158"/>
      <c r="J117" s="158">
        <f>ROUND(I117*H117,2)</f>
        <v>0</v>
      </c>
      <c r="K117" s="155" t="s">
        <v>1065</v>
      </c>
      <c r="L117" s="38"/>
      <c r="M117" s="159" t="s">
        <v>5</v>
      </c>
      <c r="N117" s="160" t="s">
        <v>36</v>
      </c>
      <c r="O117" s="161"/>
      <c r="P117" s="161">
        <f>O117*H117</f>
        <v>0</v>
      </c>
      <c r="Q117" s="161">
        <v>0.00037</v>
      </c>
      <c r="R117" s="161">
        <f>Q117*H117</f>
        <v>0.0030525</v>
      </c>
      <c r="S117" s="161">
        <v>0</v>
      </c>
      <c r="T117" s="162">
        <f>S117*H117</f>
        <v>0</v>
      </c>
      <c r="AR117" s="24" t="s">
        <v>141</v>
      </c>
      <c r="AT117" s="24" t="s">
        <v>136</v>
      </c>
      <c r="AU117" s="24" t="s">
        <v>75</v>
      </c>
      <c r="AY117" s="24" t="s">
        <v>134</v>
      </c>
      <c r="BE117" s="163">
        <f>IF(N117="základní",J117,0)</f>
        <v>0</v>
      </c>
      <c r="BF117" s="163">
        <f>IF(N117="snížená",J117,0)</f>
        <v>0</v>
      </c>
      <c r="BG117" s="163">
        <f>IF(N117="zákl. přenesená",J117,0)</f>
        <v>0</v>
      </c>
      <c r="BH117" s="163">
        <f>IF(N117="sníž. přenesená",J117,0)</f>
        <v>0</v>
      </c>
      <c r="BI117" s="163">
        <f>IF(N117="nulová",J117,0)</f>
        <v>0</v>
      </c>
      <c r="BJ117" s="24" t="s">
        <v>73</v>
      </c>
      <c r="BK117" s="163">
        <f>ROUND(I117*H117,2)</f>
        <v>0</v>
      </c>
      <c r="BL117" s="24" t="s">
        <v>141</v>
      </c>
      <c r="BM117" s="24" t="s">
        <v>634</v>
      </c>
    </row>
    <row r="118" spans="2:47" s="1" customFormat="1" ht="27">
      <c r="B118" s="38"/>
      <c r="D118" s="164" t="s">
        <v>143</v>
      </c>
      <c r="F118" s="165" t="s">
        <v>362</v>
      </c>
      <c r="L118" s="38"/>
      <c r="M118" s="166"/>
      <c r="N118" s="39"/>
      <c r="O118" s="39"/>
      <c r="P118" s="39"/>
      <c r="Q118" s="39"/>
      <c r="R118" s="39"/>
      <c r="S118" s="39"/>
      <c r="T118" s="67"/>
      <c r="AT118" s="24" t="s">
        <v>143</v>
      </c>
      <c r="AU118" s="24" t="s">
        <v>75</v>
      </c>
    </row>
    <row r="119" spans="2:51" s="11" customFormat="1" ht="13.5">
      <c r="B119" s="168"/>
      <c r="D119" s="164" t="s">
        <v>146</v>
      </c>
      <c r="E119" s="169" t="s">
        <v>5</v>
      </c>
      <c r="F119" s="170" t="s">
        <v>363</v>
      </c>
      <c r="H119" s="169" t="s">
        <v>5</v>
      </c>
      <c r="L119" s="168"/>
      <c r="M119" s="171"/>
      <c r="N119" s="172"/>
      <c r="O119" s="172"/>
      <c r="P119" s="172"/>
      <c r="Q119" s="172"/>
      <c r="R119" s="172"/>
      <c r="S119" s="172"/>
      <c r="T119" s="173"/>
      <c r="AT119" s="169" t="s">
        <v>146</v>
      </c>
      <c r="AU119" s="169" t="s">
        <v>75</v>
      </c>
      <c r="AV119" s="11" t="s">
        <v>73</v>
      </c>
      <c r="AW119" s="11" t="s">
        <v>28</v>
      </c>
      <c r="AX119" s="11" t="s">
        <v>65</v>
      </c>
      <c r="AY119" s="169" t="s">
        <v>134</v>
      </c>
    </row>
    <row r="120" spans="2:51" s="11" customFormat="1" ht="13.5">
      <c r="B120" s="168"/>
      <c r="D120" s="164" t="s">
        <v>146</v>
      </c>
      <c r="E120" s="169" t="s">
        <v>5</v>
      </c>
      <c r="F120" s="170" t="s">
        <v>364</v>
      </c>
      <c r="H120" s="169" t="s">
        <v>5</v>
      </c>
      <c r="L120" s="168"/>
      <c r="M120" s="171"/>
      <c r="N120" s="172"/>
      <c r="O120" s="172"/>
      <c r="P120" s="172"/>
      <c r="Q120" s="172"/>
      <c r="R120" s="172"/>
      <c r="S120" s="172"/>
      <c r="T120" s="173"/>
      <c r="AT120" s="169" t="s">
        <v>146</v>
      </c>
      <c r="AU120" s="169" t="s">
        <v>75</v>
      </c>
      <c r="AV120" s="11" t="s">
        <v>73</v>
      </c>
      <c r="AW120" s="11" t="s">
        <v>28</v>
      </c>
      <c r="AX120" s="11" t="s">
        <v>65</v>
      </c>
      <c r="AY120" s="169" t="s">
        <v>134</v>
      </c>
    </row>
    <row r="121" spans="2:51" s="12" customFormat="1" ht="13.5">
      <c r="B121" s="174"/>
      <c r="D121" s="164" t="s">
        <v>146</v>
      </c>
      <c r="E121" s="175" t="s">
        <v>5</v>
      </c>
      <c r="F121" s="176" t="s">
        <v>635</v>
      </c>
      <c r="H121" s="177">
        <v>8.25</v>
      </c>
      <c r="L121" s="174"/>
      <c r="M121" s="178"/>
      <c r="N121" s="179"/>
      <c r="O121" s="179"/>
      <c r="P121" s="179"/>
      <c r="Q121" s="179"/>
      <c r="R121" s="179"/>
      <c r="S121" s="179"/>
      <c r="T121" s="180"/>
      <c r="AT121" s="175" t="s">
        <v>146</v>
      </c>
      <c r="AU121" s="175" t="s">
        <v>75</v>
      </c>
      <c r="AV121" s="12" t="s">
        <v>75</v>
      </c>
      <c r="AW121" s="12" t="s">
        <v>28</v>
      </c>
      <c r="AX121" s="12" t="s">
        <v>65</v>
      </c>
      <c r="AY121" s="175" t="s">
        <v>134</v>
      </c>
    </row>
    <row r="122" spans="2:51" s="13" customFormat="1" ht="13.5">
      <c r="B122" s="181"/>
      <c r="D122" s="164" t="s">
        <v>146</v>
      </c>
      <c r="E122" s="182" t="s">
        <v>5</v>
      </c>
      <c r="F122" s="183" t="s">
        <v>149</v>
      </c>
      <c r="H122" s="184">
        <v>8.25</v>
      </c>
      <c r="L122" s="181"/>
      <c r="M122" s="185"/>
      <c r="N122" s="186"/>
      <c r="O122" s="186"/>
      <c r="P122" s="186"/>
      <c r="Q122" s="186"/>
      <c r="R122" s="186"/>
      <c r="S122" s="186"/>
      <c r="T122" s="187"/>
      <c r="AT122" s="182" t="s">
        <v>146</v>
      </c>
      <c r="AU122" s="182" t="s">
        <v>75</v>
      </c>
      <c r="AV122" s="13" t="s">
        <v>141</v>
      </c>
      <c r="AW122" s="13" t="s">
        <v>28</v>
      </c>
      <c r="AX122" s="13" t="s">
        <v>73</v>
      </c>
      <c r="AY122" s="182" t="s">
        <v>134</v>
      </c>
    </row>
    <row r="123" spans="2:63" s="10" customFormat="1" ht="29.85" customHeight="1">
      <c r="B123" s="140"/>
      <c r="D123" s="141" t="s">
        <v>64</v>
      </c>
      <c r="E123" s="150" t="s">
        <v>150</v>
      </c>
      <c r="F123" s="150" t="s">
        <v>380</v>
      </c>
      <c r="J123" s="151">
        <f>BK123</f>
        <v>0</v>
      </c>
      <c r="L123" s="140"/>
      <c r="M123" s="144"/>
      <c r="N123" s="145"/>
      <c r="O123" s="145"/>
      <c r="P123" s="146">
        <f>SUM(P124:P147)</f>
        <v>0</v>
      </c>
      <c r="Q123" s="145"/>
      <c r="R123" s="146">
        <f>SUM(R124:R147)</f>
        <v>0.03033</v>
      </c>
      <c r="S123" s="145"/>
      <c r="T123" s="147">
        <f>SUM(T124:T147)</f>
        <v>0</v>
      </c>
      <c r="AR123" s="141" t="s">
        <v>73</v>
      </c>
      <c r="AT123" s="148" t="s">
        <v>64</v>
      </c>
      <c r="AU123" s="148" t="s">
        <v>73</v>
      </c>
      <c r="AY123" s="141" t="s">
        <v>134</v>
      </c>
      <c r="BK123" s="149">
        <f>SUM(BK124:BK147)</f>
        <v>0</v>
      </c>
    </row>
    <row r="124" spans="2:65" s="1" customFormat="1" ht="16.5" customHeight="1">
      <c r="B124" s="152"/>
      <c r="C124" s="153" t="s">
        <v>180</v>
      </c>
      <c r="D124" s="153" t="s">
        <v>136</v>
      </c>
      <c r="E124" s="154" t="s">
        <v>636</v>
      </c>
      <c r="F124" s="155" t="s">
        <v>637</v>
      </c>
      <c r="G124" s="156" t="s">
        <v>139</v>
      </c>
      <c r="H124" s="157">
        <v>9</v>
      </c>
      <c r="I124" s="158"/>
      <c r="J124" s="158">
        <f>ROUND(I124*H124,2)</f>
        <v>0</v>
      </c>
      <c r="K124" s="155" t="s">
        <v>140</v>
      </c>
      <c r="L124" s="38"/>
      <c r="M124" s="159" t="s">
        <v>5</v>
      </c>
      <c r="N124" s="160" t="s">
        <v>36</v>
      </c>
      <c r="O124" s="161"/>
      <c r="P124" s="161">
        <f>O124*H124</f>
        <v>0</v>
      </c>
      <c r="Q124" s="161">
        <v>0.00086</v>
      </c>
      <c r="R124" s="161">
        <f>Q124*H124</f>
        <v>0.0077399999999999995</v>
      </c>
      <c r="S124" s="161">
        <v>0</v>
      </c>
      <c r="T124" s="162">
        <f>S124*H124</f>
        <v>0</v>
      </c>
      <c r="AR124" s="24" t="s">
        <v>141</v>
      </c>
      <c r="AT124" s="24" t="s">
        <v>136</v>
      </c>
      <c r="AU124" s="24" t="s">
        <v>75</v>
      </c>
      <c r="AY124" s="24" t="s">
        <v>134</v>
      </c>
      <c r="BE124" s="163">
        <f>IF(N124="základní",J124,0)</f>
        <v>0</v>
      </c>
      <c r="BF124" s="163">
        <f>IF(N124="snížená",J124,0)</f>
        <v>0</v>
      </c>
      <c r="BG124" s="163">
        <f>IF(N124="zákl. přenesená",J124,0)</f>
        <v>0</v>
      </c>
      <c r="BH124" s="163">
        <f>IF(N124="sníž. přenesená",J124,0)</f>
        <v>0</v>
      </c>
      <c r="BI124" s="163">
        <f>IF(N124="nulová",J124,0)</f>
        <v>0</v>
      </c>
      <c r="BJ124" s="24" t="s">
        <v>73</v>
      </c>
      <c r="BK124" s="163">
        <f>ROUND(I124*H124,2)</f>
        <v>0</v>
      </c>
      <c r="BL124" s="24" t="s">
        <v>141</v>
      </c>
      <c r="BM124" s="24" t="s">
        <v>638</v>
      </c>
    </row>
    <row r="125" spans="2:47" s="1" customFormat="1" ht="13.5">
      <c r="B125" s="38"/>
      <c r="D125" s="164" t="s">
        <v>143</v>
      </c>
      <c r="F125" s="165" t="s">
        <v>639</v>
      </c>
      <c r="L125" s="38"/>
      <c r="M125" s="166"/>
      <c r="N125" s="39"/>
      <c r="O125" s="39"/>
      <c r="P125" s="39"/>
      <c r="Q125" s="39"/>
      <c r="R125" s="39"/>
      <c r="S125" s="39"/>
      <c r="T125" s="67"/>
      <c r="AT125" s="24" t="s">
        <v>143</v>
      </c>
      <c r="AU125" s="24" t="s">
        <v>75</v>
      </c>
    </row>
    <row r="126" spans="2:51" s="12" customFormat="1" ht="13.5">
      <c r="B126" s="174"/>
      <c r="D126" s="164" t="s">
        <v>146</v>
      </c>
      <c r="E126" s="175" t="s">
        <v>5</v>
      </c>
      <c r="F126" s="176" t="s">
        <v>640</v>
      </c>
      <c r="H126" s="177">
        <v>9</v>
      </c>
      <c r="L126" s="174"/>
      <c r="M126" s="178"/>
      <c r="N126" s="179"/>
      <c r="O126" s="179"/>
      <c r="P126" s="179"/>
      <c r="Q126" s="179"/>
      <c r="R126" s="179"/>
      <c r="S126" s="179"/>
      <c r="T126" s="180"/>
      <c r="AT126" s="175" t="s">
        <v>146</v>
      </c>
      <c r="AU126" s="175" t="s">
        <v>75</v>
      </c>
      <c r="AV126" s="12" t="s">
        <v>75</v>
      </c>
      <c r="AW126" s="12" t="s">
        <v>28</v>
      </c>
      <c r="AX126" s="12" t="s">
        <v>65</v>
      </c>
      <c r="AY126" s="175" t="s">
        <v>134</v>
      </c>
    </row>
    <row r="127" spans="2:51" s="13" customFormat="1" ht="13.5">
      <c r="B127" s="181"/>
      <c r="D127" s="164" t="s">
        <v>146</v>
      </c>
      <c r="E127" s="182" t="s">
        <v>5</v>
      </c>
      <c r="F127" s="183" t="s">
        <v>149</v>
      </c>
      <c r="H127" s="184">
        <v>9</v>
      </c>
      <c r="L127" s="181"/>
      <c r="M127" s="185"/>
      <c r="N127" s="186"/>
      <c r="O127" s="186"/>
      <c r="P127" s="186"/>
      <c r="Q127" s="186"/>
      <c r="R127" s="186"/>
      <c r="S127" s="186"/>
      <c r="T127" s="187"/>
      <c r="AT127" s="182" t="s">
        <v>146</v>
      </c>
      <c r="AU127" s="182" t="s">
        <v>75</v>
      </c>
      <c r="AV127" s="13" t="s">
        <v>141</v>
      </c>
      <c r="AW127" s="13" t="s">
        <v>28</v>
      </c>
      <c r="AX127" s="13" t="s">
        <v>73</v>
      </c>
      <c r="AY127" s="182" t="s">
        <v>134</v>
      </c>
    </row>
    <row r="128" spans="2:65" s="1" customFormat="1" ht="38.25" customHeight="1">
      <c r="B128" s="152"/>
      <c r="C128" s="153" t="s">
        <v>188</v>
      </c>
      <c r="D128" s="153" t="s">
        <v>136</v>
      </c>
      <c r="E128" s="154" t="s">
        <v>641</v>
      </c>
      <c r="F128" s="155" t="s">
        <v>642</v>
      </c>
      <c r="G128" s="156" t="s">
        <v>170</v>
      </c>
      <c r="H128" s="157">
        <v>5.7</v>
      </c>
      <c r="I128" s="158"/>
      <c r="J128" s="158">
        <f>ROUND(I128*H128,2)</f>
        <v>0</v>
      </c>
      <c r="K128" s="155" t="s">
        <v>140</v>
      </c>
      <c r="L128" s="38"/>
      <c r="M128" s="159" t="s">
        <v>5</v>
      </c>
      <c r="N128" s="160" t="s">
        <v>36</v>
      </c>
      <c r="O128" s="161"/>
      <c r="P128" s="161">
        <f>O128*H128</f>
        <v>0</v>
      </c>
      <c r="Q128" s="161">
        <v>0</v>
      </c>
      <c r="R128" s="161">
        <f>Q128*H128</f>
        <v>0</v>
      </c>
      <c r="S128" s="161">
        <v>0</v>
      </c>
      <c r="T128" s="162">
        <f>S128*H128</f>
        <v>0</v>
      </c>
      <c r="AR128" s="24" t="s">
        <v>141</v>
      </c>
      <c r="AT128" s="24" t="s">
        <v>136</v>
      </c>
      <c r="AU128" s="24" t="s">
        <v>75</v>
      </c>
      <c r="AY128" s="24" t="s">
        <v>134</v>
      </c>
      <c r="BE128" s="163">
        <f>IF(N128="základní",J128,0)</f>
        <v>0</v>
      </c>
      <c r="BF128" s="163">
        <f>IF(N128="snížená",J128,0)</f>
        <v>0</v>
      </c>
      <c r="BG128" s="163">
        <f>IF(N128="zákl. přenesená",J128,0)</f>
        <v>0</v>
      </c>
      <c r="BH128" s="163">
        <f>IF(N128="sníž. přenesená",J128,0)</f>
        <v>0</v>
      </c>
      <c r="BI128" s="163">
        <f>IF(N128="nulová",J128,0)</f>
        <v>0</v>
      </c>
      <c r="BJ128" s="24" t="s">
        <v>73</v>
      </c>
      <c r="BK128" s="163">
        <f>ROUND(I128*H128,2)</f>
        <v>0</v>
      </c>
      <c r="BL128" s="24" t="s">
        <v>141</v>
      </c>
      <c r="BM128" s="24" t="s">
        <v>643</v>
      </c>
    </row>
    <row r="129" spans="2:47" s="1" customFormat="1" ht="13.5">
      <c r="B129" s="38"/>
      <c r="D129" s="164" t="s">
        <v>143</v>
      </c>
      <c r="F129" s="165" t="s">
        <v>644</v>
      </c>
      <c r="L129" s="38"/>
      <c r="M129" s="166"/>
      <c r="N129" s="39"/>
      <c r="O129" s="39"/>
      <c r="P129" s="39"/>
      <c r="Q129" s="39"/>
      <c r="R129" s="39"/>
      <c r="S129" s="39"/>
      <c r="T129" s="67"/>
      <c r="AT129" s="24" t="s">
        <v>143</v>
      </c>
      <c r="AU129" s="24" t="s">
        <v>75</v>
      </c>
    </row>
    <row r="130" spans="2:47" s="1" customFormat="1" ht="27">
      <c r="B130" s="38"/>
      <c r="D130" s="164" t="s">
        <v>145</v>
      </c>
      <c r="F130" s="167" t="s">
        <v>406</v>
      </c>
      <c r="L130" s="38"/>
      <c r="M130" s="166"/>
      <c r="N130" s="39"/>
      <c r="O130" s="39"/>
      <c r="P130" s="39"/>
      <c r="Q130" s="39"/>
      <c r="R130" s="39"/>
      <c r="S130" s="39"/>
      <c r="T130" s="67"/>
      <c r="AT130" s="24" t="s">
        <v>145</v>
      </c>
      <c r="AU130" s="24" t="s">
        <v>75</v>
      </c>
    </row>
    <row r="131" spans="2:51" s="12" customFormat="1" ht="13.5">
      <c r="B131" s="174"/>
      <c r="D131" s="164" t="s">
        <v>146</v>
      </c>
      <c r="E131" s="175" t="s">
        <v>5</v>
      </c>
      <c r="F131" s="176" t="s">
        <v>645</v>
      </c>
      <c r="H131" s="177">
        <v>5.7</v>
      </c>
      <c r="L131" s="174"/>
      <c r="M131" s="178"/>
      <c r="N131" s="179"/>
      <c r="O131" s="179"/>
      <c r="P131" s="179"/>
      <c r="Q131" s="179"/>
      <c r="R131" s="179"/>
      <c r="S131" s="179"/>
      <c r="T131" s="180"/>
      <c r="AT131" s="175" t="s">
        <v>146</v>
      </c>
      <c r="AU131" s="175" t="s">
        <v>75</v>
      </c>
      <c r="AV131" s="12" t="s">
        <v>75</v>
      </c>
      <c r="AW131" s="12" t="s">
        <v>28</v>
      </c>
      <c r="AX131" s="12" t="s">
        <v>65</v>
      </c>
      <c r="AY131" s="175" t="s">
        <v>134</v>
      </c>
    </row>
    <row r="132" spans="2:51" s="13" customFormat="1" ht="13.5">
      <c r="B132" s="181"/>
      <c r="D132" s="164" t="s">
        <v>146</v>
      </c>
      <c r="E132" s="182" t="s">
        <v>5</v>
      </c>
      <c r="F132" s="183" t="s">
        <v>149</v>
      </c>
      <c r="H132" s="184">
        <v>5.7</v>
      </c>
      <c r="L132" s="181"/>
      <c r="M132" s="185"/>
      <c r="N132" s="186"/>
      <c r="O132" s="186"/>
      <c r="P132" s="186"/>
      <c r="Q132" s="186"/>
      <c r="R132" s="186"/>
      <c r="S132" s="186"/>
      <c r="T132" s="187"/>
      <c r="AT132" s="182" t="s">
        <v>146</v>
      </c>
      <c r="AU132" s="182" t="s">
        <v>75</v>
      </c>
      <c r="AV132" s="13" t="s">
        <v>141</v>
      </c>
      <c r="AW132" s="13" t="s">
        <v>28</v>
      </c>
      <c r="AX132" s="13" t="s">
        <v>73</v>
      </c>
      <c r="AY132" s="182" t="s">
        <v>134</v>
      </c>
    </row>
    <row r="133" spans="2:65" s="1" customFormat="1" ht="16.5" customHeight="1">
      <c r="B133" s="152"/>
      <c r="C133" s="153" t="s">
        <v>196</v>
      </c>
      <c r="D133" s="153" t="s">
        <v>136</v>
      </c>
      <c r="E133" s="154" t="s">
        <v>646</v>
      </c>
      <c r="F133" s="155" t="s">
        <v>647</v>
      </c>
      <c r="G133" s="156" t="s">
        <v>170</v>
      </c>
      <c r="H133" s="157">
        <v>5.7</v>
      </c>
      <c r="I133" s="158"/>
      <c r="J133" s="158">
        <f>ROUND(I133*H133,2)</f>
        <v>0</v>
      </c>
      <c r="K133" s="155" t="s">
        <v>140</v>
      </c>
      <c r="L133" s="38"/>
      <c r="M133" s="159" t="s">
        <v>5</v>
      </c>
      <c r="N133" s="160" t="s">
        <v>36</v>
      </c>
      <c r="O133" s="161"/>
      <c r="P133" s="161">
        <f>O133*H133</f>
        <v>0</v>
      </c>
      <c r="Q133" s="161">
        <v>0</v>
      </c>
      <c r="R133" s="161">
        <f>Q133*H133</f>
        <v>0</v>
      </c>
      <c r="S133" s="161">
        <v>0</v>
      </c>
      <c r="T133" s="162">
        <f>S133*H133</f>
        <v>0</v>
      </c>
      <c r="AR133" s="24" t="s">
        <v>141</v>
      </c>
      <c r="AT133" s="24" t="s">
        <v>136</v>
      </c>
      <c r="AU133" s="24" t="s">
        <v>75</v>
      </c>
      <c r="AY133" s="24" t="s">
        <v>134</v>
      </c>
      <c r="BE133" s="163">
        <f>IF(N133="základní",J133,0)</f>
        <v>0</v>
      </c>
      <c r="BF133" s="163">
        <f>IF(N133="snížená",J133,0)</f>
        <v>0</v>
      </c>
      <c r="BG133" s="163">
        <f>IF(N133="zákl. přenesená",J133,0)</f>
        <v>0</v>
      </c>
      <c r="BH133" s="163">
        <f>IF(N133="sníž. přenesená",J133,0)</f>
        <v>0</v>
      </c>
      <c r="BI133" s="163">
        <f>IF(N133="nulová",J133,0)</f>
        <v>0</v>
      </c>
      <c r="BJ133" s="24" t="s">
        <v>73</v>
      </c>
      <c r="BK133" s="163">
        <f>ROUND(I133*H133,2)</f>
        <v>0</v>
      </c>
      <c r="BL133" s="24" t="s">
        <v>141</v>
      </c>
      <c r="BM133" s="24" t="s">
        <v>648</v>
      </c>
    </row>
    <row r="134" spans="2:47" s="1" customFormat="1" ht="13.5">
      <c r="B134" s="38"/>
      <c r="D134" s="164" t="s">
        <v>143</v>
      </c>
      <c r="F134" s="165" t="s">
        <v>647</v>
      </c>
      <c r="L134" s="38"/>
      <c r="M134" s="166"/>
      <c r="N134" s="39"/>
      <c r="O134" s="39"/>
      <c r="P134" s="39"/>
      <c r="Q134" s="39"/>
      <c r="R134" s="39"/>
      <c r="S134" s="39"/>
      <c r="T134" s="67"/>
      <c r="AT134" s="24" t="s">
        <v>143</v>
      </c>
      <c r="AU134" s="24" t="s">
        <v>75</v>
      </c>
    </row>
    <row r="135" spans="2:51" s="11" customFormat="1" ht="13.5">
      <c r="B135" s="168"/>
      <c r="D135" s="164" t="s">
        <v>146</v>
      </c>
      <c r="E135" s="169" t="s">
        <v>5</v>
      </c>
      <c r="F135" s="170" t="s">
        <v>649</v>
      </c>
      <c r="H135" s="169" t="s">
        <v>5</v>
      </c>
      <c r="L135" s="168"/>
      <c r="M135" s="171"/>
      <c r="N135" s="172"/>
      <c r="O135" s="172"/>
      <c r="P135" s="172"/>
      <c r="Q135" s="172"/>
      <c r="R135" s="172"/>
      <c r="S135" s="172"/>
      <c r="T135" s="173"/>
      <c r="AT135" s="169" t="s">
        <v>146</v>
      </c>
      <c r="AU135" s="169" t="s">
        <v>75</v>
      </c>
      <c r="AV135" s="11" t="s">
        <v>73</v>
      </c>
      <c r="AW135" s="11" t="s">
        <v>28</v>
      </c>
      <c r="AX135" s="11" t="s">
        <v>65</v>
      </c>
      <c r="AY135" s="169" t="s">
        <v>134</v>
      </c>
    </row>
    <row r="136" spans="2:51" s="12" customFormat="1" ht="13.5">
      <c r="B136" s="174"/>
      <c r="D136" s="164" t="s">
        <v>146</v>
      </c>
      <c r="E136" s="175" t="s">
        <v>5</v>
      </c>
      <c r="F136" s="176" t="s">
        <v>650</v>
      </c>
      <c r="H136" s="177">
        <v>5.7</v>
      </c>
      <c r="L136" s="174"/>
      <c r="M136" s="178"/>
      <c r="N136" s="179"/>
      <c r="O136" s="179"/>
      <c r="P136" s="179"/>
      <c r="Q136" s="179"/>
      <c r="R136" s="179"/>
      <c r="S136" s="179"/>
      <c r="T136" s="180"/>
      <c r="AT136" s="175" t="s">
        <v>146</v>
      </c>
      <c r="AU136" s="175" t="s">
        <v>75</v>
      </c>
      <c r="AV136" s="12" t="s">
        <v>75</v>
      </c>
      <c r="AW136" s="12" t="s">
        <v>28</v>
      </c>
      <c r="AX136" s="12" t="s">
        <v>65</v>
      </c>
      <c r="AY136" s="175" t="s">
        <v>134</v>
      </c>
    </row>
    <row r="137" spans="2:51" s="13" customFormat="1" ht="13.5">
      <c r="B137" s="181"/>
      <c r="D137" s="164" t="s">
        <v>146</v>
      </c>
      <c r="E137" s="182" t="s">
        <v>5</v>
      </c>
      <c r="F137" s="183" t="s">
        <v>149</v>
      </c>
      <c r="H137" s="184">
        <v>5.7</v>
      </c>
      <c r="L137" s="181"/>
      <c r="M137" s="185"/>
      <c r="N137" s="186"/>
      <c r="O137" s="186"/>
      <c r="P137" s="186"/>
      <c r="Q137" s="186"/>
      <c r="R137" s="186"/>
      <c r="S137" s="186"/>
      <c r="T137" s="187"/>
      <c r="AT137" s="182" t="s">
        <v>146</v>
      </c>
      <c r="AU137" s="182" t="s">
        <v>75</v>
      </c>
      <c r="AV137" s="13" t="s">
        <v>141</v>
      </c>
      <c r="AW137" s="13" t="s">
        <v>28</v>
      </c>
      <c r="AX137" s="13" t="s">
        <v>73</v>
      </c>
      <c r="AY137" s="182" t="s">
        <v>134</v>
      </c>
    </row>
    <row r="138" spans="2:65" s="1" customFormat="1" ht="16.5" customHeight="1">
      <c r="B138" s="152"/>
      <c r="C138" s="153" t="s">
        <v>204</v>
      </c>
      <c r="D138" s="153" t="s">
        <v>136</v>
      </c>
      <c r="E138" s="154" t="s">
        <v>409</v>
      </c>
      <c r="F138" s="155" t="s">
        <v>410</v>
      </c>
      <c r="G138" s="156" t="s">
        <v>139</v>
      </c>
      <c r="H138" s="157">
        <v>9</v>
      </c>
      <c r="I138" s="158"/>
      <c r="J138" s="158">
        <f>ROUND(I138*H138,2)</f>
        <v>0</v>
      </c>
      <c r="K138" s="155" t="s">
        <v>1065</v>
      </c>
      <c r="L138" s="38"/>
      <c r="M138" s="159" t="s">
        <v>5</v>
      </c>
      <c r="N138" s="160" t="s">
        <v>36</v>
      </c>
      <c r="O138" s="161"/>
      <c r="P138" s="161">
        <f>O138*H138</f>
        <v>0</v>
      </c>
      <c r="Q138" s="161">
        <v>0.00251</v>
      </c>
      <c r="R138" s="161">
        <f>Q138*H138</f>
        <v>0.02259</v>
      </c>
      <c r="S138" s="161">
        <v>0</v>
      </c>
      <c r="T138" s="162">
        <f>S138*H138</f>
        <v>0</v>
      </c>
      <c r="AR138" s="24" t="s">
        <v>141</v>
      </c>
      <c r="AT138" s="24" t="s">
        <v>136</v>
      </c>
      <c r="AU138" s="24" t="s">
        <v>75</v>
      </c>
      <c r="AY138" s="24" t="s">
        <v>134</v>
      </c>
      <c r="BE138" s="163">
        <f>IF(N138="základní",J138,0)</f>
        <v>0</v>
      </c>
      <c r="BF138" s="163">
        <f>IF(N138="snížená",J138,0)</f>
        <v>0</v>
      </c>
      <c r="BG138" s="163">
        <f>IF(N138="zákl. přenesená",J138,0)</f>
        <v>0</v>
      </c>
      <c r="BH138" s="163">
        <f>IF(N138="sníž. přenesená",J138,0)</f>
        <v>0</v>
      </c>
      <c r="BI138" s="163">
        <f>IF(N138="nulová",J138,0)</f>
        <v>0</v>
      </c>
      <c r="BJ138" s="24" t="s">
        <v>73</v>
      </c>
      <c r="BK138" s="163">
        <f>ROUND(I138*H138,2)</f>
        <v>0</v>
      </c>
      <c r="BL138" s="24" t="s">
        <v>141</v>
      </c>
      <c r="BM138" s="24" t="s">
        <v>651</v>
      </c>
    </row>
    <row r="139" spans="2:47" s="1" customFormat="1" ht="13.5">
      <c r="B139" s="38"/>
      <c r="D139" s="164" t="s">
        <v>143</v>
      </c>
      <c r="F139" s="165" t="s">
        <v>412</v>
      </c>
      <c r="L139" s="38"/>
      <c r="M139" s="166"/>
      <c r="N139" s="39"/>
      <c r="O139" s="39"/>
      <c r="P139" s="39"/>
      <c r="Q139" s="39"/>
      <c r="R139" s="39"/>
      <c r="S139" s="39"/>
      <c r="T139" s="67"/>
      <c r="AT139" s="24" t="s">
        <v>143</v>
      </c>
      <c r="AU139" s="24" t="s">
        <v>75</v>
      </c>
    </row>
    <row r="140" spans="2:47" s="1" customFormat="1" ht="40.5">
      <c r="B140" s="38"/>
      <c r="D140" s="164" t="s">
        <v>145</v>
      </c>
      <c r="F140" s="167" t="s">
        <v>413</v>
      </c>
      <c r="L140" s="38"/>
      <c r="M140" s="166"/>
      <c r="N140" s="39"/>
      <c r="O140" s="39"/>
      <c r="P140" s="39"/>
      <c r="Q140" s="39"/>
      <c r="R140" s="39"/>
      <c r="S140" s="39"/>
      <c r="T140" s="67"/>
      <c r="AT140" s="24" t="s">
        <v>145</v>
      </c>
      <c r="AU140" s="24" t="s">
        <v>75</v>
      </c>
    </row>
    <row r="141" spans="2:51" s="12" customFormat="1" ht="13.5">
      <c r="B141" s="174"/>
      <c r="D141" s="164" t="s">
        <v>146</v>
      </c>
      <c r="E141" s="175" t="s">
        <v>5</v>
      </c>
      <c r="F141" s="176" t="s">
        <v>652</v>
      </c>
      <c r="H141" s="177">
        <v>9</v>
      </c>
      <c r="L141" s="174"/>
      <c r="M141" s="178"/>
      <c r="N141" s="179"/>
      <c r="O141" s="179"/>
      <c r="P141" s="179"/>
      <c r="Q141" s="179"/>
      <c r="R141" s="179"/>
      <c r="S141" s="179"/>
      <c r="T141" s="180"/>
      <c r="AT141" s="175" t="s">
        <v>146</v>
      </c>
      <c r="AU141" s="175" t="s">
        <v>75</v>
      </c>
      <c r="AV141" s="12" t="s">
        <v>75</v>
      </c>
      <c r="AW141" s="12" t="s">
        <v>28</v>
      </c>
      <c r="AX141" s="12" t="s">
        <v>65</v>
      </c>
      <c r="AY141" s="175" t="s">
        <v>134</v>
      </c>
    </row>
    <row r="142" spans="2:51" s="13" customFormat="1" ht="13.5">
      <c r="B142" s="181"/>
      <c r="D142" s="164" t="s">
        <v>146</v>
      </c>
      <c r="E142" s="182" t="s">
        <v>5</v>
      </c>
      <c r="F142" s="183" t="s">
        <v>149</v>
      </c>
      <c r="H142" s="184">
        <v>9</v>
      </c>
      <c r="L142" s="181"/>
      <c r="M142" s="185"/>
      <c r="N142" s="186"/>
      <c r="O142" s="186"/>
      <c r="P142" s="186"/>
      <c r="Q142" s="186"/>
      <c r="R142" s="186"/>
      <c r="S142" s="186"/>
      <c r="T142" s="187"/>
      <c r="AT142" s="182" t="s">
        <v>146</v>
      </c>
      <c r="AU142" s="182" t="s">
        <v>75</v>
      </c>
      <c r="AV142" s="13" t="s">
        <v>141</v>
      </c>
      <c r="AW142" s="13" t="s">
        <v>28</v>
      </c>
      <c r="AX142" s="13" t="s">
        <v>73</v>
      </c>
      <c r="AY142" s="182" t="s">
        <v>134</v>
      </c>
    </row>
    <row r="143" spans="2:65" s="1" customFormat="1" ht="16.5" customHeight="1">
      <c r="B143" s="152"/>
      <c r="C143" s="153" t="s">
        <v>212</v>
      </c>
      <c r="D143" s="153" t="s">
        <v>136</v>
      </c>
      <c r="E143" s="154" t="s">
        <v>416</v>
      </c>
      <c r="F143" s="155" t="s">
        <v>417</v>
      </c>
      <c r="G143" s="156" t="s">
        <v>139</v>
      </c>
      <c r="H143" s="157">
        <v>9</v>
      </c>
      <c r="I143" s="158"/>
      <c r="J143" s="158">
        <f>ROUND(I143*H143,2)</f>
        <v>0</v>
      </c>
      <c r="K143" s="155" t="s">
        <v>1065</v>
      </c>
      <c r="L143" s="38"/>
      <c r="M143" s="159" t="s">
        <v>5</v>
      </c>
      <c r="N143" s="160" t="s">
        <v>36</v>
      </c>
      <c r="O143" s="161"/>
      <c r="P143" s="161">
        <f>O143*H143</f>
        <v>0</v>
      </c>
      <c r="Q143" s="161">
        <v>0</v>
      </c>
      <c r="R143" s="161">
        <f>Q143*H143</f>
        <v>0</v>
      </c>
      <c r="S143" s="161">
        <v>0</v>
      </c>
      <c r="T143" s="162">
        <f>S143*H143</f>
        <v>0</v>
      </c>
      <c r="AR143" s="24" t="s">
        <v>141</v>
      </c>
      <c r="AT143" s="24" t="s">
        <v>136</v>
      </c>
      <c r="AU143" s="24" t="s">
        <v>75</v>
      </c>
      <c r="AY143" s="24" t="s">
        <v>134</v>
      </c>
      <c r="BE143" s="163">
        <f>IF(N143="základní",J143,0)</f>
        <v>0</v>
      </c>
      <c r="BF143" s="163">
        <f>IF(N143="snížená",J143,0)</f>
        <v>0</v>
      </c>
      <c r="BG143" s="163">
        <f>IF(N143="zákl. přenesená",J143,0)</f>
        <v>0</v>
      </c>
      <c r="BH143" s="163">
        <f>IF(N143="sníž. přenesená",J143,0)</f>
        <v>0</v>
      </c>
      <c r="BI143" s="163">
        <f>IF(N143="nulová",J143,0)</f>
        <v>0</v>
      </c>
      <c r="BJ143" s="24" t="s">
        <v>73</v>
      </c>
      <c r="BK143" s="163">
        <f>ROUND(I143*H143,2)</f>
        <v>0</v>
      </c>
      <c r="BL143" s="24" t="s">
        <v>141</v>
      </c>
      <c r="BM143" s="24" t="s">
        <v>653</v>
      </c>
    </row>
    <row r="144" spans="2:47" s="1" customFormat="1" ht="13.5">
      <c r="B144" s="38"/>
      <c r="D144" s="164" t="s">
        <v>143</v>
      </c>
      <c r="F144" s="165" t="s">
        <v>419</v>
      </c>
      <c r="L144" s="38"/>
      <c r="M144" s="166"/>
      <c r="N144" s="39"/>
      <c r="O144" s="39"/>
      <c r="P144" s="39"/>
      <c r="Q144" s="39"/>
      <c r="R144" s="39"/>
      <c r="S144" s="39"/>
      <c r="T144" s="67"/>
      <c r="AT144" s="24" t="s">
        <v>143</v>
      </c>
      <c r="AU144" s="24" t="s">
        <v>75</v>
      </c>
    </row>
    <row r="145" spans="2:47" s="1" customFormat="1" ht="40.5">
      <c r="B145" s="38"/>
      <c r="D145" s="164" t="s">
        <v>145</v>
      </c>
      <c r="F145" s="167" t="s">
        <v>413</v>
      </c>
      <c r="L145" s="38"/>
      <c r="M145" s="166"/>
      <c r="N145" s="39"/>
      <c r="O145" s="39"/>
      <c r="P145" s="39"/>
      <c r="Q145" s="39"/>
      <c r="R145" s="39"/>
      <c r="S145" s="39"/>
      <c r="T145" s="67"/>
      <c r="AT145" s="24" t="s">
        <v>145</v>
      </c>
      <c r="AU145" s="24" t="s">
        <v>75</v>
      </c>
    </row>
    <row r="146" spans="2:51" s="12" customFormat="1" ht="13.5">
      <c r="B146" s="174"/>
      <c r="D146" s="164" t="s">
        <v>146</v>
      </c>
      <c r="E146" s="175" t="s">
        <v>5</v>
      </c>
      <c r="F146" s="176" t="s">
        <v>652</v>
      </c>
      <c r="H146" s="177">
        <v>9</v>
      </c>
      <c r="L146" s="174"/>
      <c r="M146" s="178"/>
      <c r="N146" s="179"/>
      <c r="O146" s="179"/>
      <c r="P146" s="179"/>
      <c r="Q146" s="179"/>
      <c r="R146" s="179"/>
      <c r="S146" s="179"/>
      <c r="T146" s="180"/>
      <c r="AT146" s="175" t="s">
        <v>146</v>
      </c>
      <c r="AU146" s="175" t="s">
        <v>75</v>
      </c>
      <c r="AV146" s="12" t="s">
        <v>75</v>
      </c>
      <c r="AW146" s="12" t="s">
        <v>28</v>
      </c>
      <c r="AX146" s="12" t="s">
        <v>65</v>
      </c>
      <c r="AY146" s="175" t="s">
        <v>134</v>
      </c>
    </row>
    <row r="147" spans="2:51" s="13" customFormat="1" ht="13.5">
      <c r="B147" s="181"/>
      <c r="D147" s="164" t="s">
        <v>146</v>
      </c>
      <c r="E147" s="182" t="s">
        <v>5</v>
      </c>
      <c r="F147" s="183" t="s">
        <v>149</v>
      </c>
      <c r="H147" s="184">
        <v>9</v>
      </c>
      <c r="L147" s="181"/>
      <c r="M147" s="185"/>
      <c r="N147" s="186"/>
      <c r="O147" s="186"/>
      <c r="P147" s="186"/>
      <c r="Q147" s="186"/>
      <c r="R147" s="186"/>
      <c r="S147" s="186"/>
      <c r="T147" s="187"/>
      <c r="AT147" s="182" t="s">
        <v>146</v>
      </c>
      <c r="AU147" s="182" t="s">
        <v>75</v>
      </c>
      <c r="AV147" s="13" t="s">
        <v>141</v>
      </c>
      <c r="AW147" s="13" t="s">
        <v>28</v>
      </c>
      <c r="AX147" s="13" t="s">
        <v>73</v>
      </c>
      <c r="AY147" s="182" t="s">
        <v>134</v>
      </c>
    </row>
    <row r="148" spans="2:63" s="10" customFormat="1" ht="29.85" customHeight="1">
      <c r="B148" s="140"/>
      <c r="D148" s="141" t="s">
        <v>64</v>
      </c>
      <c r="E148" s="150" t="s">
        <v>141</v>
      </c>
      <c r="F148" s="150" t="s">
        <v>420</v>
      </c>
      <c r="J148" s="151">
        <f>BK148</f>
        <v>0</v>
      </c>
      <c r="L148" s="140"/>
      <c r="M148" s="144"/>
      <c r="N148" s="145"/>
      <c r="O148" s="145"/>
      <c r="P148" s="146">
        <f>SUM(P149:P159)</f>
        <v>0</v>
      </c>
      <c r="Q148" s="145"/>
      <c r="R148" s="146">
        <f>SUM(R149:R159)</f>
        <v>14.594759999999999</v>
      </c>
      <c r="S148" s="145"/>
      <c r="T148" s="147">
        <f>SUM(T149:T159)</f>
        <v>0</v>
      </c>
      <c r="AR148" s="141" t="s">
        <v>73</v>
      </c>
      <c r="AT148" s="148" t="s">
        <v>64</v>
      </c>
      <c r="AU148" s="148" t="s">
        <v>73</v>
      </c>
      <c r="AY148" s="141" t="s">
        <v>134</v>
      </c>
      <c r="BK148" s="149">
        <f>SUM(BK149:BK159)</f>
        <v>0</v>
      </c>
    </row>
    <row r="149" spans="2:65" s="1" customFormat="1" ht="25.5" customHeight="1">
      <c r="B149" s="152"/>
      <c r="C149" s="153" t="s">
        <v>220</v>
      </c>
      <c r="D149" s="153" t="s">
        <v>136</v>
      </c>
      <c r="E149" s="154" t="s">
        <v>654</v>
      </c>
      <c r="F149" s="155" t="s">
        <v>655</v>
      </c>
      <c r="G149" s="156" t="s">
        <v>170</v>
      </c>
      <c r="H149" s="157">
        <v>1.7</v>
      </c>
      <c r="I149" s="158"/>
      <c r="J149" s="158">
        <f>ROUND(I149*H149,2)</f>
        <v>0</v>
      </c>
      <c r="K149" s="155" t="s">
        <v>1065</v>
      </c>
      <c r="L149" s="38"/>
      <c r="M149" s="159" t="s">
        <v>5</v>
      </c>
      <c r="N149" s="160" t="s">
        <v>36</v>
      </c>
      <c r="O149" s="161"/>
      <c r="P149" s="161">
        <f>O149*H149</f>
        <v>0</v>
      </c>
      <c r="Q149" s="161">
        <v>1.89</v>
      </c>
      <c r="R149" s="161">
        <f>Q149*H149</f>
        <v>3.2129999999999996</v>
      </c>
      <c r="S149" s="161">
        <v>0</v>
      </c>
      <c r="T149" s="162">
        <f>S149*H149</f>
        <v>0</v>
      </c>
      <c r="AR149" s="24" t="s">
        <v>141</v>
      </c>
      <c r="AT149" s="24" t="s">
        <v>136</v>
      </c>
      <c r="AU149" s="24" t="s">
        <v>75</v>
      </c>
      <c r="AY149" s="24" t="s">
        <v>134</v>
      </c>
      <c r="BE149" s="163">
        <f>IF(N149="základní",J149,0)</f>
        <v>0</v>
      </c>
      <c r="BF149" s="163">
        <f>IF(N149="snížená",J149,0)</f>
        <v>0</v>
      </c>
      <c r="BG149" s="163">
        <f>IF(N149="zákl. přenesená",J149,0)</f>
        <v>0</v>
      </c>
      <c r="BH149" s="163">
        <f>IF(N149="sníž. přenesená",J149,0)</f>
        <v>0</v>
      </c>
      <c r="BI149" s="163">
        <f>IF(N149="nulová",J149,0)</f>
        <v>0</v>
      </c>
      <c r="BJ149" s="24" t="s">
        <v>73</v>
      </c>
      <c r="BK149" s="163">
        <f>ROUND(I149*H149,2)</f>
        <v>0</v>
      </c>
      <c r="BL149" s="24" t="s">
        <v>141</v>
      </c>
      <c r="BM149" s="24" t="s">
        <v>656</v>
      </c>
    </row>
    <row r="150" spans="2:47" s="1" customFormat="1" ht="27">
      <c r="B150" s="38"/>
      <c r="D150" s="164" t="s">
        <v>143</v>
      </c>
      <c r="F150" s="165" t="s">
        <v>657</v>
      </c>
      <c r="L150" s="38"/>
      <c r="M150" s="166"/>
      <c r="N150" s="39"/>
      <c r="O150" s="39"/>
      <c r="P150" s="39"/>
      <c r="Q150" s="39"/>
      <c r="R150" s="39"/>
      <c r="S150" s="39"/>
      <c r="T150" s="67"/>
      <c r="AT150" s="24" t="s">
        <v>143</v>
      </c>
      <c r="AU150" s="24" t="s">
        <v>75</v>
      </c>
    </row>
    <row r="151" spans="2:47" s="1" customFormat="1" ht="81">
      <c r="B151" s="38"/>
      <c r="D151" s="164" t="s">
        <v>145</v>
      </c>
      <c r="F151" s="167" t="s">
        <v>425</v>
      </c>
      <c r="L151" s="38"/>
      <c r="M151" s="166"/>
      <c r="N151" s="39"/>
      <c r="O151" s="39"/>
      <c r="P151" s="39"/>
      <c r="Q151" s="39"/>
      <c r="R151" s="39"/>
      <c r="S151" s="39"/>
      <c r="T151" s="67"/>
      <c r="AT151" s="24" t="s">
        <v>145</v>
      </c>
      <c r="AU151" s="24" t="s">
        <v>75</v>
      </c>
    </row>
    <row r="152" spans="2:51" s="11" customFormat="1" ht="13.5">
      <c r="B152" s="168"/>
      <c r="D152" s="164" t="s">
        <v>146</v>
      </c>
      <c r="E152" s="169" t="s">
        <v>5</v>
      </c>
      <c r="F152" s="170" t="s">
        <v>658</v>
      </c>
      <c r="H152" s="169" t="s">
        <v>5</v>
      </c>
      <c r="L152" s="168"/>
      <c r="M152" s="171"/>
      <c r="N152" s="172"/>
      <c r="O152" s="172"/>
      <c r="P152" s="172"/>
      <c r="Q152" s="172"/>
      <c r="R152" s="172"/>
      <c r="S152" s="172"/>
      <c r="T152" s="173"/>
      <c r="AT152" s="169" t="s">
        <v>146</v>
      </c>
      <c r="AU152" s="169" t="s">
        <v>75</v>
      </c>
      <c r="AV152" s="11" t="s">
        <v>73</v>
      </c>
      <c r="AW152" s="11" t="s">
        <v>28</v>
      </c>
      <c r="AX152" s="11" t="s">
        <v>65</v>
      </c>
      <c r="AY152" s="169" t="s">
        <v>134</v>
      </c>
    </row>
    <row r="153" spans="2:51" s="12" customFormat="1" ht="13.5">
      <c r="B153" s="174"/>
      <c r="D153" s="164" t="s">
        <v>146</v>
      </c>
      <c r="E153" s="175" t="s">
        <v>5</v>
      </c>
      <c r="F153" s="176" t="s">
        <v>659</v>
      </c>
      <c r="H153" s="177">
        <v>1.7</v>
      </c>
      <c r="L153" s="174"/>
      <c r="M153" s="178"/>
      <c r="N153" s="179"/>
      <c r="O153" s="179"/>
      <c r="P153" s="179"/>
      <c r="Q153" s="179"/>
      <c r="R153" s="179"/>
      <c r="S153" s="179"/>
      <c r="T153" s="180"/>
      <c r="AT153" s="175" t="s">
        <v>146</v>
      </c>
      <c r="AU153" s="175" t="s">
        <v>75</v>
      </c>
      <c r="AV153" s="12" t="s">
        <v>75</v>
      </c>
      <c r="AW153" s="12" t="s">
        <v>28</v>
      </c>
      <c r="AX153" s="12" t="s">
        <v>65</v>
      </c>
      <c r="AY153" s="175" t="s">
        <v>134</v>
      </c>
    </row>
    <row r="154" spans="2:51" s="13" customFormat="1" ht="13.5">
      <c r="B154" s="181"/>
      <c r="D154" s="164" t="s">
        <v>146</v>
      </c>
      <c r="E154" s="182" t="s">
        <v>5</v>
      </c>
      <c r="F154" s="183" t="s">
        <v>149</v>
      </c>
      <c r="H154" s="184">
        <v>1.7</v>
      </c>
      <c r="L154" s="181"/>
      <c r="M154" s="185"/>
      <c r="N154" s="186"/>
      <c r="O154" s="186"/>
      <c r="P154" s="186"/>
      <c r="Q154" s="186"/>
      <c r="R154" s="186"/>
      <c r="S154" s="186"/>
      <c r="T154" s="187"/>
      <c r="AT154" s="182" t="s">
        <v>146</v>
      </c>
      <c r="AU154" s="182" t="s">
        <v>75</v>
      </c>
      <c r="AV154" s="13" t="s">
        <v>141</v>
      </c>
      <c r="AW154" s="13" t="s">
        <v>28</v>
      </c>
      <c r="AX154" s="13" t="s">
        <v>73</v>
      </c>
      <c r="AY154" s="182" t="s">
        <v>134</v>
      </c>
    </row>
    <row r="155" spans="2:65" s="1" customFormat="1" ht="16.5" customHeight="1">
      <c r="B155" s="152"/>
      <c r="C155" s="153" t="s">
        <v>11</v>
      </c>
      <c r="D155" s="153" t="s">
        <v>136</v>
      </c>
      <c r="E155" s="154" t="s">
        <v>660</v>
      </c>
      <c r="F155" s="155" t="s">
        <v>661</v>
      </c>
      <c r="G155" s="156" t="s">
        <v>170</v>
      </c>
      <c r="H155" s="157">
        <v>5.7</v>
      </c>
      <c r="I155" s="158"/>
      <c r="J155" s="158">
        <f>ROUND(I155*H155,2)</f>
        <v>0</v>
      </c>
      <c r="K155" s="155" t="s">
        <v>1065</v>
      </c>
      <c r="L155" s="38"/>
      <c r="M155" s="159" t="s">
        <v>5</v>
      </c>
      <c r="N155" s="160" t="s">
        <v>36</v>
      </c>
      <c r="O155" s="161"/>
      <c r="P155" s="161">
        <f>O155*H155</f>
        <v>0</v>
      </c>
      <c r="Q155" s="161">
        <v>1.9968</v>
      </c>
      <c r="R155" s="161">
        <f>Q155*H155</f>
        <v>11.38176</v>
      </c>
      <c r="S155" s="161">
        <v>0</v>
      </c>
      <c r="T155" s="162">
        <f>S155*H155</f>
        <v>0</v>
      </c>
      <c r="AR155" s="24" t="s">
        <v>141</v>
      </c>
      <c r="AT155" s="24" t="s">
        <v>136</v>
      </c>
      <c r="AU155" s="24" t="s">
        <v>75</v>
      </c>
      <c r="AY155" s="24" t="s">
        <v>134</v>
      </c>
      <c r="BE155" s="163">
        <f>IF(N155="základní",J155,0)</f>
        <v>0</v>
      </c>
      <c r="BF155" s="163">
        <f>IF(N155="snížená",J155,0)</f>
        <v>0</v>
      </c>
      <c r="BG155" s="163">
        <f>IF(N155="zákl. přenesená",J155,0)</f>
        <v>0</v>
      </c>
      <c r="BH155" s="163">
        <f>IF(N155="sníž. přenesená",J155,0)</f>
        <v>0</v>
      </c>
      <c r="BI155" s="163">
        <f>IF(N155="nulová",J155,0)</f>
        <v>0</v>
      </c>
      <c r="BJ155" s="24" t="s">
        <v>73</v>
      </c>
      <c r="BK155" s="163">
        <f>ROUND(I155*H155,2)</f>
        <v>0</v>
      </c>
      <c r="BL155" s="24" t="s">
        <v>141</v>
      </c>
      <c r="BM155" s="24" t="s">
        <v>662</v>
      </c>
    </row>
    <row r="156" spans="2:47" s="1" customFormat="1" ht="27">
      <c r="B156" s="38"/>
      <c r="D156" s="164" t="s">
        <v>143</v>
      </c>
      <c r="F156" s="165" t="s">
        <v>663</v>
      </c>
      <c r="L156" s="38"/>
      <c r="M156" s="166"/>
      <c r="N156" s="39"/>
      <c r="O156" s="39"/>
      <c r="P156" s="39"/>
      <c r="Q156" s="39"/>
      <c r="R156" s="39"/>
      <c r="S156" s="39"/>
      <c r="T156" s="67"/>
      <c r="AT156" s="24" t="s">
        <v>143</v>
      </c>
      <c r="AU156" s="24" t="s">
        <v>75</v>
      </c>
    </row>
    <row r="157" spans="2:47" s="1" customFormat="1" ht="94.5">
      <c r="B157" s="38"/>
      <c r="D157" s="164" t="s">
        <v>145</v>
      </c>
      <c r="F157" s="167" t="s">
        <v>664</v>
      </c>
      <c r="L157" s="38"/>
      <c r="M157" s="166"/>
      <c r="N157" s="39"/>
      <c r="O157" s="39"/>
      <c r="P157" s="39"/>
      <c r="Q157" s="39"/>
      <c r="R157" s="39"/>
      <c r="S157" s="39"/>
      <c r="T157" s="67"/>
      <c r="AT157" s="24" t="s">
        <v>145</v>
      </c>
      <c r="AU157" s="24" t="s">
        <v>75</v>
      </c>
    </row>
    <row r="158" spans="2:51" s="12" customFormat="1" ht="27">
      <c r="B158" s="174"/>
      <c r="D158" s="164" t="s">
        <v>146</v>
      </c>
      <c r="E158" s="175" t="s">
        <v>5</v>
      </c>
      <c r="F158" s="176" t="s">
        <v>665</v>
      </c>
      <c r="H158" s="177">
        <v>5.7</v>
      </c>
      <c r="L158" s="174"/>
      <c r="M158" s="178"/>
      <c r="N158" s="179"/>
      <c r="O158" s="179"/>
      <c r="P158" s="179"/>
      <c r="Q158" s="179"/>
      <c r="R158" s="179"/>
      <c r="S158" s="179"/>
      <c r="T158" s="180"/>
      <c r="AT158" s="175" t="s">
        <v>146</v>
      </c>
      <c r="AU158" s="175" t="s">
        <v>75</v>
      </c>
      <c r="AV158" s="12" t="s">
        <v>75</v>
      </c>
      <c r="AW158" s="12" t="s">
        <v>28</v>
      </c>
      <c r="AX158" s="12" t="s">
        <v>65</v>
      </c>
      <c r="AY158" s="175" t="s">
        <v>134</v>
      </c>
    </row>
    <row r="159" spans="2:51" s="13" customFormat="1" ht="13.5">
      <c r="B159" s="181"/>
      <c r="D159" s="164" t="s">
        <v>146</v>
      </c>
      <c r="E159" s="182" t="s">
        <v>5</v>
      </c>
      <c r="F159" s="183" t="s">
        <v>149</v>
      </c>
      <c r="H159" s="184">
        <v>5.7</v>
      </c>
      <c r="L159" s="181"/>
      <c r="M159" s="185"/>
      <c r="N159" s="186"/>
      <c r="O159" s="186"/>
      <c r="P159" s="186"/>
      <c r="Q159" s="186"/>
      <c r="R159" s="186"/>
      <c r="S159" s="186"/>
      <c r="T159" s="187"/>
      <c r="AT159" s="182" t="s">
        <v>146</v>
      </c>
      <c r="AU159" s="182" t="s">
        <v>75</v>
      </c>
      <c r="AV159" s="13" t="s">
        <v>141</v>
      </c>
      <c r="AW159" s="13" t="s">
        <v>28</v>
      </c>
      <c r="AX159" s="13" t="s">
        <v>73</v>
      </c>
      <c r="AY159" s="182" t="s">
        <v>134</v>
      </c>
    </row>
    <row r="160" spans="2:63" s="10" customFormat="1" ht="29.85" customHeight="1">
      <c r="B160" s="140"/>
      <c r="D160" s="141" t="s">
        <v>64</v>
      </c>
      <c r="E160" s="150" t="s">
        <v>180</v>
      </c>
      <c r="F160" s="150" t="s">
        <v>465</v>
      </c>
      <c r="J160" s="151">
        <f>BK160</f>
        <v>0</v>
      </c>
      <c r="L160" s="140"/>
      <c r="M160" s="144"/>
      <c r="N160" s="145"/>
      <c r="O160" s="145"/>
      <c r="P160" s="146">
        <f>P161+P167+P181</f>
        <v>0</v>
      </c>
      <c r="Q160" s="145"/>
      <c r="R160" s="146">
        <f>R161+R167+R181</f>
        <v>0.6839419999999999</v>
      </c>
      <c r="S160" s="145"/>
      <c r="T160" s="147">
        <f>T161+T167+T181</f>
        <v>0</v>
      </c>
      <c r="AR160" s="141" t="s">
        <v>73</v>
      </c>
      <c r="AT160" s="148" t="s">
        <v>64</v>
      </c>
      <c r="AU160" s="148" t="s">
        <v>73</v>
      </c>
      <c r="AY160" s="141" t="s">
        <v>134</v>
      </c>
      <c r="BK160" s="149">
        <f>BK161+BK167+BK181</f>
        <v>0</v>
      </c>
    </row>
    <row r="161" spans="2:63" s="10" customFormat="1" ht="14.85" customHeight="1">
      <c r="B161" s="140"/>
      <c r="D161" s="141" t="s">
        <v>64</v>
      </c>
      <c r="E161" s="150" t="s">
        <v>466</v>
      </c>
      <c r="F161" s="150" t="s">
        <v>467</v>
      </c>
      <c r="J161" s="151">
        <f>BK161</f>
        <v>0</v>
      </c>
      <c r="L161" s="140"/>
      <c r="M161" s="144"/>
      <c r="N161" s="145"/>
      <c r="O161" s="145"/>
      <c r="P161" s="146">
        <f>SUM(P162:P166)</f>
        <v>0</v>
      </c>
      <c r="Q161" s="145"/>
      <c r="R161" s="146">
        <f>SUM(R162:R166)</f>
        <v>7.2E-05</v>
      </c>
      <c r="S161" s="145"/>
      <c r="T161" s="147">
        <f>SUM(T162:T166)</f>
        <v>0</v>
      </c>
      <c r="AR161" s="141" t="s">
        <v>73</v>
      </c>
      <c r="AT161" s="148" t="s">
        <v>64</v>
      </c>
      <c r="AU161" s="148" t="s">
        <v>75</v>
      </c>
      <c r="AY161" s="141" t="s">
        <v>134</v>
      </c>
      <c r="BK161" s="149">
        <f>SUM(BK162:BK166)</f>
        <v>0</v>
      </c>
    </row>
    <row r="162" spans="2:65" s="1" customFormat="1" ht="25.5" customHeight="1">
      <c r="B162" s="152"/>
      <c r="C162" s="153" t="s">
        <v>232</v>
      </c>
      <c r="D162" s="153" t="s">
        <v>136</v>
      </c>
      <c r="E162" s="154" t="s">
        <v>483</v>
      </c>
      <c r="F162" s="155" t="s">
        <v>484</v>
      </c>
      <c r="G162" s="156" t="s">
        <v>228</v>
      </c>
      <c r="H162" s="157">
        <v>2.4</v>
      </c>
      <c r="I162" s="158"/>
      <c r="J162" s="158">
        <f>ROUND(I162*H162,2)</f>
        <v>0</v>
      </c>
      <c r="K162" s="155" t="s">
        <v>140</v>
      </c>
      <c r="L162" s="38"/>
      <c r="M162" s="159" t="s">
        <v>5</v>
      </c>
      <c r="N162" s="160" t="s">
        <v>36</v>
      </c>
      <c r="O162" s="161"/>
      <c r="P162" s="161">
        <f>O162*H162</f>
        <v>0</v>
      </c>
      <c r="Q162" s="161">
        <v>3E-05</v>
      </c>
      <c r="R162" s="161">
        <f>Q162*H162</f>
        <v>7.2E-05</v>
      </c>
      <c r="S162" s="161">
        <v>0</v>
      </c>
      <c r="T162" s="162">
        <f>S162*H162</f>
        <v>0</v>
      </c>
      <c r="AR162" s="24" t="s">
        <v>141</v>
      </c>
      <c r="AT162" s="24" t="s">
        <v>136</v>
      </c>
      <c r="AU162" s="24" t="s">
        <v>150</v>
      </c>
      <c r="AY162" s="24" t="s">
        <v>134</v>
      </c>
      <c r="BE162" s="163">
        <f>IF(N162="základní",J162,0)</f>
        <v>0</v>
      </c>
      <c r="BF162" s="163">
        <f>IF(N162="snížená",J162,0)</f>
        <v>0</v>
      </c>
      <c r="BG162" s="163">
        <f>IF(N162="zákl. přenesená",J162,0)</f>
        <v>0</v>
      </c>
      <c r="BH162" s="163">
        <f>IF(N162="sníž. přenesená",J162,0)</f>
        <v>0</v>
      </c>
      <c r="BI162" s="163">
        <f>IF(N162="nulová",J162,0)</f>
        <v>0</v>
      </c>
      <c r="BJ162" s="24" t="s">
        <v>73</v>
      </c>
      <c r="BK162" s="163">
        <f>ROUND(I162*H162,2)</f>
        <v>0</v>
      </c>
      <c r="BL162" s="24" t="s">
        <v>141</v>
      </c>
      <c r="BM162" s="24" t="s">
        <v>666</v>
      </c>
    </row>
    <row r="163" spans="2:47" s="1" customFormat="1" ht="27">
      <c r="B163" s="38"/>
      <c r="D163" s="164" t="s">
        <v>143</v>
      </c>
      <c r="F163" s="165" t="s">
        <v>486</v>
      </c>
      <c r="L163" s="38"/>
      <c r="M163" s="166"/>
      <c r="N163" s="39"/>
      <c r="O163" s="39"/>
      <c r="P163" s="39"/>
      <c r="Q163" s="39"/>
      <c r="R163" s="39"/>
      <c r="S163" s="39"/>
      <c r="T163" s="67"/>
      <c r="AT163" s="24" t="s">
        <v>143</v>
      </c>
      <c r="AU163" s="24" t="s">
        <v>150</v>
      </c>
    </row>
    <row r="164" spans="2:51" s="11" customFormat="1" ht="13.5">
      <c r="B164" s="168"/>
      <c r="D164" s="164" t="s">
        <v>146</v>
      </c>
      <c r="E164" s="169" t="s">
        <v>5</v>
      </c>
      <c r="F164" s="170" t="s">
        <v>487</v>
      </c>
      <c r="H164" s="169" t="s">
        <v>5</v>
      </c>
      <c r="L164" s="168"/>
      <c r="M164" s="171"/>
      <c r="N164" s="172"/>
      <c r="O164" s="172"/>
      <c r="P164" s="172"/>
      <c r="Q164" s="172"/>
      <c r="R164" s="172"/>
      <c r="S164" s="172"/>
      <c r="T164" s="173"/>
      <c r="AT164" s="169" t="s">
        <v>146</v>
      </c>
      <c r="AU164" s="169" t="s">
        <v>150</v>
      </c>
      <c r="AV164" s="11" t="s">
        <v>73</v>
      </c>
      <c r="AW164" s="11" t="s">
        <v>28</v>
      </c>
      <c r="AX164" s="11" t="s">
        <v>65</v>
      </c>
      <c r="AY164" s="169" t="s">
        <v>134</v>
      </c>
    </row>
    <row r="165" spans="2:51" s="12" customFormat="1" ht="13.5">
      <c r="B165" s="174"/>
      <c r="D165" s="164" t="s">
        <v>146</v>
      </c>
      <c r="E165" s="175" t="s">
        <v>5</v>
      </c>
      <c r="F165" s="176" t="s">
        <v>667</v>
      </c>
      <c r="H165" s="177">
        <v>2.4</v>
      </c>
      <c r="L165" s="174"/>
      <c r="M165" s="178"/>
      <c r="N165" s="179"/>
      <c r="O165" s="179"/>
      <c r="P165" s="179"/>
      <c r="Q165" s="179"/>
      <c r="R165" s="179"/>
      <c r="S165" s="179"/>
      <c r="T165" s="180"/>
      <c r="AT165" s="175" t="s">
        <v>146</v>
      </c>
      <c r="AU165" s="175" t="s">
        <v>150</v>
      </c>
      <c r="AV165" s="12" t="s">
        <v>75</v>
      </c>
      <c r="AW165" s="12" t="s">
        <v>28</v>
      </c>
      <c r="AX165" s="12" t="s">
        <v>65</v>
      </c>
      <c r="AY165" s="175" t="s">
        <v>134</v>
      </c>
    </row>
    <row r="166" spans="2:51" s="13" customFormat="1" ht="13.5">
      <c r="B166" s="181"/>
      <c r="D166" s="164" t="s">
        <v>146</v>
      </c>
      <c r="E166" s="182" t="s">
        <v>5</v>
      </c>
      <c r="F166" s="183" t="s">
        <v>149</v>
      </c>
      <c r="H166" s="184">
        <v>2.4</v>
      </c>
      <c r="L166" s="181"/>
      <c r="M166" s="185"/>
      <c r="N166" s="186"/>
      <c r="O166" s="186"/>
      <c r="P166" s="186"/>
      <c r="Q166" s="186"/>
      <c r="R166" s="186"/>
      <c r="S166" s="186"/>
      <c r="T166" s="187"/>
      <c r="AT166" s="182" t="s">
        <v>146</v>
      </c>
      <c r="AU166" s="182" t="s">
        <v>150</v>
      </c>
      <c r="AV166" s="13" t="s">
        <v>141</v>
      </c>
      <c r="AW166" s="13" t="s">
        <v>28</v>
      </c>
      <c r="AX166" s="13" t="s">
        <v>73</v>
      </c>
      <c r="AY166" s="182" t="s">
        <v>134</v>
      </c>
    </row>
    <row r="167" spans="2:63" s="10" customFormat="1" ht="22.35" customHeight="1">
      <c r="B167" s="140"/>
      <c r="D167" s="141" t="s">
        <v>64</v>
      </c>
      <c r="E167" s="150" t="s">
        <v>508</v>
      </c>
      <c r="F167" s="150" t="s">
        <v>509</v>
      </c>
      <c r="J167" s="151">
        <f>BK167</f>
        <v>0</v>
      </c>
      <c r="L167" s="140"/>
      <c r="M167" s="144"/>
      <c r="N167" s="145"/>
      <c r="O167" s="145"/>
      <c r="P167" s="146">
        <f>SUM(P168:P180)</f>
        <v>0</v>
      </c>
      <c r="Q167" s="145"/>
      <c r="R167" s="146">
        <f>SUM(R168:R180)</f>
        <v>0.68387</v>
      </c>
      <c r="S167" s="145"/>
      <c r="T167" s="147">
        <f>SUM(T168:T180)</f>
        <v>0</v>
      </c>
      <c r="AR167" s="141" t="s">
        <v>73</v>
      </c>
      <c r="AT167" s="148" t="s">
        <v>64</v>
      </c>
      <c r="AU167" s="148" t="s">
        <v>75</v>
      </c>
      <c r="AY167" s="141" t="s">
        <v>134</v>
      </c>
      <c r="BK167" s="149">
        <f>SUM(BK168:BK180)</f>
        <v>0</v>
      </c>
    </row>
    <row r="168" spans="2:65" s="1" customFormat="1" ht="16.5" customHeight="1">
      <c r="B168" s="152"/>
      <c r="C168" s="153" t="s">
        <v>240</v>
      </c>
      <c r="D168" s="153" t="s">
        <v>136</v>
      </c>
      <c r="E168" s="154" t="s">
        <v>510</v>
      </c>
      <c r="F168" s="155" t="s">
        <v>1021</v>
      </c>
      <c r="G168" s="156" t="s">
        <v>144</v>
      </c>
      <c r="H168" s="157">
        <v>11</v>
      </c>
      <c r="I168" s="158"/>
      <c r="J168" s="158">
        <f>ROUND(I168*H168,2)</f>
        <v>0</v>
      </c>
      <c r="K168" s="155" t="s">
        <v>140</v>
      </c>
      <c r="L168" s="38"/>
      <c r="M168" s="159" t="s">
        <v>5</v>
      </c>
      <c r="N168" s="160" t="s">
        <v>36</v>
      </c>
      <c r="O168" s="161"/>
      <c r="P168" s="161">
        <f>O168*H168</f>
        <v>0</v>
      </c>
      <c r="Q168" s="161">
        <v>0.02808</v>
      </c>
      <c r="R168" s="161">
        <f>Q168*H168</f>
        <v>0.30888</v>
      </c>
      <c r="S168" s="161">
        <v>0</v>
      </c>
      <c r="T168" s="162">
        <f>S168*H168</f>
        <v>0</v>
      </c>
      <c r="AR168" s="24" t="s">
        <v>141</v>
      </c>
      <c r="AT168" s="24" t="s">
        <v>136</v>
      </c>
      <c r="AU168" s="24" t="s">
        <v>150</v>
      </c>
      <c r="AY168" s="24" t="s">
        <v>134</v>
      </c>
      <c r="BE168" s="163">
        <f>IF(N168="základní",J168,0)</f>
        <v>0</v>
      </c>
      <c r="BF168" s="163">
        <f>IF(N168="snížená",J168,0)</f>
        <v>0</v>
      </c>
      <c r="BG168" s="163">
        <f>IF(N168="zákl. přenesená",J168,0)</f>
        <v>0</v>
      </c>
      <c r="BH168" s="163">
        <f>IF(N168="sníž. přenesená",J168,0)</f>
        <v>0</v>
      </c>
      <c r="BI168" s="163">
        <f>IF(N168="nulová",J168,0)</f>
        <v>0</v>
      </c>
      <c r="BJ168" s="24" t="s">
        <v>73</v>
      </c>
      <c r="BK168" s="163">
        <f>ROUND(I168*H168,2)</f>
        <v>0</v>
      </c>
      <c r="BL168" s="24" t="s">
        <v>141</v>
      </c>
      <c r="BM168" s="24" t="s">
        <v>668</v>
      </c>
    </row>
    <row r="169" spans="2:47" s="1" customFormat="1" ht="40.5">
      <c r="B169" s="38"/>
      <c r="D169" s="164" t="s">
        <v>143</v>
      </c>
      <c r="F169" s="165" t="s">
        <v>1022</v>
      </c>
      <c r="L169" s="38"/>
      <c r="M169" s="166"/>
      <c r="N169" s="39"/>
      <c r="O169" s="39"/>
      <c r="P169" s="39"/>
      <c r="Q169" s="39"/>
      <c r="R169" s="39"/>
      <c r="S169" s="39"/>
      <c r="T169" s="67"/>
      <c r="AT169" s="24" t="s">
        <v>143</v>
      </c>
      <c r="AU169" s="24" t="s">
        <v>150</v>
      </c>
    </row>
    <row r="170" spans="2:47" s="1" customFormat="1" ht="81">
      <c r="B170" s="38"/>
      <c r="D170" s="164" t="s">
        <v>145</v>
      </c>
      <c r="F170" s="167" t="s">
        <v>512</v>
      </c>
      <c r="L170" s="38"/>
      <c r="M170" s="166"/>
      <c r="N170" s="39"/>
      <c r="O170" s="39"/>
      <c r="P170" s="39"/>
      <c r="Q170" s="39"/>
      <c r="R170" s="39"/>
      <c r="S170" s="39"/>
      <c r="T170" s="67"/>
      <c r="AT170" s="24" t="s">
        <v>145</v>
      </c>
      <c r="AU170" s="24" t="s">
        <v>150</v>
      </c>
    </row>
    <row r="171" spans="2:51" s="11" customFormat="1" ht="13.5">
      <c r="B171" s="168"/>
      <c r="D171" s="164" t="s">
        <v>146</v>
      </c>
      <c r="E171" s="169" t="s">
        <v>5</v>
      </c>
      <c r="F171" s="170" t="s">
        <v>363</v>
      </c>
      <c r="H171" s="169" t="s">
        <v>5</v>
      </c>
      <c r="L171" s="168"/>
      <c r="M171" s="171"/>
      <c r="N171" s="172"/>
      <c r="O171" s="172"/>
      <c r="P171" s="172"/>
      <c r="Q171" s="172"/>
      <c r="R171" s="172"/>
      <c r="S171" s="172"/>
      <c r="T171" s="173"/>
      <c r="AT171" s="169" t="s">
        <v>146</v>
      </c>
      <c r="AU171" s="169" t="s">
        <v>150</v>
      </c>
      <c r="AV171" s="11" t="s">
        <v>73</v>
      </c>
      <c r="AW171" s="11" t="s">
        <v>28</v>
      </c>
      <c r="AX171" s="11" t="s">
        <v>65</v>
      </c>
      <c r="AY171" s="169" t="s">
        <v>134</v>
      </c>
    </row>
    <row r="172" spans="2:51" s="11" customFormat="1" ht="13.5">
      <c r="B172" s="168"/>
      <c r="D172" s="164" t="s">
        <v>146</v>
      </c>
      <c r="E172" s="169" t="s">
        <v>5</v>
      </c>
      <c r="F172" s="170" t="s">
        <v>669</v>
      </c>
      <c r="H172" s="169" t="s">
        <v>5</v>
      </c>
      <c r="L172" s="168"/>
      <c r="M172" s="171"/>
      <c r="N172" s="172"/>
      <c r="O172" s="172"/>
      <c r="P172" s="172"/>
      <c r="Q172" s="172"/>
      <c r="R172" s="172"/>
      <c r="S172" s="172"/>
      <c r="T172" s="173"/>
      <c r="AT172" s="169" t="s">
        <v>146</v>
      </c>
      <c r="AU172" s="169" t="s">
        <v>150</v>
      </c>
      <c r="AV172" s="11" t="s">
        <v>73</v>
      </c>
      <c r="AW172" s="11" t="s">
        <v>28</v>
      </c>
      <c r="AX172" s="11" t="s">
        <v>65</v>
      </c>
      <c r="AY172" s="169" t="s">
        <v>134</v>
      </c>
    </row>
    <row r="173" spans="2:51" s="12" customFormat="1" ht="13.5">
      <c r="B173" s="174"/>
      <c r="D173" s="164" t="s">
        <v>146</v>
      </c>
      <c r="E173" s="175" t="s">
        <v>5</v>
      </c>
      <c r="F173" s="176" t="s">
        <v>670</v>
      </c>
      <c r="H173" s="177">
        <v>11</v>
      </c>
      <c r="L173" s="174"/>
      <c r="M173" s="178"/>
      <c r="N173" s="179"/>
      <c r="O173" s="179"/>
      <c r="P173" s="179"/>
      <c r="Q173" s="179"/>
      <c r="R173" s="179"/>
      <c r="S173" s="179"/>
      <c r="T173" s="180"/>
      <c r="AT173" s="175" t="s">
        <v>146</v>
      </c>
      <c r="AU173" s="175" t="s">
        <v>150</v>
      </c>
      <c r="AV173" s="12" t="s">
        <v>75</v>
      </c>
      <c r="AW173" s="12" t="s">
        <v>28</v>
      </c>
      <c r="AX173" s="12" t="s">
        <v>65</v>
      </c>
      <c r="AY173" s="175" t="s">
        <v>134</v>
      </c>
    </row>
    <row r="174" spans="2:51" s="13" customFormat="1" ht="13.5">
      <c r="B174" s="181"/>
      <c r="D174" s="164" t="s">
        <v>146</v>
      </c>
      <c r="E174" s="182" t="s">
        <v>5</v>
      </c>
      <c r="F174" s="183" t="s">
        <v>149</v>
      </c>
      <c r="H174" s="184">
        <v>11</v>
      </c>
      <c r="L174" s="181"/>
      <c r="M174" s="185"/>
      <c r="N174" s="186"/>
      <c r="O174" s="186"/>
      <c r="P174" s="186"/>
      <c r="Q174" s="186"/>
      <c r="R174" s="186"/>
      <c r="S174" s="186"/>
      <c r="T174" s="187"/>
      <c r="AT174" s="182" t="s">
        <v>146</v>
      </c>
      <c r="AU174" s="182" t="s">
        <v>150</v>
      </c>
      <c r="AV174" s="13" t="s">
        <v>141</v>
      </c>
      <c r="AW174" s="13" t="s">
        <v>28</v>
      </c>
      <c r="AX174" s="13" t="s">
        <v>73</v>
      </c>
      <c r="AY174" s="182" t="s">
        <v>134</v>
      </c>
    </row>
    <row r="175" spans="2:65" s="1" customFormat="1" ht="16.5" customHeight="1">
      <c r="B175" s="152"/>
      <c r="C175" s="188" t="s">
        <v>242</v>
      </c>
      <c r="D175" s="188" t="s">
        <v>233</v>
      </c>
      <c r="E175" s="189" t="s">
        <v>515</v>
      </c>
      <c r="F175" s="190" t="s">
        <v>516</v>
      </c>
      <c r="G175" s="191" t="s">
        <v>228</v>
      </c>
      <c r="H175" s="192">
        <v>19.25</v>
      </c>
      <c r="I175" s="193"/>
      <c r="J175" s="193">
        <f>ROUND(I175*H175,2)</f>
        <v>0</v>
      </c>
      <c r="K175" s="190" t="s">
        <v>1065</v>
      </c>
      <c r="L175" s="194"/>
      <c r="M175" s="195" t="s">
        <v>5</v>
      </c>
      <c r="N175" s="196" t="s">
        <v>36</v>
      </c>
      <c r="O175" s="161"/>
      <c r="P175" s="161">
        <f>O175*H175</f>
        <v>0</v>
      </c>
      <c r="Q175" s="161">
        <v>0.01948</v>
      </c>
      <c r="R175" s="161">
        <f>Q175*H175</f>
        <v>0.37499</v>
      </c>
      <c r="S175" s="161">
        <v>0</v>
      </c>
      <c r="T175" s="162">
        <f>S175*H175</f>
        <v>0</v>
      </c>
      <c r="AR175" s="24" t="s">
        <v>167</v>
      </c>
      <c r="AT175" s="24" t="s">
        <v>233</v>
      </c>
      <c r="AU175" s="24" t="s">
        <v>150</v>
      </c>
      <c r="AY175" s="24" t="s">
        <v>134</v>
      </c>
      <c r="BE175" s="163">
        <f>IF(N175="základní",J175,0)</f>
        <v>0</v>
      </c>
      <c r="BF175" s="163">
        <f>IF(N175="snížená",J175,0)</f>
        <v>0</v>
      </c>
      <c r="BG175" s="163">
        <f>IF(N175="zákl. přenesená",J175,0)</f>
        <v>0</v>
      </c>
      <c r="BH175" s="163">
        <f>IF(N175="sníž. přenesená",J175,0)</f>
        <v>0</v>
      </c>
      <c r="BI175" s="163">
        <f>IF(N175="nulová",J175,0)</f>
        <v>0</v>
      </c>
      <c r="BJ175" s="24" t="s">
        <v>73</v>
      </c>
      <c r="BK175" s="163">
        <f>ROUND(I175*H175,2)</f>
        <v>0</v>
      </c>
      <c r="BL175" s="24" t="s">
        <v>141</v>
      </c>
      <c r="BM175" s="24" t="s">
        <v>671</v>
      </c>
    </row>
    <row r="176" spans="2:47" s="1" customFormat="1" ht="13.5">
      <c r="B176" s="38"/>
      <c r="D176" s="164" t="s">
        <v>143</v>
      </c>
      <c r="F176" s="165" t="s">
        <v>516</v>
      </c>
      <c r="L176" s="38"/>
      <c r="M176" s="166"/>
      <c r="N176" s="39"/>
      <c r="O176" s="39"/>
      <c r="P176" s="39"/>
      <c r="Q176" s="39"/>
      <c r="R176" s="39"/>
      <c r="S176" s="39"/>
      <c r="T176" s="67"/>
      <c r="AT176" s="24" t="s">
        <v>143</v>
      </c>
      <c r="AU176" s="24" t="s">
        <v>150</v>
      </c>
    </row>
    <row r="177" spans="2:51" s="11" customFormat="1" ht="13.5">
      <c r="B177" s="168"/>
      <c r="D177" s="164" t="s">
        <v>146</v>
      </c>
      <c r="E177" s="169" t="s">
        <v>5</v>
      </c>
      <c r="F177" s="170" t="s">
        <v>363</v>
      </c>
      <c r="H177" s="169" t="s">
        <v>5</v>
      </c>
      <c r="L177" s="168"/>
      <c r="M177" s="171"/>
      <c r="N177" s="172"/>
      <c r="O177" s="172"/>
      <c r="P177" s="172"/>
      <c r="Q177" s="172"/>
      <c r="R177" s="172"/>
      <c r="S177" s="172"/>
      <c r="T177" s="173"/>
      <c r="AT177" s="169" t="s">
        <v>146</v>
      </c>
      <c r="AU177" s="169" t="s">
        <v>150</v>
      </c>
      <c r="AV177" s="11" t="s">
        <v>73</v>
      </c>
      <c r="AW177" s="11" t="s">
        <v>28</v>
      </c>
      <c r="AX177" s="11" t="s">
        <v>65</v>
      </c>
      <c r="AY177" s="169" t="s">
        <v>134</v>
      </c>
    </row>
    <row r="178" spans="2:51" s="11" customFormat="1" ht="13.5">
      <c r="B178" s="168"/>
      <c r="D178" s="164" t="s">
        <v>146</v>
      </c>
      <c r="E178" s="169" t="s">
        <v>5</v>
      </c>
      <c r="F178" s="170" t="s">
        <v>669</v>
      </c>
      <c r="H178" s="169" t="s">
        <v>5</v>
      </c>
      <c r="L178" s="168"/>
      <c r="M178" s="171"/>
      <c r="N178" s="172"/>
      <c r="O178" s="172"/>
      <c r="P178" s="172"/>
      <c r="Q178" s="172"/>
      <c r="R178" s="172"/>
      <c r="S178" s="172"/>
      <c r="T178" s="173"/>
      <c r="AT178" s="169" t="s">
        <v>146</v>
      </c>
      <c r="AU178" s="169" t="s">
        <v>150</v>
      </c>
      <c r="AV178" s="11" t="s">
        <v>73</v>
      </c>
      <c r="AW178" s="11" t="s">
        <v>28</v>
      </c>
      <c r="AX178" s="11" t="s">
        <v>65</v>
      </c>
      <c r="AY178" s="169" t="s">
        <v>134</v>
      </c>
    </row>
    <row r="179" spans="2:51" s="12" customFormat="1" ht="13.5">
      <c r="B179" s="174"/>
      <c r="D179" s="164" t="s">
        <v>146</v>
      </c>
      <c r="E179" s="175" t="s">
        <v>5</v>
      </c>
      <c r="F179" s="176" t="s">
        <v>672</v>
      </c>
      <c r="H179" s="177">
        <v>19.25</v>
      </c>
      <c r="L179" s="174"/>
      <c r="M179" s="178"/>
      <c r="N179" s="179"/>
      <c r="O179" s="179"/>
      <c r="P179" s="179"/>
      <c r="Q179" s="179"/>
      <c r="R179" s="179"/>
      <c r="S179" s="179"/>
      <c r="T179" s="180"/>
      <c r="AT179" s="175" t="s">
        <v>146</v>
      </c>
      <c r="AU179" s="175" t="s">
        <v>150</v>
      </c>
      <c r="AV179" s="12" t="s">
        <v>75</v>
      </c>
      <c r="AW179" s="12" t="s">
        <v>28</v>
      </c>
      <c r="AX179" s="12" t="s">
        <v>65</v>
      </c>
      <c r="AY179" s="175" t="s">
        <v>134</v>
      </c>
    </row>
    <row r="180" spans="2:51" s="13" customFormat="1" ht="13.5">
      <c r="B180" s="181"/>
      <c r="D180" s="164" t="s">
        <v>146</v>
      </c>
      <c r="E180" s="182" t="s">
        <v>5</v>
      </c>
      <c r="F180" s="183" t="s">
        <v>149</v>
      </c>
      <c r="H180" s="184">
        <v>19.25</v>
      </c>
      <c r="L180" s="181"/>
      <c r="M180" s="185"/>
      <c r="N180" s="186"/>
      <c r="O180" s="186"/>
      <c r="P180" s="186"/>
      <c r="Q180" s="186"/>
      <c r="R180" s="186"/>
      <c r="S180" s="186"/>
      <c r="T180" s="187"/>
      <c r="AT180" s="182" t="s">
        <v>146</v>
      </c>
      <c r="AU180" s="182" t="s">
        <v>150</v>
      </c>
      <c r="AV180" s="13" t="s">
        <v>141</v>
      </c>
      <c r="AW180" s="13" t="s">
        <v>28</v>
      </c>
      <c r="AX180" s="13" t="s">
        <v>73</v>
      </c>
      <c r="AY180" s="182" t="s">
        <v>134</v>
      </c>
    </row>
    <row r="181" spans="2:63" s="10" customFormat="1" ht="22.35" customHeight="1">
      <c r="B181" s="140"/>
      <c r="D181" s="141" t="s">
        <v>64</v>
      </c>
      <c r="E181" s="150" t="s">
        <v>519</v>
      </c>
      <c r="F181" s="150" t="s">
        <v>520</v>
      </c>
      <c r="J181" s="151">
        <f>BK181</f>
        <v>0</v>
      </c>
      <c r="L181" s="140"/>
      <c r="M181" s="144"/>
      <c r="N181" s="145"/>
      <c r="O181" s="145"/>
      <c r="P181" s="146">
        <f>SUM(P182:P187)</f>
        <v>0</v>
      </c>
      <c r="Q181" s="145"/>
      <c r="R181" s="146">
        <f>SUM(R182:R187)</f>
        <v>0</v>
      </c>
      <c r="S181" s="145"/>
      <c r="T181" s="147">
        <f>SUM(T182:T187)</f>
        <v>0</v>
      </c>
      <c r="AR181" s="141" t="s">
        <v>73</v>
      </c>
      <c r="AT181" s="148" t="s">
        <v>64</v>
      </c>
      <c r="AU181" s="148" t="s">
        <v>75</v>
      </c>
      <c r="AY181" s="141" t="s">
        <v>134</v>
      </c>
      <c r="BK181" s="149">
        <f>SUM(BK182:BK187)</f>
        <v>0</v>
      </c>
    </row>
    <row r="182" spans="2:65" s="1" customFormat="1" ht="16.5" customHeight="1">
      <c r="B182" s="152"/>
      <c r="C182" s="153" t="s">
        <v>249</v>
      </c>
      <c r="D182" s="153" t="s">
        <v>136</v>
      </c>
      <c r="E182" s="154" t="s">
        <v>528</v>
      </c>
      <c r="F182" s="155" t="s">
        <v>529</v>
      </c>
      <c r="G182" s="156" t="s">
        <v>139</v>
      </c>
      <c r="H182" s="157">
        <v>7.4</v>
      </c>
      <c r="I182" s="158"/>
      <c r="J182" s="158">
        <f>ROUND(I182*H182,2)</f>
        <v>0</v>
      </c>
      <c r="K182" s="155" t="s">
        <v>1065</v>
      </c>
      <c r="L182" s="38"/>
      <c r="M182" s="159" t="s">
        <v>5</v>
      </c>
      <c r="N182" s="160" t="s">
        <v>36</v>
      </c>
      <c r="O182" s="161"/>
      <c r="P182" s="161">
        <f>O182*H182</f>
        <v>0</v>
      </c>
      <c r="Q182" s="161">
        <v>0</v>
      </c>
      <c r="R182" s="161">
        <f>Q182*H182</f>
        <v>0</v>
      </c>
      <c r="S182" s="161">
        <v>0</v>
      </c>
      <c r="T182" s="162">
        <f>S182*H182</f>
        <v>0</v>
      </c>
      <c r="AR182" s="24" t="s">
        <v>141</v>
      </c>
      <c r="AT182" s="24" t="s">
        <v>136</v>
      </c>
      <c r="AU182" s="24" t="s">
        <v>150</v>
      </c>
      <c r="AY182" s="24" t="s">
        <v>134</v>
      </c>
      <c r="BE182" s="163">
        <f>IF(N182="základní",J182,0)</f>
        <v>0</v>
      </c>
      <c r="BF182" s="163">
        <f>IF(N182="snížená",J182,0)</f>
        <v>0</v>
      </c>
      <c r="BG182" s="163">
        <f>IF(N182="zákl. přenesená",J182,0)</f>
        <v>0</v>
      </c>
      <c r="BH182" s="163">
        <f>IF(N182="sníž. přenesená",J182,0)</f>
        <v>0</v>
      </c>
      <c r="BI182" s="163">
        <f>IF(N182="nulová",J182,0)</f>
        <v>0</v>
      </c>
      <c r="BJ182" s="24" t="s">
        <v>73</v>
      </c>
      <c r="BK182" s="163">
        <f>ROUND(I182*H182,2)</f>
        <v>0</v>
      </c>
      <c r="BL182" s="24" t="s">
        <v>141</v>
      </c>
      <c r="BM182" s="24" t="s">
        <v>673</v>
      </c>
    </row>
    <row r="183" spans="2:47" s="1" customFormat="1" ht="13.5">
      <c r="B183" s="38"/>
      <c r="D183" s="164" t="s">
        <v>143</v>
      </c>
      <c r="F183" s="165" t="s">
        <v>529</v>
      </c>
      <c r="L183" s="38"/>
      <c r="M183" s="166"/>
      <c r="N183" s="39"/>
      <c r="O183" s="39"/>
      <c r="P183" s="39"/>
      <c r="Q183" s="39"/>
      <c r="R183" s="39"/>
      <c r="S183" s="39"/>
      <c r="T183" s="67"/>
      <c r="AT183" s="24" t="s">
        <v>143</v>
      </c>
      <c r="AU183" s="24" t="s">
        <v>150</v>
      </c>
    </row>
    <row r="184" spans="2:47" s="1" customFormat="1" ht="67.5">
      <c r="B184" s="38"/>
      <c r="D184" s="164" t="s">
        <v>145</v>
      </c>
      <c r="F184" s="167" t="s">
        <v>531</v>
      </c>
      <c r="L184" s="38"/>
      <c r="M184" s="166"/>
      <c r="N184" s="39"/>
      <c r="O184" s="39"/>
      <c r="P184" s="39"/>
      <c r="Q184" s="39"/>
      <c r="R184" s="39"/>
      <c r="S184" s="39"/>
      <c r="T184" s="67"/>
      <c r="AT184" s="24" t="s">
        <v>145</v>
      </c>
      <c r="AU184" s="24" t="s">
        <v>150</v>
      </c>
    </row>
    <row r="185" spans="2:51" s="11" customFormat="1" ht="13.5">
      <c r="B185" s="168"/>
      <c r="D185" s="164" t="s">
        <v>146</v>
      </c>
      <c r="E185" s="169" t="s">
        <v>5</v>
      </c>
      <c r="F185" s="170" t="s">
        <v>674</v>
      </c>
      <c r="H185" s="169" t="s">
        <v>5</v>
      </c>
      <c r="L185" s="168"/>
      <c r="M185" s="171"/>
      <c r="N185" s="172"/>
      <c r="O185" s="172"/>
      <c r="P185" s="172"/>
      <c r="Q185" s="172"/>
      <c r="R185" s="172"/>
      <c r="S185" s="172"/>
      <c r="T185" s="173"/>
      <c r="AT185" s="169" t="s">
        <v>146</v>
      </c>
      <c r="AU185" s="169" t="s">
        <v>150</v>
      </c>
      <c r="AV185" s="11" t="s">
        <v>73</v>
      </c>
      <c r="AW185" s="11" t="s">
        <v>28</v>
      </c>
      <c r="AX185" s="11" t="s">
        <v>65</v>
      </c>
      <c r="AY185" s="169" t="s">
        <v>134</v>
      </c>
    </row>
    <row r="186" spans="2:51" s="12" customFormat="1" ht="13.5">
      <c r="B186" s="174"/>
      <c r="D186" s="164" t="s">
        <v>146</v>
      </c>
      <c r="E186" s="175" t="s">
        <v>5</v>
      </c>
      <c r="F186" s="176" t="s">
        <v>675</v>
      </c>
      <c r="H186" s="177">
        <v>7.4</v>
      </c>
      <c r="L186" s="174"/>
      <c r="M186" s="178"/>
      <c r="N186" s="179"/>
      <c r="O186" s="179"/>
      <c r="P186" s="179"/>
      <c r="Q186" s="179"/>
      <c r="R186" s="179"/>
      <c r="S186" s="179"/>
      <c r="T186" s="180"/>
      <c r="AT186" s="175" t="s">
        <v>146</v>
      </c>
      <c r="AU186" s="175" t="s">
        <v>150</v>
      </c>
      <c r="AV186" s="12" t="s">
        <v>75</v>
      </c>
      <c r="AW186" s="12" t="s">
        <v>28</v>
      </c>
      <c r="AX186" s="12" t="s">
        <v>65</v>
      </c>
      <c r="AY186" s="175" t="s">
        <v>134</v>
      </c>
    </row>
    <row r="187" spans="2:51" s="13" customFormat="1" ht="13.5">
      <c r="B187" s="181"/>
      <c r="D187" s="164" t="s">
        <v>146</v>
      </c>
      <c r="E187" s="182" t="s">
        <v>5</v>
      </c>
      <c r="F187" s="183" t="s">
        <v>149</v>
      </c>
      <c r="H187" s="184">
        <v>7.4</v>
      </c>
      <c r="L187" s="181"/>
      <c r="M187" s="185"/>
      <c r="N187" s="186"/>
      <c r="O187" s="186"/>
      <c r="P187" s="186"/>
      <c r="Q187" s="186"/>
      <c r="R187" s="186"/>
      <c r="S187" s="186"/>
      <c r="T187" s="187"/>
      <c r="AT187" s="182" t="s">
        <v>146</v>
      </c>
      <c r="AU187" s="182" t="s">
        <v>150</v>
      </c>
      <c r="AV187" s="13" t="s">
        <v>141</v>
      </c>
      <c r="AW187" s="13" t="s">
        <v>28</v>
      </c>
      <c r="AX187" s="13" t="s">
        <v>73</v>
      </c>
      <c r="AY187" s="182" t="s">
        <v>134</v>
      </c>
    </row>
    <row r="188" spans="2:63" s="10" customFormat="1" ht="29.85" customHeight="1">
      <c r="B188" s="140"/>
      <c r="D188" s="141" t="s">
        <v>64</v>
      </c>
      <c r="E188" s="150" t="s">
        <v>565</v>
      </c>
      <c r="F188" s="150" t="s">
        <v>566</v>
      </c>
      <c r="J188" s="151">
        <f>BK188</f>
        <v>0</v>
      </c>
      <c r="L188" s="140"/>
      <c r="M188" s="144"/>
      <c r="N188" s="145"/>
      <c r="O188" s="145"/>
      <c r="P188" s="146">
        <f>SUM(P189:P191)</f>
        <v>0</v>
      </c>
      <c r="Q188" s="145"/>
      <c r="R188" s="146">
        <f>SUM(R189:R191)</f>
        <v>0</v>
      </c>
      <c r="S188" s="145"/>
      <c r="T188" s="147">
        <f>SUM(T189:T191)</f>
        <v>0</v>
      </c>
      <c r="AR188" s="141" t="s">
        <v>73</v>
      </c>
      <c r="AT188" s="148" t="s">
        <v>64</v>
      </c>
      <c r="AU188" s="148" t="s">
        <v>73</v>
      </c>
      <c r="AY188" s="141" t="s">
        <v>134</v>
      </c>
      <c r="BK188" s="149">
        <f>SUM(BK189:BK191)</f>
        <v>0</v>
      </c>
    </row>
    <row r="189" spans="2:65" s="1" customFormat="1" ht="16.5" customHeight="1">
      <c r="B189" s="152"/>
      <c r="C189" s="153" t="s">
        <v>253</v>
      </c>
      <c r="D189" s="153" t="s">
        <v>136</v>
      </c>
      <c r="E189" s="154" t="s">
        <v>567</v>
      </c>
      <c r="F189" s="155" t="s">
        <v>568</v>
      </c>
      <c r="G189" s="156" t="s">
        <v>236</v>
      </c>
      <c r="H189" s="157">
        <v>15.312</v>
      </c>
      <c r="I189" s="158"/>
      <c r="J189" s="158">
        <f>ROUND(I189*H189,2)</f>
        <v>0</v>
      </c>
      <c r="K189" s="155" t="s">
        <v>1065</v>
      </c>
      <c r="L189" s="38"/>
      <c r="M189" s="159" t="s">
        <v>5</v>
      </c>
      <c r="N189" s="160" t="s">
        <v>36</v>
      </c>
      <c r="O189" s="161"/>
      <c r="P189" s="161">
        <f>O189*H189</f>
        <v>0</v>
      </c>
      <c r="Q189" s="161">
        <v>0</v>
      </c>
      <c r="R189" s="161">
        <f>Q189*H189</f>
        <v>0</v>
      </c>
      <c r="S189" s="161">
        <v>0</v>
      </c>
      <c r="T189" s="162">
        <f>S189*H189</f>
        <v>0</v>
      </c>
      <c r="AR189" s="24" t="s">
        <v>141</v>
      </c>
      <c r="AT189" s="24" t="s">
        <v>136</v>
      </c>
      <c r="AU189" s="24" t="s">
        <v>75</v>
      </c>
      <c r="AY189" s="24" t="s">
        <v>134</v>
      </c>
      <c r="BE189" s="163">
        <f>IF(N189="základní",J189,0)</f>
        <v>0</v>
      </c>
      <c r="BF189" s="163">
        <f>IF(N189="snížená",J189,0)</f>
        <v>0</v>
      </c>
      <c r="BG189" s="163">
        <f>IF(N189="zákl. přenesená",J189,0)</f>
        <v>0</v>
      </c>
      <c r="BH189" s="163">
        <f>IF(N189="sníž. přenesená",J189,0)</f>
        <v>0</v>
      </c>
      <c r="BI189" s="163">
        <f>IF(N189="nulová",J189,0)</f>
        <v>0</v>
      </c>
      <c r="BJ189" s="24" t="s">
        <v>73</v>
      </c>
      <c r="BK189" s="163">
        <f>ROUND(I189*H189,2)</f>
        <v>0</v>
      </c>
      <c r="BL189" s="24" t="s">
        <v>141</v>
      </c>
      <c r="BM189" s="24" t="s">
        <v>676</v>
      </c>
    </row>
    <row r="190" spans="2:47" s="1" customFormat="1" ht="13.5">
      <c r="B190" s="38"/>
      <c r="D190" s="164" t="s">
        <v>143</v>
      </c>
      <c r="F190" s="165" t="s">
        <v>570</v>
      </c>
      <c r="L190" s="38"/>
      <c r="M190" s="166"/>
      <c r="N190" s="39"/>
      <c r="O190" s="39"/>
      <c r="P190" s="39"/>
      <c r="Q190" s="39"/>
      <c r="R190" s="39"/>
      <c r="S190" s="39"/>
      <c r="T190" s="67"/>
      <c r="AT190" s="24" t="s">
        <v>143</v>
      </c>
      <c r="AU190" s="24" t="s">
        <v>75</v>
      </c>
    </row>
    <row r="191" spans="2:47" s="1" customFormat="1" ht="27">
      <c r="B191" s="38"/>
      <c r="D191" s="164" t="s">
        <v>145</v>
      </c>
      <c r="F191" s="167" t="s">
        <v>571</v>
      </c>
      <c r="L191" s="38"/>
      <c r="M191" s="166"/>
      <c r="N191" s="39"/>
      <c r="O191" s="39"/>
      <c r="P191" s="39"/>
      <c r="Q191" s="39"/>
      <c r="R191" s="39"/>
      <c r="S191" s="39"/>
      <c r="T191" s="67"/>
      <c r="AT191" s="24" t="s">
        <v>145</v>
      </c>
      <c r="AU191" s="24" t="s">
        <v>75</v>
      </c>
    </row>
    <row r="192" spans="2:63" s="10" customFormat="1" ht="37.35" customHeight="1">
      <c r="B192" s="140"/>
      <c r="D192" s="141" t="s">
        <v>64</v>
      </c>
      <c r="E192" s="142" t="s">
        <v>602</v>
      </c>
      <c r="F192" s="142" t="s">
        <v>603</v>
      </c>
      <c r="J192" s="143">
        <f>BK192</f>
        <v>0</v>
      </c>
      <c r="L192" s="140"/>
      <c r="M192" s="144"/>
      <c r="N192" s="145"/>
      <c r="O192" s="145"/>
      <c r="P192" s="146">
        <f>P193</f>
        <v>0</v>
      </c>
      <c r="Q192" s="145"/>
      <c r="R192" s="146">
        <f>R193</f>
        <v>0</v>
      </c>
      <c r="S192" s="145"/>
      <c r="T192" s="147">
        <f>T193</f>
        <v>0</v>
      </c>
      <c r="AR192" s="141" t="s">
        <v>141</v>
      </c>
      <c r="AT192" s="148" t="s">
        <v>64</v>
      </c>
      <c r="AU192" s="148" t="s">
        <v>65</v>
      </c>
      <c r="AY192" s="141" t="s">
        <v>134</v>
      </c>
      <c r="BK192" s="149">
        <f>BK193</f>
        <v>0</v>
      </c>
    </row>
    <row r="193" spans="2:65" s="1" customFormat="1" ht="16.5" customHeight="1">
      <c r="B193" s="152"/>
      <c r="C193" s="153" t="s">
        <v>10</v>
      </c>
      <c r="D193" s="153" t="s">
        <v>136</v>
      </c>
      <c r="E193" s="154" t="s">
        <v>677</v>
      </c>
      <c r="F193" s="155" t="s">
        <v>1028</v>
      </c>
      <c r="G193" s="156" t="s">
        <v>354</v>
      </c>
      <c r="H193" s="157">
        <v>1</v>
      </c>
      <c r="I193" s="158"/>
      <c r="J193" s="158">
        <f>ROUND(I193*H193,2)</f>
        <v>0</v>
      </c>
      <c r="K193" s="155" t="s">
        <v>140</v>
      </c>
      <c r="L193" s="38"/>
      <c r="M193" s="159" t="s">
        <v>5</v>
      </c>
      <c r="N193" s="207" t="s">
        <v>36</v>
      </c>
      <c r="O193" s="208"/>
      <c r="P193" s="208">
        <f>O193*H193</f>
        <v>0</v>
      </c>
      <c r="Q193" s="208">
        <v>0</v>
      </c>
      <c r="R193" s="208">
        <f>Q193*H193</f>
        <v>0</v>
      </c>
      <c r="S193" s="208">
        <v>0</v>
      </c>
      <c r="T193" s="209">
        <f>S193*H193</f>
        <v>0</v>
      </c>
      <c r="AR193" s="24" t="s">
        <v>141</v>
      </c>
      <c r="AT193" s="24" t="s">
        <v>136</v>
      </c>
      <c r="AU193" s="24" t="s">
        <v>73</v>
      </c>
      <c r="AY193" s="24" t="s">
        <v>134</v>
      </c>
      <c r="BE193" s="163">
        <f>IF(N193="základní",J193,0)</f>
        <v>0</v>
      </c>
      <c r="BF193" s="163">
        <f>IF(N193="snížená",J193,0)</f>
        <v>0</v>
      </c>
      <c r="BG193" s="163">
        <f>IF(N193="zákl. přenesená",J193,0)</f>
        <v>0</v>
      </c>
      <c r="BH193" s="163">
        <f>IF(N193="sníž. přenesená",J193,0)</f>
        <v>0</v>
      </c>
      <c r="BI193" s="163">
        <f>IF(N193="nulová",J193,0)</f>
        <v>0</v>
      </c>
      <c r="BJ193" s="24" t="s">
        <v>73</v>
      </c>
      <c r="BK193" s="163">
        <f>ROUND(I193*H193,2)</f>
        <v>0</v>
      </c>
      <c r="BL193" s="24" t="s">
        <v>141</v>
      </c>
      <c r="BM193" s="24" t="s">
        <v>678</v>
      </c>
    </row>
    <row r="194" spans="2:12" s="1" customFormat="1" ht="6.95" customHeight="1">
      <c r="B194" s="53"/>
      <c r="C194" s="54"/>
      <c r="D194" s="54"/>
      <c r="E194" s="54"/>
      <c r="F194" s="54"/>
      <c r="G194" s="54"/>
      <c r="H194" s="54"/>
      <c r="I194" s="54"/>
      <c r="J194" s="54"/>
      <c r="K194" s="54"/>
      <c r="L194" s="38"/>
    </row>
  </sheetData>
  <autoFilter ref="C86:K193"/>
  <mergeCells count="10">
    <mergeCell ref="J51:J52"/>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905511811023623" right="0.5905511811023623" top="0.5905511811023623" bottom="0.5905511811023623" header="0" footer="0.2755905511811024"/>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9"/>
  <sheetViews>
    <sheetView showGridLines="0" workbookViewId="0" topLeftCell="A1">
      <pane ySplit="1" topLeftCell="A2" activePane="bottomLeft" state="frozen"/>
      <selection pane="bottomLeft" activeCell="V93" sqref="V93"/>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2" max="12" width="10.83203125" style="0" customWidth="1"/>
    <col min="13" max="21" width="10.83203125" style="0" hidden="1" customWidth="1"/>
    <col min="22" max="22" width="10.8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89</v>
      </c>
      <c r="G1" s="394" t="s">
        <v>90</v>
      </c>
      <c r="H1" s="394"/>
      <c r="I1" s="17"/>
      <c r="J1" s="97" t="s">
        <v>91</v>
      </c>
      <c r="K1" s="18" t="s">
        <v>92</v>
      </c>
      <c r="L1" s="97" t="s">
        <v>93</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0" t="s">
        <v>8</v>
      </c>
      <c r="M2" s="381"/>
      <c r="N2" s="381"/>
      <c r="O2" s="381"/>
      <c r="P2" s="381"/>
      <c r="Q2" s="381"/>
      <c r="R2" s="381"/>
      <c r="S2" s="381"/>
      <c r="T2" s="381"/>
      <c r="U2" s="381"/>
      <c r="V2" s="381"/>
      <c r="AT2" s="24" t="s">
        <v>80</v>
      </c>
    </row>
    <row r="3" spans="2:46" ht="6.95" customHeight="1">
      <c r="B3" s="25"/>
      <c r="C3" s="26"/>
      <c r="D3" s="26"/>
      <c r="E3" s="26"/>
      <c r="F3" s="26"/>
      <c r="G3" s="26"/>
      <c r="H3" s="26"/>
      <c r="I3" s="26"/>
      <c r="J3" s="26"/>
      <c r="K3" s="27"/>
      <c r="AT3" s="24" t="s">
        <v>75</v>
      </c>
    </row>
    <row r="4" spans="2:46" ht="36.95" customHeight="1">
      <c r="B4" s="28"/>
      <c r="C4" s="29"/>
      <c r="D4" s="30" t="s">
        <v>94</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395" t="str">
        <f>'Rekapitulace stavby'!K6</f>
        <v>219170003 - Malé Labe, Horní Lánov, rekonstrukce opevnění, ř.km 11,255 - 11,500</v>
      </c>
      <c r="F7" s="396"/>
      <c r="G7" s="396"/>
      <c r="H7" s="396"/>
      <c r="I7" s="29"/>
      <c r="J7" s="29"/>
      <c r="K7" s="31"/>
    </row>
    <row r="8" spans="2:11" s="1" customFormat="1" ht="15">
      <c r="B8" s="38"/>
      <c r="C8" s="39"/>
      <c r="D8" s="36" t="s">
        <v>95</v>
      </c>
      <c r="E8" s="39"/>
      <c r="F8" s="39"/>
      <c r="G8" s="39"/>
      <c r="H8" s="39"/>
      <c r="I8" s="39"/>
      <c r="J8" s="39"/>
      <c r="K8" s="42"/>
    </row>
    <row r="9" spans="2:11" s="1" customFormat="1" ht="36.95" customHeight="1">
      <c r="B9" s="38"/>
      <c r="C9" s="39"/>
      <c r="D9" s="39"/>
      <c r="E9" s="399" t="s">
        <v>1029</v>
      </c>
      <c r="F9" s="400"/>
      <c r="G9" s="400"/>
      <c r="H9" s="400"/>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358" t="s">
        <v>5</v>
      </c>
      <c r="F24" s="358"/>
      <c r="G24" s="358"/>
      <c r="H24" s="358"/>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ROUND(J81,2)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ROUND(SUM(BE81:BE118),2)</f>
        <v>0</v>
      </c>
      <c r="G30" s="39"/>
      <c r="H30" s="39"/>
      <c r="I30" s="107">
        <v>0.21</v>
      </c>
      <c r="J30" s="106">
        <f>ROUND(ROUND((SUM(BE81:BE118)),2)*I30,2)</f>
        <v>0</v>
      </c>
      <c r="K30" s="42"/>
    </row>
    <row r="31" spans="2:11" s="1" customFormat="1" ht="14.45" customHeight="1">
      <c r="B31" s="38"/>
      <c r="C31" s="39"/>
      <c r="D31" s="39"/>
      <c r="E31" s="46" t="s">
        <v>37</v>
      </c>
      <c r="F31" s="106">
        <f>ROUND(SUM(BF81:BF118),2)</f>
        <v>0</v>
      </c>
      <c r="G31" s="39"/>
      <c r="H31" s="39"/>
      <c r="I31" s="107">
        <v>0.15</v>
      </c>
      <c r="J31" s="106">
        <f>ROUND(ROUND((SUM(BF81:BF118)),2)*I31,2)</f>
        <v>0</v>
      </c>
      <c r="K31" s="42"/>
    </row>
    <row r="32" spans="2:11" s="1" customFormat="1" ht="14.45" customHeight="1" hidden="1">
      <c r="B32" s="38"/>
      <c r="C32" s="39"/>
      <c r="D32" s="39"/>
      <c r="E32" s="46" t="s">
        <v>38</v>
      </c>
      <c r="F32" s="106">
        <f>ROUND(SUM(BG81:BG118),2)</f>
        <v>0</v>
      </c>
      <c r="G32" s="39"/>
      <c r="H32" s="39"/>
      <c r="I32" s="107">
        <v>0.21</v>
      </c>
      <c r="J32" s="106">
        <v>0</v>
      </c>
      <c r="K32" s="42"/>
    </row>
    <row r="33" spans="2:11" s="1" customFormat="1" ht="14.45" customHeight="1" hidden="1">
      <c r="B33" s="38"/>
      <c r="C33" s="39"/>
      <c r="D33" s="39"/>
      <c r="E33" s="46" t="s">
        <v>39</v>
      </c>
      <c r="F33" s="106">
        <f>ROUND(SUM(BH81:BH118),2)</f>
        <v>0</v>
      </c>
      <c r="G33" s="39"/>
      <c r="H33" s="39"/>
      <c r="I33" s="107">
        <v>0.15</v>
      </c>
      <c r="J33" s="106">
        <v>0</v>
      </c>
      <c r="K33" s="42"/>
    </row>
    <row r="34" spans="2:11" s="1" customFormat="1" ht="14.45" customHeight="1" hidden="1">
      <c r="B34" s="38"/>
      <c r="C34" s="39"/>
      <c r="D34" s="39"/>
      <c r="E34" s="46" t="s">
        <v>40</v>
      </c>
      <c r="F34" s="106">
        <f>ROUND(SUM(BI81:BI118),2)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97</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395" t="str">
        <f>E7</f>
        <v>219170003 - Malé Labe, Horní Lánov, rekonstrukce opevnění, ř.km 11,255 - 11,500</v>
      </c>
      <c r="F45" s="396"/>
      <c r="G45" s="396"/>
      <c r="H45" s="396"/>
      <c r="I45" s="39"/>
      <c r="J45" s="39"/>
      <c r="K45" s="42"/>
    </row>
    <row r="46" spans="2:11" s="1" customFormat="1" ht="14.45" customHeight="1">
      <c r="B46" s="38"/>
      <c r="C46" s="36" t="s">
        <v>95</v>
      </c>
      <c r="D46" s="39"/>
      <c r="E46" s="39"/>
      <c r="F46" s="39"/>
      <c r="G46" s="39"/>
      <c r="H46" s="39"/>
      <c r="I46" s="39"/>
      <c r="J46" s="39"/>
      <c r="K46" s="42"/>
    </row>
    <row r="47" spans="2:11" s="1" customFormat="1" ht="17.25" customHeight="1">
      <c r="B47" s="38"/>
      <c r="C47" s="39"/>
      <c r="D47" s="39"/>
      <c r="E47" s="397" t="str">
        <f>E9</f>
        <v>SO 01.3 - Obnova PB zdi v délce 50 m v ř.km 11,255 ÷ 11,305</v>
      </c>
      <c r="F47" s="398"/>
      <c r="G47" s="398"/>
      <c r="H47" s="39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Povodí Labe, státní podnik</v>
      </c>
      <c r="G51" s="39"/>
      <c r="H51" s="39"/>
      <c r="I51" s="36" t="s">
        <v>27</v>
      </c>
      <c r="J51" s="358"/>
      <c r="K51" s="42"/>
    </row>
    <row r="52" spans="2:11" s="1" customFormat="1" ht="14.45" customHeight="1">
      <c r="B52" s="38"/>
      <c r="C52" s="36" t="s">
        <v>26</v>
      </c>
      <c r="D52" s="39"/>
      <c r="E52" s="39"/>
      <c r="F52" s="34" t="str">
        <f>IF(E18="","",E18)</f>
        <v xml:space="preserve"> </v>
      </c>
      <c r="G52" s="39"/>
      <c r="H52" s="39"/>
      <c r="I52" s="39"/>
      <c r="J52" s="390"/>
      <c r="K52" s="42"/>
    </row>
    <row r="53" spans="2:11" s="1" customFormat="1" ht="10.35" customHeight="1">
      <c r="B53" s="38"/>
      <c r="C53" s="39"/>
      <c r="D53" s="39"/>
      <c r="E53" s="39"/>
      <c r="F53" s="39"/>
      <c r="G53" s="39"/>
      <c r="H53" s="39"/>
      <c r="I53" s="39"/>
      <c r="J53" s="39"/>
      <c r="K53" s="42"/>
    </row>
    <row r="54" spans="2:11" s="1" customFormat="1" ht="29.25" customHeight="1">
      <c r="B54" s="38"/>
      <c r="C54" s="115" t="s">
        <v>98</v>
      </c>
      <c r="D54" s="108"/>
      <c r="E54" s="108"/>
      <c r="F54" s="108"/>
      <c r="G54" s="108"/>
      <c r="H54" s="108"/>
      <c r="I54" s="108"/>
      <c r="J54" s="116" t="s">
        <v>99</v>
      </c>
      <c r="K54" s="117"/>
    </row>
    <row r="55" spans="2:11" s="1" customFormat="1" ht="10.35" customHeight="1">
      <c r="B55" s="38"/>
      <c r="C55" s="39"/>
      <c r="D55" s="39"/>
      <c r="E55" s="39"/>
      <c r="F55" s="39"/>
      <c r="G55" s="39"/>
      <c r="H55" s="39"/>
      <c r="I55" s="39"/>
      <c r="J55" s="39"/>
      <c r="K55" s="42"/>
    </row>
    <row r="56" spans="2:47" s="1" customFormat="1" ht="29.25" customHeight="1">
      <c r="B56" s="38"/>
      <c r="C56" s="118" t="s">
        <v>100</v>
      </c>
      <c r="D56" s="39"/>
      <c r="E56" s="39"/>
      <c r="F56" s="39"/>
      <c r="G56" s="39"/>
      <c r="H56" s="39"/>
      <c r="I56" s="39"/>
      <c r="J56" s="105">
        <f>J81</f>
        <v>0</v>
      </c>
      <c r="K56" s="42"/>
      <c r="AU56" s="24" t="s">
        <v>101</v>
      </c>
    </row>
    <row r="57" spans="2:11" s="7" customFormat="1" ht="24.95" customHeight="1">
      <c r="B57" s="119"/>
      <c r="C57" s="120"/>
      <c r="D57" s="121" t="s">
        <v>102</v>
      </c>
      <c r="E57" s="122"/>
      <c r="F57" s="122"/>
      <c r="G57" s="122"/>
      <c r="H57" s="122"/>
      <c r="I57" s="122"/>
      <c r="J57" s="123">
        <f>J82</f>
        <v>0</v>
      </c>
      <c r="K57" s="124"/>
    </row>
    <row r="58" spans="2:11" s="8" customFormat="1" ht="19.9" customHeight="1">
      <c r="B58" s="125"/>
      <c r="C58" s="126"/>
      <c r="D58" s="127" t="s">
        <v>105</v>
      </c>
      <c r="E58" s="128"/>
      <c r="F58" s="128"/>
      <c r="G58" s="128"/>
      <c r="H58" s="128"/>
      <c r="I58" s="128"/>
      <c r="J58" s="129">
        <f>J83</f>
        <v>0</v>
      </c>
      <c r="K58" s="130"/>
    </row>
    <row r="59" spans="2:11" s="8" customFormat="1" ht="19.9" customHeight="1">
      <c r="B59" s="125"/>
      <c r="C59" s="126"/>
      <c r="D59" s="127" t="s">
        <v>679</v>
      </c>
      <c r="E59" s="128"/>
      <c r="F59" s="128"/>
      <c r="G59" s="128"/>
      <c r="H59" s="128"/>
      <c r="I59" s="128"/>
      <c r="J59" s="129">
        <f>J90</f>
        <v>0</v>
      </c>
      <c r="K59" s="130"/>
    </row>
    <row r="60" spans="2:11" s="8" customFormat="1" ht="19.9" customHeight="1">
      <c r="B60" s="125"/>
      <c r="C60" s="126"/>
      <c r="D60" s="127" t="s">
        <v>680</v>
      </c>
      <c r="E60" s="128"/>
      <c r="F60" s="128"/>
      <c r="G60" s="128"/>
      <c r="H60" s="128"/>
      <c r="I60" s="128"/>
      <c r="J60" s="129">
        <f>J97</f>
        <v>0</v>
      </c>
      <c r="K60" s="130"/>
    </row>
    <row r="61" spans="2:11" s="8" customFormat="1" ht="19.9" customHeight="1">
      <c r="B61" s="125"/>
      <c r="C61" s="126"/>
      <c r="D61" s="127" t="s">
        <v>114</v>
      </c>
      <c r="E61" s="128"/>
      <c r="F61" s="128"/>
      <c r="G61" s="128"/>
      <c r="H61" s="128"/>
      <c r="I61" s="128"/>
      <c r="J61" s="129">
        <f>J115</f>
        <v>0</v>
      </c>
      <c r="K61" s="130"/>
    </row>
    <row r="62" spans="2:11" s="1" customFormat="1" ht="21.75" customHeight="1">
      <c r="B62" s="38"/>
      <c r="C62" s="39"/>
      <c r="D62" s="39"/>
      <c r="E62" s="39"/>
      <c r="F62" s="39"/>
      <c r="G62" s="39"/>
      <c r="H62" s="39"/>
      <c r="I62" s="39"/>
      <c r="J62" s="39"/>
      <c r="K62" s="42"/>
    </row>
    <row r="63" spans="2:11" s="1" customFormat="1" ht="6.95" customHeight="1">
      <c r="B63" s="53"/>
      <c r="C63" s="54"/>
      <c r="D63" s="54"/>
      <c r="E63" s="54"/>
      <c r="F63" s="54"/>
      <c r="G63" s="54"/>
      <c r="H63" s="54"/>
      <c r="I63" s="54"/>
      <c r="J63" s="54"/>
      <c r="K63" s="55"/>
    </row>
    <row r="67" spans="2:12" s="1" customFormat="1" ht="6.95" customHeight="1">
      <c r="B67" s="56"/>
      <c r="C67" s="57"/>
      <c r="D67" s="57"/>
      <c r="E67" s="57"/>
      <c r="F67" s="57"/>
      <c r="G67" s="57"/>
      <c r="H67" s="57"/>
      <c r="I67" s="57"/>
      <c r="J67" s="57"/>
      <c r="K67" s="57"/>
      <c r="L67" s="38"/>
    </row>
    <row r="68" spans="2:12" s="1" customFormat="1" ht="36.95" customHeight="1">
      <c r="B68" s="38"/>
      <c r="C68" s="58" t="s">
        <v>118</v>
      </c>
      <c r="L68" s="38"/>
    </row>
    <row r="69" spans="2:12" s="1" customFormat="1" ht="6.95" customHeight="1">
      <c r="B69" s="38"/>
      <c r="L69" s="38"/>
    </row>
    <row r="70" spans="2:12" s="1" customFormat="1" ht="14.45" customHeight="1">
      <c r="B70" s="38"/>
      <c r="C70" s="60" t="s">
        <v>16</v>
      </c>
      <c r="L70" s="38"/>
    </row>
    <row r="71" spans="2:12" s="1" customFormat="1" ht="16.5" customHeight="1">
      <c r="B71" s="38"/>
      <c r="E71" s="391" t="str">
        <f>E7</f>
        <v>219170003 - Malé Labe, Horní Lánov, rekonstrukce opevnění, ř.km 11,255 - 11,500</v>
      </c>
      <c r="F71" s="392"/>
      <c r="G71" s="392"/>
      <c r="H71" s="392"/>
      <c r="L71" s="38"/>
    </row>
    <row r="72" spans="2:12" s="1" customFormat="1" ht="14.45" customHeight="1">
      <c r="B72" s="38"/>
      <c r="C72" s="60" t="s">
        <v>95</v>
      </c>
      <c r="L72" s="38"/>
    </row>
    <row r="73" spans="2:12" s="1" customFormat="1" ht="17.25" customHeight="1">
      <c r="B73" s="38"/>
      <c r="E73" s="382" t="str">
        <f>E9</f>
        <v>SO 01.3 - Obnova PB zdi v délce 50 m v ř.km 11,255 ÷ 11,305</v>
      </c>
      <c r="F73" s="393"/>
      <c r="G73" s="393"/>
      <c r="H73" s="393"/>
      <c r="L73" s="38"/>
    </row>
    <row r="74" spans="2:12" s="1" customFormat="1" ht="6.95" customHeight="1">
      <c r="B74" s="38"/>
      <c r="L74" s="38"/>
    </row>
    <row r="75" spans="2:12" s="1" customFormat="1" ht="18" customHeight="1">
      <c r="B75" s="38"/>
      <c r="C75" s="60" t="s">
        <v>19</v>
      </c>
      <c r="F75" s="131" t="str">
        <f>F12</f>
        <v xml:space="preserve"> </v>
      </c>
      <c r="I75" s="60" t="s">
        <v>21</v>
      </c>
      <c r="J75" s="64" t="str">
        <f>IF(J12="","",J12)</f>
        <v/>
      </c>
      <c r="L75" s="38"/>
    </row>
    <row r="76" spans="2:12" s="1" customFormat="1" ht="6.95" customHeight="1">
      <c r="B76" s="38"/>
      <c r="L76" s="38"/>
    </row>
    <row r="77" spans="2:12" s="1" customFormat="1" ht="15">
      <c r="B77" s="38"/>
      <c r="C77" s="60" t="s">
        <v>22</v>
      </c>
      <c r="F77" s="131" t="str">
        <f>E15</f>
        <v>Povodí Labe, státní podnik</v>
      </c>
      <c r="I77" s="60" t="s">
        <v>27</v>
      </c>
      <c r="J77" s="131"/>
      <c r="L77" s="38"/>
    </row>
    <row r="78" spans="2:12" s="1" customFormat="1" ht="14.45" customHeight="1">
      <c r="B78" s="38"/>
      <c r="C78" s="60" t="s">
        <v>26</v>
      </c>
      <c r="F78" s="131" t="str">
        <f>IF(E18="","",E18)</f>
        <v xml:space="preserve"> </v>
      </c>
      <c r="L78" s="38"/>
    </row>
    <row r="79" spans="2:12" s="1" customFormat="1" ht="10.35" customHeight="1">
      <c r="B79" s="38"/>
      <c r="L79" s="38"/>
    </row>
    <row r="80" spans="2:20" s="9" customFormat="1" ht="29.25" customHeight="1">
      <c r="B80" s="132"/>
      <c r="C80" s="133" t="s">
        <v>119</v>
      </c>
      <c r="D80" s="134" t="s">
        <v>50</v>
      </c>
      <c r="E80" s="134" t="s">
        <v>46</v>
      </c>
      <c r="F80" s="134" t="s">
        <v>120</v>
      </c>
      <c r="G80" s="134" t="s">
        <v>121</v>
      </c>
      <c r="H80" s="134" t="s">
        <v>122</v>
      </c>
      <c r="I80" s="134" t="s">
        <v>123</v>
      </c>
      <c r="J80" s="134" t="s">
        <v>99</v>
      </c>
      <c r="K80" s="135" t="s">
        <v>124</v>
      </c>
      <c r="L80" s="132"/>
      <c r="M80" s="70" t="s">
        <v>125</v>
      </c>
      <c r="N80" s="71" t="s">
        <v>35</v>
      </c>
      <c r="O80" s="71" t="s">
        <v>126</v>
      </c>
      <c r="P80" s="71" t="s">
        <v>127</v>
      </c>
      <c r="Q80" s="71" t="s">
        <v>128</v>
      </c>
      <c r="R80" s="71" t="s">
        <v>129</v>
      </c>
      <c r="S80" s="71" t="s">
        <v>130</v>
      </c>
      <c r="T80" s="72" t="s">
        <v>131</v>
      </c>
    </row>
    <row r="81" spans="2:63" s="1" customFormat="1" ht="29.25" customHeight="1">
      <c r="B81" s="38"/>
      <c r="C81" s="74" t="s">
        <v>100</v>
      </c>
      <c r="J81" s="136">
        <f>BK81</f>
        <v>0</v>
      </c>
      <c r="L81" s="38"/>
      <c r="M81" s="73"/>
      <c r="N81" s="65"/>
      <c r="O81" s="65"/>
      <c r="P81" s="137">
        <f>P82</f>
        <v>0</v>
      </c>
      <c r="Q81" s="65"/>
      <c r="R81" s="137">
        <f>R82</f>
        <v>27.36958</v>
      </c>
      <c r="S81" s="65"/>
      <c r="T81" s="138">
        <f>T82</f>
        <v>0</v>
      </c>
      <c r="AT81" s="24" t="s">
        <v>64</v>
      </c>
      <c r="AU81" s="24" t="s">
        <v>101</v>
      </c>
      <c r="BK81" s="139">
        <f>BK82</f>
        <v>0</v>
      </c>
    </row>
    <row r="82" spans="2:63" s="10" customFormat="1" ht="37.35" customHeight="1">
      <c r="B82" s="140"/>
      <c r="D82" s="141" t="s">
        <v>64</v>
      </c>
      <c r="E82" s="142" t="s">
        <v>132</v>
      </c>
      <c r="F82" s="142" t="s">
        <v>133</v>
      </c>
      <c r="J82" s="143">
        <f>BK82</f>
        <v>0</v>
      </c>
      <c r="L82" s="140"/>
      <c r="M82" s="144"/>
      <c r="N82" s="145"/>
      <c r="O82" s="145"/>
      <c r="P82" s="146">
        <f>P83+P90+P97+P115</f>
        <v>0</v>
      </c>
      <c r="Q82" s="145"/>
      <c r="R82" s="146">
        <f>R83+R90+R97+R115</f>
        <v>27.36958</v>
      </c>
      <c r="S82" s="145"/>
      <c r="T82" s="147">
        <f>T83+T90+T97+T115</f>
        <v>0</v>
      </c>
      <c r="AR82" s="141" t="s">
        <v>73</v>
      </c>
      <c r="AT82" s="148" t="s">
        <v>64</v>
      </c>
      <c r="AU82" s="148" t="s">
        <v>65</v>
      </c>
      <c r="AY82" s="141" t="s">
        <v>134</v>
      </c>
      <c r="BK82" s="149">
        <f>BK83+BK90+BK97+BK115</f>
        <v>0</v>
      </c>
    </row>
    <row r="83" spans="2:63" s="10" customFormat="1" ht="19.9" customHeight="1">
      <c r="B83" s="140"/>
      <c r="D83" s="141" t="s">
        <v>64</v>
      </c>
      <c r="E83" s="150" t="s">
        <v>150</v>
      </c>
      <c r="F83" s="150" t="s">
        <v>380</v>
      </c>
      <c r="J83" s="151">
        <f>BK83</f>
        <v>0</v>
      </c>
      <c r="L83" s="140"/>
      <c r="M83" s="144"/>
      <c r="N83" s="145"/>
      <c r="O83" s="145"/>
      <c r="P83" s="146">
        <f>SUM(P84:P89)</f>
        <v>0</v>
      </c>
      <c r="Q83" s="145"/>
      <c r="R83" s="146">
        <f>SUM(R84:R89)</f>
        <v>21.69958</v>
      </c>
      <c r="S83" s="145"/>
      <c r="T83" s="147">
        <f>SUM(T84:T89)</f>
        <v>0</v>
      </c>
      <c r="AR83" s="141" t="s">
        <v>73</v>
      </c>
      <c r="AT83" s="148" t="s">
        <v>64</v>
      </c>
      <c r="AU83" s="148" t="s">
        <v>73</v>
      </c>
      <c r="AY83" s="141" t="s">
        <v>134</v>
      </c>
      <c r="BK83" s="149">
        <f>SUM(BK84:BK89)</f>
        <v>0</v>
      </c>
    </row>
    <row r="84" spans="2:65" s="1" customFormat="1" ht="16.5" customHeight="1">
      <c r="B84" s="152"/>
      <c r="C84" s="153" t="s">
        <v>73</v>
      </c>
      <c r="D84" s="153" t="s">
        <v>136</v>
      </c>
      <c r="E84" s="154" t="s">
        <v>681</v>
      </c>
      <c r="F84" s="155" t="s">
        <v>1030</v>
      </c>
      <c r="G84" s="156" t="s">
        <v>170</v>
      </c>
      <c r="H84" s="157">
        <v>7</v>
      </c>
      <c r="I84" s="158"/>
      <c r="J84" s="158">
        <f>ROUND(I84*H84,2)</f>
        <v>0</v>
      </c>
      <c r="K84" s="155" t="s">
        <v>140</v>
      </c>
      <c r="L84" s="38"/>
      <c r="M84" s="159" t="s">
        <v>5</v>
      </c>
      <c r="N84" s="160" t="s">
        <v>36</v>
      </c>
      <c r="O84" s="161"/>
      <c r="P84" s="161">
        <f>O84*H84</f>
        <v>0</v>
      </c>
      <c r="Q84" s="161">
        <v>3.09994</v>
      </c>
      <c r="R84" s="161">
        <f>Q84*H84</f>
        <v>21.69958</v>
      </c>
      <c r="S84" s="161">
        <v>0</v>
      </c>
      <c r="T84" s="162">
        <f>S84*H84</f>
        <v>0</v>
      </c>
      <c r="AR84" s="24" t="s">
        <v>141</v>
      </c>
      <c r="AT84" s="24" t="s">
        <v>136</v>
      </c>
      <c r="AU84" s="24" t="s">
        <v>75</v>
      </c>
      <c r="AY84" s="24" t="s">
        <v>134</v>
      </c>
      <c r="BE84" s="163">
        <f>IF(N84="základní",J84,0)</f>
        <v>0</v>
      </c>
      <c r="BF84" s="163">
        <f>IF(N84="snížená",J84,0)</f>
        <v>0</v>
      </c>
      <c r="BG84" s="163">
        <f>IF(N84="zákl. přenesená",J84,0)</f>
        <v>0</v>
      </c>
      <c r="BH84" s="163">
        <f>IF(N84="sníž. přenesená",J84,0)</f>
        <v>0</v>
      </c>
      <c r="BI84" s="163">
        <f>IF(N84="nulová",J84,0)</f>
        <v>0</v>
      </c>
      <c r="BJ84" s="24" t="s">
        <v>73</v>
      </c>
      <c r="BK84" s="163">
        <f>ROUND(I84*H84,2)</f>
        <v>0</v>
      </c>
      <c r="BL84" s="24" t="s">
        <v>141</v>
      </c>
      <c r="BM84" s="24" t="s">
        <v>682</v>
      </c>
    </row>
    <row r="85" spans="2:47" s="1" customFormat="1" ht="67.5">
      <c r="B85" s="38"/>
      <c r="D85" s="164" t="s">
        <v>143</v>
      </c>
      <c r="F85" s="165" t="s">
        <v>683</v>
      </c>
      <c r="L85" s="38"/>
      <c r="M85" s="166"/>
      <c r="N85" s="39"/>
      <c r="O85" s="39"/>
      <c r="P85" s="39"/>
      <c r="Q85" s="39"/>
      <c r="R85" s="39"/>
      <c r="S85" s="39"/>
      <c r="T85" s="67"/>
      <c r="AT85" s="24" t="s">
        <v>143</v>
      </c>
      <c r="AU85" s="24" t="s">
        <v>75</v>
      </c>
    </row>
    <row r="86" spans="2:47" s="1" customFormat="1" ht="81">
      <c r="B86" s="38"/>
      <c r="D86" s="164" t="s">
        <v>145</v>
      </c>
      <c r="F86" s="167" t="s">
        <v>684</v>
      </c>
      <c r="L86" s="38"/>
      <c r="M86" s="166"/>
      <c r="N86" s="39"/>
      <c r="O86" s="39"/>
      <c r="P86" s="39"/>
      <c r="Q86" s="39"/>
      <c r="R86" s="39"/>
      <c r="S86" s="39"/>
      <c r="T86" s="67"/>
      <c r="AT86" s="24" t="s">
        <v>145</v>
      </c>
      <c r="AU86" s="24" t="s">
        <v>75</v>
      </c>
    </row>
    <row r="87" spans="2:51" s="11" customFormat="1" ht="13.5">
      <c r="B87" s="168"/>
      <c r="D87" s="164" t="s">
        <v>146</v>
      </c>
      <c r="E87" s="169" t="s">
        <v>5</v>
      </c>
      <c r="F87" s="170" t="s">
        <v>685</v>
      </c>
      <c r="H87" s="169" t="s">
        <v>5</v>
      </c>
      <c r="L87" s="168"/>
      <c r="M87" s="171"/>
      <c r="N87" s="172"/>
      <c r="O87" s="172"/>
      <c r="P87" s="172"/>
      <c r="Q87" s="172"/>
      <c r="R87" s="172"/>
      <c r="S87" s="172"/>
      <c r="T87" s="173"/>
      <c r="AT87" s="169" t="s">
        <v>146</v>
      </c>
      <c r="AU87" s="169" t="s">
        <v>75</v>
      </c>
      <c r="AV87" s="11" t="s">
        <v>73</v>
      </c>
      <c r="AW87" s="11" t="s">
        <v>28</v>
      </c>
      <c r="AX87" s="11" t="s">
        <v>65</v>
      </c>
      <c r="AY87" s="169" t="s">
        <v>134</v>
      </c>
    </row>
    <row r="88" spans="2:51" s="12" customFormat="1" ht="13.5">
      <c r="B88" s="174"/>
      <c r="D88" s="164" t="s">
        <v>146</v>
      </c>
      <c r="E88" s="175" t="s">
        <v>5</v>
      </c>
      <c r="F88" s="176" t="s">
        <v>686</v>
      </c>
      <c r="H88" s="177">
        <v>7</v>
      </c>
      <c r="L88" s="174"/>
      <c r="M88" s="178"/>
      <c r="N88" s="179"/>
      <c r="O88" s="179"/>
      <c r="P88" s="179"/>
      <c r="Q88" s="179"/>
      <c r="R88" s="179"/>
      <c r="S88" s="179"/>
      <c r="T88" s="180"/>
      <c r="AT88" s="175" t="s">
        <v>146</v>
      </c>
      <c r="AU88" s="175" t="s">
        <v>75</v>
      </c>
      <c r="AV88" s="12" t="s">
        <v>75</v>
      </c>
      <c r="AW88" s="12" t="s">
        <v>28</v>
      </c>
      <c r="AX88" s="12" t="s">
        <v>65</v>
      </c>
      <c r="AY88" s="175" t="s">
        <v>134</v>
      </c>
    </row>
    <row r="89" spans="2:51" s="13" customFormat="1" ht="13.5">
      <c r="B89" s="181"/>
      <c r="D89" s="164" t="s">
        <v>146</v>
      </c>
      <c r="E89" s="182" t="s">
        <v>5</v>
      </c>
      <c r="F89" s="183" t="s">
        <v>149</v>
      </c>
      <c r="H89" s="184">
        <v>7</v>
      </c>
      <c r="L89" s="181"/>
      <c r="M89" s="185"/>
      <c r="N89" s="186"/>
      <c r="O89" s="186"/>
      <c r="P89" s="186"/>
      <c r="Q89" s="186"/>
      <c r="R89" s="186"/>
      <c r="S89" s="186"/>
      <c r="T89" s="187"/>
      <c r="AT89" s="182" t="s">
        <v>146</v>
      </c>
      <c r="AU89" s="182" t="s">
        <v>75</v>
      </c>
      <c r="AV89" s="13" t="s">
        <v>141</v>
      </c>
      <c r="AW89" s="13" t="s">
        <v>28</v>
      </c>
      <c r="AX89" s="13" t="s">
        <v>73</v>
      </c>
      <c r="AY89" s="182" t="s">
        <v>134</v>
      </c>
    </row>
    <row r="90" spans="2:63" s="10" customFormat="1" ht="29.85" customHeight="1">
      <c r="B90" s="140"/>
      <c r="D90" s="141" t="s">
        <v>64</v>
      </c>
      <c r="E90" s="150" t="s">
        <v>157</v>
      </c>
      <c r="F90" s="150" t="s">
        <v>687</v>
      </c>
      <c r="J90" s="151">
        <f>BK90</f>
        <v>0</v>
      </c>
      <c r="L90" s="140"/>
      <c r="M90" s="144"/>
      <c r="N90" s="145"/>
      <c r="O90" s="145"/>
      <c r="P90" s="146">
        <f>SUM(P91:P96)</f>
        <v>0</v>
      </c>
      <c r="Q90" s="145"/>
      <c r="R90" s="146">
        <f>SUM(R91:R96)</f>
        <v>5.67</v>
      </c>
      <c r="S90" s="145"/>
      <c r="T90" s="147">
        <f>SUM(T91:T96)</f>
        <v>0</v>
      </c>
      <c r="AR90" s="141" t="s">
        <v>73</v>
      </c>
      <c r="AT90" s="148" t="s">
        <v>64</v>
      </c>
      <c r="AU90" s="148" t="s">
        <v>73</v>
      </c>
      <c r="AY90" s="141" t="s">
        <v>134</v>
      </c>
      <c r="BK90" s="149">
        <f>SUM(BK91:BK96)</f>
        <v>0</v>
      </c>
    </row>
    <row r="91" spans="2:65" s="1" customFormat="1" ht="25.5" customHeight="1">
      <c r="B91" s="152"/>
      <c r="C91" s="153" t="s">
        <v>75</v>
      </c>
      <c r="D91" s="153" t="s">
        <v>136</v>
      </c>
      <c r="E91" s="154" t="s">
        <v>688</v>
      </c>
      <c r="F91" s="155" t="s">
        <v>689</v>
      </c>
      <c r="G91" s="156" t="s">
        <v>139</v>
      </c>
      <c r="H91" s="157">
        <v>105</v>
      </c>
      <c r="I91" s="158"/>
      <c r="J91" s="158">
        <f>ROUND(I91*H91,2)</f>
        <v>0</v>
      </c>
      <c r="K91" s="155" t="s">
        <v>1065</v>
      </c>
      <c r="L91" s="38"/>
      <c r="M91" s="159" t="s">
        <v>5</v>
      </c>
      <c r="N91" s="160" t="s">
        <v>36</v>
      </c>
      <c r="O91" s="161"/>
      <c r="P91" s="161">
        <f>O91*H91</f>
        <v>0</v>
      </c>
      <c r="Q91" s="161">
        <v>0.054</v>
      </c>
      <c r="R91" s="161">
        <f>Q91*H91</f>
        <v>5.67</v>
      </c>
      <c r="S91" s="161">
        <v>0</v>
      </c>
      <c r="T91" s="162">
        <f>S91*H91</f>
        <v>0</v>
      </c>
      <c r="AR91" s="24" t="s">
        <v>141</v>
      </c>
      <c r="AT91" s="24" t="s">
        <v>136</v>
      </c>
      <c r="AU91" s="24" t="s">
        <v>75</v>
      </c>
      <c r="AY91" s="24" t="s">
        <v>134</v>
      </c>
      <c r="BE91" s="163">
        <f>IF(N91="základní",J91,0)</f>
        <v>0</v>
      </c>
      <c r="BF91" s="163">
        <f>IF(N91="snížená",J91,0)</f>
        <v>0</v>
      </c>
      <c r="BG91" s="163">
        <f>IF(N91="zákl. přenesená",J91,0)</f>
        <v>0</v>
      </c>
      <c r="BH91" s="163">
        <f>IF(N91="sníž. přenesená",J91,0)</f>
        <v>0</v>
      </c>
      <c r="BI91" s="163">
        <f>IF(N91="nulová",J91,0)</f>
        <v>0</v>
      </c>
      <c r="BJ91" s="24" t="s">
        <v>73</v>
      </c>
      <c r="BK91" s="163">
        <f>ROUND(I91*H91,2)</f>
        <v>0</v>
      </c>
      <c r="BL91" s="24" t="s">
        <v>141</v>
      </c>
      <c r="BM91" s="24" t="s">
        <v>690</v>
      </c>
    </row>
    <row r="92" spans="2:47" s="1" customFormat="1" ht="27">
      <c r="B92" s="38"/>
      <c r="D92" s="164" t="s">
        <v>143</v>
      </c>
      <c r="F92" s="165" t="s">
        <v>691</v>
      </c>
      <c r="L92" s="38"/>
      <c r="M92" s="166"/>
      <c r="N92" s="39"/>
      <c r="O92" s="39"/>
      <c r="P92" s="39"/>
      <c r="Q92" s="39"/>
      <c r="R92" s="39"/>
      <c r="S92" s="39"/>
      <c r="T92" s="67"/>
      <c r="AT92" s="24" t="s">
        <v>143</v>
      </c>
      <c r="AU92" s="24" t="s">
        <v>75</v>
      </c>
    </row>
    <row r="93" spans="2:47" s="1" customFormat="1" ht="67.5">
      <c r="B93" s="38"/>
      <c r="D93" s="164" t="s">
        <v>145</v>
      </c>
      <c r="F93" s="167" t="s">
        <v>692</v>
      </c>
      <c r="L93" s="38"/>
      <c r="M93" s="166"/>
      <c r="N93" s="39"/>
      <c r="O93" s="39"/>
      <c r="P93" s="39"/>
      <c r="Q93" s="39"/>
      <c r="R93" s="39"/>
      <c r="S93" s="39"/>
      <c r="T93" s="67"/>
      <c r="AT93" s="24" t="s">
        <v>145</v>
      </c>
      <c r="AU93" s="24" t="s">
        <v>75</v>
      </c>
    </row>
    <row r="94" spans="2:51" s="11" customFormat="1" ht="13.5">
      <c r="B94" s="168"/>
      <c r="D94" s="164" t="s">
        <v>146</v>
      </c>
      <c r="E94" s="169" t="s">
        <v>5</v>
      </c>
      <c r="F94" s="170" t="s">
        <v>693</v>
      </c>
      <c r="H94" s="169" t="s">
        <v>5</v>
      </c>
      <c r="L94" s="168"/>
      <c r="M94" s="171"/>
      <c r="N94" s="172"/>
      <c r="O94" s="172"/>
      <c r="P94" s="172"/>
      <c r="Q94" s="172"/>
      <c r="R94" s="172"/>
      <c r="S94" s="172"/>
      <c r="T94" s="173"/>
      <c r="AT94" s="169" t="s">
        <v>146</v>
      </c>
      <c r="AU94" s="169" t="s">
        <v>75</v>
      </c>
      <c r="AV94" s="11" t="s">
        <v>73</v>
      </c>
      <c r="AW94" s="11" t="s">
        <v>28</v>
      </c>
      <c r="AX94" s="11" t="s">
        <v>65</v>
      </c>
      <c r="AY94" s="169" t="s">
        <v>134</v>
      </c>
    </row>
    <row r="95" spans="2:51" s="12" customFormat="1" ht="13.5">
      <c r="B95" s="174"/>
      <c r="D95" s="164" t="s">
        <v>146</v>
      </c>
      <c r="E95" s="175" t="s">
        <v>5</v>
      </c>
      <c r="F95" s="176" t="s">
        <v>694</v>
      </c>
      <c r="H95" s="177">
        <v>105</v>
      </c>
      <c r="L95" s="174"/>
      <c r="M95" s="178"/>
      <c r="N95" s="179"/>
      <c r="O95" s="179"/>
      <c r="P95" s="179"/>
      <c r="Q95" s="179"/>
      <c r="R95" s="179"/>
      <c r="S95" s="179"/>
      <c r="T95" s="180"/>
      <c r="AT95" s="175" t="s">
        <v>146</v>
      </c>
      <c r="AU95" s="175" t="s">
        <v>75</v>
      </c>
      <c r="AV95" s="12" t="s">
        <v>75</v>
      </c>
      <c r="AW95" s="12" t="s">
        <v>28</v>
      </c>
      <c r="AX95" s="12" t="s">
        <v>65</v>
      </c>
      <c r="AY95" s="175" t="s">
        <v>134</v>
      </c>
    </row>
    <row r="96" spans="2:51" s="13" customFormat="1" ht="13.5">
      <c r="B96" s="181"/>
      <c r="D96" s="164" t="s">
        <v>146</v>
      </c>
      <c r="E96" s="182" t="s">
        <v>5</v>
      </c>
      <c r="F96" s="183" t="s">
        <v>149</v>
      </c>
      <c r="H96" s="184">
        <v>105</v>
      </c>
      <c r="L96" s="181"/>
      <c r="M96" s="185"/>
      <c r="N96" s="186"/>
      <c r="O96" s="186"/>
      <c r="P96" s="186"/>
      <c r="Q96" s="186"/>
      <c r="R96" s="186"/>
      <c r="S96" s="186"/>
      <c r="T96" s="187"/>
      <c r="AT96" s="182" t="s">
        <v>146</v>
      </c>
      <c r="AU96" s="182" t="s">
        <v>75</v>
      </c>
      <c r="AV96" s="13" t="s">
        <v>141</v>
      </c>
      <c r="AW96" s="13" t="s">
        <v>28</v>
      </c>
      <c r="AX96" s="13" t="s">
        <v>73</v>
      </c>
      <c r="AY96" s="182" t="s">
        <v>134</v>
      </c>
    </row>
    <row r="97" spans="2:63" s="10" customFormat="1" ht="29.85" customHeight="1">
      <c r="B97" s="140"/>
      <c r="D97" s="141" t="s">
        <v>64</v>
      </c>
      <c r="E97" s="150" t="s">
        <v>180</v>
      </c>
      <c r="F97" s="150" t="s">
        <v>695</v>
      </c>
      <c r="J97" s="151">
        <f>BK97</f>
        <v>0</v>
      </c>
      <c r="L97" s="140"/>
      <c r="M97" s="144"/>
      <c r="N97" s="145"/>
      <c r="O97" s="145"/>
      <c r="P97" s="146">
        <f>SUM(P98:P114)</f>
        <v>0</v>
      </c>
      <c r="Q97" s="145"/>
      <c r="R97" s="146">
        <f>SUM(R98:R114)</f>
        <v>0</v>
      </c>
      <c r="S97" s="145"/>
      <c r="T97" s="147">
        <f>SUM(T98:T114)</f>
        <v>0</v>
      </c>
      <c r="AR97" s="141" t="s">
        <v>73</v>
      </c>
      <c r="AT97" s="148" t="s">
        <v>64</v>
      </c>
      <c r="AU97" s="148" t="s">
        <v>73</v>
      </c>
      <c r="AY97" s="141" t="s">
        <v>134</v>
      </c>
      <c r="BK97" s="149">
        <f>SUM(BK98:BK114)</f>
        <v>0</v>
      </c>
    </row>
    <row r="98" spans="2:65" s="1" customFormat="1" ht="16.5" customHeight="1">
      <c r="B98" s="152"/>
      <c r="C98" s="153" t="s">
        <v>150</v>
      </c>
      <c r="D98" s="153" t="s">
        <v>136</v>
      </c>
      <c r="E98" s="154" t="s">
        <v>696</v>
      </c>
      <c r="F98" s="155" t="s">
        <v>697</v>
      </c>
      <c r="G98" s="156" t="s">
        <v>139</v>
      </c>
      <c r="H98" s="157">
        <v>175</v>
      </c>
      <c r="I98" s="158"/>
      <c r="J98" s="158">
        <f>ROUND(I98*H98,2)</f>
        <v>0</v>
      </c>
      <c r="K98" s="155" t="s">
        <v>1065</v>
      </c>
      <c r="L98" s="38"/>
      <c r="M98" s="159" t="s">
        <v>5</v>
      </c>
      <c r="N98" s="160" t="s">
        <v>36</v>
      </c>
      <c r="O98" s="161"/>
      <c r="P98" s="161">
        <f>O98*H98</f>
        <v>0</v>
      </c>
      <c r="Q98" s="161">
        <v>0</v>
      </c>
      <c r="R98" s="161">
        <f>Q98*H98</f>
        <v>0</v>
      </c>
      <c r="S98" s="161">
        <v>0</v>
      </c>
      <c r="T98" s="162">
        <f>S98*H98</f>
        <v>0</v>
      </c>
      <c r="AR98" s="24" t="s">
        <v>141</v>
      </c>
      <c r="AT98" s="24" t="s">
        <v>136</v>
      </c>
      <c r="AU98" s="24" t="s">
        <v>75</v>
      </c>
      <c r="AY98" s="24" t="s">
        <v>134</v>
      </c>
      <c r="BE98" s="163">
        <f>IF(N98="základní",J98,0)</f>
        <v>0</v>
      </c>
      <c r="BF98" s="163">
        <f>IF(N98="snížená",J98,0)</f>
        <v>0</v>
      </c>
      <c r="BG98" s="163">
        <f>IF(N98="zákl. přenesená",J98,0)</f>
        <v>0</v>
      </c>
      <c r="BH98" s="163">
        <f>IF(N98="sníž. přenesená",J98,0)</f>
        <v>0</v>
      </c>
      <c r="BI98" s="163">
        <f>IF(N98="nulová",J98,0)</f>
        <v>0</v>
      </c>
      <c r="BJ98" s="24" t="s">
        <v>73</v>
      </c>
      <c r="BK98" s="163">
        <f>ROUND(I98*H98,2)</f>
        <v>0</v>
      </c>
      <c r="BL98" s="24" t="s">
        <v>141</v>
      </c>
      <c r="BM98" s="24" t="s">
        <v>698</v>
      </c>
    </row>
    <row r="99" spans="2:47" s="1" customFormat="1" ht="40.5">
      <c r="B99" s="38"/>
      <c r="D99" s="164" t="s">
        <v>143</v>
      </c>
      <c r="F99" s="165" t="s">
        <v>699</v>
      </c>
      <c r="L99" s="38"/>
      <c r="M99" s="166"/>
      <c r="N99" s="39"/>
      <c r="O99" s="39"/>
      <c r="P99" s="39"/>
      <c r="Q99" s="39"/>
      <c r="R99" s="39"/>
      <c r="S99" s="39"/>
      <c r="T99" s="67"/>
      <c r="AT99" s="24" t="s">
        <v>143</v>
      </c>
      <c r="AU99" s="24" t="s">
        <v>75</v>
      </c>
    </row>
    <row r="100" spans="2:47" s="1" customFormat="1" ht="94.5">
      <c r="B100" s="38"/>
      <c r="D100" s="164" t="s">
        <v>145</v>
      </c>
      <c r="F100" s="167" t="s">
        <v>700</v>
      </c>
      <c r="L100" s="38"/>
      <c r="M100" s="166"/>
      <c r="N100" s="39"/>
      <c r="O100" s="39"/>
      <c r="P100" s="39"/>
      <c r="Q100" s="39"/>
      <c r="R100" s="39"/>
      <c r="S100" s="39"/>
      <c r="T100" s="67"/>
      <c r="AT100" s="24" t="s">
        <v>145</v>
      </c>
      <c r="AU100" s="24" t="s">
        <v>75</v>
      </c>
    </row>
    <row r="101" spans="2:51" s="12" customFormat="1" ht="13.5">
      <c r="B101" s="174"/>
      <c r="D101" s="164" t="s">
        <v>146</v>
      </c>
      <c r="E101" s="175" t="s">
        <v>5</v>
      </c>
      <c r="F101" s="176" t="s">
        <v>701</v>
      </c>
      <c r="H101" s="177">
        <v>175</v>
      </c>
      <c r="L101" s="174"/>
      <c r="M101" s="178"/>
      <c r="N101" s="179"/>
      <c r="O101" s="179"/>
      <c r="P101" s="179"/>
      <c r="Q101" s="179"/>
      <c r="R101" s="179"/>
      <c r="S101" s="179"/>
      <c r="T101" s="180"/>
      <c r="AT101" s="175" t="s">
        <v>146</v>
      </c>
      <c r="AU101" s="175" t="s">
        <v>75</v>
      </c>
      <c r="AV101" s="12" t="s">
        <v>75</v>
      </c>
      <c r="AW101" s="12" t="s">
        <v>28</v>
      </c>
      <c r="AX101" s="12" t="s">
        <v>65</v>
      </c>
      <c r="AY101" s="175" t="s">
        <v>134</v>
      </c>
    </row>
    <row r="102" spans="2:51" s="13" customFormat="1" ht="13.5">
      <c r="B102" s="181"/>
      <c r="D102" s="164" t="s">
        <v>146</v>
      </c>
      <c r="E102" s="182" t="s">
        <v>5</v>
      </c>
      <c r="F102" s="183" t="s">
        <v>149</v>
      </c>
      <c r="H102" s="184">
        <v>175</v>
      </c>
      <c r="L102" s="181"/>
      <c r="M102" s="185"/>
      <c r="N102" s="186"/>
      <c r="O102" s="186"/>
      <c r="P102" s="186"/>
      <c r="Q102" s="186"/>
      <c r="R102" s="186"/>
      <c r="S102" s="186"/>
      <c r="T102" s="187"/>
      <c r="AT102" s="182" t="s">
        <v>146</v>
      </c>
      <c r="AU102" s="182" t="s">
        <v>75</v>
      </c>
      <c r="AV102" s="13" t="s">
        <v>141</v>
      </c>
      <c r="AW102" s="13" t="s">
        <v>28</v>
      </c>
      <c r="AX102" s="13" t="s">
        <v>73</v>
      </c>
      <c r="AY102" s="182" t="s">
        <v>134</v>
      </c>
    </row>
    <row r="103" spans="2:65" s="1" customFormat="1" ht="16.5" customHeight="1">
      <c r="B103" s="152"/>
      <c r="C103" s="153" t="s">
        <v>141</v>
      </c>
      <c r="D103" s="153" t="s">
        <v>136</v>
      </c>
      <c r="E103" s="154" t="s">
        <v>528</v>
      </c>
      <c r="F103" s="155" t="s">
        <v>529</v>
      </c>
      <c r="G103" s="156" t="s">
        <v>139</v>
      </c>
      <c r="H103" s="157">
        <v>175</v>
      </c>
      <c r="I103" s="158"/>
      <c r="J103" s="158">
        <f>ROUND(I103*H103,2)</f>
        <v>0</v>
      </c>
      <c r="K103" s="155" t="s">
        <v>1065</v>
      </c>
      <c r="L103" s="38"/>
      <c r="M103" s="159" t="s">
        <v>5</v>
      </c>
      <c r="N103" s="160" t="s">
        <v>36</v>
      </c>
      <c r="O103" s="161"/>
      <c r="P103" s="161">
        <f>O103*H103</f>
        <v>0</v>
      </c>
      <c r="Q103" s="161">
        <v>0</v>
      </c>
      <c r="R103" s="161">
        <f>Q103*H103</f>
        <v>0</v>
      </c>
      <c r="S103" s="161">
        <v>0</v>
      </c>
      <c r="T103" s="162">
        <f>S103*H103</f>
        <v>0</v>
      </c>
      <c r="AR103" s="24" t="s">
        <v>141</v>
      </c>
      <c r="AT103" s="24" t="s">
        <v>136</v>
      </c>
      <c r="AU103" s="24" t="s">
        <v>75</v>
      </c>
      <c r="AY103" s="24" t="s">
        <v>134</v>
      </c>
      <c r="BE103" s="163">
        <f>IF(N103="základní",J103,0)</f>
        <v>0</v>
      </c>
      <c r="BF103" s="163">
        <f>IF(N103="snížená",J103,0)</f>
        <v>0</v>
      </c>
      <c r="BG103" s="163">
        <f>IF(N103="zákl. přenesená",J103,0)</f>
        <v>0</v>
      </c>
      <c r="BH103" s="163">
        <f>IF(N103="sníž. přenesená",J103,0)</f>
        <v>0</v>
      </c>
      <c r="BI103" s="163">
        <f>IF(N103="nulová",J103,0)</f>
        <v>0</v>
      </c>
      <c r="BJ103" s="24" t="s">
        <v>73</v>
      </c>
      <c r="BK103" s="163">
        <f>ROUND(I103*H103,2)</f>
        <v>0</v>
      </c>
      <c r="BL103" s="24" t="s">
        <v>141</v>
      </c>
      <c r="BM103" s="24" t="s">
        <v>702</v>
      </c>
    </row>
    <row r="104" spans="2:47" s="1" customFormat="1" ht="13.5">
      <c r="B104" s="38"/>
      <c r="D104" s="164" t="s">
        <v>143</v>
      </c>
      <c r="F104" s="165" t="s">
        <v>529</v>
      </c>
      <c r="L104" s="38"/>
      <c r="M104" s="166"/>
      <c r="N104" s="39"/>
      <c r="O104" s="39"/>
      <c r="P104" s="39"/>
      <c r="Q104" s="39"/>
      <c r="R104" s="39"/>
      <c r="S104" s="39"/>
      <c r="T104" s="67"/>
      <c r="AT104" s="24" t="s">
        <v>143</v>
      </c>
      <c r="AU104" s="24" t="s">
        <v>75</v>
      </c>
    </row>
    <row r="105" spans="2:47" s="1" customFormat="1" ht="67.5">
      <c r="B105" s="38"/>
      <c r="D105" s="164" t="s">
        <v>145</v>
      </c>
      <c r="F105" s="167" t="s">
        <v>531</v>
      </c>
      <c r="L105" s="38"/>
      <c r="M105" s="166"/>
      <c r="N105" s="39"/>
      <c r="O105" s="39"/>
      <c r="P105" s="39"/>
      <c r="Q105" s="39"/>
      <c r="R105" s="39"/>
      <c r="S105" s="39"/>
      <c r="T105" s="67"/>
      <c r="AT105" s="24" t="s">
        <v>145</v>
      </c>
      <c r="AU105" s="24" t="s">
        <v>75</v>
      </c>
    </row>
    <row r="106" spans="2:51" s="11" customFormat="1" ht="13.5">
      <c r="B106" s="168"/>
      <c r="D106" s="164" t="s">
        <v>146</v>
      </c>
      <c r="E106" s="169" t="s">
        <v>5</v>
      </c>
      <c r="F106" s="170" t="s">
        <v>703</v>
      </c>
      <c r="H106" s="169" t="s">
        <v>5</v>
      </c>
      <c r="L106" s="168"/>
      <c r="M106" s="171"/>
      <c r="N106" s="172"/>
      <c r="O106" s="172"/>
      <c r="P106" s="172"/>
      <c r="Q106" s="172"/>
      <c r="R106" s="172"/>
      <c r="S106" s="172"/>
      <c r="T106" s="173"/>
      <c r="AT106" s="169" t="s">
        <v>146</v>
      </c>
      <c r="AU106" s="169" t="s">
        <v>75</v>
      </c>
      <c r="AV106" s="11" t="s">
        <v>73</v>
      </c>
      <c r="AW106" s="11" t="s">
        <v>28</v>
      </c>
      <c r="AX106" s="11" t="s">
        <v>65</v>
      </c>
      <c r="AY106" s="169" t="s">
        <v>134</v>
      </c>
    </row>
    <row r="107" spans="2:51" s="12" customFormat="1" ht="13.5">
      <c r="B107" s="174"/>
      <c r="D107" s="164" t="s">
        <v>146</v>
      </c>
      <c r="E107" s="175" t="s">
        <v>5</v>
      </c>
      <c r="F107" s="176" t="s">
        <v>701</v>
      </c>
      <c r="H107" s="177">
        <v>175</v>
      </c>
      <c r="L107" s="174"/>
      <c r="M107" s="178"/>
      <c r="N107" s="179"/>
      <c r="O107" s="179"/>
      <c r="P107" s="179"/>
      <c r="Q107" s="179"/>
      <c r="R107" s="179"/>
      <c r="S107" s="179"/>
      <c r="T107" s="180"/>
      <c r="AT107" s="175" t="s">
        <v>146</v>
      </c>
      <c r="AU107" s="175" t="s">
        <v>75</v>
      </c>
      <c r="AV107" s="12" t="s">
        <v>75</v>
      </c>
      <c r="AW107" s="12" t="s">
        <v>28</v>
      </c>
      <c r="AX107" s="12" t="s">
        <v>65</v>
      </c>
      <c r="AY107" s="175" t="s">
        <v>134</v>
      </c>
    </row>
    <row r="108" spans="2:51" s="13" customFormat="1" ht="13.5">
      <c r="B108" s="181"/>
      <c r="D108" s="164" t="s">
        <v>146</v>
      </c>
      <c r="E108" s="182" t="s">
        <v>5</v>
      </c>
      <c r="F108" s="183" t="s">
        <v>149</v>
      </c>
      <c r="H108" s="184">
        <v>175</v>
      </c>
      <c r="L108" s="181"/>
      <c r="M108" s="185"/>
      <c r="N108" s="186"/>
      <c r="O108" s="186"/>
      <c r="P108" s="186"/>
      <c r="Q108" s="186"/>
      <c r="R108" s="186"/>
      <c r="S108" s="186"/>
      <c r="T108" s="187"/>
      <c r="AT108" s="182" t="s">
        <v>146</v>
      </c>
      <c r="AU108" s="182" t="s">
        <v>75</v>
      </c>
      <c r="AV108" s="13" t="s">
        <v>141</v>
      </c>
      <c r="AW108" s="13" t="s">
        <v>28</v>
      </c>
      <c r="AX108" s="13" t="s">
        <v>73</v>
      </c>
      <c r="AY108" s="182" t="s">
        <v>134</v>
      </c>
    </row>
    <row r="109" spans="2:65" s="1" customFormat="1" ht="16.5" customHeight="1">
      <c r="B109" s="152"/>
      <c r="C109" s="153" t="s">
        <v>151</v>
      </c>
      <c r="D109" s="153" t="s">
        <v>136</v>
      </c>
      <c r="E109" s="154" t="s">
        <v>533</v>
      </c>
      <c r="F109" s="155" t="s">
        <v>534</v>
      </c>
      <c r="G109" s="156" t="s">
        <v>139</v>
      </c>
      <c r="H109" s="157">
        <v>175</v>
      </c>
      <c r="I109" s="158"/>
      <c r="J109" s="158">
        <f>ROUND(I109*H109,2)</f>
        <v>0</v>
      </c>
      <c r="K109" s="155" t="s">
        <v>1065</v>
      </c>
      <c r="L109" s="38"/>
      <c r="M109" s="159" t="s">
        <v>5</v>
      </c>
      <c r="N109" s="160" t="s">
        <v>36</v>
      </c>
      <c r="O109" s="161"/>
      <c r="P109" s="161">
        <f>O109*H109</f>
        <v>0</v>
      </c>
      <c r="Q109" s="161">
        <v>0</v>
      </c>
      <c r="R109" s="161">
        <f>Q109*H109</f>
        <v>0</v>
      </c>
      <c r="S109" s="161">
        <v>0</v>
      </c>
      <c r="T109" s="162">
        <f>S109*H109</f>
        <v>0</v>
      </c>
      <c r="AR109" s="24" t="s">
        <v>141</v>
      </c>
      <c r="AT109" s="24" t="s">
        <v>136</v>
      </c>
      <c r="AU109" s="24" t="s">
        <v>75</v>
      </c>
      <c r="AY109" s="24" t="s">
        <v>134</v>
      </c>
      <c r="BE109" s="163">
        <f>IF(N109="základní",J109,0)</f>
        <v>0</v>
      </c>
      <c r="BF109" s="163">
        <f>IF(N109="snížená",J109,0)</f>
        <v>0</v>
      </c>
      <c r="BG109" s="163">
        <f>IF(N109="zákl. přenesená",J109,0)</f>
        <v>0</v>
      </c>
      <c r="BH109" s="163">
        <f>IF(N109="sníž. přenesená",J109,0)</f>
        <v>0</v>
      </c>
      <c r="BI109" s="163">
        <f>IF(N109="nulová",J109,0)</f>
        <v>0</v>
      </c>
      <c r="BJ109" s="24" t="s">
        <v>73</v>
      </c>
      <c r="BK109" s="163">
        <f>ROUND(I109*H109,2)</f>
        <v>0</v>
      </c>
      <c r="BL109" s="24" t="s">
        <v>141</v>
      </c>
      <c r="BM109" s="24" t="s">
        <v>704</v>
      </c>
    </row>
    <row r="110" spans="2:47" s="1" customFormat="1" ht="13.5">
      <c r="B110" s="38"/>
      <c r="D110" s="164" t="s">
        <v>143</v>
      </c>
      <c r="F110" s="165" t="s">
        <v>536</v>
      </c>
      <c r="L110" s="38"/>
      <c r="M110" s="166"/>
      <c r="N110" s="39"/>
      <c r="O110" s="39"/>
      <c r="P110" s="39"/>
      <c r="Q110" s="39"/>
      <c r="R110" s="39"/>
      <c r="S110" s="39"/>
      <c r="T110" s="67"/>
      <c r="AT110" s="24" t="s">
        <v>143</v>
      </c>
      <c r="AU110" s="24" t="s">
        <v>75</v>
      </c>
    </row>
    <row r="111" spans="2:47" s="1" customFormat="1" ht="67.5">
      <c r="B111" s="38"/>
      <c r="D111" s="164" t="s">
        <v>145</v>
      </c>
      <c r="F111" s="167" t="s">
        <v>531</v>
      </c>
      <c r="L111" s="38"/>
      <c r="M111" s="166"/>
      <c r="N111" s="39"/>
      <c r="O111" s="39"/>
      <c r="P111" s="39"/>
      <c r="Q111" s="39"/>
      <c r="R111" s="39"/>
      <c r="S111" s="39"/>
      <c r="T111" s="67"/>
      <c r="AT111" s="24" t="s">
        <v>145</v>
      </c>
      <c r="AU111" s="24" t="s">
        <v>75</v>
      </c>
    </row>
    <row r="112" spans="2:51" s="11" customFormat="1" ht="13.5">
      <c r="B112" s="168"/>
      <c r="D112" s="164" t="s">
        <v>146</v>
      </c>
      <c r="E112" s="169" t="s">
        <v>5</v>
      </c>
      <c r="F112" s="170" t="s">
        <v>705</v>
      </c>
      <c r="H112" s="169" t="s">
        <v>5</v>
      </c>
      <c r="L112" s="168"/>
      <c r="M112" s="171"/>
      <c r="N112" s="172"/>
      <c r="O112" s="172"/>
      <c r="P112" s="172"/>
      <c r="Q112" s="172"/>
      <c r="R112" s="172"/>
      <c r="S112" s="172"/>
      <c r="T112" s="173"/>
      <c r="AT112" s="169" t="s">
        <v>146</v>
      </c>
      <c r="AU112" s="169" t="s">
        <v>75</v>
      </c>
      <c r="AV112" s="11" t="s">
        <v>73</v>
      </c>
      <c r="AW112" s="11" t="s">
        <v>28</v>
      </c>
      <c r="AX112" s="11" t="s">
        <v>65</v>
      </c>
      <c r="AY112" s="169" t="s">
        <v>134</v>
      </c>
    </row>
    <row r="113" spans="2:51" s="12" customFormat="1" ht="13.5">
      <c r="B113" s="174"/>
      <c r="D113" s="164" t="s">
        <v>146</v>
      </c>
      <c r="E113" s="175" t="s">
        <v>5</v>
      </c>
      <c r="F113" s="176" t="s">
        <v>701</v>
      </c>
      <c r="H113" s="177">
        <v>175</v>
      </c>
      <c r="L113" s="174"/>
      <c r="M113" s="178"/>
      <c r="N113" s="179"/>
      <c r="O113" s="179"/>
      <c r="P113" s="179"/>
      <c r="Q113" s="179"/>
      <c r="R113" s="179"/>
      <c r="S113" s="179"/>
      <c r="T113" s="180"/>
      <c r="AT113" s="175" t="s">
        <v>146</v>
      </c>
      <c r="AU113" s="175" t="s">
        <v>75</v>
      </c>
      <c r="AV113" s="12" t="s">
        <v>75</v>
      </c>
      <c r="AW113" s="12" t="s">
        <v>28</v>
      </c>
      <c r="AX113" s="12" t="s">
        <v>65</v>
      </c>
      <c r="AY113" s="175" t="s">
        <v>134</v>
      </c>
    </row>
    <row r="114" spans="2:51" s="13" customFormat="1" ht="13.5">
      <c r="B114" s="181"/>
      <c r="D114" s="164" t="s">
        <v>146</v>
      </c>
      <c r="E114" s="182" t="s">
        <v>5</v>
      </c>
      <c r="F114" s="183" t="s">
        <v>149</v>
      </c>
      <c r="H114" s="184">
        <v>175</v>
      </c>
      <c r="L114" s="181"/>
      <c r="M114" s="185"/>
      <c r="N114" s="186"/>
      <c r="O114" s="186"/>
      <c r="P114" s="186"/>
      <c r="Q114" s="186"/>
      <c r="R114" s="186"/>
      <c r="S114" s="186"/>
      <c r="T114" s="187"/>
      <c r="AT114" s="182" t="s">
        <v>146</v>
      </c>
      <c r="AU114" s="182" t="s">
        <v>75</v>
      </c>
      <c r="AV114" s="13" t="s">
        <v>141</v>
      </c>
      <c r="AW114" s="13" t="s">
        <v>28</v>
      </c>
      <c r="AX114" s="13" t="s">
        <v>73</v>
      </c>
      <c r="AY114" s="182" t="s">
        <v>134</v>
      </c>
    </row>
    <row r="115" spans="2:63" s="10" customFormat="1" ht="29.85" customHeight="1">
      <c r="B115" s="140"/>
      <c r="D115" s="141" t="s">
        <v>64</v>
      </c>
      <c r="E115" s="150" t="s">
        <v>565</v>
      </c>
      <c r="F115" s="150" t="s">
        <v>566</v>
      </c>
      <c r="J115" s="151">
        <f>BK115</f>
        <v>0</v>
      </c>
      <c r="L115" s="140"/>
      <c r="M115" s="144"/>
      <c r="N115" s="145"/>
      <c r="O115" s="145"/>
      <c r="P115" s="146">
        <f>SUM(P116:P118)</f>
        <v>0</v>
      </c>
      <c r="Q115" s="145"/>
      <c r="R115" s="146">
        <f>SUM(R116:R118)</f>
        <v>0</v>
      </c>
      <c r="S115" s="145"/>
      <c r="T115" s="147">
        <f>SUM(T116:T118)</f>
        <v>0</v>
      </c>
      <c r="AR115" s="141" t="s">
        <v>73</v>
      </c>
      <c r="AT115" s="148" t="s">
        <v>64</v>
      </c>
      <c r="AU115" s="148" t="s">
        <v>73</v>
      </c>
      <c r="AY115" s="141" t="s">
        <v>134</v>
      </c>
      <c r="BK115" s="149">
        <f>SUM(BK116:BK118)</f>
        <v>0</v>
      </c>
    </row>
    <row r="116" spans="2:65" s="1" customFormat="1" ht="16.5" customHeight="1">
      <c r="B116" s="152"/>
      <c r="C116" s="153" t="s">
        <v>157</v>
      </c>
      <c r="D116" s="153" t="s">
        <v>136</v>
      </c>
      <c r="E116" s="154" t="s">
        <v>567</v>
      </c>
      <c r="F116" s="155" t="s">
        <v>568</v>
      </c>
      <c r="G116" s="156" t="s">
        <v>236</v>
      </c>
      <c r="H116" s="157">
        <v>27.37</v>
      </c>
      <c r="I116" s="158"/>
      <c r="J116" s="158">
        <f>ROUND(I116*H116,2)</f>
        <v>0</v>
      </c>
      <c r="K116" s="155" t="s">
        <v>1065</v>
      </c>
      <c r="L116" s="38"/>
      <c r="M116" s="159" t="s">
        <v>5</v>
      </c>
      <c r="N116" s="160" t="s">
        <v>36</v>
      </c>
      <c r="O116" s="161"/>
      <c r="P116" s="161">
        <f>O116*H116</f>
        <v>0</v>
      </c>
      <c r="Q116" s="161">
        <v>0</v>
      </c>
      <c r="R116" s="161">
        <f>Q116*H116</f>
        <v>0</v>
      </c>
      <c r="S116" s="161">
        <v>0</v>
      </c>
      <c r="T116" s="162">
        <f>S116*H116</f>
        <v>0</v>
      </c>
      <c r="AR116" s="24" t="s">
        <v>141</v>
      </c>
      <c r="AT116" s="24" t="s">
        <v>136</v>
      </c>
      <c r="AU116" s="24" t="s">
        <v>75</v>
      </c>
      <c r="AY116" s="24" t="s">
        <v>134</v>
      </c>
      <c r="BE116" s="163">
        <f>IF(N116="základní",J116,0)</f>
        <v>0</v>
      </c>
      <c r="BF116" s="163">
        <f>IF(N116="snížená",J116,0)</f>
        <v>0</v>
      </c>
      <c r="BG116" s="163">
        <f>IF(N116="zákl. přenesená",J116,0)</f>
        <v>0</v>
      </c>
      <c r="BH116" s="163">
        <f>IF(N116="sníž. přenesená",J116,0)</f>
        <v>0</v>
      </c>
      <c r="BI116" s="163">
        <f>IF(N116="nulová",J116,0)</f>
        <v>0</v>
      </c>
      <c r="BJ116" s="24" t="s">
        <v>73</v>
      </c>
      <c r="BK116" s="163">
        <f>ROUND(I116*H116,2)</f>
        <v>0</v>
      </c>
      <c r="BL116" s="24" t="s">
        <v>141</v>
      </c>
      <c r="BM116" s="24" t="s">
        <v>706</v>
      </c>
    </row>
    <row r="117" spans="2:47" s="1" customFormat="1" ht="13.5">
      <c r="B117" s="38"/>
      <c r="D117" s="164" t="s">
        <v>143</v>
      </c>
      <c r="F117" s="165" t="s">
        <v>570</v>
      </c>
      <c r="L117" s="38"/>
      <c r="M117" s="166"/>
      <c r="N117" s="39"/>
      <c r="O117" s="39"/>
      <c r="P117" s="39"/>
      <c r="Q117" s="39"/>
      <c r="R117" s="39"/>
      <c r="S117" s="39"/>
      <c r="T117" s="67"/>
      <c r="AT117" s="24" t="s">
        <v>143</v>
      </c>
      <c r="AU117" s="24" t="s">
        <v>75</v>
      </c>
    </row>
    <row r="118" spans="2:47" s="1" customFormat="1" ht="27">
      <c r="B118" s="38"/>
      <c r="D118" s="164" t="s">
        <v>145</v>
      </c>
      <c r="F118" s="167" t="s">
        <v>571</v>
      </c>
      <c r="L118" s="38"/>
      <c r="M118" s="204"/>
      <c r="N118" s="205"/>
      <c r="O118" s="205"/>
      <c r="P118" s="205"/>
      <c r="Q118" s="205"/>
      <c r="R118" s="205"/>
      <c r="S118" s="205"/>
      <c r="T118" s="206"/>
      <c r="AT118" s="24" t="s">
        <v>145</v>
      </c>
      <c r="AU118" s="24" t="s">
        <v>75</v>
      </c>
    </row>
    <row r="119" spans="2:12" s="1" customFormat="1" ht="6.95" customHeight="1">
      <c r="B119" s="53"/>
      <c r="C119" s="54"/>
      <c r="D119" s="54"/>
      <c r="E119" s="54"/>
      <c r="F119" s="54"/>
      <c r="G119" s="54"/>
      <c r="H119" s="54"/>
      <c r="I119" s="54"/>
      <c r="J119" s="54"/>
      <c r="K119" s="54"/>
      <c r="L119" s="38"/>
    </row>
  </sheetData>
  <autoFilter ref="C80:K118"/>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905511811023623" right="0.5905511811023623" top="0.5905511811023623" bottom="0.5905511811023623" header="0" footer="0.2755905511811024"/>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9"/>
  <sheetViews>
    <sheetView showGridLines="0" zoomScale="75" zoomScaleNormal="75" workbookViewId="0" topLeftCell="A1">
      <pane ySplit="1" topLeftCell="A2" activePane="bottomLeft" state="frozen"/>
      <selection pane="bottomLeft" activeCell="W87" sqref="W87:W8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2" max="12" width="10.83203125" style="0" customWidth="1"/>
    <col min="13" max="21" width="10.83203125" style="0" hidden="1" customWidth="1"/>
    <col min="22" max="22" width="10.8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89</v>
      </c>
      <c r="G1" s="394" t="s">
        <v>90</v>
      </c>
      <c r="H1" s="394"/>
      <c r="I1" s="17"/>
      <c r="J1" s="97" t="s">
        <v>91</v>
      </c>
      <c r="K1" s="18" t="s">
        <v>92</v>
      </c>
      <c r="L1" s="97" t="s">
        <v>93</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0" t="s">
        <v>8</v>
      </c>
      <c r="M2" s="381"/>
      <c r="N2" s="381"/>
      <c r="O2" s="381"/>
      <c r="P2" s="381"/>
      <c r="Q2" s="381"/>
      <c r="R2" s="381"/>
      <c r="S2" s="381"/>
      <c r="T2" s="381"/>
      <c r="U2" s="381"/>
      <c r="V2" s="381"/>
      <c r="AT2" s="24" t="s">
        <v>82</v>
      </c>
    </row>
    <row r="3" spans="2:46" ht="6.95" customHeight="1">
      <c r="B3" s="25"/>
      <c r="C3" s="26"/>
      <c r="D3" s="26"/>
      <c r="E3" s="26"/>
      <c r="F3" s="26"/>
      <c r="G3" s="26"/>
      <c r="H3" s="26"/>
      <c r="I3" s="26"/>
      <c r="J3" s="26"/>
      <c r="K3" s="27"/>
      <c r="AT3" s="24" t="s">
        <v>75</v>
      </c>
    </row>
    <row r="4" spans="2:46" ht="36.95" customHeight="1">
      <c r="B4" s="28"/>
      <c r="C4" s="29"/>
      <c r="D4" s="30" t="s">
        <v>94</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395" t="str">
        <f>'Rekapitulace stavby'!K6</f>
        <v>219170003 - Malé Labe, Horní Lánov, rekonstrukce opevnění, ř.km 11,255 - 11,500</v>
      </c>
      <c r="F7" s="396"/>
      <c r="G7" s="396"/>
      <c r="H7" s="396"/>
      <c r="I7" s="29"/>
      <c r="J7" s="29"/>
      <c r="K7" s="31"/>
    </row>
    <row r="8" spans="2:11" s="1" customFormat="1" ht="15">
      <c r="B8" s="38"/>
      <c r="C8" s="39"/>
      <c r="D8" s="36" t="s">
        <v>95</v>
      </c>
      <c r="E8" s="39"/>
      <c r="F8" s="39"/>
      <c r="G8" s="39"/>
      <c r="H8" s="39"/>
      <c r="I8" s="39"/>
      <c r="J8" s="39"/>
      <c r="K8" s="42"/>
    </row>
    <row r="9" spans="2:11" s="1" customFormat="1" ht="36.95" customHeight="1">
      <c r="B9" s="38"/>
      <c r="C9" s="39"/>
      <c r="D9" s="39"/>
      <c r="E9" s="399" t="s">
        <v>1031</v>
      </c>
      <c r="F9" s="400"/>
      <c r="G9" s="400"/>
      <c r="H9" s="400"/>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358" t="s">
        <v>5</v>
      </c>
      <c r="F24" s="358"/>
      <c r="G24" s="358"/>
      <c r="H24" s="358"/>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ROUND(J81,2)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ROUND(SUM(BE81:BE118),2)</f>
        <v>0</v>
      </c>
      <c r="G30" s="39"/>
      <c r="H30" s="39"/>
      <c r="I30" s="107">
        <v>0.21</v>
      </c>
      <c r="J30" s="106">
        <f>ROUND(ROUND((SUM(BE81:BE118)),2)*I30,2)</f>
        <v>0</v>
      </c>
      <c r="K30" s="42"/>
    </row>
    <row r="31" spans="2:11" s="1" customFormat="1" ht="14.45" customHeight="1">
      <c r="B31" s="38"/>
      <c r="C31" s="39"/>
      <c r="D31" s="39"/>
      <c r="E31" s="46" t="s">
        <v>37</v>
      </c>
      <c r="F31" s="106">
        <f>ROUND(SUM(BF81:BF118),2)</f>
        <v>0</v>
      </c>
      <c r="G31" s="39"/>
      <c r="H31" s="39"/>
      <c r="I31" s="107">
        <v>0.15</v>
      </c>
      <c r="J31" s="106">
        <f>ROUND(ROUND((SUM(BF81:BF118)),2)*I31,2)</f>
        <v>0</v>
      </c>
      <c r="K31" s="42"/>
    </row>
    <row r="32" spans="2:11" s="1" customFormat="1" ht="14.45" customHeight="1" hidden="1">
      <c r="B32" s="38"/>
      <c r="C32" s="39"/>
      <c r="D32" s="39"/>
      <c r="E32" s="46" t="s">
        <v>38</v>
      </c>
      <c r="F32" s="106">
        <f>ROUND(SUM(BG81:BG118),2)</f>
        <v>0</v>
      </c>
      <c r="G32" s="39"/>
      <c r="H32" s="39"/>
      <c r="I32" s="107">
        <v>0.21</v>
      </c>
      <c r="J32" s="106">
        <v>0</v>
      </c>
      <c r="K32" s="42"/>
    </row>
    <row r="33" spans="2:11" s="1" customFormat="1" ht="14.45" customHeight="1" hidden="1">
      <c r="B33" s="38"/>
      <c r="C33" s="39"/>
      <c r="D33" s="39"/>
      <c r="E33" s="46" t="s">
        <v>39</v>
      </c>
      <c r="F33" s="106">
        <f>ROUND(SUM(BH81:BH118),2)</f>
        <v>0</v>
      </c>
      <c r="G33" s="39"/>
      <c r="H33" s="39"/>
      <c r="I33" s="107">
        <v>0.15</v>
      </c>
      <c r="J33" s="106">
        <v>0</v>
      </c>
      <c r="K33" s="42"/>
    </row>
    <row r="34" spans="2:11" s="1" customFormat="1" ht="14.45" customHeight="1" hidden="1">
      <c r="B34" s="38"/>
      <c r="C34" s="39"/>
      <c r="D34" s="39"/>
      <c r="E34" s="46" t="s">
        <v>40</v>
      </c>
      <c r="F34" s="106">
        <f>ROUND(SUM(BI81:BI118),2)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97</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395" t="str">
        <f>E7</f>
        <v>219170003 - Malé Labe, Horní Lánov, rekonstrukce opevnění, ř.km 11,255 - 11,500</v>
      </c>
      <c r="F45" s="396"/>
      <c r="G45" s="396"/>
      <c r="H45" s="396"/>
      <c r="I45" s="39"/>
      <c r="J45" s="39"/>
      <c r="K45" s="42"/>
    </row>
    <row r="46" spans="2:11" s="1" customFormat="1" ht="14.45" customHeight="1">
      <c r="B46" s="38"/>
      <c r="C46" s="36" t="s">
        <v>95</v>
      </c>
      <c r="D46" s="39"/>
      <c r="E46" s="39"/>
      <c r="F46" s="39"/>
      <c r="G46" s="39"/>
      <c r="H46" s="39"/>
      <c r="I46" s="39"/>
      <c r="J46" s="39"/>
      <c r="K46" s="42"/>
    </row>
    <row r="47" spans="2:11" s="1" customFormat="1" ht="17.25" customHeight="1">
      <c r="B47" s="38"/>
      <c r="C47" s="39"/>
      <c r="D47" s="39"/>
      <c r="E47" s="397" t="str">
        <f>E9</f>
        <v>SO 01.4 - Obnova LB zdi v délce 240 m v ř.km 11,255 ÷ 11,495</v>
      </c>
      <c r="F47" s="398"/>
      <c r="G47" s="398"/>
      <c r="H47" s="39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Povodí Labe, státní podnik</v>
      </c>
      <c r="G51" s="39"/>
      <c r="H51" s="39"/>
      <c r="I51" s="36" t="s">
        <v>27</v>
      </c>
      <c r="J51" s="358"/>
      <c r="K51" s="42"/>
    </row>
    <row r="52" spans="2:11" s="1" customFormat="1" ht="14.45" customHeight="1">
      <c r="B52" s="38"/>
      <c r="C52" s="36" t="s">
        <v>26</v>
      </c>
      <c r="D52" s="39"/>
      <c r="E52" s="39"/>
      <c r="F52" s="34" t="str">
        <f>IF(E18="","",E18)</f>
        <v xml:space="preserve"> </v>
      </c>
      <c r="G52" s="39"/>
      <c r="H52" s="39"/>
      <c r="I52" s="39"/>
      <c r="J52" s="390"/>
      <c r="K52" s="42"/>
    </row>
    <row r="53" spans="2:11" s="1" customFormat="1" ht="10.35" customHeight="1">
      <c r="B53" s="38"/>
      <c r="C53" s="39"/>
      <c r="D53" s="39"/>
      <c r="E53" s="39"/>
      <c r="F53" s="39"/>
      <c r="G53" s="39"/>
      <c r="H53" s="39"/>
      <c r="I53" s="39"/>
      <c r="J53" s="39"/>
      <c r="K53" s="42"/>
    </row>
    <row r="54" spans="2:11" s="1" customFormat="1" ht="29.25" customHeight="1">
      <c r="B54" s="38"/>
      <c r="C54" s="115" t="s">
        <v>98</v>
      </c>
      <c r="D54" s="108"/>
      <c r="E54" s="108"/>
      <c r="F54" s="108"/>
      <c r="G54" s="108"/>
      <c r="H54" s="108"/>
      <c r="I54" s="108"/>
      <c r="J54" s="116" t="s">
        <v>99</v>
      </c>
      <c r="K54" s="117"/>
    </row>
    <row r="55" spans="2:11" s="1" customFormat="1" ht="10.35" customHeight="1">
      <c r="B55" s="38"/>
      <c r="C55" s="39"/>
      <c r="D55" s="39"/>
      <c r="E55" s="39"/>
      <c r="F55" s="39"/>
      <c r="G55" s="39"/>
      <c r="H55" s="39"/>
      <c r="I55" s="39"/>
      <c r="J55" s="39"/>
      <c r="K55" s="42"/>
    </row>
    <row r="56" spans="2:47" s="1" customFormat="1" ht="29.25" customHeight="1">
      <c r="B56" s="38"/>
      <c r="C56" s="118" t="s">
        <v>100</v>
      </c>
      <c r="D56" s="39"/>
      <c r="E56" s="39"/>
      <c r="F56" s="39"/>
      <c r="G56" s="39"/>
      <c r="H56" s="39"/>
      <c r="I56" s="39"/>
      <c r="J56" s="105">
        <f>J81</f>
        <v>0</v>
      </c>
      <c r="K56" s="42"/>
      <c r="AU56" s="24" t="s">
        <v>101</v>
      </c>
    </row>
    <row r="57" spans="2:11" s="7" customFormat="1" ht="24.95" customHeight="1">
      <c r="B57" s="119"/>
      <c r="C57" s="120"/>
      <c r="D57" s="121" t="s">
        <v>102</v>
      </c>
      <c r="E57" s="122"/>
      <c r="F57" s="122"/>
      <c r="G57" s="122"/>
      <c r="H57" s="122"/>
      <c r="I57" s="122"/>
      <c r="J57" s="123">
        <f>J82</f>
        <v>0</v>
      </c>
      <c r="K57" s="124"/>
    </row>
    <row r="58" spans="2:11" s="8" customFormat="1" ht="19.9" customHeight="1">
      <c r="B58" s="125"/>
      <c r="C58" s="126"/>
      <c r="D58" s="127" t="s">
        <v>105</v>
      </c>
      <c r="E58" s="128"/>
      <c r="F58" s="128"/>
      <c r="G58" s="128"/>
      <c r="H58" s="128"/>
      <c r="I58" s="128"/>
      <c r="J58" s="129">
        <f>J83</f>
        <v>0</v>
      </c>
      <c r="K58" s="130"/>
    </row>
    <row r="59" spans="2:11" s="8" customFormat="1" ht="19.9" customHeight="1">
      <c r="B59" s="125"/>
      <c r="C59" s="126"/>
      <c r="D59" s="127" t="s">
        <v>679</v>
      </c>
      <c r="E59" s="128"/>
      <c r="F59" s="128"/>
      <c r="G59" s="128"/>
      <c r="H59" s="128"/>
      <c r="I59" s="128"/>
      <c r="J59" s="129">
        <f>J90</f>
        <v>0</v>
      </c>
      <c r="K59" s="130"/>
    </row>
    <row r="60" spans="2:11" s="8" customFormat="1" ht="19.9" customHeight="1">
      <c r="B60" s="125"/>
      <c r="C60" s="126"/>
      <c r="D60" s="127" t="s">
        <v>680</v>
      </c>
      <c r="E60" s="128"/>
      <c r="F60" s="128"/>
      <c r="G60" s="128"/>
      <c r="H60" s="128"/>
      <c r="I60" s="128"/>
      <c r="J60" s="129">
        <f>J97</f>
        <v>0</v>
      </c>
      <c r="K60" s="130"/>
    </row>
    <row r="61" spans="2:11" s="8" customFormat="1" ht="19.9" customHeight="1">
      <c r="B61" s="125"/>
      <c r="C61" s="126"/>
      <c r="D61" s="127" t="s">
        <v>114</v>
      </c>
      <c r="E61" s="128"/>
      <c r="F61" s="128"/>
      <c r="G61" s="128"/>
      <c r="H61" s="128"/>
      <c r="I61" s="128"/>
      <c r="J61" s="129">
        <f>J115</f>
        <v>0</v>
      </c>
      <c r="K61" s="130"/>
    </row>
    <row r="62" spans="2:11" s="1" customFormat="1" ht="21.75" customHeight="1">
      <c r="B62" s="38"/>
      <c r="C62" s="39"/>
      <c r="D62" s="39"/>
      <c r="E62" s="39"/>
      <c r="F62" s="39"/>
      <c r="G62" s="39"/>
      <c r="H62" s="39"/>
      <c r="I62" s="39"/>
      <c r="J62" s="39"/>
      <c r="K62" s="42"/>
    </row>
    <row r="63" spans="2:11" s="1" customFormat="1" ht="6.95" customHeight="1">
      <c r="B63" s="53"/>
      <c r="C63" s="54"/>
      <c r="D63" s="54"/>
      <c r="E63" s="54"/>
      <c r="F63" s="54"/>
      <c r="G63" s="54"/>
      <c r="H63" s="54"/>
      <c r="I63" s="54"/>
      <c r="J63" s="54"/>
      <c r="K63" s="55"/>
    </row>
    <row r="67" spans="2:12" s="1" customFormat="1" ht="6.95" customHeight="1">
      <c r="B67" s="56"/>
      <c r="C67" s="57"/>
      <c r="D67" s="57"/>
      <c r="E67" s="57"/>
      <c r="F67" s="57"/>
      <c r="G67" s="57"/>
      <c r="H67" s="57"/>
      <c r="I67" s="57"/>
      <c r="J67" s="57"/>
      <c r="K67" s="57"/>
      <c r="L67" s="38"/>
    </row>
    <row r="68" spans="2:12" s="1" customFormat="1" ht="36.95" customHeight="1">
      <c r="B68" s="38"/>
      <c r="C68" s="58" t="s">
        <v>118</v>
      </c>
      <c r="L68" s="38"/>
    </row>
    <row r="69" spans="2:12" s="1" customFormat="1" ht="6.95" customHeight="1">
      <c r="B69" s="38"/>
      <c r="L69" s="38"/>
    </row>
    <row r="70" spans="2:12" s="1" customFormat="1" ht="14.45" customHeight="1">
      <c r="B70" s="38"/>
      <c r="C70" s="60" t="s">
        <v>16</v>
      </c>
      <c r="L70" s="38"/>
    </row>
    <row r="71" spans="2:12" s="1" customFormat="1" ht="16.5" customHeight="1">
      <c r="B71" s="38"/>
      <c r="E71" s="391" t="str">
        <f>E7</f>
        <v>219170003 - Malé Labe, Horní Lánov, rekonstrukce opevnění, ř.km 11,255 - 11,500</v>
      </c>
      <c r="F71" s="392"/>
      <c r="G71" s="392"/>
      <c r="H71" s="392"/>
      <c r="L71" s="38"/>
    </row>
    <row r="72" spans="2:12" s="1" customFormat="1" ht="14.45" customHeight="1">
      <c r="B72" s="38"/>
      <c r="C72" s="60" t="s">
        <v>95</v>
      </c>
      <c r="L72" s="38"/>
    </row>
    <row r="73" spans="2:12" s="1" customFormat="1" ht="17.25" customHeight="1">
      <c r="B73" s="38"/>
      <c r="E73" s="382" t="str">
        <f>E9</f>
        <v>SO 01.4 - Obnova LB zdi v délce 240 m v ř.km 11,255 ÷ 11,495</v>
      </c>
      <c r="F73" s="393"/>
      <c r="G73" s="393"/>
      <c r="H73" s="393"/>
      <c r="L73" s="38"/>
    </row>
    <row r="74" spans="2:12" s="1" customFormat="1" ht="6.95" customHeight="1">
      <c r="B74" s="38"/>
      <c r="L74" s="38"/>
    </row>
    <row r="75" spans="2:12" s="1" customFormat="1" ht="18" customHeight="1">
      <c r="B75" s="38"/>
      <c r="C75" s="60" t="s">
        <v>19</v>
      </c>
      <c r="F75" s="131" t="str">
        <f>F12</f>
        <v xml:space="preserve"> </v>
      </c>
      <c r="I75" s="60" t="s">
        <v>21</v>
      </c>
      <c r="J75" s="64"/>
      <c r="L75" s="38"/>
    </row>
    <row r="76" spans="2:12" s="1" customFormat="1" ht="6.95" customHeight="1">
      <c r="B76" s="38"/>
      <c r="L76" s="38"/>
    </row>
    <row r="77" spans="2:12" s="1" customFormat="1" ht="15">
      <c r="B77" s="38"/>
      <c r="C77" s="60" t="s">
        <v>22</v>
      </c>
      <c r="F77" s="131" t="str">
        <f>E15</f>
        <v>Povodí Labe, státní podnik</v>
      </c>
      <c r="I77" s="60" t="s">
        <v>27</v>
      </c>
      <c r="J77" s="131"/>
      <c r="L77" s="38"/>
    </row>
    <row r="78" spans="2:12" s="1" customFormat="1" ht="14.45" customHeight="1">
      <c r="B78" s="38"/>
      <c r="C78" s="60" t="s">
        <v>26</v>
      </c>
      <c r="F78" s="131" t="str">
        <f>IF(E18="","",E18)</f>
        <v xml:space="preserve"> </v>
      </c>
      <c r="L78" s="38"/>
    </row>
    <row r="79" spans="2:12" s="1" customFormat="1" ht="10.35" customHeight="1">
      <c r="B79" s="38"/>
      <c r="L79" s="38"/>
    </row>
    <row r="80" spans="2:20" s="9" customFormat="1" ht="29.25" customHeight="1">
      <c r="B80" s="132"/>
      <c r="C80" s="133" t="s">
        <v>119</v>
      </c>
      <c r="D80" s="134" t="s">
        <v>50</v>
      </c>
      <c r="E80" s="134" t="s">
        <v>46</v>
      </c>
      <c r="F80" s="134" t="s">
        <v>120</v>
      </c>
      <c r="G80" s="134" t="s">
        <v>121</v>
      </c>
      <c r="H80" s="134" t="s">
        <v>122</v>
      </c>
      <c r="I80" s="134" t="s">
        <v>123</v>
      </c>
      <c r="J80" s="134" t="s">
        <v>99</v>
      </c>
      <c r="K80" s="135" t="s">
        <v>124</v>
      </c>
      <c r="L80" s="132"/>
      <c r="M80" s="70" t="s">
        <v>125</v>
      </c>
      <c r="N80" s="71" t="s">
        <v>35</v>
      </c>
      <c r="O80" s="71" t="s">
        <v>126</v>
      </c>
      <c r="P80" s="71" t="s">
        <v>127</v>
      </c>
      <c r="Q80" s="71" t="s">
        <v>128</v>
      </c>
      <c r="R80" s="71" t="s">
        <v>129</v>
      </c>
      <c r="S80" s="71" t="s">
        <v>130</v>
      </c>
      <c r="T80" s="72" t="s">
        <v>131</v>
      </c>
    </row>
    <row r="81" spans="2:63" s="1" customFormat="1" ht="29.25" customHeight="1">
      <c r="B81" s="38"/>
      <c r="C81" s="74" t="s">
        <v>100</v>
      </c>
      <c r="J81" s="136">
        <f>BK81</f>
        <v>0</v>
      </c>
      <c r="L81" s="38"/>
      <c r="M81" s="73"/>
      <c r="N81" s="65"/>
      <c r="O81" s="65"/>
      <c r="P81" s="137">
        <f>P82</f>
        <v>0</v>
      </c>
      <c r="Q81" s="65"/>
      <c r="R81" s="137">
        <f>R82</f>
        <v>131.373984</v>
      </c>
      <c r="S81" s="65"/>
      <c r="T81" s="138">
        <f>T82</f>
        <v>0</v>
      </c>
      <c r="AT81" s="24" t="s">
        <v>64</v>
      </c>
      <c r="AU81" s="24" t="s">
        <v>101</v>
      </c>
      <c r="BK81" s="139">
        <f>BK82</f>
        <v>0</v>
      </c>
    </row>
    <row r="82" spans="2:63" s="10" customFormat="1" ht="37.35" customHeight="1">
      <c r="B82" s="140"/>
      <c r="D82" s="141" t="s">
        <v>64</v>
      </c>
      <c r="E82" s="142" t="s">
        <v>132</v>
      </c>
      <c r="F82" s="142" t="s">
        <v>133</v>
      </c>
      <c r="J82" s="143">
        <f>BK82</f>
        <v>0</v>
      </c>
      <c r="L82" s="140"/>
      <c r="M82" s="144"/>
      <c r="N82" s="145"/>
      <c r="O82" s="145"/>
      <c r="P82" s="146">
        <f>P83+P90+P97+P115</f>
        <v>0</v>
      </c>
      <c r="Q82" s="145"/>
      <c r="R82" s="146">
        <f>R83+R90+R97+R115</f>
        <v>131.373984</v>
      </c>
      <c r="S82" s="145"/>
      <c r="T82" s="147">
        <f>T83+T90+T97+T115</f>
        <v>0</v>
      </c>
      <c r="AR82" s="141" t="s">
        <v>73</v>
      </c>
      <c r="AT82" s="148" t="s">
        <v>64</v>
      </c>
      <c r="AU82" s="148" t="s">
        <v>65</v>
      </c>
      <c r="AY82" s="141" t="s">
        <v>134</v>
      </c>
      <c r="BK82" s="149">
        <f>BK83+BK90+BK97+BK115</f>
        <v>0</v>
      </c>
    </row>
    <row r="83" spans="2:63" s="10" customFormat="1" ht="19.9" customHeight="1">
      <c r="B83" s="140"/>
      <c r="D83" s="141" t="s">
        <v>64</v>
      </c>
      <c r="E83" s="150" t="s">
        <v>150</v>
      </c>
      <c r="F83" s="150" t="s">
        <v>380</v>
      </c>
      <c r="J83" s="151">
        <f>BK83</f>
        <v>0</v>
      </c>
      <c r="L83" s="140"/>
      <c r="M83" s="144"/>
      <c r="N83" s="145"/>
      <c r="O83" s="145"/>
      <c r="P83" s="146">
        <f>SUM(P84:P89)</f>
        <v>0</v>
      </c>
      <c r="Q83" s="145"/>
      <c r="R83" s="146">
        <f>SUM(R84:R89)</f>
        <v>104.15798400000001</v>
      </c>
      <c r="S83" s="145"/>
      <c r="T83" s="147">
        <f>SUM(T84:T89)</f>
        <v>0</v>
      </c>
      <c r="AR83" s="141" t="s">
        <v>73</v>
      </c>
      <c r="AT83" s="148" t="s">
        <v>64</v>
      </c>
      <c r="AU83" s="148" t="s">
        <v>73</v>
      </c>
      <c r="AY83" s="141" t="s">
        <v>134</v>
      </c>
      <c r="BK83" s="149">
        <f>SUM(BK84:BK89)</f>
        <v>0</v>
      </c>
    </row>
    <row r="84" spans="2:65" s="1" customFormat="1" ht="16.5" customHeight="1">
      <c r="B84" s="152"/>
      <c r="C84" s="153" t="s">
        <v>73</v>
      </c>
      <c r="D84" s="153" t="s">
        <v>136</v>
      </c>
      <c r="E84" s="154" t="s">
        <v>681</v>
      </c>
      <c r="F84" s="155" t="s">
        <v>1030</v>
      </c>
      <c r="G84" s="156" t="s">
        <v>170</v>
      </c>
      <c r="H84" s="157">
        <v>33.6</v>
      </c>
      <c r="I84" s="158"/>
      <c r="J84" s="158">
        <f>ROUND(I84*H84,2)</f>
        <v>0</v>
      </c>
      <c r="K84" s="155" t="s">
        <v>140</v>
      </c>
      <c r="L84" s="38"/>
      <c r="M84" s="159" t="s">
        <v>5</v>
      </c>
      <c r="N84" s="160" t="s">
        <v>36</v>
      </c>
      <c r="O84" s="161"/>
      <c r="P84" s="161">
        <f>O84*H84</f>
        <v>0</v>
      </c>
      <c r="Q84" s="161">
        <v>3.09994</v>
      </c>
      <c r="R84" s="161">
        <f>Q84*H84</f>
        <v>104.15798400000001</v>
      </c>
      <c r="S84" s="161">
        <v>0</v>
      </c>
      <c r="T84" s="162">
        <f>S84*H84</f>
        <v>0</v>
      </c>
      <c r="AR84" s="24" t="s">
        <v>141</v>
      </c>
      <c r="AT84" s="24" t="s">
        <v>136</v>
      </c>
      <c r="AU84" s="24" t="s">
        <v>75</v>
      </c>
      <c r="AY84" s="24" t="s">
        <v>134</v>
      </c>
      <c r="BE84" s="163">
        <f>IF(N84="základní",J84,0)</f>
        <v>0</v>
      </c>
      <c r="BF84" s="163">
        <f>IF(N84="snížená",J84,0)</f>
        <v>0</v>
      </c>
      <c r="BG84" s="163">
        <f>IF(N84="zákl. přenesená",J84,0)</f>
        <v>0</v>
      </c>
      <c r="BH84" s="163">
        <f>IF(N84="sníž. přenesená",J84,0)</f>
        <v>0</v>
      </c>
      <c r="BI84" s="163">
        <f>IF(N84="nulová",J84,0)</f>
        <v>0</v>
      </c>
      <c r="BJ84" s="24" t="s">
        <v>73</v>
      </c>
      <c r="BK84" s="163">
        <f>ROUND(I84*H84,2)</f>
        <v>0</v>
      </c>
      <c r="BL84" s="24" t="s">
        <v>141</v>
      </c>
      <c r="BM84" s="24" t="s">
        <v>707</v>
      </c>
    </row>
    <row r="85" spans="2:47" s="1" customFormat="1" ht="67.5">
      <c r="B85" s="38"/>
      <c r="D85" s="164" t="s">
        <v>143</v>
      </c>
      <c r="F85" s="165" t="s">
        <v>683</v>
      </c>
      <c r="L85" s="38"/>
      <c r="M85" s="166"/>
      <c r="N85" s="39"/>
      <c r="O85" s="39"/>
      <c r="P85" s="39"/>
      <c r="Q85" s="39"/>
      <c r="R85" s="39"/>
      <c r="S85" s="39"/>
      <c r="T85" s="67"/>
      <c r="AT85" s="24" t="s">
        <v>143</v>
      </c>
      <c r="AU85" s="24" t="s">
        <v>75</v>
      </c>
    </row>
    <row r="86" spans="2:47" s="1" customFormat="1" ht="81">
      <c r="B86" s="38"/>
      <c r="D86" s="164" t="s">
        <v>145</v>
      </c>
      <c r="F86" s="167" t="s">
        <v>684</v>
      </c>
      <c r="L86" s="38"/>
      <c r="M86" s="166"/>
      <c r="N86" s="39"/>
      <c r="O86" s="39"/>
      <c r="P86" s="39"/>
      <c r="Q86" s="39"/>
      <c r="R86" s="39"/>
      <c r="S86" s="39"/>
      <c r="T86" s="67"/>
      <c r="AT86" s="24" t="s">
        <v>145</v>
      </c>
      <c r="AU86" s="24" t="s">
        <v>75</v>
      </c>
    </row>
    <row r="87" spans="2:51" s="11" customFormat="1" ht="27">
      <c r="B87" s="168"/>
      <c r="D87" s="164" t="s">
        <v>146</v>
      </c>
      <c r="E87" s="169" t="s">
        <v>5</v>
      </c>
      <c r="F87" s="170" t="s">
        <v>685</v>
      </c>
      <c r="H87" s="169" t="s">
        <v>5</v>
      </c>
      <c r="L87" s="168"/>
      <c r="M87" s="171"/>
      <c r="N87" s="172"/>
      <c r="O87" s="172"/>
      <c r="P87" s="172"/>
      <c r="Q87" s="172"/>
      <c r="R87" s="172"/>
      <c r="S87" s="172"/>
      <c r="T87" s="173"/>
      <c r="AT87" s="169" t="s">
        <v>146</v>
      </c>
      <c r="AU87" s="169" t="s">
        <v>75</v>
      </c>
      <c r="AV87" s="11" t="s">
        <v>73</v>
      </c>
      <c r="AW87" s="11" t="s">
        <v>28</v>
      </c>
      <c r="AX87" s="11" t="s">
        <v>65</v>
      </c>
      <c r="AY87" s="169" t="s">
        <v>134</v>
      </c>
    </row>
    <row r="88" spans="2:51" s="12" customFormat="1" ht="13.5">
      <c r="B88" s="174"/>
      <c r="D88" s="164" t="s">
        <v>146</v>
      </c>
      <c r="E88" s="175" t="s">
        <v>5</v>
      </c>
      <c r="F88" s="176" t="s">
        <v>708</v>
      </c>
      <c r="H88" s="177">
        <v>33.6</v>
      </c>
      <c r="L88" s="174"/>
      <c r="M88" s="178"/>
      <c r="N88" s="179"/>
      <c r="O88" s="179"/>
      <c r="P88" s="179"/>
      <c r="Q88" s="179"/>
      <c r="R88" s="179"/>
      <c r="S88" s="179"/>
      <c r="T88" s="180"/>
      <c r="AT88" s="175" t="s">
        <v>146</v>
      </c>
      <c r="AU88" s="175" t="s">
        <v>75</v>
      </c>
      <c r="AV88" s="12" t="s">
        <v>75</v>
      </c>
      <c r="AW88" s="12" t="s">
        <v>28</v>
      </c>
      <c r="AX88" s="12" t="s">
        <v>65</v>
      </c>
      <c r="AY88" s="175" t="s">
        <v>134</v>
      </c>
    </row>
    <row r="89" spans="2:51" s="13" customFormat="1" ht="13.5">
      <c r="B89" s="181"/>
      <c r="D89" s="164" t="s">
        <v>146</v>
      </c>
      <c r="E89" s="182" t="s">
        <v>5</v>
      </c>
      <c r="F89" s="183" t="s">
        <v>149</v>
      </c>
      <c r="H89" s="184">
        <v>33.6</v>
      </c>
      <c r="L89" s="181"/>
      <c r="M89" s="185"/>
      <c r="N89" s="186"/>
      <c r="O89" s="186"/>
      <c r="P89" s="186"/>
      <c r="Q89" s="186"/>
      <c r="R89" s="186"/>
      <c r="S89" s="186"/>
      <c r="T89" s="187"/>
      <c r="AT89" s="182" t="s">
        <v>146</v>
      </c>
      <c r="AU89" s="182" t="s">
        <v>75</v>
      </c>
      <c r="AV89" s="13" t="s">
        <v>141</v>
      </c>
      <c r="AW89" s="13" t="s">
        <v>28</v>
      </c>
      <c r="AX89" s="13" t="s">
        <v>73</v>
      </c>
      <c r="AY89" s="182" t="s">
        <v>134</v>
      </c>
    </row>
    <row r="90" spans="2:63" s="10" customFormat="1" ht="29.85" customHeight="1">
      <c r="B90" s="140"/>
      <c r="D90" s="141" t="s">
        <v>64</v>
      </c>
      <c r="E90" s="150" t="s">
        <v>157</v>
      </c>
      <c r="F90" s="150" t="s">
        <v>687</v>
      </c>
      <c r="J90" s="151">
        <f>BK90</f>
        <v>0</v>
      </c>
      <c r="L90" s="140"/>
      <c r="M90" s="144"/>
      <c r="N90" s="145"/>
      <c r="O90" s="145"/>
      <c r="P90" s="146">
        <f>SUM(P91:P96)</f>
        <v>0</v>
      </c>
      <c r="Q90" s="145"/>
      <c r="R90" s="146">
        <f>SUM(R91:R96)</f>
        <v>27.216</v>
      </c>
      <c r="S90" s="145"/>
      <c r="T90" s="147">
        <f>SUM(T91:T96)</f>
        <v>0</v>
      </c>
      <c r="AR90" s="141" t="s">
        <v>73</v>
      </c>
      <c r="AT90" s="148" t="s">
        <v>64</v>
      </c>
      <c r="AU90" s="148" t="s">
        <v>73</v>
      </c>
      <c r="AY90" s="141" t="s">
        <v>134</v>
      </c>
      <c r="BK90" s="149">
        <f>SUM(BK91:BK96)</f>
        <v>0</v>
      </c>
    </row>
    <row r="91" spans="2:65" s="1" customFormat="1" ht="25.5" customHeight="1">
      <c r="B91" s="152"/>
      <c r="C91" s="153" t="s">
        <v>75</v>
      </c>
      <c r="D91" s="153" t="s">
        <v>136</v>
      </c>
      <c r="E91" s="154" t="s">
        <v>688</v>
      </c>
      <c r="F91" s="155" t="s">
        <v>689</v>
      </c>
      <c r="G91" s="156" t="s">
        <v>139</v>
      </c>
      <c r="H91" s="157">
        <v>504</v>
      </c>
      <c r="I91" s="158"/>
      <c r="J91" s="158">
        <f>ROUND(I91*H91,2)</f>
        <v>0</v>
      </c>
      <c r="K91" s="155" t="s">
        <v>1065</v>
      </c>
      <c r="L91" s="38"/>
      <c r="M91" s="159" t="s">
        <v>5</v>
      </c>
      <c r="N91" s="160" t="s">
        <v>36</v>
      </c>
      <c r="O91" s="161"/>
      <c r="P91" s="161">
        <f>O91*H91</f>
        <v>0</v>
      </c>
      <c r="Q91" s="161">
        <v>0.054</v>
      </c>
      <c r="R91" s="161">
        <f>Q91*H91</f>
        <v>27.216</v>
      </c>
      <c r="S91" s="161">
        <v>0</v>
      </c>
      <c r="T91" s="162">
        <f>S91*H91</f>
        <v>0</v>
      </c>
      <c r="AR91" s="24" t="s">
        <v>141</v>
      </c>
      <c r="AT91" s="24" t="s">
        <v>136</v>
      </c>
      <c r="AU91" s="24" t="s">
        <v>75</v>
      </c>
      <c r="AY91" s="24" t="s">
        <v>134</v>
      </c>
      <c r="BE91" s="163">
        <f>IF(N91="základní",J91,0)</f>
        <v>0</v>
      </c>
      <c r="BF91" s="163">
        <f>IF(N91="snížená",J91,0)</f>
        <v>0</v>
      </c>
      <c r="BG91" s="163">
        <f>IF(N91="zákl. přenesená",J91,0)</f>
        <v>0</v>
      </c>
      <c r="BH91" s="163">
        <f>IF(N91="sníž. přenesená",J91,0)</f>
        <v>0</v>
      </c>
      <c r="BI91" s="163">
        <f>IF(N91="nulová",J91,0)</f>
        <v>0</v>
      </c>
      <c r="BJ91" s="24" t="s">
        <v>73</v>
      </c>
      <c r="BK91" s="163">
        <f>ROUND(I91*H91,2)</f>
        <v>0</v>
      </c>
      <c r="BL91" s="24" t="s">
        <v>141</v>
      </c>
      <c r="BM91" s="24" t="s">
        <v>709</v>
      </c>
    </row>
    <row r="92" spans="2:47" s="1" customFormat="1" ht="27">
      <c r="B92" s="38"/>
      <c r="D92" s="164" t="s">
        <v>143</v>
      </c>
      <c r="F92" s="165" t="s">
        <v>691</v>
      </c>
      <c r="L92" s="38"/>
      <c r="M92" s="166"/>
      <c r="N92" s="39"/>
      <c r="O92" s="39"/>
      <c r="P92" s="39"/>
      <c r="Q92" s="39"/>
      <c r="R92" s="39"/>
      <c r="S92" s="39"/>
      <c r="T92" s="67"/>
      <c r="AT92" s="24" t="s">
        <v>143</v>
      </c>
      <c r="AU92" s="24" t="s">
        <v>75</v>
      </c>
    </row>
    <row r="93" spans="2:47" s="1" customFormat="1" ht="81">
      <c r="B93" s="38"/>
      <c r="D93" s="164" t="s">
        <v>145</v>
      </c>
      <c r="F93" s="167" t="s">
        <v>692</v>
      </c>
      <c r="L93" s="38"/>
      <c r="M93" s="166"/>
      <c r="N93" s="39"/>
      <c r="O93" s="39"/>
      <c r="P93" s="39"/>
      <c r="Q93" s="39"/>
      <c r="R93" s="39"/>
      <c r="S93" s="39"/>
      <c r="T93" s="67"/>
      <c r="AT93" s="24" t="s">
        <v>145</v>
      </c>
      <c r="AU93" s="24" t="s">
        <v>75</v>
      </c>
    </row>
    <row r="94" spans="2:51" s="11" customFormat="1" ht="13.5">
      <c r="B94" s="168"/>
      <c r="D94" s="164" t="s">
        <v>146</v>
      </c>
      <c r="E94" s="169" t="s">
        <v>5</v>
      </c>
      <c r="F94" s="170" t="s">
        <v>693</v>
      </c>
      <c r="H94" s="169" t="s">
        <v>5</v>
      </c>
      <c r="L94" s="168"/>
      <c r="M94" s="171"/>
      <c r="N94" s="172"/>
      <c r="O94" s="172"/>
      <c r="P94" s="172"/>
      <c r="Q94" s="172"/>
      <c r="R94" s="172"/>
      <c r="S94" s="172"/>
      <c r="T94" s="173"/>
      <c r="AT94" s="169" t="s">
        <v>146</v>
      </c>
      <c r="AU94" s="169" t="s">
        <v>75</v>
      </c>
      <c r="AV94" s="11" t="s">
        <v>73</v>
      </c>
      <c r="AW94" s="11" t="s">
        <v>28</v>
      </c>
      <c r="AX94" s="11" t="s">
        <v>65</v>
      </c>
      <c r="AY94" s="169" t="s">
        <v>134</v>
      </c>
    </row>
    <row r="95" spans="2:51" s="12" customFormat="1" ht="13.5">
      <c r="B95" s="174"/>
      <c r="D95" s="164" t="s">
        <v>146</v>
      </c>
      <c r="E95" s="175" t="s">
        <v>5</v>
      </c>
      <c r="F95" s="176" t="s">
        <v>710</v>
      </c>
      <c r="H95" s="177">
        <v>504</v>
      </c>
      <c r="L95" s="174"/>
      <c r="M95" s="178"/>
      <c r="N95" s="179"/>
      <c r="O95" s="179"/>
      <c r="P95" s="179"/>
      <c r="Q95" s="179"/>
      <c r="R95" s="179"/>
      <c r="S95" s="179"/>
      <c r="T95" s="180"/>
      <c r="AT95" s="175" t="s">
        <v>146</v>
      </c>
      <c r="AU95" s="175" t="s">
        <v>75</v>
      </c>
      <c r="AV95" s="12" t="s">
        <v>75</v>
      </c>
      <c r="AW95" s="12" t="s">
        <v>28</v>
      </c>
      <c r="AX95" s="12" t="s">
        <v>65</v>
      </c>
      <c r="AY95" s="175" t="s">
        <v>134</v>
      </c>
    </row>
    <row r="96" spans="2:51" s="13" customFormat="1" ht="13.5">
      <c r="B96" s="181"/>
      <c r="D96" s="164" t="s">
        <v>146</v>
      </c>
      <c r="E96" s="182" t="s">
        <v>5</v>
      </c>
      <c r="F96" s="183" t="s">
        <v>149</v>
      </c>
      <c r="H96" s="184">
        <v>504</v>
      </c>
      <c r="L96" s="181"/>
      <c r="M96" s="185"/>
      <c r="N96" s="186"/>
      <c r="O96" s="186"/>
      <c r="P96" s="186"/>
      <c r="Q96" s="186"/>
      <c r="R96" s="186"/>
      <c r="S96" s="186"/>
      <c r="T96" s="187"/>
      <c r="AT96" s="182" t="s">
        <v>146</v>
      </c>
      <c r="AU96" s="182" t="s">
        <v>75</v>
      </c>
      <c r="AV96" s="13" t="s">
        <v>141</v>
      </c>
      <c r="AW96" s="13" t="s">
        <v>28</v>
      </c>
      <c r="AX96" s="13" t="s">
        <v>73</v>
      </c>
      <c r="AY96" s="182" t="s">
        <v>134</v>
      </c>
    </row>
    <row r="97" spans="2:63" s="10" customFormat="1" ht="29.85" customHeight="1">
      <c r="B97" s="140"/>
      <c r="D97" s="141" t="s">
        <v>64</v>
      </c>
      <c r="E97" s="150" t="s">
        <v>180</v>
      </c>
      <c r="F97" s="150" t="s">
        <v>695</v>
      </c>
      <c r="J97" s="151">
        <f>BK97</f>
        <v>0</v>
      </c>
      <c r="L97" s="140"/>
      <c r="M97" s="144"/>
      <c r="N97" s="145"/>
      <c r="O97" s="145"/>
      <c r="P97" s="146">
        <f>SUM(P98:P114)</f>
        <v>0</v>
      </c>
      <c r="Q97" s="145"/>
      <c r="R97" s="146">
        <f>SUM(R98:R114)</f>
        <v>0</v>
      </c>
      <c r="S97" s="145"/>
      <c r="T97" s="147">
        <f>SUM(T98:T114)</f>
        <v>0</v>
      </c>
      <c r="AR97" s="141" t="s">
        <v>73</v>
      </c>
      <c r="AT97" s="148" t="s">
        <v>64</v>
      </c>
      <c r="AU97" s="148" t="s">
        <v>73</v>
      </c>
      <c r="AY97" s="141" t="s">
        <v>134</v>
      </c>
      <c r="BK97" s="149">
        <f>SUM(BK98:BK114)</f>
        <v>0</v>
      </c>
    </row>
    <row r="98" spans="2:65" s="1" customFormat="1" ht="16.5" customHeight="1">
      <c r="B98" s="152"/>
      <c r="C98" s="153" t="s">
        <v>150</v>
      </c>
      <c r="D98" s="153" t="s">
        <v>136</v>
      </c>
      <c r="E98" s="154" t="s">
        <v>696</v>
      </c>
      <c r="F98" s="155" t="s">
        <v>697</v>
      </c>
      <c r="G98" s="156" t="s">
        <v>139</v>
      </c>
      <c r="H98" s="157">
        <v>840</v>
      </c>
      <c r="I98" s="158"/>
      <c r="J98" s="158">
        <f>ROUND(I98*H98,2)</f>
        <v>0</v>
      </c>
      <c r="K98" s="155" t="s">
        <v>1065</v>
      </c>
      <c r="L98" s="38"/>
      <c r="M98" s="159" t="s">
        <v>5</v>
      </c>
      <c r="N98" s="160" t="s">
        <v>36</v>
      </c>
      <c r="O98" s="161"/>
      <c r="P98" s="161">
        <f>O98*H98</f>
        <v>0</v>
      </c>
      <c r="Q98" s="161">
        <v>0</v>
      </c>
      <c r="R98" s="161">
        <f>Q98*H98</f>
        <v>0</v>
      </c>
      <c r="S98" s="161">
        <v>0</v>
      </c>
      <c r="T98" s="162">
        <f>S98*H98</f>
        <v>0</v>
      </c>
      <c r="AR98" s="24" t="s">
        <v>141</v>
      </c>
      <c r="AT98" s="24" t="s">
        <v>136</v>
      </c>
      <c r="AU98" s="24" t="s">
        <v>75</v>
      </c>
      <c r="AY98" s="24" t="s">
        <v>134</v>
      </c>
      <c r="BE98" s="163">
        <f>IF(N98="základní",J98,0)</f>
        <v>0</v>
      </c>
      <c r="BF98" s="163">
        <f>IF(N98="snížená",J98,0)</f>
        <v>0</v>
      </c>
      <c r="BG98" s="163">
        <f>IF(N98="zákl. přenesená",J98,0)</f>
        <v>0</v>
      </c>
      <c r="BH98" s="163">
        <f>IF(N98="sníž. přenesená",J98,0)</f>
        <v>0</v>
      </c>
      <c r="BI98" s="163">
        <f>IF(N98="nulová",J98,0)</f>
        <v>0</v>
      </c>
      <c r="BJ98" s="24" t="s">
        <v>73</v>
      </c>
      <c r="BK98" s="163">
        <f>ROUND(I98*H98,2)</f>
        <v>0</v>
      </c>
      <c r="BL98" s="24" t="s">
        <v>141</v>
      </c>
      <c r="BM98" s="24" t="s">
        <v>711</v>
      </c>
    </row>
    <row r="99" spans="2:47" s="1" customFormat="1" ht="40.5">
      <c r="B99" s="38"/>
      <c r="D99" s="164" t="s">
        <v>143</v>
      </c>
      <c r="F99" s="165" t="s">
        <v>699</v>
      </c>
      <c r="L99" s="38"/>
      <c r="M99" s="166"/>
      <c r="N99" s="39"/>
      <c r="O99" s="39"/>
      <c r="P99" s="39"/>
      <c r="Q99" s="39"/>
      <c r="R99" s="39"/>
      <c r="S99" s="39"/>
      <c r="T99" s="67"/>
      <c r="AT99" s="24" t="s">
        <v>143</v>
      </c>
      <c r="AU99" s="24" t="s">
        <v>75</v>
      </c>
    </row>
    <row r="100" spans="2:47" s="1" customFormat="1" ht="108">
      <c r="B100" s="38"/>
      <c r="D100" s="164" t="s">
        <v>145</v>
      </c>
      <c r="F100" s="167" t="s">
        <v>700</v>
      </c>
      <c r="L100" s="38"/>
      <c r="M100" s="166"/>
      <c r="N100" s="39"/>
      <c r="O100" s="39"/>
      <c r="P100" s="39"/>
      <c r="Q100" s="39"/>
      <c r="R100" s="39"/>
      <c r="S100" s="39"/>
      <c r="T100" s="67"/>
      <c r="AT100" s="24" t="s">
        <v>145</v>
      </c>
      <c r="AU100" s="24" t="s">
        <v>75</v>
      </c>
    </row>
    <row r="101" spans="2:51" s="12" customFormat="1" ht="13.5">
      <c r="B101" s="174"/>
      <c r="D101" s="164" t="s">
        <v>146</v>
      </c>
      <c r="E101" s="175" t="s">
        <v>5</v>
      </c>
      <c r="F101" s="176" t="s">
        <v>712</v>
      </c>
      <c r="H101" s="177">
        <v>840</v>
      </c>
      <c r="L101" s="174"/>
      <c r="M101" s="178"/>
      <c r="N101" s="179"/>
      <c r="O101" s="179"/>
      <c r="P101" s="179"/>
      <c r="Q101" s="179"/>
      <c r="R101" s="179"/>
      <c r="S101" s="179"/>
      <c r="T101" s="180"/>
      <c r="AT101" s="175" t="s">
        <v>146</v>
      </c>
      <c r="AU101" s="175" t="s">
        <v>75</v>
      </c>
      <c r="AV101" s="12" t="s">
        <v>75</v>
      </c>
      <c r="AW101" s="12" t="s">
        <v>28</v>
      </c>
      <c r="AX101" s="12" t="s">
        <v>65</v>
      </c>
      <c r="AY101" s="175" t="s">
        <v>134</v>
      </c>
    </row>
    <row r="102" spans="2:51" s="13" customFormat="1" ht="13.5">
      <c r="B102" s="181"/>
      <c r="D102" s="164" t="s">
        <v>146</v>
      </c>
      <c r="E102" s="182" t="s">
        <v>5</v>
      </c>
      <c r="F102" s="183" t="s">
        <v>149</v>
      </c>
      <c r="H102" s="184">
        <v>840</v>
      </c>
      <c r="L102" s="181"/>
      <c r="M102" s="185"/>
      <c r="N102" s="186"/>
      <c r="O102" s="186"/>
      <c r="P102" s="186"/>
      <c r="Q102" s="186"/>
      <c r="R102" s="186"/>
      <c r="S102" s="186"/>
      <c r="T102" s="187"/>
      <c r="AT102" s="182" t="s">
        <v>146</v>
      </c>
      <c r="AU102" s="182" t="s">
        <v>75</v>
      </c>
      <c r="AV102" s="13" t="s">
        <v>141</v>
      </c>
      <c r="AW102" s="13" t="s">
        <v>28</v>
      </c>
      <c r="AX102" s="13" t="s">
        <v>73</v>
      </c>
      <c r="AY102" s="182" t="s">
        <v>134</v>
      </c>
    </row>
    <row r="103" spans="2:65" s="1" customFormat="1" ht="16.5" customHeight="1">
      <c r="B103" s="152"/>
      <c r="C103" s="153" t="s">
        <v>141</v>
      </c>
      <c r="D103" s="153" t="s">
        <v>136</v>
      </c>
      <c r="E103" s="154" t="s">
        <v>528</v>
      </c>
      <c r="F103" s="155" t="s">
        <v>529</v>
      </c>
      <c r="G103" s="156" t="s">
        <v>139</v>
      </c>
      <c r="H103" s="157">
        <v>840</v>
      </c>
      <c r="I103" s="158"/>
      <c r="J103" s="158">
        <f>ROUND(I103*H103,2)</f>
        <v>0</v>
      </c>
      <c r="K103" s="155" t="s">
        <v>1065</v>
      </c>
      <c r="L103" s="38"/>
      <c r="M103" s="159" t="s">
        <v>5</v>
      </c>
      <c r="N103" s="160" t="s">
        <v>36</v>
      </c>
      <c r="O103" s="161"/>
      <c r="P103" s="161">
        <f>O103*H103</f>
        <v>0</v>
      </c>
      <c r="Q103" s="161">
        <v>0</v>
      </c>
      <c r="R103" s="161">
        <f>Q103*H103</f>
        <v>0</v>
      </c>
      <c r="S103" s="161">
        <v>0</v>
      </c>
      <c r="T103" s="162">
        <f>S103*H103</f>
        <v>0</v>
      </c>
      <c r="AR103" s="24" t="s">
        <v>141</v>
      </c>
      <c r="AT103" s="24" t="s">
        <v>136</v>
      </c>
      <c r="AU103" s="24" t="s">
        <v>75</v>
      </c>
      <c r="AY103" s="24" t="s">
        <v>134</v>
      </c>
      <c r="BE103" s="163">
        <f>IF(N103="základní",J103,0)</f>
        <v>0</v>
      </c>
      <c r="BF103" s="163">
        <f>IF(N103="snížená",J103,0)</f>
        <v>0</v>
      </c>
      <c r="BG103" s="163">
        <f>IF(N103="zákl. přenesená",J103,0)</f>
        <v>0</v>
      </c>
      <c r="BH103" s="163">
        <f>IF(N103="sníž. přenesená",J103,0)</f>
        <v>0</v>
      </c>
      <c r="BI103" s="163">
        <f>IF(N103="nulová",J103,0)</f>
        <v>0</v>
      </c>
      <c r="BJ103" s="24" t="s">
        <v>73</v>
      </c>
      <c r="BK103" s="163">
        <f>ROUND(I103*H103,2)</f>
        <v>0</v>
      </c>
      <c r="BL103" s="24" t="s">
        <v>141</v>
      </c>
      <c r="BM103" s="24" t="s">
        <v>713</v>
      </c>
    </row>
    <row r="104" spans="2:47" s="1" customFormat="1" ht="13.5">
      <c r="B104" s="38"/>
      <c r="D104" s="164" t="s">
        <v>143</v>
      </c>
      <c r="F104" s="165" t="s">
        <v>529</v>
      </c>
      <c r="L104" s="38"/>
      <c r="M104" s="166"/>
      <c r="N104" s="39"/>
      <c r="O104" s="39"/>
      <c r="P104" s="39"/>
      <c r="Q104" s="39"/>
      <c r="R104" s="39"/>
      <c r="S104" s="39"/>
      <c r="T104" s="67"/>
      <c r="AT104" s="24" t="s">
        <v>143</v>
      </c>
      <c r="AU104" s="24" t="s">
        <v>75</v>
      </c>
    </row>
    <row r="105" spans="2:47" s="1" customFormat="1" ht="67.5">
      <c r="B105" s="38"/>
      <c r="D105" s="164" t="s">
        <v>145</v>
      </c>
      <c r="F105" s="167" t="s">
        <v>531</v>
      </c>
      <c r="L105" s="38"/>
      <c r="M105" s="166"/>
      <c r="N105" s="39"/>
      <c r="O105" s="39"/>
      <c r="P105" s="39"/>
      <c r="Q105" s="39"/>
      <c r="R105" s="39"/>
      <c r="S105" s="39"/>
      <c r="T105" s="67"/>
      <c r="AT105" s="24" t="s">
        <v>145</v>
      </c>
      <c r="AU105" s="24" t="s">
        <v>75</v>
      </c>
    </row>
    <row r="106" spans="2:51" s="11" customFormat="1" ht="13.5">
      <c r="B106" s="168"/>
      <c r="D106" s="164" t="s">
        <v>146</v>
      </c>
      <c r="E106" s="169" t="s">
        <v>5</v>
      </c>
      <c r="F106" s="170" t="s">
        <v>703</v>
      </c>
      <c r="H106" s="169" t="s">
        <v>5</v>
      </c>
      <c r="L106" s="168"/>
      <c r="M106" s="171"/>
      <c r="N106" s="172"/>
      <c r="O106" s="172"/>
      <c r="P106" s="172"/>
      <c r="Q106" s="172"/>
      <c r="R106" s="172"/>
      <c r="S106" s="172"/>
      <c r="T106" s="173"/>
      <c r="AT106" s="169" t="s">
        <v>146</v>
      </c>
      <c r="AU106" s="169" t="s">
        <v>75</v>
      </c>
      <c r="AV106" s="11" t="s">
        <v>73</v>
      </c>
      <c r="AW106" s="11" t="s">
        <v>28</v>
      </c>
      <c r="AX106" s="11" t="s">
        <v>65</v>
      </c>
      <c r="AY106" s="169" t="s">
        <v>134</v>
      </c>
    </row>
    <row r="107" spans="2:51" s="12" customFormat="1" ht="13.5">
      <c r="B107" s="174"/>
      <c r="D107" s="164" t="s">
        <v>146</v>
      </c>
      <c r="E107" s="175" t="s">
        <v>5</v>
      </c>
      <c r="F107" s="176" t="s">
        <v>712</v>
      </c>
      <c r="H107" s="177">
        <v>840</v>
      </c>
      <c r="L107" s="174"/>
      <c r="M107" s="178"/>
      <c r="N107" s="179"/>
      <c r="O107" s="179"/>
      <c r="P107" s="179"/>
      <c r="Q107" s="179"/>
      <c r="R107" s="179"/>
      <c r="S107" s="179"/>
      <c r="T107" s="180"/>
      <c r="AT107" s="175" t="s">
        <v>146</v>
      </c>
      <c r="AU107" s="175" t="s">
        <v>75</v>
      </c>
      <c r="AV107" s="12" t="s">
        <v>75</v>
      </c>
      <c r="AW107" s="12" t="s">
        <v>28</v>
      </c>
      <c r="AX107" s="12" t="s">
        <v>65</v>
      </c>
      <c r="AY107" s="175" t="s">
        <v>134</v>
      </c>
    </row>
    <row r="108" spans="2:51" s="13" customFormat="1" ht="13.5">
      <c r="B108" s="181"/>
      <c r="D108" s="164" t="s">
        <v>146</v>
      </c>
      <c r="E108" s="182" t="s">
        <v>5</v>
      </c>
      <c r="F108" s="183" t="s">
        <v>149</v>
      </c>
      <c r="H108" s="184">
        <v>840</v>
      </c>
      <c r="L108" s="181"/>
      <c r="M108" s="185"/>
      <c r="N108" s="186"/>
      <c r="O108" s="186"/>
      <c r="P108" s="186"/>
      <c r="Q108" s="186"/>
      <c r="R108" s="186"/>
      <c r="S108" s="186"/>
      <c r="T108" s="187"/>
      <c r="AT108" s="182" t="s">
        <v>146</v>
      </c>
      <c r="AU108" s="182" t="s">
        <v>75</v>
      </c>
      <c r="AV108" s="13" t="s">
        <v>141</v>
      </c>
      <c r="AW108" s="13" t="s">
        <v>28</v>
      </c>
      <c r="AX108" s="13" t="s">
        <v>73</v>
      </c>
      <c r="AY108" s="182" t="s">
        <v>134</v>
      </c>
    </row>
    <row r="109" spans="2:65" s="1" customFormat="1" ht="16.5" customHeight="1">
      <c r="B109" s="152"/>
      <c r="C109" s="153" t="s">
        <v>151</v>
      </c>
      <c r="D109" s="153" t="s">
        <v>136</v>
      </c>
      <c r="E109" s="154" t="s">
        <v>533</v>
      </c>
      <c r="F109" s="155" t="s">
        <v>534</v>
      </c>
      <c r="G109" s="156" t="s">
        <v>139</v>
      </c>
      <c r="H109" s="157">
        <v>840</v>
      </c>
      <c r="I109" s="158"/>
      <c r="J109" s="158">
        <f>ROUND(I109*H109,2)</f>
        <v>0</v>
      </c>
      <c r="K109" s="155" t="s">
        <v>1065</v>
      </c>
      <c r="L109" s="38"/>
      <c r="M109" s="159" t="s">
        <v>5</v>
      </c>
      <c r="N109" s="160" t="s">
        <v>36</v>
      </c>
      <c r="O109" s="161"/>
      <c r="P109" s="161">
        <f>O109*H109</f>
        <v>0</v>
      </c>
      <c r="Q109" s="161">
        <v>0</v>
      </c>
      <c r="R109" s="161">
        <f>Q109*H109</f>
        <v>0</v>
      </c>
      <c r="S109" s="161">
        <v>0</v>
      </c>
      <c r="T109" s="162">
        <f>S109*H109</f>
        <v>0</v>
      </c>
      <c r="AR109" s="24" t="s">
        <v>141</v>
      </c>
      <c r="AT109" s="24" t="s">
        <v>136</v>
      </c>
      <c r="AU109" s="24" t="s">
        <v>75</v>
      </c>
      <c r="AY109" s="24" t="s">
        <v>134</v>
      </c>
      <c r="BE109" s="163">
        <f>IF(N109="základní",J109,0)</f>
        <v>0</v>
      </c>
      <c r="BF109" s="163">
        <f>IF(N109="snížená",J109,0)</f>
        <v>0</v>
      </c>
      <c r="BG109" s="163">
        <f>IF(N109="zákl. přenesená",J109,0)</f>
        <v>0</v>
      </c>
      <c r="BH109" s="163">
        <f>IF(N109="sníž. přenesená",J109,0)</f>
        <v>0</v>
      </c>
      <c r="BI109" s="163">
        <f>IF(N109="nulová",J109,0)</f>
        <v>0</v>
      </c>
      <c r="BJ109" s="24" t="s">
        <v>73</v>
      </c>
      <c r="BK109" s="163">
        <f>ROUND(I109*H109,2)</f>
        <v>0</v>
      </c>
      <c r="BL109" s="24" t="s">
        <v>141</v>
      </c>
      <c r="BM109" s="24" t="s">
        <v>714</v>
      </c>
    </row>
    <row r="110" spans="2:47" s="1" customFormat="1" ht="13.5">
      <c r="B110" s="38"/>
      <c r="D110" s="164" t="s">
        <v>143</v>
      </c>
      <c r="F110" s="165" t="s">
        <v>536</v>
      </c>
      <c r="L110" s="38"/>
      <c r="M110" s="166"/>
      <c r="N110" s="39"/>
      <c r="O110" s="39"/>
      <c r="P110" s="39"/>
      <c r="Q110" s="39"/>
      <c r="R110" s="39"/>
      <c r="S110" s="39"/>
      <c r="T110" s="67"/>
      <c r="AT110" s="24" t="s">
        <v>143</v>
      </c>
      <c r="AU110" s="24" t="s">
        <v>75</v>
      </c>
    </row>
    <row r="111" spans="2:47" s="1" customFormat="1" ht="67.5">
      <c r="B111" s="38"/>
      <c r="D111" s="164" t="s">
        <v>145</v>
      </c>
      <c r="F111" s="167" t="s">
        <v>531</v>
      </c>
      <c r="L111" s="38"/>
      <c r="M111" s="166"/>
      <c r="N111" s="39"/>
      <c r="O111" s="39"/>
      <c r="P111" s="39"/>
      <c r="Q111" s="39"/>
      <c r="R111" s="39"/>
      <c r="S111" s="39"/>
      <c r="T111" s="67"/>
      <c r="AT111" s="24" t="s">
        <v>145</v>
      </c>
      <c r="AU111" s="24" t="s">
        <v>75</v>
      </c>
    </row>
    <row r="112" spans="2:51" s="11" customFormat="1" ht="13.5">
      <c r="B112" s="168"/>
      <c r="D112" s="164" t="s">
        <v>146</v>
      </c>
      <c r="E112" s="169" t="s">
        <v>5</v>
      </c>
      <c r="F112" s="170" t="s">
        <v>705</v>
      </c>
      <c r="H112" s="169" t="s">
        <v>5</v>
      </c>
      <c r="L112" s="168"/>
      <c r="M112" s="171"/>
      <c r="N112" s="172"/>
      <c r="O112" s="172"/>
      <c r="P112" s="172"/>
      <c r="Q112" s="172"/>
      <c r="R112" s="172"/>
      <c r="S112" s="172"/>
      <c r="T112" s="173"/>
      <c r="AT112" s="169" t="s">
        <v>146</v>
      </c>
      <c r="AU112" s="169" t="s">
        <v>75</v>
      </c>
      <c r="AV112" s="11" t="s">
        <v>73</v>
      </c>
      <c r="AW112" s="11" t="s">
        <v>28</v>
      </c>
      <c r="AX112" s="11" t="s">
        <v>65</v>
      </c>
      <c r="AY112" s="169" t="s">
        <v>134</v>
      </c>
    </row>
    <row r="113" spans="2:51" s="12" customFormat="1" ht="13.5">
      <c r="B113" s="174"/>
      <c r="D113" s="164" t="s">
        <v>146</v>
      </c>
      <c r="E113" s="175" t="s">
        <v>5</v>
      </c>
      <c r="F113" s="176" t="s">
        <v>712</v>
      </c>
      <c r="H113" s="177">
        <v>840</v>
      </c>
      <c r="L113" s="174"/>
      <c r="M113" s="178"/>
      <c r="N113" s="179"/>
      <c r="O113" s="179"/>
      <c r="P113" s="179"/>
      <c r="Q113" s="179"/>
      <c r="R113" s="179"/>
      <c r="S113" s="179"/>
      <c r="T113" s="180"/>
      <c r="AT113" s="175" t="s">
        <v>146</v>
      </c>
      <c r="AU113" s="175" t="s">
        <v>75</v>
      </c>
      <c r="AV113" s="12" t="s">
        <v>75</v>
      </c>
      <c r="AW113" s="12" t="s">
        <v>28</v>
      </c>
      <c r="AX113" s="12" t="s">
        <v>65</v>
      </c>
      <c r="AY113" s="175" t="s">
        <v>134</v>
      </c>
    </row>
    <row r="114" spans="2:51" s="13" customFormat="1" ht="13.5">
      <c r="B114" s="181"/>
      <c r="D114" s="164" t="s">
        <v>146</v>
      </c>
      <c r="E114" s="182" t="s">
        <v>5</v>
      </c>
      <c r="F114" s="183" t="s">
        <v>149</v>
      </c>
      <c r="H114" s="184">
        <v>840</v>
      </c>
      <c r="L114" s="181"/>
      <c r="M114" s="185"/>
      <c r="N114" s="186"/>
      <c r="O114" s="186"/>
      <c r="P114" s="186"/>
      <c r="Q114" s="186"/>
      <c r="R114" s="186"/>
      <c r="S114" s="186"/>
      <c r="T114" s="187"/>
      <c r="AT114" s="182" t="s">
        <v>146</v>
      </c>
      <c r="AU114" s="182" t="s">
        <v>75</v>
      </c>
      <c r="AV114" s="13" t="s">
        <v>141</v>
      </c>
      <c r="AW114" s="13" t="s">
        <v>28</v>
      </c>
      <c r="AX114" s="13" t="s">
        <v>73</v>
      </c>
      <c r="AY114" s="182" t="s">
        <v>134</v>
      </c>
    </row>
    <row r="115" spans="2:63" s="10" customFormat="1" ht="29.85" customHeight="1">
      <c r="B115" s="140"/>
      <c r="D115" s="141" t="s">
        <v>64</v>
      </c>
      <c r="E115" s="150" t="s">
        <v>565</v>
      </c>
      <c r="F115" s="150" t="s">
        <v>566</v>
      </c>
      <c r="J115" s="151">
        <f>BK115</f>
        <v>0</v>
      </c>
      <c r="L115" s="140"/>
      <c r="M115" s="144"/>
      <c r="N115" s="145"/>
      <c r="O115" s="145"/>
      <c r="P115" s="146">
        <f>SUM(P116:P118)</f>
        <v>0</v>
      </c>
      <c r="Q115" s="145"/>
      <c r="R115" s="146">
        <f>SUM(R116:R118)</f>
        <v>0</v>
      </c>
      <c r="S115" s="145"/>
      <c r="T115" s="147">
        <f>SUM(T116:T118)</f>
        <v>0</v>
      </c>
      <c r="AR115" s="141" t="s">
        <v>73</v>
      </c>
      <c r="AT115" s="148" t="s">
        <v>64</v>
      </c>
      <c r="AU115" s="148" t="s">
        <v>73</v>
      </c>
      <c r="AY115" s="141" t="s">
        <v>134</v>
      </c>
      <c r="BK115" s="149">
        <f>SUM(BK116:BK118)</f>
        <v>0</v>
      </c>
    </row>
    <row r="116" spans="2:65" s="1" customFormat="1" ht="16.5" customHeight="1">
      <c r="B116" s="152"/>
      <c r="C116" s="153" t="s">
        <v>157</v>
      </c>
      <c r="D116" s="153" t="s">
        <v>136</v>
      </c>
      <c r="E116" s="154" t="s">
        <v>567</v>
      </c>
      <c r="F116" s="155" t="s">
        <v>568</v>
      </c>
      <c r="G116" s="156" t="s">
        <v>236</v>
      </c>
      <c r="H116" s="157">
        <v>131.374</v>
      </c>
      <c r="I116" s="158"/>
      <c r="J116" s="158">
        <f>ROUND(I116*H116,2)</f>
        <v>0</v>
      </c>
      <c r="K116" s="155" t="s">
        <v>1065</v>
      </c>
      <c r="L116" s="38"/>
      <c r="M116" s="159" t="s">
        <v>5</v>
      </c>
      <c r="N116" s="160" t="s">
        <v>36</v>
      </c>
      <c r="O116" s="161"/>
      <c r="P116" s="161">
        <f>O116*H116</f>
        <v>0</v>
      </c>
      <c r="Q116" s="161">
        <v>0</v>
      </c>
      <c r="R116" s="161">
        <f>Q116*H116</f>
        <v>0</v>
      </c>
      <c r="S116" s="161">
        <v>0</v>
      </c>
      <c r="T116" s="162">
        <f>S116*H116</f>
        <v>0</v>
      </c>
      <c r="AR116" s="24" t="s">
        <v>141</v>
      </c>
      <c r="AT116" s="24" t="s">
        <v>136</v>
      </c>
      <c r="AU116" s="24" t="s">
        <v>75</v>
      </c>
      <c r="AY116" s="24" t="s">
        <v>134</v>
      </c>
      <c r="BE116" s="163">
        <f>IF(N116="základní",J116,0)</f>
        <v>0</v>
      </c>
      <c r="BF116" s="163">
        <f>IF(N116="snížená",J116,0)</f>
        <v>0</v>
      </c>
      <c r="BG116" s="163">
        <f>IF(N116="zákl. přenesená",J116,0)</f>
        <v>0</v>
      </c>
      <c r="BH116" s="163">
        <f>IF(N116="sníž. přenesená",J116,0)</f>
        <v>0</v>
      </c>
      <c r="BI116" s="163">
        <f>IF(N116="nulová",J116,0)</f>
        <v>0</v>
      </c>
      <c r="BJ116" s="24" t="s">
        <v>73</v>
      </c>
      <c r="BK116" s="163">
        <f>ROUND(I116*H116,2)</f>
        <v>0</v>
      </c>
      <c r="BL116" s="24" t="s">
        <v>141</v>
      </c>
      <c r="BM116" s="24" t="s">
        <v>715</v>
      </c>
    </row>
    <row r="117" spans="2:47" s="1" customFormat="1" ht="27">
      <c r="B117" s="38"/>
      <c r="D117" s="164" t="s">
        <v>143</v>
      </c>
      <c r="F117" s="165" t="s">
        <v>570</v>
      </c>
      <c r="L117" s="38"/>
      <c r="M117" s="166"/>
      <c r="N117" s="39"/>
      <c r="O117" s="39"/>
      <c r="P117" s="39"/>
      <c r="Q117" s="39"/>
      <c r="R117" s="39"/>
      <c r="S117" s="39"/>
      <c r="T117" s="67"/>
      <c r="AT117" s="24" t="s">
        <v>143</v>
      </c>
      <c r="AU117" s="24" t="s">
        <v>75</v>
      </c>
    </row>
    <row r="118" spans="2:47" s="1" customFormat="1" ht="27">
      <c r="B118" s="38"/>
      <c r="D118" s="164" t="s">
        <v>145</v>
      </c>
      <c r="F118" s="167" t="s">
        <v>571</v>
      </c>
      <c r="L118" s="38"/>
      <c r="M118" s="204"/>
      <c r="N118" s="205"/>
      <c r="O118" s="205"/>
      <c r="P118" s="205"/>
      <c r="Q118" s="205"/>
      <c r="R118" s="205"/>
      <c r="S118" s="205"/>
      <c r="T118" s="206"/>
      <c r="AT118" s="24" t="s">
        <v>145</v>
      </c>
      <c r="AU118" s="24" t="s">
        <v>75</v>
      </c>
    </row>
    <row r="119" spans="2:12" s="1" customFormat="1" ht="6.95" customHeight="1">
      <c r="B119" s="53"/>
      <c r="C119" s="54"/>
      <c r="D119" s="54"/>
      <c r="E119" s="54"/>
      <c r="F119" s="54"/>
      <c r="G119" s="54"/>
      <c r="H119" s="54"/>
      <c r="I119" s="54"/>
      <c r="J119" s="54"/>
      <c r="K119" s="54"/>
      <c r="L119" s="38"/>
    </row>
  </sheetData>
  <autoFilter ref="C80:K118"/>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905511811023623" right="0.5905511811023623" top="0.5905511811023623" bottom="0.5905511811023623" header="0" footer="0.2755905511811024"/>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9"/>
  <sheetViews>
    <sheetView showGridLines="0" workbookViewId="0" topLeftCell="A1">
      <pane ySplit="1" topLeftCell="A2" activePane="bottomLeft" state="frozen"/>
      <selection pane="bottomLeft" activeCell="W237" sqref="W237"/>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2" max="12" width="10.83203125" style="0" customWidth="1"/>
    <col min="13" max="21" width="10.83203125" style="0" hidden="1" customWidth="1"/>
    <col min="22" max="22" width="10.8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96"/>
      <c r="B1" s="17"/>
      <c r="C1" s="17"/>
      <c r="D1" s="18" t="s">
        <v>1</v>
      </c>
      <c r="E1" s="17"/>
      <c r="F1" s="97" t="s">
        <v>89</v>
      </c>
      <c r="G1" s="394" t="s">
        <v>90</v>
      </c>
      <c r="H1" s="394"/>
      <c r="I1" s="17"/>
      <c r="J1" s="97" t="s">
        <v>91</v>
      </c>
      <c r="K1" s="18" t="s">
        <v>92</v>
      </c>
      <c r="L1" s="97" t="s">
        <v>93</v>
      </c>
      <c r="M1" s="97"/>
      <c r="N1" s="97"/>
      <c r="O1" s="97"/>
      <c r="P1" s="97"/>
      <c r="Q1" s="97"/>
      <c r="R1" s="97"/>
      <c r="S1" s="97"/>
      <c r="T1" s="97"/>
      <c r="U1" s="98"/>
      <c r="V1" s="98"/>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0" t="s">
        <v>8</v>
      </c>
      <c r="M2" s="381"/>
      <c r="N2" s="381"/>
      <c r="O2" s="381"/>
      <c r="P2" s="381"/>
      <c r="Q2" s="381"/>
      <c r="R2" s="381"/>
      <c r="S2" s="381"/>
      <c r="T2" s="381"/>
      <c r="U2" s="381"/>
      <c r="V2" s="381"/>
      <c r="AT2" s="24" t="s">
        <v>85</v>
      </c>
    </row>
    <row r="3" spans="2:46" ht="6.95" customHeight="1">
      <c r="B3" s="25"/>
      <c r="C3" s="26"/>
      <c r="D3" s="26"/>
      <c r="E3" s="26"/>
      <c r="F3" s="26"/>
      <c r="G3" s="26"/>
      <c r="H3" s="26"/>
      <c r="I3" s="26"/>
      <c r="J3" s="26"/>
      <c r="K3" s="27"/>
      <c r="AT3" s="24" t="s">
        <v>75</v>
      </c>
    </row>
    <row r="4" spans="2:46" ht="36.95" customHeight="1">
      <c r="B4" s="28"/>
      <c r="C4" s="29"/>
      <c r="D4" s="30" t="s">
        <v>94</v>
      </c>
      <c r="E4" s="29"/>
      <c r="F4" s="29"/>
      <c r="G4" s="29"/>
      <c r="H4" s="29"/>
      <c r="I4" s="29"/>
      <c r="J4" s="29"/>
      <c r="K4" s="31"/>
      <c r="M4" s="32" t="s">
        <v>13</v>
      </c>
      <c r="AT4" s="24" t="s">
        <v>6</v>
      </c>
    </row>
    <row r="5" spans="2:11" ht="6.95" customHeight="1">
      <c r="B5" s="28"/>
      <c r="C5" s="29"/>
      <c r="D5" s="29"/>
      <c r="E5" s="29"/>
      <c r="F5" s="29"/>
      <c r="G5" s="29"/>
      <c r="H5" s="29"/>
      <c r="I5" s="29"/>
      <c r="J5" s="29"/>
      <c r="K5" s="31"/>
    </row>
    <row r="6" spans="2:11" ht="15">
      <c r="B6" s="28"/>
      <c r="C6" s="29"/>
      <c r="D6" s="36" t="s">
        <v>16</v>
      </c>
      <c r="E6" s="29"/>
      <c r="F6" s="29"/>
      <c r="G6" s="29"/>
      <c r="H6" s="29"/>
      <c r="I6" s="29"/>
      <c r="J6" s="29"/>
      <c r="K6" s="31"/>
    </row>
    <row r="7" spans="2:11" ht="16.5" customHeight="1">
      <c r="B7" s="28"/>
      <c r="C7" s="29"/>
      <c r="D7" s="29"/>
      <c r="E7" s="395" t="str">
        <f>'Rekapitulace stavby'!K6</f>
        <v>219170003 - Malé Labe, Horní Lánov, rekonstrukce opevnění, ř.km 11,255 - 11,500</v>
      </c>
      <c r="F7" s="396"/>
      <c r="G7" s="396"/>
      <c r="H7" s="396"/>
      <c r="I7" s="29"/>
      <c r="J7" s="29"/>
      <c r="K7" s="31"/>
    </row>
    <row r="8" spans="2:11" s="1" customFormat="1" ht="15">
      <c r="B8" s="38"/>
      <c r="C8" s="39"/>
      <c r="D8" s="36" t="s">
        <v>95</v>
      </c>
      <c r="E8" s="39"/>
      <c r="F8" s="39"/>
      <c r="G8" s="39"/>
      <c r="H8" s="39"/>
      <c r="I8" s="39"/>
      <c r="J8" s="39"/>
      <c r="K8" s="42"/>
    </row>
    <row r="9" spans="2:11" s="1" customFormat="1" ht="36.95" customHeight="1">
      <c r="B9" s="38"/>
      <c r="C9" s="39"/>
      <c r="D9" s="39"/>
      <c r="E9" s="397" t="s">
        <v>716</v>
      </c>
      <c r="F9" s="398"/>
      <c r="G9" s="398"/>
      <c r="H9" s="398"/>
      <c r="I9" s="39"/>
      <c r="J9" s="39"/>
      <c r="K9" s="42"/>
    </row>
    <row r="10" spans="2:11" s="1" customFormat="1" ht="13.5">
      <c r="B10" s="38"/>
      <c r="C10" s="39"/>
      <c r="D10" s="39"/>
      <c r="E10" s="39"/>
      <c r="F10" s="39"/>
      <c r="G10" s="39"/>
      <c r="H10" s="39"/>
      <c r="I10" s="39"/>
      <c r="J10" s="39"/>
      <c r="K10" s="42"/>
    </row>
    <row r="11" spans="2:11" s="1" customFormat="1" ht="14.45" customHeight="1">
      <c r="B11" s="38"/>
      <c r="C11" s="39"/>
      <c r="D11" s="36" t="s">
        <v>17</v>
      </c>
      <c r="E11" s="39"/>
      <c r="F11" s="34" t="s">
        <v>5</v>
      </c>
      <c r="G11" s="39"/>
      <c r="H11" s="39"/>
      <c r="I11" s="36" t="s">
        <v>18</v>
      </c>
      <c r="J11" s="34" t="s">
        <v>5</v>
      </c>
      <c r="K11" s="42"/>
    </row>
    <row r="12" spans="2:11" s="1" customFormat="1" ht="14.45" customHeight="1">
      <c r="B12" s="38"/>
      <c r="C12" s="39"/>
      <c r="D12" s="36" t="s">
        <v>19</v>
      </c>
      <c r="E12" s="39"/>
      <c r="F12" s="34" t="s">
        <v>20</v>
      </c>
      <c r="G12" s="39"/>
      <c r="H12" s="39"/>
      <c r="I12" s="36" t="s">
        <v>21</v>
      </c>
      <c r="J12" s="99"/>
      <c r="K12" s="42"/>
    </row>
    <row r="13" spans="2:11" s="1" customFormat="1" ht="10.9" customHeight="1">
      <c r="B13" s="38"/>
      <c r="C13" s="39"/>
      <c r="D13" s="39"/>
      <c r="E13" s="39"/>
      <c r="F13" s="39"/>
      <c r="G13" s="39"/>
      <c r="H13" s="39"/>
      <c r="I13" s="39"/>
      <c r="J13" s="39"/>
      <c r="K13" s="42"/>
    </row>
    <row r="14" spans="2:11" s="1" customFormat="1" ht="14.45" customHeight="1">
      <c r="B14" s="38"/>
      <c r="C14" s="39"/>
      <c r="D14" s="36" t="s">
        <v>22</v>
      </c>
      <c r="E14" s="39"/>
      <c r="F14" s="39"/>
      <c r="G14" s="39"/>
      <c r="H14" s="39"/>
      <c r="I14" s="36" t="s">
        <v>23</v>
      </c>
      <c r="J14" s="34" t="s">
        <v>5</v>
      </c>
      <c r="K14" s="42"/>
    </row>
    <row r="15" spans="2:11" s="1" customFormat="1" ht="18" customHeight="1">
      <c r="B15" s="38"/>
      <c r="C15" s="39"/>
      <c r="D15" s="39"/>
      <c r="E15" s="34" t="s">
        <v>24</v>
      </c>
      <c r="F15" s="39"/>
      <c r="G15" s="39"/>
      <c r="H15" s="39"/>
      <c r="I15" s="36" t="s">
        <v>25</v>
      </c>
      <c r="J15" s="34" t="s">
        <v>5</v>
      </c>
      <c r="K15" s="42"/>
    </row>
    <row r="16" spans="2:11" s="1" customFormat="1" ht="6.95" customHeight="1">
      <c r="B16" s="38"/>
      <c r="C16" s="39"/>
      <c r="D16" s="39"/>
      <c r="E16" s="39"/>
      <c r="F16" s="39"/>
      <c r="G16" s="39"/>
      <c r="H16" s="39"/>
      <c r="I16" s="39"/>
      <c r="J16" s="39"/>
      <c r="K16" s="42"/>
    </row>
    <row r="17" spans="2:11" s="1" customFormat="1" ht="14.45" customHeight="1">
      <c r="B17" s="38"/>
      <c r="C17" s="39"/>
      <c r="D17" s="36" t="s">
        <v>26</v>
      </c>
      <c r="E17" s="39"/>
      <c r="F17" s="39"/>
      <c r="G17" s="39"/>
      <c r="H17" s="39"/>
      <c r="I17" s="36"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6" t="s">
        <v>25</v>
      </c>
      <c r="J18" s="34" t="str">
        <f>IF('Rekapitulace stavby'!AN14="Vyplň údaj","",IF('Rekapitulace stavby'!AN14="","",'Rekapitulace stavby'!AN14))</f>
        <v/>
      </c>
      <c r="K18" s="42"/>
    </row>
    <row r="19" spans="2:11" s="1" customFormat="1" ht="6.95" customHeight="1">
      <c r="B19" s="38"/>
      <c r="C19" s="39"/>
      <c r="D19" s="39"/>
      <c r="E19" s="39"/>
      <c r="F19" s="39"/>
      <c r="G19" s="39"/>
      <c r="H19" s="39"/>
      <c r="I19" s="39"/>
      <c r="J19" s="39"/>
      <c r="K19" s="42"/>
    </row>
    <row r="20" spans="2:11" s="1" customFormat="1" ht="14.45" customHeight="1">
      <c r="B20" s="38"/>
      <c r="C20" s="39"/>
      <c r="D20" s="36" t="s">
        <v>27</v>
      </c>
      <c r="E20" s="39"/>
      <c r="F20" s="39"/>
      <c r="G20" s="39"/>
      <c r="H20" s="39"/>
      <c r="I20" s="36" t="s">
        <v>23</v>
      </c>
      <c r="J20" s="34" t="s">
        <v>5</v>
      </c>
      <c r="K20" s="42"/>
    </row>
    <row r="21" spans="2:11" s="1" customFormat="1" ht="18" customHeight="1">
      <c r="B21" s="38"/>
      <c r="C21" s="39"/>
      <c r="D21" s="39"/>
      <c r="E21" s="34"/>
      <c r="F21" s="39"/>
      <c r="G21" s="39"/>
      <c r="H21" s="39"/>
      <c r="I21" s="36" t="s">
        <v>25</v>
      </c>
      <c r="J21" s="34" t="s">
        <v>5</v>
      </c>
      <c r="K21" s="42"/>
    </row>
    <row r="22" spans="2:11" s="1" customFormat="1" ht="6.95" customHeight="1">
      <c r="B22" s="38"/>
      <c r="C22" s="39"/>
      <c r="D22" s="39"/>
      <c r="E22" s="39"/>
      <c r="F22" s="39"/>
      <c r="G22" s="39"/>
      <c r="H22" s="39"/>
      <c r="I22" s="39"/>
      <c r="J22" s="39"/>
      <c r="K22" s="42"/>
    </row>
    <row r="23" spans="2:11" s="1" customFormat="1" ht="14.45" customHeight="1">
      <c r="B23" s="38"/>
      <c r="C23" s="39"/>
      <c r="D23" s="36" t="s">
        <v>29</v>
      </c>
      <c r="E23" s="39"/>
      <c r="F23" s="39"/>
      <c r="G23" s="39"/>
      <c r="H23" s="39"/>
      <c r="I23" s="39"/>
      <c r="J23" s="39"/>
      <c r="K23" s="42"/>
    </row>
    <row r="24" spans="2:11" s="6" customFormat="1" ht="16.5" customHeight="1">
      <c r="B24" s="100"/>
      <c r="C24" s="101"/>
      <c r="D24" s="101"/>
      <c r="E24" s="358" t="s">
        <v>5</v>
      </c>
      <c r="F24" s="358"/>
      <c r="G24" s="358"/>
      <c r="H24" s="358"/>
      <c r="I24" s="101"/>
      <c r="J24" s="101"/>
      <c r="K24" s="102"/>
    </row>
    <row r="25" spans="2:11" s="1" customFormat="1" ht="6.95" customHeight="1">
      <c r="B25" s="38"/>
      <c r="C25" s="39"/>
      <c r="D25" s="39"/>
      <c r="E25" s="39"/>
      <c r="F25" s="39"/>
      <c r="G25" s="39"/>
      <c r="H25" s="39"/>
      <c r="I25" s="39"/>
      <c r="J25" s="39"/>
      <c r="K25" s="42"/>
    </row>
    <row r="26" spans="2:11" s="1" customFormat="1" ht="6.95" customHeight="1">
      <c r="B26" s="38"/>
      <c r="C26" s="39"/>
      <c r="D26" s="65"/>
      <c r="E26" s="65"/>
      <c r="F26" s="65"/>
      <c r="G26" s="65"/>
      <c r="H26" s="65"/>
      <c r="I26" s="65"/>
      <c r="J26" s="65"/>
      <c r="K26" s="103"/>
    </row>
    <row r="27" spans="2:11" s="1" customFormat="1" ht="25.35" customHeight="1">
      <c r="B27" s="38"/>
      <c r="C27" s="39"/>
      <c r="D27" s="104" t="s">
        <v>31</v>
      </c>
      <c r="E27" s="39"/>
      <c r="F27" s="39"/>
      <c r="G27" s="39"/>
      <c r="H27" s="39"/>
      <c r="I27" s="39"/>
      <c r="J27" s="105">
        <f>ROUND(J90,2)</f>
        <v>0</v>
      </c>
      <c r="K27" s="42"/>
    </row>
    <row r="28" spans="2:11" s="1" customFormat="1" ht="6.95" customHeight="1">
      <c r="B28" s="38"/>
      <c r="C28" s="39"/>
      <c r="D28" s="65"/>
      <c r="E28" s="65"/>
      <c r="F28" s="65"/>
      <c r="G28" s="65"/>
      <c r="H28" s="65"/>
      <c r="I28" s="65"/>
      <c r="J28" s="65"/>
      <c r="K28" s="103"/>
    </row>
    <row r="29" spans="2:11" s="1" customFormat="1" ht="14.45" customHeight="1">
      <c r="B29" s="38"/>
      <c r="C29" s="39"/>
      <c r="D29" s="39"/>
      <c r="E29" s="39"/>
      <c r="F29" s="43" t="s">
        <v>33</v>
      </c>
      <c r="G29" s="39"/>
      <c r="H29" s="39"/>
      <c r="I29" s="43" t="s">
        <v>32</v>
      </c>
      <c r="J29" s="43" t="s">
        <v>34</v>
      </c>
      <c r="K29" s="42"/>
    </row>
    <row r="30" spans="2:11" s="1" customFormat="1" ht="14.45" customHeight="1">
      <c r="B30" s="38"/>
      <c r="C30" s="39"/>
      <c r="D30" s="46" t="s">
        <v>35</v>
      </c>
      <c r="E30" s="46" t="s">
        <v>36</v>
      </c>
      <c r="F30" s="106">
        <f>ROUND(SUM(BE90:BE308),2)</f>
        <v>0</v>
      </c>
      <c r="G30" s="39"/>
      <c r="H30" s="39"/>
      <c r="I30" s="107">
        <v>0.21</v>
      </c>
      <c r="J30" s="106">
        <f>ROUND(ROUND((SUM(BE90:BE308)),2)*I30,2)</f>
        <v>0</v>
      </c>
      <c r="K30" s="42"/>
    </row>
    <row r="31" spans="2:11" s="1" customFormat="1" ht="14.45" customHeight="1">
      <c r="B31" s="38"/>
      <c r="C31" s="39"/>
      <c r="D31" s="39"/>
      <c r="E31" s="46" t="s">
        <v>37</v>
      </c>
      <c r="F31" s="106">
        <f>ROUND(SUM(BF90:BF308),2)</f>
        <v>0</v>
      </c>
      <c r="G31" s="39"/>
      <c r="H31" s="39"/>
      <c r="I31" s="107">
        <v>0.15</v>
      </c>
      <c r="J31" s="106">
        <f>ROUND(ROUND((SUM(BF90:BF308)),2)*I31,2)</f>
        <v>0</v>
      </c>
      <c r="K31" s="42"/>
    </row>
    <row r="32" spans="2:11" s="1" customFormat="1" ht="14.45" customHeight="1" hidden="1">
      <c r="B32" s="38"/>
      <c r="C32" s="39"/>
      <c r="D32" s="39"/>
      <c r="E32" s="46" t="s">
        <v>38</v>
      </c>
      <c r="F32" s="106">
        <f>ROUND(SUM(BG90:BG308),2)</f>
        <v>0</v>
      </c>
      <c r="G32" s="39"/>
      <c r="H32" s="39"/>
      <c r="I32" s="107">
        <v>0.21</v>
      </c>
      <c r="J32" s="106">
        <v>0</v>
      </c>
      <c r="K32" s="42"/>
    </row>
    <row r="33" spans="2:11" s="1" customFormat="1" ht="14.45" customHeight="1" hidden="1">
      <c r="B33" s="38"/>
      <c r="C33" s="39"/>
      <c r="D33" s="39"/>
      <c r="E33" s="46" t="s">
        <v>39</v>
      </c>
      <c r="F33" s="106">
        <f>ROUND(SUM(BH90:BH308),2)</f>
        <v>0</v>
      </c>
      <c r="G33" s="39"/>
      <c r="H33" s="39"/>
      <c r="I33" s="107">
        <v>0.15</v>
      </c>
      <c r="J33" s="106">
        <v>0</v>
      </c>
      <c r="K33" s="42"/>
    </row>
    <row r="34" spans="2:11" s="1" customFormat="1" ht="14.45" customHeight="1" hidden="1">
      <c r="B34" s="38"/>
      <c r="C34" s="39"/>
      <c r="D34" s="39"/>
      <c r="E34" s="46" t="s">
        <v>40</v>
      </c>
      <c r="F34" s="106">
        <f>ROUND(SUM(BI90:BI308),2)</f>
        <v>0</v>
      </c>
      <c r="G34" s="39"/>
      <c r="H34" s="39"/>
      <c r="I34" s="107">
        <v>0</v>
      </c>
      <c r="J34" s="106">
        <v>0</v>
      </c>
      <c r="K34" s="42"/>
    </row>
    <row r="35" spans="2:11" s="1" customFormat="1" ht="6.95" customHeight="1">
      <c r="B35" s="38"/>
      <c r="C35" s="39"/>
      <c r="D35" s="39"/>
      <c r="E35" s="39"/>
      <c r="F35" s="39"/>
      <c r="G35" s="39"/>
      <c r="H35" s="39"/>
      <c r="I35" s="39"/>
      <c r="J35" s="39"/>
      <c r="K35" s="42"/>
    </row>
    <row r="36" spans="2:11" s="1" customFormat="1" ht="25.35" customHeight="1">
      <c r="B36" s="38"/>
      <c r="C36" s="108"/>
      <c r="D36" s="109" t="s">
        <v>41</v>
      </c>
      <c r="E36" s="68"/>
      <c r="F36" s="68"/>
      <c r="G36" s="110" t="s">
        <v>42</v>
      </c>
      <c r="H36" s="111" t="s">
        <v>43</v>
      </c>
      <c r="I36" s="68"/>
      <c r="J36" s="112">
        <f>SUM(J27:J34)</f>
        <v>0</v>
      </c>
      <c r="K36" s="113"/>
    </row>
    <row r="37" spans="2:11" s="1" customFormat="1" ht="14.45" customHeight="1">
      <c r="B37" s="53"/>
      <c r="C37" s="54"/>
      <c r="D37" s="54"/>
      <c r="E37" s="54"/>
      <c r="F37" s="54"/>
      <c r="G37" s="54"/>
      <c r="H37" s="54"/>
      <c r="I37" s="54"/>
      <c r="J37" s="54"/>
      <c r="K37" s="55"/>
    </row>
    <row r="41" spans="2:11" s="1" customFormat="1" ht="6.95" customHeight="1">
      <c r="B41" s="56"/>
      <c r="C41" s="57"/>
      <c r="D41" s="57"/>
      <c r="E41" s="57"/>
      <c r="F41" s="57"/>
      <c r="G41" s="57"/>
      <c r="H41" s="57"/>
      <c r="I41" s="57"/>
      <c r="J41" s="57"/>
      <c r="K41" s="114"/>
    </row>
    <row r="42" spans="2:11" s="1" customFormat="1" ht="36.95" customHeight="1">
      <c r="B42" s="38"/>
      <c r="C42" s="30" t="s">
        <v>97</v>
      </c>
      <c r="D42" s="39"/>
      <c r="E42" s="39"/>
      <c r="F42" s="39"/>
      <c r="G42" s="39"/>
      <c r="H42" s="39"/>
      <c r="I42" s="39"/>
      <c r="J42" s="39"/>
      <c r="K42" s="42"/>
    </row>
    <row r="43" spans="2:11" s="1" customFormat="1" ht="6.95" customHeight="1">
      <c r="B43" s="38"/>
      <c r="C43" s="39"/>
      <c r="D43" s="39"/>
      <c r="E43" s="39"/>
      <c r="F43" s="39"/>
      <c r="G43" s="39"/>
      <c r="H43" s="39"/>
      <c r="I43" s="39"/>
      <c r="J43" s="39"/>
      <c r="K43" s="42"/>
    </row>
    <row r="44" spans="2:11" s="1" customFormat="1" ht="14.45" customHeight="1">
      <c r="B44" s="38"/>
      <c r="C44" s="36" t="s">
        <v>16</v>
      </c>
      <c r="D44" s="39"/>
      <c r="E44" s="39"/>
      <c r="F44" s="39"/>
      <c r="G44" s="39"/>
      <c r="H44" s="39"/>
      <c r="I44" s="39"/>
      <c r="J44" s="39"/>
      <c r="K44" s="42"/>
    </row>
    <row r="45" spans="2:11" s="1" customFormat="1" ht="16.5" customHeight="1">
      <c r="B45" s="38"/>
      <c r="C45" s="39"/>
      <c r="D45" s="39"/>
      <c r="E45" s="395" t="str">
        <f>E7</f>
        <v>219170003 - Malé Labe, Horní Lánov, rekonstrukce opevnění, ř.km 11,255 - 11,500</v>
      </c>
      <c r="F45" s="396"/>
      <c r="G45" s="396"/>
      <c r="H45" s="396"/>
      <c r="I45" s="39"/>
      <c r="J45" s="39"/>
      <c r="K45" s="42"/>
    </row>
    <row r="46" spans="2:11" s="1" customFormat="1" ht="14.45" customHeight="1">
      <c r="B46" s="38"/>
      <c r="C46" s="36" t="s">
        <v>95</v>
      </c>
      <c r="D46" s="39"/>
      <c r="E46" s="39"/>
      <c r="F46" s="39"/>
      <c r="G46" s="39"/>
      <c r="H46" s="39"/>
      <c r="I46" s="39"/>
      <c r="J46" s="39"/>
      <c r="K46" s="42"/>
    </row>
    <row r="47" spans="2:11" s="1" customFormat="1" ht="17.25" customHeight="1">
      <c r="B47" s="38"/>
      <c r="C47" s="39"/>
      <c r="D47" s="39"/>
      <c r="E47" s="397" t="str">
        <f>E9</f>
        <v>SO 02 - Stabilizace paty LB zdi v délce 28 m v ř.km 11,258 ÷ 11,288</v>
      </c>
      <c r="F47" s="398"/>
      <c r="G47" s="398"/>
      <c r="H47" s="398"/>
      <c r="I47" s="39"/>
      <c r="J47" s="39"/>
      <c r="K47" s="42"/>
    </row>
    <row r="48" spans="2:11" s="1" customFormat="1" ht="6.95" customHeight="1">
      <c r="B48" s="38"/>
      <c r="C48" s="39"/>
      <c r="D48" s="39"/>
      <c r="E48" s="39"/>
      <c r="F48" s="39"/>
      <c r="G48" s="39"/>
      <c r="H48" s="39"/>
      <c r="I48" s="39"/>
      <c r="J48" s="39"/>
      <c r="K48" s="42"/>
    </row>
    <row r="49" spans="2:11" s="1" customFormat="1" ht="18" customHeight="1">
      <c r="B49" s="38"/>
      <c r="C49" s="36" t="s">
        <v>19</v>
      </c>
      <c r="D49" s="39"/>
      <c r="E49" s="39"/>
      <c r="F49" s="34" t="str">
        <f>F12</f>
        <v xml:space="preserve"> </v>
      </c>
      <c r="G49" s="39"/>
      <c r="H49" s="39"/>
      <c r="I49" s="36" t="s">
        <v>21</v>
      </c>
      <c r="J49" s="99" t="str">
        <f>IF(J12="","",J12)</f>
        <v/>
      </c>
      <c r="K49" s="42"/>
    </row>
    <row r="50" spans="2:11" s="1" customFormat="1" ht="6.95" customHeight="1">
      <c r="B50" s="38"/>
      <c r="C50" s="39"/>
      <c r="D50" s="39"/>
      <c r="E50" s="39"/>
      <c r="F50" s="39"/>
      <c r="G50" s="39"/>
      <c r="H50" s="39"/>
      <c r="I50" s="39"/>
      <c r="J50" s="39"/>
      <c r="K50" s="42"/>
    </row>
    <row r="51" spans="2:11" s="1" customFormat="1" ht="15">
      <c r="B51" s="38"/>
      <c r="C51" s="36" t="s">
        <v>22</v>
      </c>
      <c r="D51" s="39"/>
      <c r="E51" s="39"/>
      <c r="F51" s="34" t="str">
        <f>E15</f>
        <v>Povodí Labe, státní podnik</v>
      </c>
      <c r="G51" s="39"/>
      <c r="H51" s="39"/>
      <c r="I51" s="36" t="s">
        <v>27</v>
      </c>
      <c r="J51" s="358"/>
      <c r="K51" s="42"/>
    </row>
    <row r="52" spans="2:11" s="1" customFormat="1" ht="14.45" customHeight="1">
      <c r="B52" s="38"/>
      <c r="C52" s="36" t="s">
        <v>26</v>
      </c>
      <c r="D52" s="39"/>
      <c r="E52" s="39"/>
      <c r="F52" s="34" t="str">
        <f>IF(E18="","",E18)</f>
        <v xml:space="preserve"> </v>
      </c>
      <c r="G52" s="39"/>
      <c r="H52" s="39"/>
      <c r="I52" s="39"/>
      <c r="J52" s="390"/>
      <c r="K52" s="42"/>
    </row>
    <row r="53" spans="2:11" s="1" customFormat="1" ht="10.35" customHeight="1">
      <c r="B53" s="38"/>
      <c r="C53" s="39"/>
      <c r="D53" s="39"/>
      <c r="E53" s="39"/>
      <c r="F53" s="39"/>
      <c r="G53" s="39"/>
      <c r="H53" s="39"/>
      <c r="I53" s="39"/>
      <c r="J53" s="39"/>
      <c r="K53" s="42"/>
    </row>
    <row r="54" spans="2:11" s="1" customFormat="1" ht="29.25" customHeight="1">
      <c r="B54" s="38"/>
      <c r="C54" s="115" t="s">
        <v>98</v>
      </c>
      <c r="D54" s="108"/>
      <c r="E54" s="108"/>
      <c r="F54" s="108"/>
      <c r="G54" s="108"/>
      <c r="H54" s="108"/>
      <c r="I54" s="108"/>
      <c r="J54" s="116" t="s">
        <v>99</v>
      </c>
      <c r="K54" s="117"/>
    </row>
    <row r="55" spans="2:11" s="1" customFormat="1" ht="10.35" customHeight="1">
      <c r="B55" s="38"/>
      <c r="C55" s="39"/>
      <c r="D55" s="39"/>
      <c r="E55" s="39"/>
      <c r="F55" s="39"/>
      <c r="G55" s="39"/>
      <c r="H55" s="39"/>
      <c r="I55" s="39"/>
      <c r="J55" s="39"/>
      <c r="K55" s="42"/>
    </row>
    <row r="56" spans="2:47" s="1" customFormat="1" ht="29.25" customHeight="1">
      <c r="B56" s="38"/>
      <c r="C56" s="118" t="s">
        <v>100</v>
      </c>
      <c r="D56" s="39"/>
      <c r="E56" s="39"/>
      <c r="F56" s="39"/>
      <c r="G56" s="39"/>
      <c r="H56" s="39"/>
      <c r="I56" s="39"/>
      <c r="J56" s="105">
        <f>J90</f>
        <v>0</v>
      </c>
      <c r="K56" s="42"/>
      <c r="AU56" s="24" t="s">
        <v>101</v>
      </c>
    </row>
    <row r="57" spans="2:11" s="7" customFormat="1" ht="24.95" customHeight="1">
      <c r="B57" s="119"/>
      <c r="C57" s="120"/>
      <c r="D57" s="121" t="s">
        <v>102</v>
      </c>
      <c r="E57" s="122"/>
      <c r="F57" s="122"/>
      <c r="G57" s="122"/>
      <c r="H57" s="122"/>
      <c r="I57" s="122"/>
      <c r="J57" s="123">
        <f>J91</f>
        <v>0</v>
      </c>
      <c r="K57" s="124"/>
    </row>
    <row r="58" spans="2:11" s="8" customFormat="1" ht="19.9" customHeight="1">
      <c r="B58" s="125"/>
      <c r="C58" s="126"/>
      <c r="D58" s="127" t="s">
        <v>103</v>
      </c>
      <c r="E58" s="128"/>
      <c r="F58" s="128"/>
      <c r="G58" s="128"/>
      <c r="H58" s="128"/>
      <c r="I58" s="128"/>
      <c r="J58" s="129">
        <f>J92</f>
        <v>0</v>
      </c>
      <c r="K58" s="130"/>
    </row>
    <row r="59" spans="2:11" s="8" customFormat="1" ht="19.9" customHeight="1">
      <c r="B59" s="125"/>
      <c r="C59" s="126"/>
      <c r="D59" s="127" t="s">
        <v>104</v>
      </c>
      <c r="E59" s="128"/>
      <c r="F59" s="128"/>
      <c r="G59" s="128"/>
      <c r="H59" s="128"/>
      <c r="I59" s="128"/>
      <c r="J59" s="129">
        <f>J144</f>
        <v>0</v>
      </c>
      <c r="K59" s="130"/>
    </row>
    <row r="60" spans="2:11" s="8" customFormat="1" ht="19.9" customHeight="1">
      <c r="B60" s="125"/>
      <c r="C60" s="126"/>
      <c r="D60" s="127" t="s">
        <v>105</v>
      </c>
      <c r="E60" s="128"/>
      <c r="F60" s="128"/>
      <c r="G60" s="128"/>
      <c r="H60" s="128"/>
      <c r="I60" s="128"/>
      <c r="J60" s="129">
        <f>J162</f>
        <v>0</v>
      </c>
      <c r="K60" s="130"/>
    </row>
    <row r="61" spans="2:11" s="8" customFormat="1" ht="19.9" customHeight="1">
      <c r="B61" s="125"/>
      <c r="C61" s="126"/>
      <c r="D61" s="127" t="s">
        <v>106</v>
      </c>
      <c r="E61" s="128"/>
      <c r="F61" s="128"/>
      <c r="G61" s="128"/>
      <c r="H61" s="128"/>
      <c r="I61" s="128"/>
      <c r="J61" s="129">
        <f>J189</f>
        <v>0</v>
      </c>
      <c r="K61" s="130"/>
    </row>
    <row r="62" spans="2:11" s="8" customFormat="1" ht="19.9" customHeight="1">
      <c r="B62" s="125"/>
      <c r="C62" s="126"/>
      <c r="D62" s="127" t="s">
        <v>680</v>
      </c>
      <c r="E62" s="128"/>
      <c r="F62" s="128"/>
      <c r="G62" s="128"/>
      <c r="H62" s="128"/>
      <c r="I62" s="128"/>
      <c r="J62" s="129">
        <f>J208</f>
        <v>0</v>
      </c>
      <c r="K62" s="130"/>
    </row>
    <row r="63" spans="2:11" s="8" customFormat="1" ht="14.85" customHeight="1">
      <c r="B63" s="125"/>
      <c r="C63" s="126"/>
      <c r="D63" s="127" t="s">
        <v>109</v>
      </c>
      <c r="E63" s="128"/>
      <c r="F63" s="128"/>
      <c r="G63" s="128"/>
      <c r="H63" s="128"/>
      <c r="I63" s="128"/>
      <c r="J63" s="129">
        <f>J209</f>
        <v>0</v>
      </c>
      <c r="K63" s="130"/>
    </row>
    <row r="64" spans="2:11" s="8" customFormat="1" ht="14.85" customHeight="1">
      <c r="B64" s="125"/>
      <c r="C64" s="126"/>
      <c r="D64" s="127" t="s">
        <v>111</v>
      </c>
      <c r="E64" s="128"/>
      <c r="F64" s="128"/>
      <c r="G64" s="128"/>
      <c r="H64" s="128"/>
      <c r="I64" s="128"/>
      <c r="J64" s="129">
        <f>J227</f>
        <v>0</v>
      </c>
      <c r="K64" s="130"/>
    </row>
    <row r="65" spans="2:11" s="8" customFormat="1" ht="14.85" customHeight="1">
      <c r="B65" s="125"/>
      <c r="C65" s="126"/>
      <c r="D65" s="127" t="s">
        <v>112</v>
      </c>
      <c r="E65" s="128"/>
      <c r="F65" s="128"/>
      <c r="G65" s="128"/>
      <c r="H65" s="128"/>
      <c r="I65" s="128"/>
      <c r="J65" s="129">
        <f>J241</f>
        <v>0</v>
      </c>
      <c r="K65" s="130"/>
    </row>
    <row r="66" spans="2:11" s="8" customFormat="1" ht="19.9" customHeight="1">
      <c r="B66" s="125"/>
      <c r="C66" s="126"/>
      <c r="D66" s="127" t="s">
        <v>113</v>
      </c>
      <c r="E66" s="128"/>
      <c r="F66" s="128"/>
      <c r="G66" s="128"/>
      <c r="H66" s="128"/>
      <c r="I66" s="128"/>
      <c r="J66" s="129">
        <f>J254</f>
        <v>0</v>
      </c>
      <c r="K66" s="130"/>
    </row>
    <row r="67" spans="2:11" s="8" customFormat="1" ht="19.9" customHeight="1">
      <c r="B67" s="125"/>
      <c r="C67" s="126"/>
      <c r="D67" s="127" t="s">
        <v>114</v>
      </c>
      <c r="E67" s="128"/>
      <c r="F67" s="128"/>
      <c r="G67" s="128"/>
      <c r="H67" s="128"/>
      <c r="I67" s="128"/>
      <c r="J67" s="129">
        <f>J275</f>
        <v>0</v>
      </c>
      <c r="K67" s="130"/>
    </row>
    <row r="68" spans="2:11" s="7" customFormat="1" ht="24.95" customHeight="1">
      <c r="B68" s="119"/>
      <c r="C68" s="120"/>
      <c r="D68" s="121" t="s">
        <v>115</v>
      </c>
      <c r="E68" s="122"/>
      <c r="F68" s="122"/>
      <c r="G68" s="122"/>
      <c r="H68" s="122"/>
      <c r="I68" s="122"/>
      <c r="J68" s="123">
        <f>J279</f>
        <v>0</v>
      </c>
      <c r="K68" s="124"/>
    </row>
    <row r="69" spans="2:11" s="8" customFormat="1" ht="19.9" customHeight="1">
      <c r="B69" s="125"/>
      <c r="C69" s="126"/>
      <c r="D69" s="127" t="s">
        <v>116</v>
      </c>
      <c r="E69" s="128"/>
      <c r="F69" s="128"/>
      <c r="G69" s="128"/>
      <c r="H69" s="128"/>
      <c r="I69" s="128"/>
      <c r="J69" s="129">
        <f>J280</f>
        <v>0</v>
      </c>
      <c r="K69" s="130"/>
    </row>
    <row r="70" spans="2:11" s="7" customFormat="1" ht="24.95" customHeight="1">
      <c r="B70" s="119"/>
      <c r="C70" s="120"/>
      <c r="D70" s="121" t="s">
        <v>117</v>
      </c>
      <c r="E70" s="122"/>
      <c r="F70" s="122"/>
      <c r="G70" s="122"/>
      <c r="H70" s="122"/>
      <c r="I70" s="122"/>
      <c r="J70" s="123">
        <f>J304</f>
        <v>0</v>
      </c>
      <c r="K70" s="124"/>
    </row>
    <row r="71" spans="2:11" s="1" customFormat="1" ht="21.75" customHeight="1">
      <c r="B71" s="38"/>
      <c r="C71" s="39"/>
      <c r="D71" s="39"/>
      <c r="E71" s="39"/>
      <c r="F71" s="39"/>
      <c r="G71" s="39"/>
      <c r="H71" s="39"/>
      <c r="I71" s="39"/>
      <c r="J71" s="39"/>
      <c r="K71" s="42"/>
    </row>
    <row r="72" spans="2:11" s="1" customFormat="1" ht="6.95" customHeight="1">
      <c r="B72" s="53"/>
      <c r="C72" s="54"/>
      <c r="D72" s="54"/>
      <c r="E72" s="54"/>
      <c r="F72" s="54"/>
      <c r="G72" s="54"/>
      <c r="H72" s="54"/>
      <c r="I72" s="54"/>
      <c r="J72" s="54"/>
      <c r="K72" s="55"/>
    </row>
    <row r="76" spans="2:12" s="1" customFormat="1" ht="6.95" customHeight="1">
      <c r="B76" s="56"/>
      <c r="C76" s="57"/>
      <c r="D76" s="57"/>
      <c r="E76" s="57"/>
      <c r="F76" s="57"/>
      <c r="G76" s="57"/>
      <c r="H76" s="57"/>
      <c r="I76" s="57"/>
      <c r="J76" s="57"/>
      <c r="K76" s="57"/>
      <c r="L76" s="38"/>
    </row>
    <row r="77" spans="2:12" s="1" customFormat="1" ht="36.95" customHeight="1">
      <c r="B77" s="38"/>
      <c r="C77" s="58" t="s">
        <v>118</v>
      </c>
      <c r="L77" s="38"/>
    </row>
    <row r="78" spans="2:12" s="1" customFormat="1" ht="6.95" customHeight="1">
      <c r="B78" s="38"/>
      <c r="L78" s="38"/>
    </row>
    <row r="79" spans="2:12" s="1" customFormat="1" ht="14.45" customHeight="1">
      <c r="B79" s="38"/>
      <c r="C79" s="60" t="s">
        <v>16</v>
      </c>
      <c r="L79" s="38"/>
    </row>
    <row r="80" spans="2:12" s="1" customFormat="1" ht="16.5" customHeight="1">
      <c r="B80" s="38"/>
      <c r="E80" s="391" t="str">
        <f>E7</f>
        <v>219170003 - Malé Labe, Horní Lánov, rekonstrukce opevnění, ř.km 11,255 - 11,500</v>
      </c>
      <c r="F80" s="392"/>
      <c r="G80" s="392"/>
      <c r="H80" s="392"/>
      <c r="L80" s="38"/>
    </row>
    <row r="81" spans="2:12" s="1" customFormat="1" ht="14.45" customHeight="1">
      <c r="B81" s="38"/>
      <c r="C81" s="60" t="s">
        <v>95</v>
      </c>
      <c r="L81" s="38"/>
    </row>
    <row r="82" spans="2:12" s="1" customFormat="1" ht="17.25" customHeight="1">
      <c r="B82" s="38"/>
      <c r="E82" s="382" t="str">
        <f>E9</f>
        <v>SO 02 - Stabilizace paty LB zdi v délce 28 m v ř.km 11,258 ÷ 11,288</v>
      </c>
      <c r="F82" s="393"/>
      <c r="G82" s="393"/>
      <c r="H82" s="393"/>
      <c r="L82" s="38"/>
    </row>
    <row r="83" spans="2:12" s="1" customFormat="1" ht="6.95" customHeight="1">
      <c r="B83" s="38"/>
      <c r="L83" s="38"/>
    </row>
    <row r="84" spans="2:12" s="1" customFormat="1" ht="18" customHeight="1">
      <c r="B84" s="38"/>
      <c r="C84" s="60" t="s">
        <v>19</v>
      </c>
      <c r="F84" s="131" t="str">
        <f>F12</f>
        <v xml:space="preserve"> </v>
      </c>
      <c r="I84" s="60" t="s">
        <v>21</v>
      </c>
      <c r="J84" s="64" t="str">
        <f>IF(J12="","",J12)</f>
        <v/>
      </c>
      <c r="L84" s="38"/>
    </row>
    <row r="85" spans="2:12" s="1" customFormat="1" ht="6.95" customHeight="1">
      <c r="B85" s="38"/>
      <c r="L85" s="38"/>
    </row>
    <row r="86" spans="2:12" s="1" customFormat="1" ht="15">
      <c r="B86" s="38"/>
      <c r="C86" s="60" t="s">
        <v>22</v>
      </c>
      <c r="F86" s="131" t="str">
        <f>E15</f>
        <v>Povodí Labe, státní podnik</v>
      </c>
      <c r="I86" s="60" t="s">
        <v>27</v>
      </c>
      <c r="J86" s="131"/>
      <c r="L86" s="38"/>
    </row>
    <row r="87" spans="2:12" s="1" customFormat="1" ht="14.45" customHeight="1">
      <c r="B87" s="38"/>
      <c r="C87" s="60" t="s">
        <v>26</v>
      </c>
      <c r="F87" s="131" t="str">
        <f>IF(E18="","",E18)</f>
        <v xml:space="preserve"> </v>
      </c>
      <c r="L87" s="38"/>
    </row>
    <row r="88" spans="2:12" s="1" customFormat="1" ht="10.35" customHeight="1">
      <c r="B88" s="38"/>
      <c r="L88" s="38"/>
    </row>
    <row r="89" spans="2:20" s="9" customFormat="1" ht="29.25" customHeight="1">
      <c r="B89" s="132"/>
      <c r="C89" s="133" t="s">
        <v>119</v>
      </c>
      <c r="D89" s="134" t="s">
        <v>50</v>
      </c>
      <c r="E89" s="134" t="s">
        <v>46</v>
      </c>
      <c r="F89" s="134" t="s">
        <v>120</v>
      </c>
      <c r="G89" s="134" t="s">
        <v>121</v>
      </c>
      <c r="H89" s="134" t="s">
        <v>122</v>
      </c>
      <c r="I89" s="134" t="s">
        <v>123</v>
      </c>
      <c r="J89" s="134" t="s">
        <v>99</v>
      </c>
      <c r="K89" s="135" t="s">
        <v>124</v>
      </c>
      <c r="L89" s="132"/>
      <c r="M89" s="70" t="s">
        <v>125</v>
      </c>
      <c r="N89" s="71" t="s">
        <v>35</v>
      </c>
      <c r="O89" s="71" t="s">
        <v>126</v>
      </c>
      <c r="P89" s="71" t="s">
        <v>127</v>
      </c>
      <c r="Q89" s="71" t="s">
        <v>128</v>
      </c>
      <c r="R89" s="71" t="s">
        <v>129</v>
      </c>
      <c r="S89" s="71" t="s">
        <v>130</v>
      </c>
      <c r="T89" s="72" t="s">
        <v>131</v>
      </c>
    </row>
    <row r="90" spans="2:63" s="1" customFormat="1" ht="29.25" customHeight="1">
      <c r="B90" s="38"/>
      <c r="C90" s="74" t="s">
        <v>100</v>
      </c>
      <c r="J90" s="136">
        <f>BK90</f>
        <v>0</v>
      </c>
      <c r="L90" s="38"/>
      <c r="M90" s="73"/>
      <c r="N90" s="65"/>
      <c r="O90" s="65"/>
      <c r="P90" s="137">
        <f>P91+P279+P304</f>
        <v>0</v>
      </c>
      <c r="Q90" s="65"/>
      <c r="R90" s="137">
        <f>R91+R279+R304</f>
        <v>84.91937499999999</v>
      </c>
      <c r="S90" s="65"/>
      <c r="T90" s="138">
        <f>T91+T279+T304</f>
        <v>0</v>
      </c>
      <c r="AT90" s="24" t="s">
        <v>64</v>
      </c>
      <c r="AU90" s="24" t="s">
        <v>101</v>
      </c>
      <c r="BK90" s="139">
        <f>BK91+BK279+BK304</f>
        <v>0</v>
      </c>
    </row>
    <row r="91" spans="2:63" s="10" customFormat="1" ht="37.35" customHeight="1">
      <c r="B91" s="140"/>
      <c r="D91" s="141" t="s">
        <v>64</v>
      </c>
      <c r="E91" s="142" t="s">
        <v>132</v>
      </c>
      <c r="F91" s="142" t="s">
        <v>133</v>
      </c>
      <c r="J91" s="143">
        <f>BK91</f>
        <v>0</v>
      </c>
      <c r="L91" s="140"/>
      <c r="M91" s="144"/>
      <c r="N91" s="145"/>
      <c r="O91" s="145"/>
      <c r="P91" s="146">
        <f>P92+P144+P162+P189+P208+P254+P275</f>
        <v>0</v>
      </c>
      <c r="Q91" s="145"/>
      <c r="R91" s="146">
        <f>R92+R144+R162+R189+R208+R254+R275</f>
        <v>84.91437499999999</v>
      </c>
      <c r="S91" s="145"/>
      <c r="T91" s="147">
        <f>T92+T144+T162+T189+T208+T254+T275</f>
        <v>0</v>
      </c>
      <c r="AR91" s="141" t="s">
        <v>73</v>
      </c>
      <c r="AT91" s="148" t="s">
        <v>64</v>
      </c>
      <c r="AU91" s="148" t="s">
        <v>65</v>
      </c>
      <c r="AY91" s="141" t="s">
        <v>134</v>
      </c>
      <c r="BK91" s="149">
        <f>BK92+BK144+BK162+BK189+BK208+BK254+BK275</f>
        <v>0</v>
      </c>
    </row>
    <row r="92" spans="2:63" s="10" customFormat="1" ht="19.9" customHeight="1">
      <c r="B92" s="140"/>
      <c r="D92" s="141" t="s">
        <v>64</v>
      </c>
      <c r="E92" s="150" t="s">
        <v>73</v>
      </c>
      <c r="F92" s="150" t="s">
        <v>135</v>
      </c>
      <c r="J92" s="151">
        <f>BK92</f>
        <v>0</v>
      </c>
      <c r="L92" s="140"/>
      <c r="M92" s="144"/>
      <c r="N92" s="145"/>
      <c r="O92" s="145"/>
      <c r="P92" s="146">
        <f>SUM(P93:P143)</f>
        <v>0</v>
      </c>
      <c r="Q92" s="145"/>
      <c r="R92" s="146">
        <f>SUM(R93:R143)</f>
        <v>0.054962000000000004</v>
      </c>
      <c r="S92" s="145"/>
      <c r="T92" s="147">
        <f>SUM(T93:T143)</f>
        <v>0</v>
      </c>
      <c r="AR92" s="141" t="s">
        <v>73</v>
      </c>
      <c r="AT92" s="148" t="s">
        <v>64</v>
      </c>
      <c r="AU92" s="148" t="s">
        <v>73</v>
      </c>
      <c r="AY92" s="141" t="s">
        <v>134</v>
      </c>
      <c r="BK92" s="149">
        <f>SUM(BK93:BK143)</f>
        <v>0</v>
      </c>
    </row>
    <row r="93" spans="2:65" s="1" customFormat="1" ht="16.5" customHeight="1">
      <c r="B93" s="152"/>
      <c r="C93" s="153" t="s">
        <v>73</v>
      </c>
      <c r="D93" s="153" t="s">
        <v>136</v>
      </c>
      <c r="E93" s="154" t="s">
        <v>189</v>
      </c>
      <c r="F93" s="155" t="s">
        <v>190</v>
      </c>
      <c r="G93" s="156" t="s">
        <v>191</v>
      </c>
      <c r="H93" s="157">
        <v>1440</v>
      </c>
      <c r="I93" s="158"/>
      <c r="J93" s="158">
        <f>ROUND(I93*H93,2)</f>
        <v>0</v>
      </c>
      <c r="K93" s="155" t="s">
        <v>1065</v>
      </c>
      <c r="L93" s="38"/>
      <c r="M93" s="159" t="s">
        <v>5</v>
      </c>
      <c r="N93" s="160" t="s">
        <v>36</v>
      </c>
      <c r="O93" s="161"/>
      <c r="P93" s="161">
        <f>O93*H93</f>
        <v>0</v>
      </c>
      <c r="Q93" s="161">
        <v>0</v>
      </c>
      <c r="R93" s="161">
        <f>Q93*H93</f>
        <v>0</v>
      </c>
      <c r="S93" s="161">
        <v>0</v>
      </c>
      <c r="T93" s="162">
        <f>S93*H93</f>
        <v>0</v>
      </c>
      <c r="AR93" s="24" t="s">
        <v>141</v>
      </c>
      <c r="AT93" s="24" t="s">
        <v>136</v>
      </c>
      <c r="AU93" s="24" t="s">
        <v>75</v>
      </c>
      <c r="AY93" s="24" t="s">
        <v>134</v>
      </c>
      <c r="BE93" s="163">
        <f>IF(N93="základní",J93,0)</f>
        <v>0</v>
      </c>
      <c r="BF93" s="163">
        <f>IF(N93="snížená",J93,0)</f>
        <v>0</v>
      </c>
      <c r="BG93" s="163">
        <f>IF(N93="zákl. přenesená",J93,0)</f>
        <v>0</v>
      </c>
      <c r="BH93" s="163">
        <f>IF(N93="sníž. přenesená",J93,0)</f>
        <v>0</v>
      </c>
      <c r="BI93" s="163">
        <f>IF(N93="nulová",J93,0)</f>
        <v>0</v>
      </c>
      <c r="BJ93" s="24" t="s">
        <v>73</v>
      </c>
      <c r="BK93" s="163">
        <f>ROUND(I93*H93,2)</f>
        <v>0</v>
      </c>
      <c r="BL93" s="24" t="s">
        <v>141</v>
      </c>
      <c r="BM93" s="24" t="s">
        <v>717</v>
      </c>
    </row>
    <row r="94" spans="2:47" s="1" customFormat="1" ht="13.5">
      <c r="B94" s="38"/>
      <c r="D94" s="164" t="s">
        <v>143</v>
      </c>
      <c r="F94" s="165" t="s">
        <v>193</v>
      </c>
      <c r="L94" s="38"/>
      <c r="M94" s="166"/>
      <c r="N94" s="39"/>
      <c r="O94" s="39"/>
      <c r="P94" s="39"/>
      <c r="Q94" s="39"/>
      <c r="R94" s="39"/>
      <c r="S94" s="39"/>
      <c r="T94" s="67"/>
      <c r="AT94" s="24" t="s">
        <v>143</v>
      </c>
      <c r="AU94" s="24" t="s">
        <v>75</v>
      </c>
    </row>
    <row r="95" spans="2:47" s="1" customFormat="1" ht="256.5">
      <c r="B95" s="38"/>
      <c r="D95" s="164" t="s">
        <v>145</v>
      </c>
      <c r="F95" s="167" t="s">
        <v>194</v>
      </c>
      <c r="L95" s="38"/>
      <c r="M95" s="166"/>
      <c r="N95" s="39"/>
      <c r="O95" s="39"/>
      <c r="P95" s="39"/>
      <c r="Q95" s="39"/>
      <c r="R95" s="39"/>
      <c r="S95" s="39"/>
      <c r="T95" s="67"/>
      <c r="AT95" s="24" t="s">
        <v>145</v>
      </c>
      <c r="AU95" s="24" t="s">
        <v>75</v>
      </c>
    </row>
    <row r="96" spans="2:51" s="12" customFormat="1" ht="13.5">
      <c r="B96" s="174"/>
      <c r="D96" s="164" t="s">
        <v>146</v>
      </c>
      <c r="E96" s="175" t="s">
        <v>5</v>
      </c>
      <c r="F96" s="176" t="s">
        <v>718</v>
      </c>
      <c r="H96" s="177">
        <v>1440</v>
      </c>
      <c r="L96" s="174"/>
      <c r="M96" s="178"/>
      <c r="N96" s="179"/>
      <c r="O96" s="179"/>
      <c r="P96" s="179"/>
      <c r="Q96" s="179"/>
      <c r="R96" s="179"/>
      <c r="S96" s="179"/>
      <c r="T96" s="180"/>
      <c r="AT96" s="175" t="s">
        <v>146</v>
      </c>
      <c r="AU96" s="175" t="s">
        <v>75</v>
      </c>
      <c r="AV96" s="12" t="s">
        <v>75</v>
      </c>
      <c r="AW96" s="12" t="s">
        <v>28</v>
      </c>
      <c r="AX96" s="12" t="s">
        <v>65</v>
      </c>
      <c r="AY96" s="175" t="s">
        <v>134</v>
      </c>
    </row>
    <row r="97" spans="2:51" s="13" customFormat="1" ht="13.5">
      <c r="B97" s="181"/>
      <c r="D97" s="164" t="s">
        <v>146</v>
      </c>
      <c r="E97" s="182" t="s">
        <v>5</v>
      </c>
      <c r="F97" s="183" t="s">
        <v>149</v>
      </c>
      <c r="H97" s="184">
        <v>1440</v>
      </c>
      <c r="L97" s="181"/>
      <c r="M97" s="185"/>
      <c r="N97" s="186"/>
      <c r="O97" s="186"/>
      <c r="P97" s="186"/>
      <c r="Q97" s="186"/>
      <c r="R97" s="186"/>
      <c r="S97" s="186"/>
      <c r="T97" s="187"/>
      <c r="AT97" s="182" t="s">
        <v>146</v>
      </c>
      <c r="AU97" s="182" t="s">
        <v>75</v>
      </c>
      <c r="AV97" s="13" t="s">
        <v>141</v>
      </c>
      <c r="AW97" s="13" t="s">
        <v>28</v>
      </c>
      <c r="AX97" s="13" t="s">
        <v>73</v>
      </c>
      <c r="AY97" s="182" t="s">
        <v>134</v>
      </c>
    </row>
    <row r="98" spans="2:65" s="1" customFormat="1" ht="25.5" customHeight="1">
      <c r="B98" s="152"/>
      <c r="C98" s="153" t="s">
        <v>75</v>
      </c>
      <c r="D98" s="153" t="s">
        <v>136</v>
      </c>
      <c r="E98" s="154" t="s">
        <v>197</v>
      </c>
      <c r="F98" s="155" t="s">
        <v>198</v>
      </c>
      <c r="G98" s="156" t="s">
        <v>199</v>
      </c>
      <c r="H98" s="157">
        <v>60</v>
      </c>
      <c r="I98" s="158"/>
      <c r="J98" s="158">
        <f>ROUND(I98*H98,2)</f>
        <v>0</v>
      </c>
      <c r="K98" s="155" t="s">
        <v>1065</v>
      </c>
      <c r="L98" s="38"/>
      <c r="M98" s="159" t="s">
        <v>5</v>
      </c>
      <c r="N98" s="160" t="s">
        <v>36</v>
      </c>
      <c r="O98" s="161"/>
      <c r="P98" s="161">
        <f>O98*H98</f>
        <v>0</v>
      </c>
      <c r="Q98" s="161">
        <v>0</v>
      </c>
      <c r="R98" s="161">
        <f>Q98*H98</f>
        <v>0</v>
      </c>
      <c r="S98" s="161">
        <v>0</v>
      </c>
      <c r="T98" s="162">
        <f>S98*H98</f>
        <v>0</v>
      </c>
      <c r="AR98" s="24" t="s">
        <v>141</v>
      </c>
      <c r="AT98" s="24" t="s">
        <v>136</v>
      </c>
      <c r="AU98" s="24" t="s">
        <v>75</v>
      </c>
      <c r="AY98" s="24" t="s">
        <v>134</v>
      </c>
      <c r="BE98" s="163">
        <f>IF(N98="základní",J98,0)</f>
        <v>0</v>
      </c>
      <c r="BF98" s="163">
        <f>IF(N98="snížená",J98,0)</f>
        <v>0</v>
      </c>
      <c r="BG98" s="163">
        <f>IF(N98="zákl. přenesená",J98,0)</f>
        <v>0</v>
      </c>
      <c r="BH98" s="163">
        <f>IF(N98="sníž. přenesená",J98,0)</f>
        <v>0</v>
      </c>
      <c r="BI98" s="163">
        <f>IF(N98="nulová",J98,0)</f>
        <v>0</v>
      </c>
      <c r="BJ98" s="24" t="s">
        <v>73</v>
      </c>
      <c r="BK98" s="163">
        <f>ROUND(I98*H98,2)</f>
        <v>0</v>
      </c>
      <c r="BL98" s="24" t="s">
        <v>141</v>
      </c>
      <c r="BM98" s="24" t="s">
        <v>719</v>
      </c>
    </row>
    <row r="99" spans="2:47" s="1" customFormat="1" ht="27">
      <c r="B99" s="38"/>
      <c r="D99" s="164" t="s">
        <v>143</v>
      </c>
      <c r="F99" s="165" t="s">
        <v>201</v>
      </c>
      <c r="L99" s="38"/>
      <c r="M99" s="166"/>
      <c r="N99" s="39"/>
      <c r="O99" s="39"/>
      <c r="P99" s="39"/>
      <c r="Q99" s="39"/>
      <c r="R99" s="39"/>
      <c r="S99" s="39"/>
      <c r="T99" s="67"/>
      <c r="AT99" s="24" t="s">
        <v>143</v>
      </c>
      <c r="AU99" s="24" t="s">
        <v>75</v>
      </c>
    </row>
    <row r="100" spans="2:47" s="1" customFormat="1" ht="162">
      <c r="B100" s="38"/>
      <c r="D100" s="164" t="s">
        <v>145</v>
      </c>
      <c r="F100" s="167" t="s">
        <v>202</v>
      </c>
      <c r="L100" s="38"/>
      <c r="M100" s="166"/>
      <c r="N100" s="39"/>
      <c r="O100" s="39"/>
      <c r="P100" s="39"/>
      <c r="Q100" s="39"/>
      <c r="R100" s="39"/>
      <c r="S100" s="39"/>
      <c r="T100" s="67"/>
      <c r="AT100" s="24" t="s">
        <v>145</v>
      </c>
      <c r="AU100" s="24" t="s">
        <v>75</v>
      </c>
    </row>
    <row r="101" spans="2:51" s="12" customFormat="1" ht="13.5">
      <c r="B101" s="174"/>
      <c r="D101" s="164" t="s">
        <v>146</v>
      </c>
      <c r="E101" s="175" t="s">
        <v>5</v>
      </c>
      <c r="F101" s="176" t="s">
        <v>720</v>
      </c>
      <c r="H101" s="177">
        <v>60</v>
      </c>
      <c r="L101" s="174"/>
      <c r="M101" s="178"/>
      <c r="N101" s="179"/>
      <c r="O101" s="179"/>
      <c r="P101" s="179"/>
      <c r="Q101" s="179"/>
      <c r="R101" s="179"/>
      <c r="S101" s="179"/>
      <c r="T101" s="180"/>
      <c r="AT101" s="175" t="s">
        <v>146</v>
      </c>
      <c r="AU101" s="175" t="s">
        <v>75</v>
      </c>
      <c r="AV101" s="12" t="s">
        <v>75</v>
      </c>
      <c r="AW101" s="12" t="s">
        <v>28</v>
      </c>
      <c r="AX101" s="12" t="s">
        <v>65</v>
      </c>
      <c r="AY101" s="175" t="s">
        <v>134</v>
      </c>
    </row>
    <row r="102" spans="2:51" s="13" customFormat="1" ht="13.5">
      <c r="B102" s="181"/>
      <c r="D102" s="164" t="s">
        <v>146</v>
      </c>
      <c r="E102" s="182" t="s">
        <v>5</v>
      </c>
      <c r="F102" s="183" t="s">
        <v>149</v>
      </c>
      <c r="H102" s="184">
        <v>60</v>
      </c>
      <c r="L102" s="181"/>
      <c r="M102" s="185"/>
      <c r="N102" s="186"/>
      <c r="O102" s="186"/>
      <c r="P102" s="186"/>
      <c r="Q102" s="186"/>
      <c r="R102" s="186"/>
      <c r="S102" s="186"/>
      <c r="T102" s="187"/>
      <c r="AT102" s="182" t="s">
        <v>146</v>
      </c>
      <c r="AU102" s="182" t="s">
        <v>75</v>
      </c>
      <c r="AV102" s="13" t="s">
        <v>141</v>
      </c>
      <c r="AW102" s="13" t="s">
        <v>28</v>
      </c>
      <c r="AX102" s="13" t="s">
        <v>73</v>
      </c>
      <c r="AY102" s="182" t="s">
        <v>134</v>
      </c>
    </row>
    <row r="103" spans="2:65" s="1" customFormat="1" ht="25.5" customHeight="1">
      <c r="B103" s="152"/>
      <c r="C103" s="153" t="s">
        <v>150</v>
      </c>
      <c r="D103" s="153" t="s">
        <v>136</v>
      </c>
      <c r="E103" s="154" t="s">
        <v>721</v>
      </c>
      <c r="F103" s="155" t="s">
        <v>722</v>
      </c>
      <c r="G103" s="156" t="s">
        <v>170</v>
      </c>
      <c r="H103" s="157">
        <v>11.8</v>
      </c>
      <c r="I103" s="158"/>
      <c r="J103" s="158">
        <f>ROUND(I103*H103,2)</f>
        <v>0</v>
      </c>
      <c r="K103" s="155" t="s">
        <v>1065</v>
      </c>
      <c r="L103" s="38"/>
      <c r="M103" s="159" t="s">
        <v>5</v>
      </c>
      <c r="N103" s="160" t="s">
        <v>36</v>
      </c>
      <c r="O103" s="161"/>
      <c r="P103" s="161">
        <f>O103*H103</f>
        <v>0</v>
      </c>
      <c r="Q103" s="161">
        <v>0</v>
      </c>
      <c r="R103" s="161">
        <f>Q103*H103</f>
        <v>0</v>
      </c>
      <c r="S103" s="161">
        <v>0</v>
      </c>
      <c r="T103" s="162">
        <f>S103*H103</f>
        <v>0</v>
      </c>
      <c r="AR103" s="24" t="s">
        <v>141</v>
      </c>
      <c r="AT103" s="24" t="s">
        <v>136</v>
      </c>
      <c r="AU103" s="24" t="s">
        <v>75</v>
      </c>
      <c r="AY103" s="24" t="s">
        <v>134</v>
      </c>
      <c r="BE103" s="163">
        <f>IF(N103="základní",J103,0)</f>
        <v>0</v>
      </c>
      <c r="BF103" s="163">
        <f>IF(N103="snížená",J103,0)</f>
        <v>0</v>
      </c>
      <c r="BG103" s="163">
        <f>IF(N103="zákl. přenesená",J103,0)</f>
        <v>0</v>
      </c>
      <c r="BH103" s="163">
        <f>IF(N103="sníž. přenesená",J103,0)</f>
        <v>0</v>
      </c>
      <c r="BI103" s="163">
        <f>IF(N103="nulová",J103,0)</f>
        <v>0</v>
      </c>
      <c r="BJ103" s="24" t="s">
        <v>73</v>
      </c>
      <c r="BK103" s="163">
        <f>ROUND(I103*H103,2)</f>
        <v>0</v>
      </c>
      <c r="BL103" s="24" t="s">
        <v>141</v>
      </c>
      <c r="BM103" s="24" t="s">
        <v>723</v>
      </c>
    </row>
    <row r="104" spans="2:47" s="1" customFormat="1" ht="40.5">
      <c r="B104" s="38"/>
      <c r="D104" s="164" t="s">
        <v>143</v>
      </c>
      <c r="F104" s="165" t="s">
        <v>724</v>
      </c>
      <c r="L104" s="38"/>
      <c r="M104" s="166"/>
      <c r="N104" s="39"/>
      <c r="O104" s="39"/>
      <c r="P104" s="39"/>
      <c r="Q104" s="39"/>
      <c r="R104" s="39"/>
      <c r="S104" s="39"/>
      <c r="T104" s="67"/>
      <c r="AT104" s="24" t="s">
        <v>143</v>
      </c>
      <c r="AU104" s="24" t="s">
        <v>75</v>
      </c>
    </row>
    <row r="105" spans="2:47" s="1" customFormat="1" ht="216">
      <c r="B105" s="38"/>
      <c r="D105" s="164" t="s">
        <v>145</v>
      </c>
      <c r="F105" s="167" t="s">
        <v>725</v>
      </c>
      <c r="L105" s="38"/>
      <c r="M105" s="166"/>
      <c r="N105" s="39"/>
      <c r="O105" s="39"/>
      <c r="P105" s="39"/>
      <c r="Q105" s="39"/>
      <c r="R105" s="39"/>
      <c r="S105" s="39"/>
      <c r="T105" s="67"/>
      <c r="AT105" s="24" t="s">
        <v>145</v>
      </c>
      <c r="AU105" s="24" t="s">
        <v>75</v>
      </c>
    </row>
    <row r="106" spans="2:51" s="11" customFormat="1" ht="13.5">
      <c r="B106" s="168"/>
      <c r="D106" s="164" t="s">
        <v>146</v>
      </c>
      <c r="E106" s="169" t="s">
        <v>5</v>
      </c>
      <c r="F106" s="170" t="s">
        <v>726</v>
      </c>
      <c r="H106" s="169" t="s">
        <v>5</v>
      </c>
      <c r="L106" s="168"/>
      <c r="M106" s="171"/>
      <c r="N106" s="172"/>
      <c r="O106" s="172"/>
      <c r="P106" s="172"/>
      <c r="Q106" s="172"/>
      <c r="R106" s="172"/>
      <c r="S106" s="172"/>
      <c r="T106" s="173"/>
      <c r="AT106" s="169" t="s">
        <v>146</v>
      </c>
      <c r="AU106" s="169" t="s">
        <v>75</v>
      </c>
      <c r="AV106" s="11" t="s">
        <v>73</v>
      </c>
      <c r="AW106" s="11" t="s">
        <v>28</v>
      </c>
      <c r="AX106" s="11" t="s">
        <v>65</v>
      </c>
      <c r="AY106" s="169" t="s">
        <v>134</v>
      </c>
    </row>
    <row r="107" spans="2:51" s="11" customFormat="1" ht="13.5">
      <c r="B107" s="168"/>
      <c r="D107" s="164" t="s">
        <v>146</v>
      </c>
      <c r="E107" s="169" t="s">
        <v>5</v>
      </c>
      <c r="F107" s="170" t="s">
        <v>727</v>
      </c>
      <c r="H107" s="169" t="s">
        <v>5</v>
      </c>
      <c r="L107" s="168"/>
      <c r="M107" s="171"/>
      <c r="N107" s="172"/>
      <c r="O107" s="172"/>
      <c r="P107" s="172"/>
      <c r="Q107" s="172"/>
      <c r="R107" s="172"/>
      <c r="S107" s="172"/>
      <c r="T107" s="173"/>
      <c r="AT107" s="169" t="s">
        <v>146</v>
      </c>
      <c r="AU107" s="169" t="s">
        <v>75</v>
      </c>
      <c r="AV107" s="11" t="s">
        <v>73</v>
      </c>
      <c r="AW107" s="11" t="s">
        <v>28</v>
      </c>
      <c r="AX107" s="11" t="s">
        <v>65</v>
      </c>
      <c r="AY107" s="169" t="s">
        <v>134</v>
      </c>
    </row>
    <row r="108" spans="2:51" s="12" customFormat="1" ht="13.5">
      <c r="B108" s="174"/>
      <c r="D108" s="164" t="s">
        <v>146</v>
      </c>
      <c r="E108" s="175" t="s">
        <v>5</v>
      </c>
      <c r="F108" s="176" t="s">
        <v>728</v>
      </c>
      <c r="H108" s="177">
        <v>11.8</v>
      </c>
      <c r="L108" s="174"/>
      <c r="M108" s="178"/>
      <c r="N108" s="179"/>
      <c r="O108" s="179"/>
      <c r="P108" s="179"/>
      <c r="Q108" s="179"/>
      <c r="R108" s="179"/>
      <c r="S108" s="179"/>
      <c r="T108" s="180"/>
      <c r="AT108" s="175" t="s">
        <v>146</v>
      </c>
      <c r="AU108" s="175" t="s">
        <v>75</v>
      </c>
      <c r="AV108" s="12" t="s">
        <v>75</v>
      </c>
      <c r="AW108" s="12" t="s">
        <v>28</v>
      </c>
      <c r="AX108" s="12" t="s">
        <v>65</v>
      </c>
      <c r="AY108" s="175" t="s">
        <v>134</v>
      </c>
    </row>
    <row r="109" spans="2:51" s="13" customFormat="1" ht="13.5">
      <c r="B109" s="181"/>
      <c r="D109" s="164" t="s">
        <v>146</v>
      </c>
      <c r="E109" s="182" t="s">
        <v>5</v>
      </c>
      <c r="F109" s="183" t="s">
        <v>149</v>
      </c>
      <c r="H109" s="184">
        <v>11.8</v>
      </c>
      <c r="L109" s="181"/>
      <c r="M109" s="185"/>
      <c r="N109" s="186"/>
      <c r="O109" s="186"/>
      <c r="P109" s="186"/>
      <c r="Q109" s="186"/>
      <c r="R109" s="186"/>
      <c r="S109" s="186"/>
      <c r="T109" s="187"/>
      <c r="AT109" s="182" t="s">
        <v>146</v>
      </c>
      <c r="AU109" s="182" t="s">
        <v>75</v>
      </c>
      <c r="AV109" s="13" t="s">
        <v>141</v>
      </c>
      <c r="AW109" s="13" t="s">
        <v>28</v>
      </c>
      <c r="AX109" s="13" t="s">
        <v>73</v>
      </c>
      <c r="AY109" s="182" t="s">
        <v>134</v>
      </c>
    </row>
    <row r="110" spans="2:65" s="1" customFormat="1" ht="25.5" customHeight="1">
      <c r="B110" s="152"/>
      <c r="C110" s="153" t="s">
        <v>141</v>
      </c>
      <c r="D110" s="153" t="s">
        <v>136</v>
      </c>
      <c r="E110" s="154" t="s">
        <v>729</v>
      </c>
      <c r="F110" s="155" t="s">
        <v>730</v>
      </c>
      <c r="G110" s="156" t="s">
        <v>170</v>
      </c>
      <c r="H110" s="157">
        <v>3</v>
      </c>
      <c r="I110" s="158"/>
      <c r="J110" s="158">
        <f>ROUND(I110*H110,2)</f>
        <v>0</v>
      </c>
      <c r="K110" s="155" t="s">
        <v>1065</v>
      </c>
      <c r="L110" s="38"/>
      <c r="M110" s="159" t="s">
        <v>5</v>
      </c>
      <c r="N110" s="160" t="s">
        <v>36</v>
      </c>
      <c r="O110" s="161"/>
      <c r="P110" s="161">
        <f>O110*H110</f>
        <v>0</v>
      </c>
      <c r="Q110" s="161">
        <v>0</v>
      </c>
      <c r="R110" s="161">
        <f>Q110*H110</f>
        <v>0</v>
      </c>
      <c r="S110" s="161">
        <v>0</v>
      </c>
      <c r="T110" s="162">
        <f>S110*H110</f>
        <v>0</v>
      </c>
      <c r="AR110" s="24" t="s">
        <v>141</v>
      </c>
      <c r="AT110" s="24" t="s">
        <v>136</v>
      </c>
      <c r="AU110" s="24" t="s">
        <v>75</v>
      </c>
      <c r="AY110" s="24" t="s">
        <v>134</v>
      </c>
      <c r="BE110" s="163">
        <f>IF(N110="základní",J110,0)</f>
        <v>0</v>
      </c>
      <c r="BF110" s="163">
        <f>IF(N110="snížená",J110,0)</f>
        <v>0</v>
      </c>
      <c r="BG110" s="163">
        <f>IF(N110="zákl. přenesená",J110,0)</f>
        <v>0</v>
      </c>
      <c r="BH110" s="163">
        <f>IF(N110="sníž. přenesená",J110,0)</f>
        <v>0</v>
      </c>
      <c r="BI110" s="163">
        <f>IF(N110="nulová",J110,0)</f>
        <v>0</v>
      </c>
      <c r="BJ110" s="24" t="s">
        <v>73</v>
      </c>
      <c r="BK110" s="163">
        <f>ROUND(I110*H110,2)</f>
        <v>0</v>
      </c>
      <c r="BL110" s="24" t="s">
        <v>141</v>
      </c>
      <c r="BM110" s="24" t="s">
        <v>731</v>
      </c>
    </row>
    <row r="111" spans="2:47" s="1" customFormat="1" ht="40.5">
      <c r="B111" s="38"/>
      <c r="D111" s="164" t="s">
        <v>143</v>
      </c>
      <c r="F111" s="165" t="s">
        <v>732</v>
      </c>
      <c r="L111" s="38"/>
      <c r="M111" s="166"/>
      <c r="N111" s="39"/>
      <c r="O111" s="39"/>
      <c r="P111" s="39"/>
      <c r="Q111" s="39"/>
      <c r="R111" s="39"/>
      <c r="S111" s="39"/>
      <c r="T111" s="67"/>
      <c r="AT111" s="24" t="s">
        <v>143</v>
      </c>
      <c r="AU111" s="24" t="s">
        <v>75</v>
      </c>
    </row>
    <row r="112" spans="2:47" s="1" customFormat="1" ht="216">
      <c r="B112" s="38"/>
      <c r="D112" s="164" t="s">
        <v>145</v>
      </c>
      <c r="F112" s="167" t="s">
        <v>725</v>
      </c>
      <c r="L112" s="38"/>
      <c r="M112" s="166"/>
      <c r="N112" s="39"/>
      <c r="O112" s="39"/>
      <c r="P112" s="39"/>
      <c r="Q112" s="39"/>
      <c r="R112" s="39"/>
      <c r="S112" s="39"/>
      <c r="T112" s="67"/>
      <c r="AT112" s="24" t="s">
        <v>145</v>
      </c>
      <c r="AU112" s="24" t="s">
        <v>75</v>
      </c>
    </row>
    <row r="113" spans="2:51" s="11" customFormat="1" ht="13.5">
      <c r="B113" s="168"/>
      <c r="D113" s="164" t="s">
        <v>146</v>
      </c>
      <c r="E113" s="169" t="s">
        <v>5</v>
      </c>
      <c r="F113" s="170" t="s">
        <v>726</v>
      </c>
      <c r="H113" s="169" t="s">
        <v>5</v>
      </c>
      <c r="L113" s="168"/>
      <c r="M113" s="171"/>
      <c r="N113" s="172"/>
      <c r="O113" s="172"/>
      <c r="P113" s="172"/>
      <c r="Q113" s="172"/>
      <c r="R113" s="172"/>
      <c r="S113" s="172"/>
      <c r="T113" s="173"/>
      <c r="AT113" s="169" t="s">
        <v>146</v>
      </c>
      <c r="AU113" s="169" t="s">
        <v>75</v>
      </c>
      <c r="AV113" s="11" t="s">
        <v>73</v>
      </c>
      <c r="AW113" s="11" t="s">
        <v>28</v>
      </c>
      <c r="AX113" s="11" t="s">
        <v>65</v>
      </c>
      <c r="AY113" s="169" t="s">
        <v>134</v>
      </c>
    </row>
    <row r="114" spans="2:51" s="11" customFormat="1" ht="13.5">
      <c r="B114" s="168"/>
      <c r="D114" s="164" t="s">
        <v>146</v>
      </c>
      <c r="E114" s="169" t="s">
        <v>5</v>
      </c>
      <c r="F114" s="170" t="s">
        <v>733</v>
      </c>
      <c r="H114" s="169" t="s">
        <v>5</v>
      </c>
      <c r="L114" s="168"/>
      <c r="M114" s="171"/>
      <c r="N114" s="172"/>
      <c r="O114" s="172"/>
      <c r="P114" s="172"/>
      <c r="Q114" s="172"/>
      <c r="R114" s="172"/>
      <c r="S114" s="172"/>
      <c r="T114" s="173"/>
      <c r="AT114" s="169" t="s">
        <v>146</v>
      </c>
      <c r="AU114" s="169" t="s">
        <v>75</v>
      </c>
      <c r="AV114" s="11" t="s">
        <v>73</v>
      </c>
      <c r="AW114" s="11" t="s">
        <v>28</v>
      </c>
      <c r="AX114" s="11" t="s">
        <v>65</v>
      </c>
      <c r="AY114" s="169" t="s">
        <v>134</v>
      </c>
    </row>
    <row r="115" spans="2:51" s="12" customFormat="1" ht="13.5">
      <c r="B115" s="174"/>
      <c r="D115" s="164" t="s">
        <v>146</v>
      </c>
      <c r="E115" s="175" t="s">
        <v>5</v>
      </c>
      <c r="F115" s="176" t="s">
        <v>734</v>
      </c>
      <c r="H115" s="177">
        <v>3</v>
      </c>
      <c r="L115" s="174"/>
      <c r="M115" s="178"/>
      <c r="N115" s="179"/>
      <c r="O115" s="179"/>
      <c r="P115" s="179"/>
      <c r="Q115" s="179"/>
      <c r="R115" s="179"/>
      <c r="S115" s="179"/>
      <c r="T115" s="180"/>
      <c r="AT115" s="175" t="s">
        <v>146</v>
      </c>
      <c r="AU115" s="175" t="s">
        <v>75</v>
      </c>
      <c r="AV115" s="12" t="s">
        <v>75</v>
      </c>
      <c r="AW115" s="12" t="s">
        <v>28</v>
      </c>
      <c r="AX115" s="12" t="s">
        <v>65</v>
      </c>
      <c r="AY115" s="175" t="s">
        <v>134</v>
      </c>
    </row>
    <row r="116" spans="2:51" s="13" customFormat="1" ht="13.5">
      <c r="B116" s="181"/>
      <c r="D116" s="164" t="s">
        <v>146</v>
      </c>
      <c r="E116" s="182" t="s">
        <v>5</v>
      </c>
      <c r="F116" s="183" t="s">
        <v>149</v>
      </c>
      <c r="H116" s="184">
        <v>3</v>
      </c>
      <c r="L116" s="181"/>
      <c r="M116" s="185"/>
      <c r="N116" s="186"/>
      <c r="O116" s="186"/>
      <c r="P116" s="186"/>
      <c r="Q116" s="186"/>
      <c r="R116" s="186"/>
      <c r="S116" s="186"/>
      <c r="T116" s="187"/>
      <c r="AT116" s="182" t="s">
        <v>146</v>
      </c>
      <c r="AU116" s="182" t="s">
        <v>75</v>
      </c>
      <c r="AV116" s="13" t="s">
        <v>141</v>
      </c>
      <c r="AW116" s="13" t="s">
        <v>28</v>
      </c>
      <c r="AX116" s="13" t="s">
        <v>73</v>
      </c>
      <c r="AY116" s="182" t="s">
        <v>134</v>
      </c>
    </row>
    <row r="117" spans="2:65" s="1" customFormat="1" ht="16.5" customHeight="1">
      <c r="B117" s="152"/>
      <c r="C117" s="153" t="s">
        <v>151</v>
      </c>
      <c r="D117" s="153" t="s">
        <v>136</v>
      </c>
      <c r="E117" s="154" t="s">
        <v>213</v>
      </c>
      <c r="F117" s="155" t="s">
        <v>214</v>
      </c>
      <c r="G117" s="156" t="s">
        <v>170</v>
      </c>
      <c r="H117" s="157">
        <v>30.1</v>
      </c>
      <c r="I117" s="158"/>
      <c r="J117" s="158">
        <f>ROUND(I117*H117,2)</f>
        <v>0</v>
      </c>
      <c r="K117" s="155" t="s">
        <v>1065</v>
      </c>
      <c r="L117" s="38"/>
      <c r="M117" s="159" t="s">
        <v>5</v>
      </c>
      <c r="N117" s="160" t="s">
        <v>36</v>
      </c>
      <c r="O117" s="161"/>
      <c r="P117" s="161">
        <f>O117*H117</f>
        <v>0</v>
      </c>
      <c r="Q117" s="161">
        <v>0.00042</v>
      </c>
      <c r="R117" s="161">
        <f>Q117*H117</f>
        <v>0.012642</v>
      </c>
      <c r="S117" s="161">
        <v>0</v>
      </c>
      <c r="T117" s="162">
        <f>S117*H117</f>
        <v>0</v>
      </c>
      <c r="AR117" s="24" t="s">
        <v>141</v>
      </c>
      <c r="AT117" s="24" t="s">
        <v>136</v>
      </c>
      <c r="AU117" s="24" t="s">
        <v>75</v>
      </c>
      <c r="AY117" s="24" t="s">
        <v>134</v>
      </c>
      <c r="BE117" s="163">
        <f>IF(N117="základní",J117,0)</f>
        <v>0</v>
      </c>
      <c r="BF117" s="163">
        <f>IF(N117="snížená",J117,0)</f>
        <v>0</v>
      </c>
      <c r="BG117" s="163">
        <f>IF(N117="zákl. přenesená",J117,0)</f>
        <v>0</v>
      </c>
      <c r="BH117" s="163">
        <f>IF(N117="sníž. přenesená",J117,0)</f>
        <v>0</v>
      </c>
      <c r="BI117" s="163">
        <f>IF(N117="nulová",J117,0)</f>
        <v>0</v>
      </c>
      <c r="BJ117" s="24" t="s">
        <v>73</v>
      </c>
      <c r="BK117" s="163">
        <f>ROUND(I117*H117,2)</f>
        <v>0</v>
      </c>
      <c r="BL117" s="24" t="s">
        <v>141</v>
      </c>
      <c r="BM117" s="24" t="s">
        <v>735</v>
      </c>
    </row>
    <row r="118" spans="2:47" s="1" customFormat="1" ht="27">
      <c r="B118" s="38"/>
      <c r="D118" s="164" t="s">
        <v>143</v>
      </c>
      <c r="F118" s="165" t="s">
        <v>216</v>
      </c>
      <c r="L118" s="38"/>
      <c r="M118" s="166"/>
      <c r="N118" s="39"/>
      <c r="O118" s="39"/>
      <c r="P118" s="39"/>
      <c r="Q118" s="39"/>
      <c r="R118" s="39"/>
      <c r="S118" s="39"/>
      <c r="T118" s="67"/>
      <c r="AT118" s="24" t="s">
        <v>143</v>
      </c>
      <c r="AU118" s="24" t="s">
        <v>75</v>
      </c>
    </row>
    <row r="119" spans="2:47" s="1" customFormat="1" ht="324">
      <c r="B119" s="38"/>
      <c r="D119" s="164" t="s">
        <v>145</v>
      </c>
      <c r="F119" s="167" t="s">
        <v>217</v>
      </c>
      <c r="L119" s="38"/>
      <c r="M119" s="166"/>
      <c r="N119" s="39"/>
      <c r="O119" s="39"/>
      <c r="P119" s="39"/>
      <c r="Q119" s="39"/>
      <c r="R119" s="39"/>
      <c r="S119" s="39"/>
      <c r="T119" s="67"/>
      <c r="AT119" s="24" t="s">
        <v>145</v>
      </c>
      <c r="AU119" s="24" t="s">
        <v>75</v>
      </c>
    </row>
    <row r="120" spans="2:51" s="11" customFormat="1" ht="13.5">
      <c r="B120" s="168"/>
      <c r="D120" s="164" t="s">
        <v>146</v>
      </c>
      <c r="E120" s="169" t="s">
        <v>5</v>
      </c>
      <c r="F120" s="170" t="s">
        <v>726</v>
      </c>
      <c r="H120" s="169" t="s">
        <v>5</v>
      </c>
      <c r="L120" s="168"/>
      <c r="M120" s="171"/>
      <c r="N120" s="172"/>
      <c r="O120" s="172"/>
      <c r="P120" s="172"/>
      <c r="Q120" s="172"/>
      <c r="R120" s="172"/>
      <c r="S120" s="172"/>
      <c r="T120" s="173"/>
      <c r="AT120" s="169" t="s">
        <v>146</v>
      </c>
      <c r="AU120" s="169" t="s">
        <v>75</v>
      </c>
      <c r="AV120" s="11" t="s">
        <v>73</v>
      </c>
      <c r="AW120" s="11" t="s">
        <v>28</v>
      </c>
      <c r="AX120" s="11" t="s">
        <v>65</v>
      </c>
      <c r="AY120" s="169" t="s">
        <v>134</v>
      </c>
    </row>
    <row r="121" spans="2:51" s="12" customFormat="1" ht="13.5">
      <c r="B121" s="174"/>
      <c r="D121" s="164" t="s">
        <v>146</v>
      </c>
      <c r="E121" s="175" t="s">
        <v>5</v>
      </c>
      <c r="F121" s="176" t="s">
        <v>736</v>
      </c>
      <c r="H121" s="177">
        <v>30.1</v>
      </c>
      <c r="L121" s="174"/>
      <c r="M121" s="178"/>
      <c r="N121" s="179"/>
      <c r="O121" s="179"/>
      <c r="P121" s="179"/>
      <c r="Q121" s="179"/>
      <c r="R121" s="179"/>
      <c r="S121" s="179"/>
      <c r="T121" s="180"/>
      <c r="AT121" s="175" t="s">
        <v>146</v>
      </c>
      <c r="AU121" s="175" t="s">
        <v>75</v>
      </c>
      <c r="AV121" s="12" t="s">
        <v>75</v>
      </c>
      <c r="AW121" s="12" t="s">
        <v>28</v>
      </c>
      <c r="AX121" s="12" t="s">
        <v>65</v>
      </c>
      <c r="AY121" s="175" t="s">
        <v>134</v>
      </c>
    </row>
    <row r="122" spans="2:51" s="13" customFormat="1" ht="13.5">
      <c r="B122" s="181"/>
      <c r="D122" s="164" t="s">
        <v>146</v>
      </c>
      <c r="E122" s="182" t="s">
        <v>5</v>
      </c>
      <c r="F122" s="183" t="s">
        <v>149</v>
      </c>
      <c r="H122" s="184">
        <v>30.1</v>
      </c>
      <c r="L122" s="181"/>
      <c r="M122" s="185"/>
      <c r="N122" s="186"/>
      <c r="O122" s="186"/>
      <c r="P122" s="186"/>
      <c r="Q122" s="186"/>
      <c r="R122" s="186"/>
      <c r="S122" s="186"/>
      <c r="T122" s="187"/>
      <c r="AT122" s="182" t="s">
        <v>146</v>
      </c>
      <c r="AU122" s="182" t="s">
        <v>75</v>
      </c>
      <c r="AV122" s="13" t="s">
        <v>141</v>
      </c>
      <c r="AW122" s="13" t="s">
        <v>28</v>
      </c>
      <c r="AX122" s="13" t="s">
        <v>73</v>
      </c>
      <c r="AY122" s="182" t="s">
        <v>134</v>
      </c>
    </row>
    <row r="123" spans="2:65" s="1" customFormat="1" ht="16.5" customHeight="1">
      <c r="B123" s="152"/>
      <c r="C123" s="153" t="s">
        <v>157</v>
      </c>
      <c r="D123" s="153" t="s">
        <v>136</v>
      </c>
      <c r="E123" s="154" t="s">
        <v>221</v>
      </c>
      <c r="F123" s="155" t="s">
        <v>222</v>
      </c>
      <c r="G123" s="156" t="s">
        <v>170</v>
      </c>
      <c r="H123" s="157">
        <v>8</v>
      </c>
      <c r="I123" s="158"/>
      <c r="J123" s="158">
        <f>ROUND(I123*H123,2)</f>
        <v>0</v>
      </c>
      <c r="K123" s="155" t="s">
        <v>1065</v>
      </c>
      <c r="L123" s="38"/>
      <c r="M123" s="159" t="s">
        <v>5</v>
      </c>
      <c r="N123" s="160" t="s">
        <v>36</v>
      </c>
      <c r="O123" s="161"/>
      <c r="P123" s="161">
        <f>O123*H123</f>
        <v>0</v>
      </c>
      <c r="Q123" s="161">
        <v>0.00102</v>
      </c>
      <c r="R123" s="161">
        <f>Q123*H123</f>
        <v>0.00816</v>
      </c>
      <c r="S123" s="161">
        <v>0</v>
      </c>
      <c r="T123" s="162">
        <f>S123*H123</f>
        <v>0</v>
      </c>
      <c r="AR123" s="24" t="s">
        <v>141</v>
      </c>
      <c r="AT123" s="24" t="s">
        <v>136</v>
      </c>
      <c r="AU123" s="24" t="s">
        <v>75</v>
      </c>
      <c r="AY123" s="24" t="s">
        <v>134</v>
      </c>
      <c r="BE123" s="163">
        <f>IF(N123="základní",J123,0)</f>
        <v>0</v>
      </c>
      <c r="BF123" s="163">
        <f>IF(N123="snížená",J123,0)</f>
        <v>0</v>
      </c>
      <c r="BG123" s="163">
        <f>IF(N123="zákl. přenesená",J123,0)</f>
        <v>0</v>
      </c>
      <c r="BH123" s="163">
        <f>IF(N123="sníž. přenesená",J123,0)</f>
        <v>0</v>
      </c>
      <c r="BI123" s="163">
        <f>IF(N123="nulová",J123,0)</f>
        <v>0</v>
      </c>
      <c r="BJ123" s="24" t="s">
        <v>73</v>
      </c>
      <c r="BK123" s="163">
        <f>ROUND(I123*H123,2)</f>
        <v>0</v>
      </c>
      <c r="BL123" s="24" t="s">
        <v>141</v>
      </c>
      <c r="BM123" s="24" t="s">
        <v>737</v>
      </c>
    </row>
    <row r="124" spans="2:47" s="1" customFormat="1" ht="27">
      <c r="B124" s="38"/>
      <c r="D124" s="164" t="s">
        <v>143</v>
      </c>
      <c r="F124" s="165" t="s">
        <v>224</v>
      </c>
      <c r="L124" s="38"/>
      <c r="M124" s="166"/>
      <c r="N124" s="39"/>
      <c r="O124" s="39"/>
      <c r="P124" s="39"/>
      <c r="Q124" s="39"/>
      <c r="R124" s="39"/>
      <c r="S124" s="39"/>
      <c r="T124" s="67"/>
      <c r="AT124" s="24" t="s">
        <v>143</v>
      </c>
      <c r="AU124" s="24" t="s">
        <v>75</v>
      </c>
    </row>
    <row r="125" spans="2:47" s="1" customFormat="1" ht="324">
      <c r="B125" s="38"/>
      <c r="D125" s="164" t="s">
        <v>145</v>
      </c>
      <c r="F125" s="167" t="s">
        <v>217</v>
      </c>
      <c r="L125" s="38"/>
      <c r="M125" s="166"/>
      <c r="N125" s="39"/>
      <c r="O125" s="39"/>
      <c r="P125" s="39"/>
      <c r="Q125" s="39"/>
      <c r="R125" s="39"/>
      <c r="S125" s="39"/>
      <c r="T125" s="67"/>
      <c r="AT125" s="24" t="s">
        <v>145</v>
      </c>
      <c r="AU125" s="24" t="s">
        <v>75</v>
      </c>
    </row>
    <row r="126" spans="2:51" s="11" customFormat="1" ht="13.5">
      <c r="B126" s="168"/>
      <c r="D126" s="164" t="s">
        <v>146</v>
      </c>
      <c r="E126" s="169" t="s">
        <v>5</v>
      </c>
      <c r="F126" s="170" t="s">
        <v>726</v>
      </c>
      <c r="H126" s="169" t="s">
        <v>5</v>
      </c>
      <c r="L126" s="168"/>
      <c r="M126" s="171"/>
      <c r="N126" s="172"/>
      <c r="O126" s="172"/>
      <c r="P126" s="172"/>
      <c r="Q126" s="172"/>
      <c r="R126" s="172"/>
      <c r="S126" s="172"/>
      <c r="T126" s="173"/>
      <c r="AT126" s="169" t="s">
        <v>146</v>
      </c>
      <c r="AU126" s="169" t="s">
        <v>75</v>
      </c>
      <c r="AV126" s="11" t="s">
        <v>73</v>
      </c>
      <c r="AW126" s="11" t="s">
        <v>28</v>
      </c>
      <c r="AX126" s="11" t="s">
        <v>65</v>
      </c>
      <c r="AY126" s="169" t="s">
        <v>134</v>
      </c>
    </row>
    <row r="127" spans="2:51" s="12" customFormat="1" ht="13.5">
      <c r="B127" s="174"/>
      <c r="D127" s="164" t="s">
        <v>146</v>
      </c>
      <c r="E127" s="175" t="s">
        <v>5</v>
      </c>
      <c r="F127" s="176" t="s">
        <v>738</v>
      </c>
      <c r="H127" s="177">
        <v>8</v>
      </c>
      <c r="L127" s="174"/>
      <c r="M127" s="178"/>
      <c r="N127" s="179"/>
      <c r="O127" s="179"/>
      <c r="P127" s="179"/>
      <c r="Q127" s="179"/>
      <c r="R127" s="179"/>
      <c r="S127" s="179"/>
      <c r="T127" s="180"/>
      <c r="AT127" s="175" t="s">
        <v>146</v>
      </c>
      <c r="AU127" s="175" t="s">
        <v>75</v>
      </c>
      <c r="AV127" s="12" t="s">
        <v>75</v>
      </c>
      <c r="AW127" s="12" t="s">
        <v>28</v>
      </c>
      <c r="AX127" s="12" t="s">
        <v>65</v>
      </c>
      <c r="AY127" s="175" t="s">
        <v>134</v>
      </c>
    </row>
    <row r="128" spans="2:51" s="13" customFormat="1" ht="13.5">
      <c r="B128" s="181"/>
      <c r="D128" s="164" t="s">
        <v>146</v>
      </c>
      <c r="E128" s="182" t="s">
        <v>5</v>
      </c>
      <c r="F128" s="183" t="s">
        <v>149</v>
      </c>
      <c r="H128" s="184">
        <v>8</v>
      </c>
      <c r="L128" s="181"/>
      <c r="M128" s="185"/>
      <c r="N128" s="186"/>
      <c r="O128" s="186"/>
      <c r="P128" s="186"/>
      <c r="Q128" s="186"/>
      <c r="R128" s="186"/>
      <c r="S128" s="186"/>
      <c r="T128" s="187"/>
      <c r="AT128" s="182" t="s">
        <v>146</v>
      </c>
      <c r="AU128" s="182" t="s">
        <v>75</v>
      </c>
      <c r="AV128" s="13" t="s">
        <v>141</v>
      </c>
      <c r="AW128" s="13" t="s">
        <v>28</v>
      </c>
      <c r="AX128" s="13" t="s">
        <v>73</v>
      </c>
      <c r="AY128" s="182" t="s">
        <v>134</v>
      </c>
    </row>
    <row r="129" spans="2:65" s="1" customFormat="1" ht="25.5" customHeight="1">
      <c r="B129" s="152"/>
      <c r="C129" s="153" t="s">
        <v>162</v>
      </c>
      <c r="D129" s="153" t="s">
        <v>136</v>
      </c>
      <c r="E129" s="154" t="s">
        <v>273</v>
      </c>
      <c r="F129" s="155" t="s">
        <v>274</v>
      </c>
      <c r="G129" s="156" t="s">
        <v>170</v>
      </c>
      <c r="H129" s="157">
        <v>38.1</v>
      </c>
      <c r="I129" s="158"/>
      <c r="J129" s="158">
        <f>ROUND(I129*H129,2)</f>
        <v>0</v>
      </c>
      <c r="K129" s="155" t="s">
        <v>140</v>
      </c>
      <c r="L129" s="38"/>
      <c r="M129" s="159" t="s">
        <v>5</v>
      </c>
      <c r="N129" s="160" t="s">
        <v>36</v>
      </c>
      <c r="O129" s="161"/>
      <c r="P129" s="161">
        <f>O129*H129</f>
        <v>0</v>
      </c>
      <c r="Q129" s="161">
        <v>0</v>
      </c>
      <c r="R129" s="161">
        <f>Q129*H129</f>
        <v>0</v>
      </c>
      <c r="S129" s="161">
        <v>0</v>
      </c>
      <c r="T129" s="162">
        <f>S129*H129</f>
        <v>0</v>
      </c>
      <c r="AR129" s="24" t="s">
        <v>141</v>
      </c>
      <c r="AT129" s="24" t="s">
        <v>136</v>
      </c>
      <c r="AU129" s="24" t="s">
        <v>75</v>
      </c>
      <c r="AY129" s="24" t="s">
        <v>134</v>
      </c>
      <c r="BE129" s="163">
        <f>IF(N129="základní",J129,0)</f>
        <v>0</v>
      </c>
      <c r="BF129" s="163">
        <f>IF(N129="snížená",J129,0)</f>
        <v>0</v>
      </c>
      <c r="BG129" s="163">
        <f>IF(N129="zákl. přenesená",J129,0)</f>
        <v>0</v>
      </c>
      <c r="BH129" s="163">
        <f>IF(N129="sníž. přenesená",J129,0)</f>
        <v>0</v>
      </c>
      <c r="BI129" s="163">
        <f>IF(N129="nulová",J129,0)</f>
        <v>0</v>
      </c>
      <c r="BJ129" s="24" t="s">
        <v>73</v>
      </c>
      <c r="BK129" s="163">
        <f>ROUND(I129*H129,2)</f>
        <v>0</v>
      </c>
      <c r="BL129" s="24" t="s">
        <v>141</v>
      </c>
      <c r="BM129" s="24" t="s">
        <v>739</v>
      </c>
    </row>
    <row r="130" spans="2:47" s="1" customFormat="1" ht="13.5">
      <c r="B130" s="38"/>
      <c r="D130" s="164" t="s">
        <v>143</v>
      </c>
      <c r="F130" s="165" t="s">
        <v>274</v>
      </c>
      <c r="L130" s="38"/>
      <c r="M130" s="166"/>
      <c r="N130" s="39"/>
      <c r="O130" s="39"/>
      <c r="P130" s="39"/>
      <c r="Q130" s="39"/>
      <c r="R130" s="39"/>
      <c r="S130" s="39"/>
      <c r="T130" s="67"/>
      <c r="AT130" s="24" t="s">
        <v>143</v>
      </c>
      <c r="AU130" s="24" t="s">
        <v>75</v>
      </c>
    </row>
    <row r="131" spans="2:51" s="12" customFormat="1" ht="13.5">
      <c r="B131" s="174"/>
      <c r="D131" s="164" t="s">
        <v>146</v>
      </c>
      <c r="E131" s="175" t="s">
        <v>5</v>
      </c>
      <c r="F131" s="176" t="s">
        <v>740</v>
      </c>
      <c r="H131" s="177">
        <v>30.1</v>
      </c>
      <c r="L131" s="174"/>
      <c r="M131" s="178"/>
      <c r="N131" s="179"/>
      <c r="O131" s="179"/>
      <c r="P131" s="179"/>
      <c r="Q131" s="179"/>
      <c r="R131" s="179"/>
      <c r="S131" s="179"/>
      <c r="T131" s="180"/>
      <c r="AT131" s="175" t="s">
        <v>146</v>
      </c>
      <c r="AU131" s="175" t="s">
        <v>75</v>
      </c>
      <c r="AV131" s="12" t="s">
        <v>75</v>
      </c>
      <c r="AW131" s="12" t="s">
        <v>28</v>
      </c>
      <c r="AX131" s="12" t="s">
        <v>65</v>
      </c>
      <c r="AY131" s="175" t="s">
        <v>134</v>
      </c>
    </row>
    <row r="132" spans="2:51" s="12" customFormat="1" ht="13.5">
      <c r="B132" s="174"/>
      <c r="D132" s="164" t="s">
        <v>146</v>
      </c>
      <c r="E132" s="175" t="s">
        <v>5</v>
      </c>
      <c r="F132" s="176" t="s">
        <v>741</v>
      </c>
      <c r="H132" s="177">
        <v>8</v>
      </c>
      <c r="L132" s="174"/>
      <c r="M132" s="178"/>
      <c r="N132" s="179"/>
      <c r="O132" s="179"/>
      <c r="P132" s="179"/>
      <c r="Q132" s="179"/>
      <c r="R132" s="179"/>
      <c r="S132" s="179"/>
      <c r="T132" s="180"/>
      <c r="AT132" s="175" t="s">
        <v>146</v>
      </c>
      <c r="AU132" s="175" t="s">
        <v>75</v>
      </c>
      <c r="AV132" s="12" t="s">
        <v>75</v>
      </c>
      <c r="AW132" s="12" t="s">
        <v>28</v>
      </c>
      <c r="AX132" s="12" t="s">
        <v>65</v>
      </c>
      <c r="AY132" s="175" t="s">
        <v>134</v>
      </c>
    </row>
    <row r="133" spans="2:51" s="13" customFormat="1" ht="13.5">
      <c r="B133" s="181"/>
      <c r="D133" s="164" t="s">
        <v>146</v>
      </c>
      <c r="E133" s="182" t="s">
        <v>5</v>
      </c>
      <c r="F133" s="183" t="s">
        <v>149</v>
      </c>
      <c r="H133" s="184">
        <v>38.1</v>
      </c>
      <c r="L133" s="181"/>
      <c r="M133" s="185"/>
      <c r="N133" s="186"/>
      <c r="O133" s="186"/>
      <c r="P133" s="186"/>
      <c r="Q133" s="186"/>
      <c r="R133" s="186"/>
      <c r="S133" s="186"/>
      <c r="T133" s="187"/>
      <c r="AT133" s="182" t="s">
        <v>146</v>
      </c>
      <c r="AU133" s="182" t="s">
        <v>75</v>
      </c>
      <c r="AV133" s="13" t="s">
        <v>141</v>
      </c>
      <c r="AW133" s="13" t="s">
        <v>28</v>
      </c>
      <c r="AX133" s="13" t="s">
        <v>73</v>
      </c>
      <c r="AY133" s="182" t="s">
        <v>134</v>
      </c>
    </row>
    <row r="134" spans="2:65" s="1" customFormat="1" ht="16.5" customHeight="1">
      <c r="B134" s="152"/>
      <c r="C134" s="153" t="s">
        <v>167</v>
      </c>
      <c r="D134" s="153" t="s">
        <v>136</v>
      </c>
      <c r="E134" s="154" t="s">
        <v>334</v>
      </c>
      <c r="F134" s="155" t="s">
        <v>335</v>
      </c>
      <c r="G134" s="156" t="s">
        <v>144</v>
      </c>
      <c r="H134" s="157">
        <v>1</v>
      </c>
      <c r="I134" s="158"/>
      <c r="J134" s="158">
        <f>ROUND(I134*H134,2)</f>
        <v>0</v>
      </c>
      <c r="K134" s="155" t="s">
        <v>1065</v>
      </c>
      <c r="L134" s="38"/>
      <c r="M134" s="159" t="s">
        <v>5</v>
      </c>
      <c r="N134" s="160" t="s">
        <v>36</v>
      </c>
      <c r="O134" s="161"/>
      <c r="P134" s="161">
        <f>O134*H134</f>
        <v>0</v>
      </c>
      <c r="Q134" s="161">
        <v>0.01281</v>
      </c>
      <c r="R134" s="161">
        <f>Q134*H134</f>
        <v>0.01281</v>
      </c>
      <c r="S134" s="161">
        <v>0</v>
      </c>
      <c r="T134" s="162">
        <f>S134*H134</f>
        <v>0</v>
      </c>
      <c r="AR134" s="24" t="s">
        <v>141</v>
      </c>
      <c r="AT134" s="24" t="s">
        <v>136</v>
      </c>
      <c r="AU134" s="24" t="s">
        <v>75</v>
      </c>
      <c r="AY134" s="24" t="s">
        <v>134</v>
      </c>
      <c r="BE134" s="163">
        <f>IF(N134="základní",J134,0)</f>
        <v>0</v>
      </c>
      <c r="BF134" s="163">
        <f>IF(N134="snížená",J134,0)</f>
        <v>0</v>
      </c>
      <c r="BG134" s="163">
        <f>IF(N134="zákl. přenesená",J134,0)</f>
        <v>0</v>
      </c>
      <c r="BH134" s="163">
        <f>IF(N134="sníž. přenesená",J134,0)</f>
        <v>0</v>
      </c>
      <c r="BI134" s="163">
        <f>IF(N134="nulová",J134,0)</f>
        <v>0</v>
      </c>
      <c r="BJ134" s="24" t="s">
        <v>73</v>
      </c>
      <c r="BK134" s="163">
        <f>ROUND(I134*H134,2)</f>
        <v>0</v>
      </c>
      <c r="BL134" s="24" t="s">
        <v>141</v>
      </c>
      <c r="BM134" s="24" t="s">
        <v>742</v>
      </c>
    </row>
    <row r="135" spans="2:47" s="1" customFormat="1" ht="27">
      <c r="B135" s="38"/>
      <c r="D135" s="164" t="s">
        <v>143</v>
      </c>
      <c r="F135" s="165" t="s">
        <v>337</v>
      </c>
      <c r="L135" s="38"/>
      <c r="M135" s="166"/>
      <c r="N135" s="39"/>
      <c r="O135" s="39"/>
      <c r="P135" s="39"/>
      <c r="Q135" s="39"/>
      <c r="R135" s="39"/>
      <c r="S135" s="39"/>
      <c r="T135" s="67"/>
      <c r="AT135" s="24" t="s">
        <v>143</v>
      </c>
      <c r="AU135" s="24" t="s">
        <v>75</v>
      </c>
    </row>
    <row r="136" spans="2:51" s="11" customFormat="1" ht="13.5">
      <c r="B136" s="168"/>
      <c r="D136" s="164" t="s">
        <v>146</v>
      </c>
      <c r="E136" s="169" t="s">
        <v>5</v>
      </c>
      <c r="F136" s="170" t="s">
        <v>338</v>
      </c>
      <c r="H136" s="169" t="s">
        <v>5</v>
      </c>
      <c r="L136" s="168"/>
      <c r="M136" s="171"/>
      <c r="N136" s="172"/>
      <c r="O136" s="172"/>
      <c r="P136" s="172"/>
      <c r="Q136" s="172"/>
      <c r="R136" s="172"/>
      <c r="S136" s="172"/>
      <c r="T136" s="173"/>
      <c r="AT136" s="169" t="s">
        <v>146</v>
      </c>
      <c r="AU136" s="169" t="s">
        <v>75</v>
      </c>
      <c r="AV136" s="11" t="s">
        <v>73</v>
      </c>
      <c r="AW136" s="11" t="s">
        <v>28</v>
      </c>
      <c r="AX136" s="11" t="s">
        <v>65</v>
      </c>
      <c r="AY136" s="169" t="s">
        <v>134</v>
      </c>
    </row>
    <row r="137" spans="2:51" s="12" customFormat="1" ht="13.5">
      <c r="B137" s="174"/>
      <c r="D137" s="164" t="s">
        <v>146</v>
      </c>
      <c r="E137" s="175" t="s">
        <v>5</v>
      </c>
      <c r="F137" s="176" t="s">
        <v>148</v>
      </c>
      <c r="H137" s="177">
        <v>1</v>
      </c>
      <c r="L137" s="174"/>
      <c r="M137" s="178"/>
      <c r="N137" s="179"/>
      <c r="O137" s="179"/>
      <c r="P137" s="179"/>
      <c r="Q137" s="179"/>
      <c r="R137" s="179"/>
      <c r="S137" s="179"/>
      <c r="T137" s="180"/>
      <c r="AT137" s="175" t="s">
        <v>146</v>
      </c>
      <c r="AU137" s="175" t="s">
        <v>75</v>
      </c>
      <c r="AV137" s="12" t="s">
        <v>75</v>
      </c>
      <c r="AW137" s="12" t="s">
        <v>28</v>
      </c>
      <c r="AX137" s="12" t="s">
        <v>65</v>
      </c>
      <c r="AY137" s="175" t="s">
        <v>134</v>
      </c>
    </row>
    <row r="138" spans="2:51" s="13" customFormat="1" ht="13.5">
      <c r="B138" s="181"/>
      <c r="D138" s="164" t="s">
        <v>146</v>
      </c>
      <c r="E138" s="182" t="s">
        <v>5</v>
      </c>
      <c r="F138" s="183" t="s">
        <v>149</v>
      </c>
      <c r="H138" s="184">
        <v>1</v>
      </c>
      <c r="L138" s="181"/>
      <c r="M138" s="185"/>
      <c r="N138" s="186"/>
      <c r="O138" s="186"/>
      <c r="P138" s="186"/>
      <c r="Q138" s="186"/>
      <c r="R138" s="186"/>
      <c r="S138" s="186"/>
      <c r="T138" s="187"/>
      <c r="AT138" s="182" t="s">
        <v>146</v>
      </c>
      <c r="AU138" s="182" t="s">
        <v>75</v>
      </c>
      <c r="AV138" s="13" t="s">
        <v>141</v>
      </c>
      <c r="AW138" s="13" t="s">
        <v>28</v>
      </c>
      <c r="AX138" s="13" t="s">
        <v>73</v>
      </c>
      <c r="AY138" s="182" t="s">
        <v>134</v>
      </c>
    </row>
    <row r="139" spans="2:65" s="1" customFormat="1" ht="16.5" customHeight="1">
      <c r="B139" s="152"/>
      <c r="C139" s="153" t="s">
        <v>180</v>
      </c>
      <c r="D139" s="153" t="s">
        <v>136</v>
      </c>
      <c r="E139" s="154" t="s">
        <v>340</v>
      </c>
      <c r="F139" s="155" t="s">
        <v>341</v>
      </c>
      <c r="G139" s="156" t="s">
        <v>144</v>
      </c>
      <c r="H139" s="157">
        <v>1</v>
      </c>
      <c r="I139" s="158"/>
      <c r="J139" s="158">
        <f>ROUND(I139*H139,2)</f>
        <v>0</v>
      </c>
      <c r="K139" s="155" t="s">
        <v>1065</v>
      </c>
      <c r="L139" s="38"/>
      <c r="M139" s="159" t="s">
        <v>5</v>
      </c>
      <c r="N139" s="160" t="s">
        <v>36</v>
      </c>
      <c r="O139" s="161"/>
      <c r="P139" s="161">
        <f>O139*H139</f>
        <v>0</v>
      </c>
      <c r="Q139" s="161">
        <v>0.02135</v>
      </c>
      <c r="R139" s="161">
        <f>Q139*H139</f>
        <v>0.02135</v>
      </c>
      <c r="S139" s="161">
        <v>0</v>
      </c>
      <c r="T139" s="162">
        <f>S139*H139</f>
        <v>0</v>
      </c>
      <c r="AR139" s="24" t="s">
        <v>141</v>
      </c>
      <c r="AT139" s="24" t="s">
        <v>136</v>
      </c>
      <c r="AU139" s="24" t="s">
        <v>75</v>
      </c>
      <c r="AY139" s="24" t="s">
        <v>134</v>
      </c>
      <c r="BE139" s="163">
        <f>IF(N139="základní",J139,0)</f>
        <v>0</v>
      </c>
      <c r="BF139" s="163">
        <f>IF(N139="snížená",J139,0)</f>
        <v>0</v>
      </c>
      <c r="BG139" s="163">
        <f>IF(N139="zákl. přenesená",J139,0)</f>
        <v>0</v>
      </c>
      <c r="BH139" s="163">
        <f>IF(N139="sníž. přenesená",J139,0)</f>
        <v>0</v>
      </c>
      <c r="BI139" s="163">
        <f>IF(N139="nulová",J139,0)</f>
        <v>0</v>
      </c>
      <c r="BJ139" s="24" t="s">
        <v>73</v>
      </c>
      <c r="BK139" s="163">
        <f>ROUND(I139*H139,2)</f>
        <v>0</v>
      </c>
      <c r="BL139" s="24" t="s">
        <v>141</v>
      </c>
      <c r="BM139" s="24" t="s">
        <v>743</v>
      </c>
    </row>
    <row r="140" spans="2:47" s="1" customFormat="1" ht="27">
      <c r="B140" s="38"/>
      <c r="D140" s="164" t="s">
        <v>143</v>
      </c>
      <c r="F140" s="165" t="s">
        <v>343</v>
      </c>
      <c r="L140" s="38"/>
      <c r="M140" s="166"/>
      <c r="N140" s="39"/>
      <c r="O140" s="39"/>
      <c r="P140" s="39"/>
      <c r="Q140" s="39"/>
      <c r="R140" s="39"/>
      <c r="S140" s="39"/>
      <c r="T140" s="67"/>
      <c r="AT140" s="24" t="s">
        <v>143</v>
      </c>
      <c r="AU140" s="24" t="s">
        <v>75</v>
      </c>
    </row>
    <row r="141" spans="2:51" s="11" customFormat="1" ht="13.5">
      <c r="B141" s="168"/>
      <c r="D141" s="164" t="s">
        <v>146</v>
      </c>
      <c r="E141" s="169" t="s">
        <v>5</v>
      </c>
      <c r="F141" s="170" t="s">
        <v>344</v>
      </c>
      <c r="H141" s="169" t="s">
        <v>5</v>
      </c>
      <c r="L141" s="168"/>
      <c r="M141" s="171"/>
      <c r="N141" s="172"/>
      <c r="O141" s="172"/>
      <c r="P141" s="172"/>
      <c r="Q141" s="172"/>
      <c r="R141" s="172"/>
      <c r="S141" s="172"/>
      <c r="T141" s="173"/>
      <c r="AT141" s="169" t="s">
        <v>146</v>
      </c>
      <c r="AU141" s="169" t="s">
        <v>75</v>
      </c>
      <c r="AV141" s="11" t="s">
        <v>73</v>
      </c>
      <c r="AW141" s="11" t="s">
        <v>28</v>
      </c>
      <c r="AX141" s="11" t="s">
        <v>65</v>
      </c>
      <c r="AY141" s="169" t="s">
        <v>134</v>
      </c>
    </row>
    <row r="142" spans="2:51" s="12" customFormat="1" ht="13.5">
      <c r="B142" s="174"/>
      <c r="D142" s="164" t="s">
        <v>146</v>
      </c>
      <c r="E142" s="175" t="s">
        <v>5</v>
      </c>
      <c r="F142" s="176" t="s">
        <v>148</v>
      </c>
      <c r="H142" s="177">
        <v>1</v>
      </c>
      <c r="L142" s="174"/>
      <c r="M142" s="178"/>
      <c r="N142" s="179"/>
      <c r="O142" s="179"/>
      <c r="P142" s="179"/>
      <c r="Q142" s="179"/>
      <c r="R142" s="179"/>
      <c r="S142" s="179"/>
      <c r="T142" s="180"/>
      <c r="AT142" s="175" t="s">
        <v>146</v>
      </c>
      <c r="AU142" s="175" t="s">
        <v>75</v>
      </c>
      <c r="AV142" s="12" t="s">
        <v>75</v>
      </c>
      <c r="AW142" s="12" t="s">
        <v>28</v>
      </c>
      <c r="AX142" s="12" t="s">
        <v>65</v>
      </c>
      <c r="AY142" s="175" t="s">
        <v>134</v>
      </c>
    </row>
    <row r="143" spans="2:51" s="13" customFormat="1" ht="13.5">
      <c r="B143" s="181"/>
      <c r="D143" s="164" t="s">
        <v>146</v>
      </c>
      <c r="E143" s="182" t="s">
        <v>5</v>
      </c>
      <c r="F143" s="183" t="s">
        <v>149</v>
      </c>
      <c r="H143" s="184">
        <v>1</v>
      </c>
      <c r="L143" s="181"/>
      <c r="M143" s="185"/>
      <c r="N143" s="186"/>
      <c r="O143" s="186"/>
      <c r="P143" s="186"/>
      <c r="Q143" s="186"/>
      <c r="R143" s="186"/>
      <c r="S143" s="186"/>
      <c r="T143" s="187"/>
      <c r="AT143" s="182" t="s">
        <v>146</v>
      </c>
      <c r="AU143" s="182" t="s">
        <v>75</v>
      </c>
      <c r="AV143" s="13" t="s">
        <v>141</v>
      </c>
      <c r="AW143" s="13" t="s">
        <v>28</v>
      </c>
      <c r="AX143" s="13" t="s">
        <v>73</v>
      </c>
      <c r="AY143" s="182" t="s">
        <v>134</v>
      </c>
    </row>
    <row r="144" spans="2:63" s="10" customFormat="1" ht="29.85" customHeight="1">
      <c r="B144" s="140"/>
      <c r="D144" s="141" t="s">
        <v>64</v>
      </c>
      <c r="E144" s="150" t="s">
        <v>75</v>
      </c>
      <c r="F144" s="150" t="s">
        <v>357</v>
      </c>
      <c r="J144" s="151">
        <f>BK144</f>
        <v>0</v>
      </c>
      <c r="L144" s="140"/>
      <c r="M144" s="144"/>
      <c r="N144" s="145"/>
      <c r="O144" s="145"/>
      <c r="P144" s="146">
        <f>SUM(P145:P161)</f>
        <v>0</v>
      </c>
      <c r="Q144" s="145"/>
      <c r="R144" s="146">
        <f>SUM(R145:R161)</f>
        <v>0.02984</v>
      </c>
      <c r="S144" s="145"/>
      <c r="T144" s="147">
        <f>SUM(T145:T161)</f>
        <v>0</v>
      </c>
      <c r="AR144" s="141" t="s">
        <v>73</v>
      </c>
      <c r="AT144" s="148" t="s">
        <v>64</v>
      </c>
      <c r="AU144" s="148" t="s">
        <v>73</v>
      </c>
      <c r="AY144" s="141" t="s">
        <v>134</v>
      </c>
      <c r="BK144" s="149">
        <f>SUM(BK145:BK161)</f>
        <v>0</v>
      </c>
    </row>
    <row r="145" spans="2:65" s="1" customFormat="1" ht="16.5" customHeight="1">
      <c r="B145" s="152"/>
      <c r="C145" s="153" t="s">
        <v>188</v>
      </c>
      <c r="D145" s="153" t="s">
        <v>136</v>
      </c>
      <c r="E145" s="154" t="s">
        <v>744</v>
      </c>
      <c r="F145" s="155" t="s">
        <v>745</v>
      </c>
      <c r="G145" s="156" t="s">
        <v>228</v>
      </c>
      <c r="H145" s="157">
        <v>6</v>
      </c>
      <c r="I145" s="158"/>
      <c r="J145" s="158">
        <f>ROUND(I145*H145,2)</f>
        <v>0</v>
      </c>
      <c r="K145" s="155" t="s">
        <v>140</v>
      </c>
      <c r="L145" s="38"/>
      <c r="M145" s="159" t="s">
        <v>5</v>
      </c>
      <c r="N145" s="160" t="s">
        <v>36</v>
      </c>
      <c r="O145" s="161"/>
      <c r="P145" s="161">
        <f>O145*H145</f>
        <v>0</v>
      </c>
      <c r="Q145" s="161">
        <v>0.00032</v>
      </c>
      <c r="R145" s="161">
        <f>Q145*H145</f>
        <v>0.0019200000000000003</v>
      </c>
      <c r="S145" s="161">
        <v>0</v>
      </c>
      <c r="T145" s="162">
        <f>S145*H145</f>
        <v>0</v>
      </c>
      <c r="AR145" s="24" t="s">
        <v>141</v>
      </c>
      <c r="AT145" s="24" t="s">
        <v>136</v>
      </c>
      <c r="AU145" s="24" t="s">
        <v>75</v>
      </c>
      <c r="AY145" s="24" t="s">
        <v>134</v>
      </c>
      <c r="BE145" s="163">
        <f>IF(N145="základní",J145,0)</f>
        <v>0</v>
      </c>
      <c r="BF145" s="163">
        <f>IF(N145="snížená",J145,0)</f>
        <v>0</v>
      </c>
      <c r="BG145" s="163">
        <f>IF(N145="zákl. přenesená",J145,0)</f>
        <v>0</v>
      </c>
      <c r="BH145" s="163">
        <f>IF(N145="sníž. přenesená",J145,0)</f>
        <v>0</v>
      </c>
      <c r="BI145" s="163">
        <f>IF(N145="nulová",J145,0)</f>
        <v>0</v>
      </c>
      <c r="BJ145" s="24" t="s">
        <v>73</v>
      </c>
      <c r="BK145" s="163">
        <f>ROUND(I145*H145,2)</f>
        <v>0</v>
      </c>
      <c r="BL145" s="24" t="s">
        <v>141</v>
      </c>
      <c r="BM145" s="24" t="s">
        <v>746</v>
      </c>
    </row>
    <row r="146" spans="2:51" s="12" customFormat="1" ht="13.5">
      <c r="B146" s="174"/>
      <c r="D146" s="164" t="s">
        <v>146</v>
      </c>
      <c r="E146" s="175" t="s">
        <v>5</v>
      </c>
      <c r="F146" s="176" t="s">
        <v>747</v>
      </c>
      <c r="H146" s="177">
        <v>6</v>
      </c>
      <c r="L146" s="174"/>
      <c r="M146" s="178"/>
      <c r="N146" s="179"/>
      <c r="O146" s="179"/>
      <c r="P146" s="179"/>
      <c r="Q146" s="179"/>
      <c r="R146" s="179"/>
      <c r="S146" s="179"/>
      <c r="T146" s="180"/>
      <c r="AT146" s="175" t="s">
        <v>146</v>
      </c>
      <c r="AU146" s="175" t="s">
        <v>75</v>
      </c>
      <c r="AV146" s="12" t="s">
        <v>75</v>
      </c>
      <c r="AW146" s="12" t="s">
        <v>28</v>
      </c>
      <c r="AX146" s="12" t="s">
        <v>65</v>
      </c>
      <c r="AY146" s="175" t="s">
        <v>134</v>
      </c>
    </row>
    <row r="147" spans="2:51" s="13" customFormat="1" ht="13.5">
      <c r="B147" s="181"/>
      <c r="D147" s="164" t="s">
        <v>146</v>
      </c>
      <c r="E147" s="182" t="s">
        <v>5</v>
      </c>
      <c r="F147" s="183" t="s">
        <v>149</v>
      </c>
      <c r="H147" s="184">
        <v>6</v>
      </c>
      <c r="L147" s="181"/>
      <c r="M147" s="185"/>
      <c r="N147" s="186"/>
      <c r="O147" s="186"/>
      <c r="P147" s="186"/>
      <c r="Q147" s="186"/>
      <c r="R147" s="186"/>
      <c r="S147" s="186"/>
      <c r="T147" s="187"/>
      <c r="AT147" s="182" t="s">
        <v>146</v>
      </c>
      <c r="AU147" s="182" t="s">
        <v>75</v>
      </c>
      <c r="AV147" s="13" t="s">
        <v>141</v>
      </c>
      <c r="AW147" s="13" t="s">
        <v>28</v>
      </c>
      <c r="AX147" s="13" t="s">
        <v>73</v>
      </c>
      <c r="AY147" s="182" t="s">
        <v>134</v>
      </c>
    </row>
    <row r="148" spans="2:65" s="1" customFormat="1" ht="16.5" customHeight="1">
      <c r="B148" s="152"/>
      <c r="C148" s="153" t="s">
        <v>196</v>
      </c>
      <c r="D148" s="153" t="s">
        <v>136</v>
      </c>
      <c r="E148" s="154" t="s">
        <v>748</v>
      </c>
      <c r="F148" s="155" t="s">
        <v>749</v>
      </c>
      <c r="G148" s="156" t="s">
        <v>228</v>
      </c>
      <c r="H148" s="157">
        <v>16</v>
      </c>
      <c r="I148" s="158"/>
      <c r="J148" s="158">
        <f>ROUND(I148*H148,2)</f>
        <v>0</v>
      </c>
      <c r="K148" s="155" t="s">
        <v>140</v>
      </c>
      <c r="L148" s="38"/>
      <c r="M148" s="159" t="s">
        <v>5</v>
      </c>
      <c r="N148" s="160" t="s">
        <v>36</v>
      </c>
      <c r="O148" s="161"/>
      <c r="P148" s="161">
        <f>O148*H148</f>
        <v>0</v>
      </c>
      <c r="Q148" s="161">
        <v>0.00043</v>
      </c>
      <c r="R148" s="161">
        <f>Q148*H148</f>
        <v>0.00688</v>
      </c>
      <c r="S148" s="161">
        <v>0</v>
      </c>
      <c r="T148" s="162">
        <f>S148*H148</f>
        <v>0</v>
      </c>
      <c r="AR148" s="24" t="s">
        <v>141</v>
      </c>
      <c r="AT148" s="24" t="s">
        <v>136</v>
      </c>
      <c r="AU148" s="24" t="s">
        <v>75</v>
      </c>
      <c r="AY148" s="24" t="s">
        <v>134</v>
      </c>
      <c r="BE148" s="163">
        <f>IF(N148="základní",J148,0)</f>
        <v>0</v>
      </c>
      <c r="BF148" s="163">
        <f>IF(N148="snížená",J148,0)</f>
        <v>0</v>
      </c>
      <c r="BG148" s="163">
        <f>IF(N148="zákl. přenesená",J148,0)</f>
        <v>0</v>
      </c>
      <c r="BH148" s="163">
        <f>IF(N148="sníž. přenesená",J148,0)</f>
        <v>0</v>
      </c>
      <c r="BI148" s="163">
        <f>IF(N148="nulová",J148,0)</f>
        <v>0</v>
      </c>
      <c r="BJ148" s="24" t="s">
        <v>73</v>
      </c>
      <c r="BK148" s="163">
        <f>ROUND(I148*H148,2)</f>
        <v>0</v>
      </c>
      <c r="BL148" s="24" t="s">
        <v>141</v>
      </c>
      <c r="BM148" s="24" t="s">
        <v>750</v>
      </c>
    </row>
    <row r="149" spans="2:51" s="12" customFormat="1" ht="13.5">
      <c r="B149" s="174"/>
      <c r="D149" s="164" t="s">
        <v>146</v>
      </c>
      <c r="E149" s="175" t="s">
        <v>5</v>
      </c>
      <c r="F149" s="176" t="s">
        <v>751</v>
      </c>
      <c r="H149" s="177">
        <v>16</v>
      </c>
      <c r="L149" s="174"/>
      <c r="M149" s="178"/>
      <c r="N149" s="179"/>
      <c r="O149" s="179"/>
      <c r="P149" s="179"/>
      <c r="Q149" s="179"/>
      <c r="R149" s="179"/>
      <c r="S149" s="179"/>
      <c r="T149" s="180"/>
      <c r="AT149" s="175" t="s">
        <v>146</v>
      </c>
      <c r="AU149" s="175" t="s">
        <v>75</v>
      </c>
      <c r="AV149" s="12" t="s">
        <v>75</v>
      </c>
      <c r="AW149" s="12" t="s">
        <v>28</v>
      </c>
      <c r="AX149" s="12" t="s">
        <v>65</v>
      </c>
      <c r="AY149" s="175" t="s">
        <v>134</v>
      </c>
    </row>
    <row r="150" spans="2:51" s="13" customFormat="1" ht="13.5">
      <c r="B150" s="181"/>
      <c r="D150" s="164" t="s">
        <v>146</v>
      </c>
      <c r="E150" s="182" t="s">
        <v>5</v>
      </c>
      <c r="F150" s="183" t="s">
        <v>149</v>
      </c>
      <c r="H150" s="184">
        <v>16</v>
      </c>
      <c r="L150" s="181"/>
      <c r="M150" s="185"/>
      <c r="N150" s="186"/>
      <c r="O150" s="186"/>
      <c r="P150" s="186"/>
      <c r="Q150" s="186"/>
      <c r="R150" s="186"/>
      <c r="S150" s="186"/>
      <c r="T150" s="187"/>
      <c r="AT150" s="182" t="s">
        <v>146</v>
      </c>
      <c r="AU150" s="182" t="s">
        <v>75</v>
      </c>
      <c r="AV150" s="13" t="s">
        <v>141</v>
      </c>
      <c r="AW150" s="13" t="s">
        <v>28</v>
      </c>
      <c r="AX150" s="13" t="s">
        <v>73</v>
      </c>
      <c r="AY150" s="182" t="s">
        <v>134</v>
      </c>
    </row>
    <row r="151" spans="2:65" s="1" customFormat="1" ht="16.5" customHeight="1">
      <c r="B151" s="152"/>
      <c r="C151" s="153" t="s">
        <v>204</v>
      </c>
      <c r="D151" s="153" t="s">
        <v>136</v>
      </c>
      <c r="E151" s="154" t="s">
        <v>752</v>
      </c>
      <c r="F151" s="155" t="s">
        <v>753</v>
      </c>
      <c r="G151" s="156" t="s">
        <v>228</v>
      </c>
      <c r="H151" s="157">
        <v>22</v>
      </c>
      <c r="I151" s="158"/>
      <c r="J151" s="158">
        <f>ROUND(I151*H151,2)</f>
        <v>0</v>
      </c>
      <c r="K151" s="155" t="s">
        <v>1065</v>
      </c>
      <c r="L151" s="38"/>
      <c r="M151" s="159" t="s">
        <v>5</v>
      </c>
      <c r="N151" s="160" t="s">
        <v>36</v>
      </c>
      <c r="O151" s="161"/>
      <c r="P151" s="161">
        <f>O151*H151</f>
        <v>0</v>
      </c>
      <c r="Q151" s="161">
        <v>0.00025</v>
      </c>
      <c r="R151" s="161">
        <f>Q151*H151</f>
        <v>0.0055</v>
      </c>
      <c r="S151" s="161">
        <v>0</v>
      </c>
      <c r="T151" s="162">
        <f>S151*H151</f>
        <v>0</v>
      </c>
      <c r="AR151" s="24" t="s">
        <v>141</v>
      </c>
      <c r="AT151" s="24" t="s">
        <v>136</v>
      </c>
      <c r="AU151" s="24" t="s">
        <v>75</v>
      </c>
      <c r="AY151" s="24" t="s">
        <v>134</v>
      </c>
      <c r="BE151" s="163">
        <f>IF(N151="základní",J151,0)</f>
        <v>0</v>
      </c>
      <c r="BF151" s="163">
        <f>IF(N151="snížená",J151,0)</f>
        <v>0</v>
      </c>
      <c r="BG151" s="163">
        <f>IF(N151="zákl. přenesená",J151,0)</f>
        <v>0</v>
      </c>
      <c r="BH151" s="163">
        <f>IF(N151="sníž. přenesená",J151,0)</f>
        <v>0</v>
      </c>
      <c r="BI151" s="163">
        <f>IF(N151="nulová",J151,0)</f>
        <v>0</v>
      </c>
      <c r="BJ151" s="24" t="s">
        <v>73</v>
      </c>
      <c r="BK151" s="163">
        <f>ROUND(I151*H151,2)</f>
        <v>0</v>
      </c>
      <c r="BL151" s="24" t="s">
        <v>141</v>
      </c>
      <c r="BM151" s="24" t="s">
        <v>754</v>
      </c>
    </row>
    <row r="152" spans="2:47" s="1" customFormat="1" ht="27">
      <c r="B152" s="38"/>
      <c r="D152" s="164" t="s">
        <v>143</v>
      </c>
      <c r="F152" s="165" t="s">
        <v>755</v>
      </c>
      <c r="L152" s="38"/>
      <c r="M152" s="166"/>
      <c r="N152" s="39"/>
      <c r="O152" s="39"/>
      <c r="P152" s="39"/>
      <c r="Q152" s="39"/>
      <c r="R152" s="39"/>
      <c r="S152" s="39"/>
      <c r="T152" s="67"/>
      <c r="AT152" s="24" t="s">
        <v>143</v>
      </c>
      <c r="AU152" s="24" t="s">
        <v>75</v>
      </c>
    </row>
    <row r="153" spans="2:51" s="11" customFormat="1" ht="13.5">
      <c r="B153" s="168"/>
      <c r="D153" s="164" t="s">
        <v>146</v>
      </c>
      <c r="E153" s="169" t="s">
        <v>5</v>
      </c>
      <c r="F153" s="170" t="s">
        <v>756</v>
      </c>
      <c r="H153" s="169" t="s">
        <v>5</v>
      </c>
      <c r="L153" s="168"/>
      <c r="M153" s="171"/>
      <c r="N153" s="172"/>
      <c r="O153" s="172"/>
      <c r="P153" s="172"/>
      <c r="Q153" s="172"/>
      <c r="R153" s="172"/>
      <c r="S153" s="172"/>
      <c r="T153" s="173"/>
      <c r="AT153" s="169" t="s">
        <v>146</v>
      </c>
      <c r="AU153" s="169" t="s">
        <v>75</v>
      </c>
      <c r="AV153" s="11" t="s">
        <v>73</v>
      </c>
      <c r="AW153" s="11" t="s">
        <v>28</v>
      </c>
      <c r="AX153" s="11" t="s">
        <v>65</v>
      </c>
      <c r="AY153" s="169" t="s">
        <v>134</v>
      </c>
    </row>
    <row r="154" spans="2:51" s="12" customFormat="1" ht="13.5">
      <c r="B154" s="174"/>
      <c r="D154" s="164" t="s">
        <v>146</v>
      </c>
      <c r="E154" s="175" t="s">
        <v>5</v>
      </c>
      <c r="F154" s="176" t="s">
        <v>757</v>
      </c>
      <c r="H154" s="177">
        <v>22</v>
      </c>
      <c r="L154" s="174"/>
      <c r="M154" s="178"/>
      <c r="N154" s="179"/>
      <c r="O154" s="179"/>
      <c r="P154" s="179"/>
      <c r="Q154" s="179"/>
      <c r="R154" s="179"/>
      <c r="S154" s="179"/>
      <c r="T154" s="180"/>
      <c r="AT154" s="175" t="s">
        <v>146</v>
      </c>
      <c r="AU154" s="175" t="s">
        <v>75</v>
      </c>
      <c r="AV154" s="12" t="s">
        <v>75</v>
      </c>
      <c r="AW154" s="12" t="s">
        <v>28</v>
      </c>
      <c r="AX154" s="12" t="s">
        <v>65</v>
      </c>
      <c r="AY154" s="175" t="s">
        <v>134</v>
      </c>
    </row>
    <row r="155" spans="2:51" s="13" customFormat="1" ht="13.5">
      <c r="B155" s="181"/>
      <c r="D155" s="164" t="s">
        <v>146</v>
      </c>
      <c r="E155" s="182" t="s">
        <v>5</v>
      </c>
      <c r="F155" s="183" t="s">
        <v>149</v>
      </c>
      <c r="H155" s="184">
        <v>22</v>
      </c>
      <c r="L155" s="181"/>
      <c r="M155" s="185"/>
      <c r="N155" s="186"/>
      <c r="O155" s="186"/>
      <c r="P155" s="186"/>
      <c r="Q155" s="186"/>
      <c r="R155" s="186"/>
      <c r="S155" s="186"/>
      <c r="T155" s="187"/>
      <c r="AT155" s="182" t="s">
        <v>146</v>
      </c>
      <c r="AU155" s="182" t="s">
        <v>75</v>
      </c>
      <c r="AV155" s="13" t="s">
        <v>141</v>
      </c>
      <c r="AW155" s="13" t="s">
        <v>28</v>
      </c>
      <c r="AX155" s="13" t="s">
        <v>73</v>
      </c>
      <c r="AY155" s="182" t="s">
        <v>134</v>
      </c>
    </row>
    <row r="156" spans="2:65" s="1" customFormat="1" ht="16.5" customHeight="1">
      <c r="B156" s="152"/>
      <c r="C156" s="153" t="s">
        <v>212</v>
      </c>
      <c r="D156" s="153" t="s">
        <v>136</v>
      </c>
      <c r="E156" s="154" t="s">
        <v>359</v>
      </c>
      <c r="F156" s="155" t="s">
        <v>360</v>
      </c>
      <c r="G156" s="156" t="s">
        <v>228</v>
      </c>
      <c r="H156" s="157">
        <v>42</v>
      </c>
      <c r="I156" s="158"/>
      <c r="J156" s="158">
        <f>ROUND(I156*H156,2)</f>
        <v>0</v>
      </c>
      <c r="K156" s="155" t="s">
        <v>1065</v>
      </c>
      <c r="L156" s="38"/>
      <c r="M156" s="159" t="s">
        <v>5</v>
      </c>
      <c r="N156" s="160" t="s">
        <v>36</v>
      </c>
      <c r="O156" s="161"/>
      <c r="P156" s="161">
        <f>O156*H156</f>
        <v>0</v>
      </c>
      <c r="Q156" s="161">
        <v>0.00037</v>
      </c>
      <c r="R156" s="161">
        <f>Q156*H156</f>
        <v>0.01554</v>
      </c>
      <c r="S156" s="161">
        <v>0</v>
      </c>
      <c r="T156" s="162">
        <f>S156*H156</f>
        <v>0</v>
      </c>
      <c r="AR156" s="24" t="s">
        <v>141</v>
      </c>
      <c r="AT156" s="24" t="s">
        <v>136</v>
      </c>
      <c r="AU156" s="24" t="s">
        <v>75</v>
      </c>
      <c r="AY156" s="24" t="s">
        <v>134</v>
      </c>
      <c r="BE156" s="163">
        <f>IF(N156="základní",J156,0)</f>
        <v>0</v>
      </c>
      <c r="BF156" s="163">
        <f>IF(N156="snížená",J156,0)</f>
        <v>0</v>
      </c>
      <c r="BG156" s="163">
        <f>IF(N156="zákl. přenesená",J156,0)</f>
        <v>0</v>
      </c>
      <c r="BH156" s="163">
        <f>IF(N156="sníž. přenesená",J156,0)</f>
        <v>0</v>
      </c>
      <c r="BI156" s="163">
        <f>IF(N156="nulová",J156,0)</f>
        <v>0</v>
      </c>
      <c r="BJ156" s="24" t="s">
        <v>73</v>
      </c>
      <c r="BK156" s="163">
        <f>ROUND(I156*H156,2)</f>
        <v>0</v>
      </c>
      <c r="BL156" s="24" t="s">
        <v>141</v>
      </c>
      <c r="BM156" s="24" t="s">
        <v>758</v>
      </c>
    </row>
    <row r="157" spans="2:47" s="1" customFormat="1" ht="27">
      <c r="B157" s="38"/>
      <c r="D157" s="164" t="s">
        <v>143</v>
      </c>
      <c r="F157" s="165" t="s">
        <v>362</v>
      </c>
      <c r="L157" s="38"/>
      <c r="M157" s="166"/>
      <c r="N157" s="39"/>
      <c r="O157" s="39"/>
      <c r="P157" s="39"/>
      <c r="Q157" s="39"/>
      <c r="R157" s="39"/>
      <c r="S157" s="39"/>
      <c r="T157" s="67"/>
      <c r="AT157" s="24" t="s">
        <v>143</v>
      </c>
      <c r="AU157" s="24" t="s">
        <v>75</v>
      </c>
    </row>
    <row r="158" spans="2:51" s="11" customFormat="1" ht="13.5">
      <c r="B158" s="168"/>
      <c r="D158" s="164" t="s">
        <v>146</v>
      </c>
      <c r="E158" s="169" t="s">
        <v>5</v>
      </c>
      <c r="F158" s="170" t="s">
        <v>363</v>
      </c>
      <c r="H158" s="169" t="s">
        <v>5</v>
      </c>
      <c r="L158" s="168"/>
      <c r="M158" s="171"/>
      <c r="N158" s="172"/>
      <c r="O158" s="172"/>
      <c r="P158" s="172"/>
      <c r="Q158" s="172"/>
      <c r="R158" s="172"/>
      <c r="S158" s="172"/>
      <c r="T158" s="173"/>
      <c r="AT158" s="169" t="s">
        <v>146</v>
      </c>
      <c r="AU158" s="169" t="s">
        <v>75</v>
      </c>
      <c r="AV158" s="11" t="s">
        <v>73</v>
      </c>
      <c r="AW158" s="11" t="s">
        <v>28</v>
      </c>
      <c r="AX158" s="11" t="s">
        <v>65</v>
      </c>
      <c r="AY158" s="169" t="s">
        <v>134</v>
      </c>
    </row>
    <row r="159" spans="2:51" s="11" customFormat="1" ht="13.5">
      <c r="B159" s="168"/>
      <c r="D159" s="164" t="s">
        <v>146</v>
      </c>
      <c r="E159" s="169" t="s">
        <v>5</v>
      </c>
      <c r="F159" s="170" t="s">
        <v>364</v>
      </c>
      <c r="H159" s="169" t="s">
        <v>5</v>
      </c>
      <c r="L159" s="168"/>
      <c r="M159" s="171"/>
      <c r="N159" s="172"/>
      <c r="O159" s="172"/>
      <c r="P159" s="172"/>
      <c r="Q159" s="172"/>
      <c r="R159" s="172"/>
      <c r="S159" s="172"/>
      <c r="T159" s="173"/>
      <c r="AT159" s="169" t="s">
        <v>146</v>
      </c>
      <c r="AU159" s="169" t="s">
        <v>75</v>
      </c>
      <c r="AV159" s="11" t="s">
        <v>73</v>
      </c>
      <c r="AW159" s="11" t="s">
        <v>28</v>
      </c>
      <c r="AX159" s="11" t="s">
        <v>65</v>
      </c>
      <c r="AY159" s="169" t="s">
        <v>134</v>
      </c>
    </row>
    <row r="160" spans="2:51" s="12" customFormat="1" ht="13.5">
      <c r="B160" s="174"/>
      <c r="D160" s="164" t="s">
        <v>146</v>
      </c>
      <c r="E160" s="175" t="s">
        <v>5</v>
      </c>
      <c r="F160" s="176" t="s">
        <v>759</v>
      </c>
      <c r="H160" s="177">
        <v>42</v>
      </c>
      <c r="L160" s="174"/>
      <c r="M160" s="178"/>
      <c r="N160" s="179"/>
      <c r="O160" s="179"/>
      <c r="P160" s="179"/>
      <c r="Q160" s="179"/>
      <c r="R160" s="179"/>
      <c r="S160" s="179"/>
      <c r="T160" s="180"/>
      <c r="AT160" s="175" t="s">
        <v>146</v>
      </c>
      <c r="AU160" s="175" t="s">
        <v>75</v>
      </c>
      <c r="AV160" s="12" t="s">
        <v>75</v>
      </c>
      <c r="AW160" s="12" t="s">
        <v>28</v>
      </c>
      <c r="AX160" s="12" t="s">
        <v>65</v>
      </c>
      <c r="AY160" s="175" t="s">
        <v>134</v>
      </c>
    </row>
    <row r="161" spans="2:51" s="13" customFormat="1" ht="13.5">
      <c r="B161" s="181"/>
      <c r="D161" s="164" t="s">
        <v>146</v>
      </c>
      <c r="E161" s="182" t="s">
        <v>5</v>
      </c>
      <c r="F161" s="183" t="s">
        <v>149</v>
      </c>
      <c r="H161" s="184">
        <v>42</v>
      </c>
      <c r="L161" s="181"/>
      <c r="M161" s="185"/>
      <c r="N161" s="186"/>
      <c r="O161" s="186"/>
      <c r="P161" s="186"/>
      <c r="Q161" s="186"/>
      <c r="R161" s="186"/>
      <c r="S161" s="186"/>
      <c r="T161" s="187"/>
      <c r="AT161" s="182" t="s">
        <v>146</v>
      </c>
      <c r="AU161" s="182" t="s">
        <v>75</v>
      </c>
      <c r="AV161" s="13" t="s">
        <v>141</v>
      </c>
      <c r="AW161" s="13" t="s">
        <v>28</v>
      </c>
      <c r="AX161" s="13" t="s">
        <v>73</v>
      </c>
      <c r="AY161" s="182" t="s">
        <v>134</v>
      </c>
    </row>
    <row r="162" spans="2:63" s="10" customFormat="1" ht="29.85" customHeight="1">
      <c r="B162" s="140"/>
      <c r="D162" s="141" t="s">
        <v>64</v>
      </c>
      <c r="E162" s="150" t="s">
        <v>150</v>
      </c>
      <c r="F162" s="150" t="s">
        <v>380</v>
      </c>
      <c r="J162" s="151">
        <f>BK162</f>
        <v>0</v>
      </c>
      <c r="L162" s="140"/>
      <c r="M162" s="144"/>
      <c r="N162" s="145"/>
      <c r="O162" s="145"/>
      <c r="P162" s="146">
        <f>SUM(P163:P188)</f>
        <v>0</v>
      </c>
      <c r="Q162" s="145"/>
      <c r="R162" s="146">
        <f>SUM(R163:R188)</f>
        <v>0.198115</v>
      </c>
      <c r="S162" s="145"/>
      <c r="T162" s="147">
        <f>SUM(T163:T188)</f>
        <v>0</v>
      </c>
      <c r="AR162" s="141" t="s">
        <v>73</v>
      </c>
      <c r="AT162" s="148" t="s">
        <v>64</v>
      </c>
      <c r="AU162" s="148" t="s">
        <v>73</v>
      </c>
      <c r="AY162" s="141" t="s">
        <v>134</v>
      </c>
      <c r="BK162" s="149">
        <f>SUM(BK163:BK188)</f>
        <v>0</v>
      </c>
    </row>
    <row r="163" spans="2:65" s="1" customFormat="1" ht="16.5" customHeight="1">
      <c r="B163" s="152"/>
      <c r="C163" s="153" t="s">
        <v>220</v>
      </c>
      <c r="D163" s="153" t="s">
        <v>136</v>
      </c>
      <c r="E163" s="154" t="s">
        <v>760</v>
      </c>
      <c r="F163" s="155" t="s">
        <v>761</v>
      </c>
      <c r="G163" s="156" t="s">
        <v>139</v>
      </c>
      <c r="H163" s="157">
        <v>28</v>
      </c>
      <c r="I163" s="158"/>
      <c r="J163" s="158">
        <f>ROUND(I163*H163,2)</f>
        <v>0</v>
      </c>
      <c r="K163" s="155" t="s">
        <v>140</v>
      </c>
      <c r="L163" s="38"/>
      <c r="M163" s="159" t="s">
        <v>5</v>
      </c>
      <c r="N163" s="160" t="s">
        <v>36</v>
      </c>
      <c r="O163" s="161"/>
      <c r="P163" s="161">
        <f>O163*H163</f>
        <v>0</v>
      </c>
      <c r="Q163" s="161">
        <v>0.00184</v>
      </c>
      <c r="R163" s="161">
        <f>Q163*H163</f>
        <v>0.05152</v>
      </c>
      <c r="S163" s="161">
        <v>0</v>
      </c>
      <c r="T163" s="162">
        <f>S163*H163</f>
        <v>0</v>
      </c>
      <c r="AR163" s="24" t="s">
        <v>141</v>
      </c>
      <c r="AT163" s="24" t="s">
        <v>136</v>
      </c>
      <c r="AU163" s="24" t="s">
        <v>75</v>
      </c>
      <c r="AY163" s="24" t="s">
        <v>134</v>
      </c>
      <c r="BE163" s="163">
        <f>IF(N163="základní",J163,0)</f>
        <v>0</v>
      </c>
      <c r="BF163" s="163">
        <f>IF(N163="snížená",J163,0)</f>
        <v>0</v>
      </c>
      <c r="BG163" s="163">
        <f>IF(N163="zákl. přenesená",J163,0)</f>
        <v>0</v>
      </c>
      <c r="BH163" s="163">
        <f>IF(N163="sníž. přenesená",J163,0)</f>
        <v>0</v>
      </c>
      <c r="BI163" s="163">
        <f>IF(N163="nulová",J163,0)</f>
        <v>0</v>
      </c>
      <c r="BJ163" s="24" t="s">
        <v>73</v>
      </c>
      <c r="BK163" s="163">
        <f>ROUND(I163*H163,2)</f>
        <v>0</v>
      </c>
      <c r="BL163" s="24" t="s">
        <v>141</v>
      </c>
      <c r="BM163" s="24" t="s">
        <v>762</v>
      </c>
    </row>
    <row r="164" spans="2:65" s="1" customFormat="1" ht="16.5" customHeight="1">
      <c r="B164" s="152"/>
      <c r="C164" s="153" t="s">
        <v>11</v>
      </c>
      <c r="D164" s="153" t="s">
        <v>136</v>
      </c>
      <c r="E164" s="154" t="s">
        <v>636</v>
      </c>
      <c r="F164" s="155" t="s">
        <v>637</v>
      </c>
      <c r="G164" s="156" t="s">
        <v>139</v>
      </c>
      <c r="H164" s="157">
        <v>43.5</v>
      </c>
      <c r="I164" s="158"/>
      <c r="J164" s="158">
        <f>ROUND(I164*H164,2)</f>
        <v>0</v>
      </c>
      <c r="K164" s="155" t="s">
        <v>140</v>
      </c>
      <c r="L164" s="38"/>
      <c r="M164" s="159" t="s">
        <v>5</v>
      </c>
      <c r="N164" s="160" t="s">
        <v>36</v>
      </c>
      <c r="O164" s="161"/>
      <c r="P164" s="161">
        <f>O164*H164</f>
        <v>0</v>
      </c>
      <c r="Q164" s="161">
        <v>0.00086</v>
      </c>
      <c r="R164" s="161">
        <f>Q164*H164</f>
        <v>0.03741</v>
      </c>
      <c r="S164" s="161">
        <v>0</v>
      </c>
      <c r="T164" s="162">
        <f>S164*H164</f>
        <v>0</v>
      </c>
      <c r="AR164" s="24" t="s">
        <v>141</v>
      </c>
      <c r="AT164" s="24" t="s">
        <v>136</v>
      </c>
      <c r="AU164" s="24" t="s">
        <v>75</v>
      </c>
      <c r="AY164" s="24" t="s">
        <v>134</v>
      </c>
      <c r="BE164" s="163">
        <f>IF(N164="základní",J164,0)</f>
        <v>0</v>
      </c>
      <c r="BF164" s="163">
        <f>IF(N164="snížená",J164,0)</f>
        <v>0</v>
      </c>
      <c r="BG164" s="163">
        <f>IF(N164="zákl. přenesená",J164,0)</f>
        <v>0</v>
      </c>
      <c r="BH164" s="163">
        <f>IF(N164="sníž. přenesená",J164,0)</f>
        <v>0</v>
      </c>
      <c r="BI164" s="163">
        <f>IF(N164="nulová",J164,0)</f>
        <v>0</v>
      </c>
      <c r="BJ164" s="24" t="s">
        <v>73</v>
      </c>
      <c r="BK164" s="163">
        <f>ROUND(I164*H164,2)</f>
        <v>0</v>
      </c>
      <c r="BL164" s="24" t="s">
        <v>141</v>
      </c>
      <c r="BM164" s="24" t="s">
        <v>763</v>
      </c>
    </row>
    <row r="165" spans="2:47" s="1" customFormat="1" ht="13.5">
      <c r="B165" s="38"/>
      <c r="D165" s="164" t="s">
        <v>143</v>
      </c>
      <c r="F165" s="165" t="s">
        <v>639</v>
      </c>
      <c r="L165" s="38"/>
      <c r="M165" s="166"/>
      <c r="N165" s="39"/>
      <c r="O165" s="39"/>
      <c r="P165" s="39"/>
      <c r="Q165" s="39"/>
      <c r="R165" s="39"/>
      <c r="S165" s="39"/>
      <c r="T165" s="67"/>
      <c r="AT165" s="24" t="s">
        <v>143</v>
      </c>
      <c r="AU165" s="24" t="s">
        <v>75</v>
      </c>
    </row>
    <row r="166" spans="2:51" s="12" customFormat="1" ht="13.5">
      <c r="B166" s="174"/>
      <c r="D166" s="164" t="s">
        <v>146</v>
      </c>
      <c r="E166" s="175" t="s">
        <v>5</v>
      </c>
      <c r="F166" s="176" t="s">
        <v>764</v>
      </c>
      <c r="H166" s="177">
        <v>43.5</v>
      </c>
      <c r="L166" s="174"/>
      <c r="M166" s="178"/>
      <c r="N166" s="179"/>
      <c r="O166" s="179"/>
      <c r="P166" s="179"/>
      <c r="Q166" s="179"/>
      <c r="R166" s="179"/>
      <c r="S166" s="179"/>
      <c r="T166" s="180"/>
      <c r="AT166" s="175" t="s">
        <v>146</v>
      </c>
      <c r="AU166" s="175" t="s">
        <v>75</v>
      </c>
      <c r="AV166" s="12" t="s">
        <v>75</v>
      </c>
      <c r="AW166" s="12" t="s">
        <v>28</v>
      </c>
      <c r="AX166" s="12" t="s">
        <v>65</v>
      </c>
      <c r="AY166" s="175" t="s">
        <v>134</v>
      </c>
    </row>
    <row r="167" spans="2:51" s="13" customFormat="1" ht="13.5">
      <c r="B167" s="181"/>
      <c r="D167" s="164" t="s">
        <v>146</v>
      </c>
      <c r="E167" s="182" t="s">
        <v>5</v>
      </c>
      <c r="F167" s="183" t="s">
        <v>149</v>
      </c>
      <c r="H167" s="184">
        <v>43.5</v>
      </c>
      <c r="L167" s="181"/>
      <c r="M167" s="185"/>
      <c r="N167" s="186"/>
      <c r="O167" s="186"/>
      <c r="P167" s="186"/>
      <c r="Q167" s="186"/>
      <c r="R167" s="186"/>
      <c r="S167" s="186"/>
      <c r="T167" s="187"/>
      <c r="AT167" s="182" t="s">
        <v>146</v>
      </c>
      <c r="AU167" s="182" t="s">
        <v>75</v>
      </c>
      <c r="AV167" s="13" t="s">
        <v>141</v>
      </c>
      <c r="AW167" s="13" t="s">
        <v>28</v>
      </c>
      <c r="AX167" s="13" t="s">
        <v>73</v>
      </c>
      <c r="AY167" s="182" t="s">
        <v>134</v>
      </c>
    </row>
    <row r="168" spans="2:65" s="1" customFormat="1" ht="38.25" customHeight="1">
      <c r="B168" s="152"/>
      <c r="C168" s="153" t="s">
        <v>232</v>
      </c>
      <c r="D168" s="153" t="s">
        <v>136</v>
      </c>
      <c r="E168" s="154" t="s">
        <v>403</v>
      </c>
      <c r="F168" s="155" t="s">
        <v>642</v>
      </c>
      <c r="G168" s="156" t="s">
        <v>170</v>
      </c>
      <c r="H168" s="157">
        <v>28.1</v>
      </c>
      <c r="I168" s="158"/>
      <c r="J168" s="158">
        <f>ROUND(I168*H168,2)</f>
        <v>0</v>
      </c>
      <c r="K168" s="155" t="s">
        <v>140</v>
      </c>
      <c r="L168" s="38"/>
      <c r="M168" s="159" t="s">
        <v>5</v>
      </c>
      <c r="N168" s="160" t="s">
        <v>36</v>
      </c>
      <c r="O168" s="161"/>
      <c r="P168" s="161">
        <f>O168*H168</f>
        <v>0</v>
      </c>
      <c r="Q168" s="161">
        <v>0</v>
      </c>
      <c r="R168" s="161">
        <f>Q168*H168</f>
        <v>0</v>
      </c>
      <c r="S168" s="161">
        <v>0</v>
      </c>
      <c r="T168" s="162">
        <f>S168*H168</f>
        <v>0</v>
      </c>
      <c r="AR168" s="24" t="s">
        <v>141</v>
      </c>
      <c r="AT168" s="24" t="s">
        <v>136</v>
      </c>
      <c r="AU168" s="24" t="s">
        <v>75</v>
      </c>
      <c r="AY168" s="24" t="s">
        <v>134</v>
      </c>
      <c r="BE168" s="163">
        <f>IF(N168="základní",J168,0)</f>
        <v>0</v>
      </c>
      <c r="BF168" s="163">
        <f>IF(N168="snížená",J168,0)</f>
        <v>0</v>
      </c>
      <c r="BG168" s="163">
        <f>IF(N168="zákl. přenesená",J168,0)</f>
        <v>0</v>
      </c>
      <c r="BH168" s="163">
        <f>IF(N168="sníž. přenesená",J168,0)</f>
        <v>0</v>
      </c>
      <c r="BI168" s="163">
        <f>IF(N168="nulová",J168,0)</f>
        <v>0</v>
      </c>
      <c r="BJ168" s="24" t="s">
        <v>73</v>
      </c>
      <c r="BK168" s="163">
        <f>ROUND(I168*H168,2)</f>
        <v>0</v>
      </c>
      <c r="BL168" s="24" t="s">
        <v>141</v>
      </c>
      <c r="BM168" s="24" t="s">
        <v>765</v>
      </c>
    </row>
    <row r="169" spans="2:47" s="1" customFormat="1" ht="27">
      <c r="B169" s="38"/>
      <c r="D169" s="164" t="s">
        <v>145</v>
      </c>
      <c r="F169" s="167" t="s">
        <v>406</v>
      </c>
      <c r="L169" s="38"/>
      <c r="M169" s="166"/>
      <c r="N169" s="39"/>
      <c r="O169" s="39"/>
      <c r="P169" s="39"/>
      <c r="Q169" s="39"/>
      <c r="R169" s="39"/>
      <c r="S169" s="39"/>
      <c r="T169" s="67"/>
      <c r="AT169" s="24" t="s">
        <v>145</v>
      </c>
      <c r="AU169" s="24" t="s">
        <v>75</v>
      </c>
    </row>
    <row r="170" spans="2:51" s="11" customFormat="1" ht="13.5">
      <c r="B170" s="168"/>
      <c r="D170" s="164" t="s">
        <v>146</v>
      </c>
      <c r="E170" s="169" t="s">
        <v>5</v>
      </c>
      <c r="F170" s="170" t="s">
        <v>649</v>
      </c>
      <c r="H170" s="169" t="s">
        <v>5</v>
      </c>
      <c r="L170" s="168"/>
      <c r="M170" s="171"/>
      <c r="N170" s="172"/>
      <c r="O170" s="172"/>
      <c r="P170" s="172"/>
      <c r="Q170" s="172"/>
      <c r="R170" s="172"/>
      <c r="S170" s="172"/>
      <c r="T170" s="173"/>
      <c r="AT170" s="169" t="s">
        <v>146</v>
      </c>
      <c r="AU170" s="169" t="s">
        <v>75</v>
      </c>
      <c r="AV170" s="11" t="s">
        <v>73</v>
      </c>
      <c r="AW170" s="11" t="s">
        <v>28</v>
      </c>
      <c r="AX170" s="11" t="s">
        <v>65</v>
      </c>
      <c r="AY170" s="169" t="s">
        <v>134</v>
      </c>
    </row>
    <row r="171" spans="2:51" s="12" customFormat="1" ht="13.5">
      <c r="B171" s="174"/>
      <c r="D171" s="164" t="s">
        <v>146</v>
      </c>
      <c r="E171" s="175" t="s">
        <v>5</v>
      </c>
      <c r="F171" s="176" t="s">
        <v>766</v>
      </c>
      <c r="H171" s="177">
        <v>28.1</v>
      </c>
      <c r="L171" s="174"/>
      <c r="M171" s="178"/>
      <c r="N171" s="179"/>
      <c r="O171" s="179"/>
      <c r="P171" s="179"/>
      <c r="Q171" s="179"/>
      <c r="R171" s="179"/>
      <c r="S171" s="179"/>
      <c r="T171" s="180"/>
      <c r="AT171" s="175" t="s">
        <v>146</v>
      </c>
      <c r="AU171" s="175" t="s">
        <v>75</v>
      </c>
      <c r="AV171" s="12" t="s">
        <v>75</v>
      </c>
      <c r="AW171" s="12" t="s">
        <v>28</v>
      </c>
      <c r="AX171" s="12" t="s">
        <v>65</v>
      </c>
      <c r="AY171" s="175" t="s">
        <v>134</v>
      </c>
    </row>
    <row r="172" spans="2:51" s="13" customFormat="1" ht="13.5">
      <c r="B172" s="181"/>
      <c r="D172" s="164" t="s">
        <v>146</v>
      </c>
      <c r="E172" s="182" t="s">
        <v>5</v>
      </c>
      <c r="F172" s="183" t="s">
        <v>149</v>
      </c>
      <c r="H172" s="184">
        <v>28.1</v>
      </c>
      <c r="L172" s="181"/>
      <c r="M172" s="185"/>
      <c r="N172" s="186"/>
      <c r="O172" s="186"/>
      <c r="P172" s="186"/>
      <c r="Q172" s="186"/>
      <c r="R172" s="186"/>
      <c r="S172" s="186"/>
      <c r="T172" s="187"/>
      <c r="AT172" s="182" t="s">
        <v>146</v>
      </c>
      <c r="AU172" s="182" t="s">
        <v>75</v>
      </c>
      <c r="AV172" s="13" t="s">
        <v>141</v>
      </c>
      <c r="AW172" s="13" t="s">
        <v>28</v>
      </c>
      <c r="AX172" s="13" t="s">
        <v>73</v>
      </c>
      <c r="AY172" s="182" t="s">
        <v>134</v>
      </c>
    </row>
    <row r="173" spans="2:65" s="1" customFormat="1" ht="16.5" customHeight="1">
      <c r="B173" s="152"/>
      <c r="C173" s="153" t="s">
        <v>240</v>
      </c>
      <c r="D173" s="153" t="s">
        <v>136</v>
      </c>
      <c r="E173" s="154" t="s">
        <v>646</v>
      </c>
      <c r="F173" s="155" t="s">
        <v>647</v>
      </c>
      <c r="G173" s="156" t="s">
        <v>170</v>
      </c>
      <c r="H173" s="157">
        <v>28.1</v>
      </c>
      <c r="I173" s="158"/>
      <c r="J173" s="158">
        <f>ROUND(I173*H173,2)</f>
        <v>0</v>
      </c>
      <c r="K173" s="155" t="s">
        <v>140</v>
      </c>
      <c r="L173" s="38"/>
      <c r="M173" s="159" t="s">
        <v>5</v>
      </c>
      <c r="N173" s="160" t="s">
        <v>36</v>
      </c>
      <c r="O173" s="161"/>
      <c r="P173" s="161">
        <f>O173*H173</f>
        <v>0</v>
      </c>
      <c r="Q173" s="161">
        <v>0</v>
      </c>
      <c r="R173" s="161">
        <f>Q173*H173</f>
        <v>0</v>
      </c>
      <c r="S173" s="161">
        <v>0</v>
      </c>
      <c r="T173" s="162">
        <f>S173*H173</f>
        <v>0</v>
      </c>
      <c r="AR173" s="24" t="s">
        <v>141</v>
      </c>
      <c r="AT173" s="24" t="s">
        <v>136</v>
      </c>
      <c r="AU173" s="24" t="s">
        <v>75</v>
      </c>
      <c r="AY173" s="24" t="s">
        <v>134</v>
      </c>
      <c r="BE173" s="163">
        <f>IF(N173="základní",J173,0)</f>
        <v>0</v>
      </c>
      <c r="BF173" s="163">
        <f>IF(N173="snížená",J173,0)</f>
        <v>0</v>
      </c>
      <c r="BG173" s="163">
        <f>IF(N173="zákl. přenesená",J173,0)</f>
        <v>0</v>
      </c>
      <c r="BH173" s="163">
        <f>IF(N173="sníž. přenesená",J173,0)</f>
        <v>0</v>
      </c>
      <c r="BI173" s="163">
        <f>IF(N173="nulová",J173,0)</f>
        <v>0</v>
      </c>
      <c r="BJ173" s="24" t="s">
        <v>73</v>
      </c>
      <c r="BK173" s="163">
        <f>ROUND(I173*H173,2)</f>
        <v>0</v>
      </c>
      <c r="BL173" s="24" t="s">
        <v>141</v>
      </c>
      <c r="BM173" s="24" t="s">
        <v>767</v>
      </c>
    </row>
    <row r="174" spans="2:51" s="11" customFormat="1" ht="13.5">
      <c r="B174" s="168"/>
      <c r="D174" s="164" t="s">
        <v>146</v>
      </c>
      <c r="E174" s="169" t="s">
        <v>5</v>
      </c>
      <c r="F174" s="170" t="s">
        <v>649</v>
      </c>
      <c r="H174" s="169" t="s">
        <v>5</v>
      </c>
      <c r="L174" s="168"/>
      <c r="M174" s="171"/>
      <c r="N174" s="172"/>
      <c r="O174" s="172"/>
      <c r="P174" s="172"/>
      <c r="Q174" s="172"/>
      <c r="R174" s="172"/>
      <c r="S174" s="172"/>
      <c r="T174" s="173"/>
      <c r="AT174" s="169" t="s">
        <v>146</v>
      </c>
      <c r="AU174" s="169" t="s">
        <v>75</v>
      </c>
      <c r="AV174" s="11" t="s">
        <v>73</v>
      </c>
      <c r="AW174" s="11" t="s">
        <v>28</v>
      </c>
      <c r="AX174" s="11" t="s">
        <v>65</v>
      </c>
      <c r="AY174" s="169" t="s">
        <v>134</v>
      </c>
    </row>
    <row r="175" spans="2:51" s="12" customFormat="1" ht="13.5">
      <c r="B175" s="174"/>
      <c r="D175" s="164" t="s">
        <v>146</v>
      </c>
      <c r="E175" s="175" t="s">
        <v>5</v>
      </c>
      <c r="F175" s="176" t="s">
        <v>766</v>
      </c>
      <c r="H175" s="177">
        <v>28.1</v>
      </c>
      <c r="L175" s="174"/>
      <c r="M175" s="178"/>
      <c r="N175" s="179"/>
      <c r="O175" s="179"/>
      <c r="P175" s="179"/>
      <c r="Q175" s="179"/>
      <c r="R175" s="179"/>
      <c r="S175" s="179"/>
      <c r="T175" s="180"/>
      <c r="AT175" s="175" t="s">
        <v>146</v>
      </c>
      <c r="AU175" s="175" t="s">
        <v>75</v>
      </c>
      <c r="AV175" s="12" t="s">
        <v>75</v>
      </c>
      <c r="AW175" s="12" t="s">
        <v>28</v>
      </c>
      <c r="AX175" s="12" t="s">
        <v>65</v>
      </c>
      <c r="AY175" s="175" t="s">
        <v>134</v>
      </c>
    </row>
    <row r="176" spans="2:51" s="13" customFormat="1" ht="13.5">
      <c r="B176" s="181"/>
      <c r="D176" s="164" t="s">
        <v>146</v>
      </c>
      <c r="E176" s="182" t="s">
        <v>5</v>
      </c>
      <c r="F176" s="183" t="s">
        <v>149</v>
      </c>
      <c r="H176" s="184">
        <v>28.1</v>
      </c>
      <c r="L176" s="181"/>
      <c r="M176" s="185"/>
      <c r="N176" s="186"/>
      <c r="O176" s="186"/>
      <c r="P176" s="186"/>
      <c r="Q176" s="186"/>
      <c r="R176" s="186"/>
      <c r="S176" s="186"/>
      <c r="T176" s="187"/>
      <c r="AT176" s="182" t="s">
        <v>146</v>
      </c>
      <c r="AU176" s="182" t="s">
        <v>75</v>
      </c>
      <c r="AV176" s="13" t="s">
        <v>141</v>
      </c>
      <c r="AW176" s="13" t="s">
        <v>28</v>
      </c>
      <c r="AX176" s="13" t="s">
        <v>73</v>
      </c>
      <c r="AY176" s="182" t="s">
        <v>134</v>
      </c>
    </row>
    <row r="177" spans="2:65" s="1" customFormat="1" ht="16.5" customHeight="1">
      <c r="B177" s="152"/>
      <c r="C177" s="153" t="s">
        <v>242</v>
      </c>
      <c r="D177" s="153" t="s">
        <v>136</v>
      </c>
      <c r="E177" s="154" t="s">
        <v>409</v>
      </c>
      <c r="F177" s="155" t="s">
        <v>410</v>
      </c>
      <c r="G177" s="156" t="s">
        <v>139</v>
      </c>
      <c r="H177" s="157">
        <v>43.5</v>
      </c>
      <c r="I177" s="158"/>
      <c r="J177" s="158">
        <f>ROUND(I177*H177,2)</f>
        <v>0</v>
      </c>
      <c r="K177" s="155" t="s">
        <v>1065</v>
      </c>
      <c r="L177" s="38"/>
      <c r="M177" s="159" t="s">
        <v>5</v>
      </c>
      <c r="N177" s="160" t="s">
        <v>36</v>
      </c>
      <c r="O177" s="161"/>
      <c r="P177" s="161">
        <f>O177*H177</f>
        <v>0</v>
      </c>
      <c r="Q177" s="161">
        <v>0.00251</v>
      </c>
      <c r="R177" s="161">
        <f>Q177*H177</f>
        <v>0.109185</v>
      </c>
      <c r="S177" s="161">
        <v>0</v>
      </c>
      <c r="T177" s="162">
        <f>S177*H177</f>
        <v>0</v>
      </c>
      <c r="AR177" s="24" t="s">
        <v>141</v>
      </c>
      <c r="AT177" s="24" t="s">
        <v>136</v>
      </c>
      <c r="AU177" s="24" t="s">
        <v>75</v>
      </c>
      <c r="AY177" s="24" t="s">
        <v>134</v>
      </c>
      <c r="BE177" s="163">
        <f>IF(N177="základní",J177,0)</f>
        <v>0</v>
      </c>
      <c r="BF177" s="163">
        <f>IF(N177="snížená",J177,0)</f>
        <v>0</v>
      </c>
      <c r="BG177" s="163">
        <f>IF(N177="zákl. přenesená",J177,0)</f>
        <v>0</v>
      </c>
      <c r="BH177" s="163">
        <f>IF(N177="sníž. přenesená",J177,0)</f>
        <v>0</v>
      </c>
      <c r="BI177" s="163">
        <f>IF(N177="nulová",J177,0)</f>
        <v>0</v>
      </c>
      <c r="BJ177" s="24" t="s">
        <v>73</v>
      </c>
      <c r="BK177" s="163">
        <f>ROUND(I177*H177,2)</f>
        <v>0</v>
      </c>
      <c r="BL177" s="24" t="s">
        <v>141</v>
      </c>
      <c r="BM177" s="24" t="s">
        <v>768</v>
      </c>
    </row>
    <row r="178" spans="2:47" s="1" customFormat="1" ht="13.5">
      <c r="B178" s="38"/>
      <c r="D178" s="164" t="s">
        <v>143</v>
      </c>
      <c r="F178" s="165" t="s">
        <v>412</v>
      </c>
      <c r="L178" s="38"/>
      <c r="M178" s="166"/>
      <c r="N178" s="39"/>
      <c r="O178" s="39"/>
      <c r="P178" s="39"/>
      <c r="Q178" s="39"/>
      <c r="R178" s="39"/>
      <c r="S178" s="39"/>
      <c r="T178" s="67"/>
      <c r="AT178" s="24" t="s">
        <v>143</v>
      </c>
      <c r="AU178" s="24" t="s">
        <v>75</v>
      </c>
    </row>
    <row r="179" spans="2:47" s="1" customFormat="1" ht="40.5">
      <c r="B179" s="38"/>
      <c r="D179" s="164" t="s">
        <v>145</v>
      </c>
      <c r="F179" s="167" t="s">
        <v>413</v>
      </c>
      <c r="L179" s="38"/>
      <c r="M179" s="166"/>
      <c r="N179" s="39"/>
      <c r="O179" s="39"/>
      <c r="P179" s="39"/>
      <c r="Q179" s="39"/>
      <c r="R179" s="39"/>
      <c r="S179" s="39"/>
      <c r="T179" s="67"/>
      <c r="AT179" s="24" t="s">
        <v>145</v>
      </c>
      <c r="AU179" s="24" t="s">
        <v>75</v>
      </c>
    </row>
    <row r="180" spans="2:51" s="11" customFormat="1" ht="13.5">
      <c r="B180" s="168"/>
      <c r="D180" s="164" t="s">
        <v>146</v>
      </c>
      <c r="E180" s="169" t="s">
        <v>5</v>
      </c>
      <c r="F180" s="170" t="s">
        <v>649</v>
      </c>
      <c r="H180" s="169" t="s">
        <v>5</v>
      </c>
      <c r="L180" s="168"/>
      <c r="M180" s="171"/>
      <c r="N180" s="172"/>
      <c r="O180" s="172"/>
      <c r="P180" s="172"/>
      <c r="Q180" s="172"/>
      <c r="R180" s="172"/>
      <c r="S180" s="172"/>
      <c r="T180" s="173"/>
      <c r="AT180" s="169" t="s">
        <v>146</v>
      </c>
      <c r="AU180" s="169" t="s">
        <v>75</v>
      </c>
      <c r="AV180" s="11" t="s">
        <v>73</v>
      </c>
      <c r="AW180" s="11" t="s">
        <v>28</v>
      </c>
      <c r="AX180" s="11" t="s">
        <v>65</v>
      </c>
      <c r="AY180" s="169" t="s">
        <v>134</v>
      </c>
    </row>
    <row r="181" spans="2:51" s="12" customFormat="1" ht="13.5">
      <c r="B181" s="174"/>
      <c r="D181" s="164" t="s">
        <v>146</v>
      </c>
      <c r="E181" s="175" t="s">
        <v>5</v>
      </c>
      <c r="F181" s="176" t="s">
        <v>764</v>
      </c>
      <c r="H181" s="177">
        <v>43.5</v>
      </c>
      <c r="L181" s="174"/>
      <c r="M181" s="178"/>
      <c r="N181" s="179"/>
      <c r="O181" s="179"/>
      <c r="P181" s="179"/>
      <c r="Q181" s="179"/>
      <c r="R181" s="179"/>
      <c r="S181" s="179"/>
      <c r="T181" s="180"/>
      <c r="AT181" s="175" t="s">
        <v>146</v>
      </c>
      <c r="AU181" s="175" t="s">
        <v>75</v>
      </c>
      <c r="AV181" s="12" t="s">
        <v>75</v>
      </c>
      <c r="AW181" s="12" t="s">
        <v>28</v>
      </c>
      <c r="AX181" s="12" t="s">
        <v>65</v>
      </c>
      <c r="AY181" s="175" t="s">
        <v>134</v>
      </c>
    </row>
    <row r="182" spans="2:51" s="13" customFormat="1" ht="13.5">
      <c r="B182" s="181"/>
      <c r="D182" s="164" t="s">
        <v>146</v>
      </c>
      <c r="E182" s="182" t="s">
        <v>5</v>
      </c>
      <c r="F182" s="183" t="s">
        <v>149</v>
      </c>
      <c r="H182" s="184">
        <v>43.5</v>
      </c>
      <c r="L182" s="181"/>
      <c r="M182" s="185"/>
      <c r="N182" s="186"/>
      <c r="O182" s="186"/>
      <c r="P182" s="186"/>
      <c r="Q182" s="186"/>
      <c r="R182" s="186"/>
      <c r="S182" s="186"/>
      <c r="T182" s="187"/>
      <c r="AT182" s="182" t="s">
        <v>146</v>
      </c>
      <c r="AU182" s="182" t="s">
        <v>75</v>
      </c>
      <c r="AV182" s="13" t="s">
        <v>141</v>
      </c>
      <c r="AW182" s="13" t="s">
        <v>28</v>
      </c>
      <c r="AX182" s="13" t="s">
        <v>73</v>
      </c>
      <c r="AY182" s="182" t="s">
        <v>134</v>
      </c>
    </row>
    <row r="183" spans="2:65" s="1" customFormat="1" ht="16.5" customHeight="1">
      <c r="B183" s="152"/>
      <c r="C183" s="153" t="s">
        <v>249</v>
      </c>
      <c r="D183" s="153" t="s">
        <v>136</v>
      </c>
      <c r="E183" s="154" t="s">
        <v>416</v>
      </c>
      <c r="F183" s="155" t="s">
        <v>417</v>
      </c>
      <c r="G183" s="156" t="s">
        <v>139</v>
      </c>
      <c r="H183" s="157">
        <v>43.5</v>
      </c>
      <c r="I183" s="158"/>
      <c r="J183" s="158">
        <f>ROUND(I183*H183,2)</f>
        <v>0</v>
      </c>
      <c r="K183" s="155" t="s">
        <v>1065</v>
      </c>
      <c r="L183" s="38"/>
      <c r="M183" s="159" t="s">
        <v>5</v>
      </c>
      <c r="N183" s="160" t="s">
        <v>36</v>
      </c>
      <c r="O183" s="161"/>
      <c r="P183" s="161">
        <f>O183*H183</f>
        <v>0</v>
      </c>
      <c r="Q183" s="161">
        <v>0</v>
      </c>
      <c r="R183" s="161">
        <f>Q183*H183</f>
        <v>0</v>
      </c>
      <c r="S183" s="161">
        <v>0</v>
      </c>
      <c r="T183" s="162">
        <f>S183*H183</f>
        <v>0</v>
      </c>
      <c r="AR183" s="24" t="s">
        <v>141</v>
      </c>
      <c r="AT183" s="24" t="s">
        <v>136</v>
      </c>
      <c r="AU183" s="24" t="s">
        <v>75</v>
      </c>
      <c r="AY183" s="24" t="s">
        <v>134</v>
      </c>
      <c r="BE183" s="163">
        <f>IF(N183="základní",J183,0)</f>
        <v>0</v>
      </c>
      <c r="BF183" s="163">
        <f>IF(N183="snížená",J183,0)</f>
        <v>0</v>
      </c>
      <c r="BG183" s="163">
        <f>IF(N183="zákl. přenesená",J183,0)</f>
        <v>0</v>
      </c>
      <c r="BH183" s="163">
        <f>IF(N183="sníž. přenesená",J183,0)</f>
        <v>0</v>
      </c>
      <c r="BI183" s="163">
        <f>IF(N183="nulová",J183,0)</f>
        <v>0</v>
      </c>
      <c r="BJ183" s="24" t="s">
        <v>73</v>
      </c>
      <c r="BK183" s="163">
        <f>ROUND(I183*H183,2)</f>
        <v>0</v>
      </c>
      <c r="BL183" s="24" t="s">
        <v>141</v>
      </c>
      <c r="BM183" s="24" t="s">
        <v>769</v>
      </c>
    </row>
    <row r="184" spans="2:47" s="1" customFormat="1" ht="13.5">
      <c r="B184" s="38"/>
      <c r="D184" s="164" t="s">
        <v>143</v>
      </c>
      <c r="F184" s="165" t="s">
        <v>419</v>
      </c>
      <c r="L184" s="38"/>
      <c r="M184" s="166"/>
      <c r="N184" s="39"/>
      <c r="O184" s="39"/>
      <c r="P184" s="39"/>
      <c r="Q184" s="39"/>
      <c r="R184" s="39"/>
      <c r="S184" s="39"/>
      <c r="T184" s="67"/>
      <c r="AT184" s="24" t="s">
        <v>143</v>
      </c>
      <c r="AU184" s="24" t="s">
        <v>75</v>
      </c>
    </row>
    <row r="185" spans="2:47" s="1" customFormat="1" ht="40.5">
      <c r="B185" s="38"/>
      <c r="D185" s="164" t="s">
        <v>145</v>
      </c>
      <c r="F185" s="167" t="s">
        <v>413</v>
      </c>
      <c r="L185" s="38"/>
      <c r="M185" s="166"/>
      <c r="N185" s="39"/>
      <c r="O185" s="39"/>
      <c r="P185" s="39"/>
      <c r="Q185" s="39"/>
      <c r="R185" s="39"/>
      <c r="S185" s="39"/>
      <c r="T185" s="67"/>
      <c r="AT185" s="24" t="s">
        <v>145</v>
      </c>
      <c r="AU185" s="24" t="s">
        <v>75</v>
      </c>
    </row>
    <row r="186" spans="2:51" s="11" customFormat="1" ht="13.5">
      <c r="B186" s="168"/>
      <c r="D186" s="164" t="s">
        <v>146</v>
      </c>
      <c r="E186" s="169" t="s">
        <v>5</v>
      </c>
      <c r="F186" s="170" t="s">
        <v>649</v>
      </c>
      <c r="H186" s="169" t="s">
        <v>5</v>
      </c>
      <c r="L186" s="168"/>
      <c r="M186" s="171"/>
      <c r="N186" s="172"/>
      <c r="O186" s="172"/>
      <c r="P186" s="172"/>
      <c r="Q186" s="172"/>
      <c r="R186" s="172"/>
      <c r="S186" s="172"/>
      <c r="T186" s="173"/>
      <c r="AT186" s="169" t="s">
        <v>146</v>
      </c>
      <c r="AU186" s="169" t="s">
        <v>75</v>
      </c>
      <c r="AV186" s="11" t="s">
        <v>73</v>
      </c>
      <c r="AW186" s="11" t="s">
        <v>28</v>
      </c>
      <c r="AX186" s="11" t="s">
        <v>65</v>
      </c>
      <c r="AY186" s="169" t="s">
        <v>134</v>
      </c>
    </row>
    <row r="187" spans="2:51" s="12" customFormat="1" ht="13.5">
      <c r="B187" s="174"/>
      <c r="D187" s="164" t="s">
        <v>146</v>
      </c>
      <c r="E187" s="175" t="s">
        <v>5</v>
      </c>
      <c r="F187" s="176" t="s">
        <v>764</v>
      </c>
      <c r="H187" s="177">
        <v>43.5</v>
      </c>
      <c r="L187" s="174"/>
      <c r="M187" s="178"/>
      <c r="N187" s="179"/>
      <c r="O187" s="179"/>
      <c r="P187" s="179"/>
      <c r="Q187" s="179"/>
      <c r="R187" s="179"/>
      <c r="S187" s="179"/>
      <c r="T187" s="180"/>
      <c r="AT187" s="175" t="s">
        <v>146</v>
      </c>
      <c r="AU187" s="175" t="s">
        <v>75</v>
      </c>
      <c r="AV187" s="12" t="s">
        <v>75</v>
      </c>
      <c r="AW187" s="12" t="s">
        <v>28</v>
      </c>
      <c r="AX187" s="12" t="s">
        <v>65</v>
      </c>
      <c r="AY187" s="175" t="s">
        <v>134</v>
      </c>
    </row>
    <row r="188" spans="2:51" s="13" customFormat="1" ht="13.5">
      <c r="B188" s="181"/>
      <c r="D188" s="164" t="s">
        <v>146</v>
      </c>
      <c r="E188" s="182" t="s">
        <v>5</v>
      </c>
      <c r="F188" s="183" t="s">
        <v>149</v>
      </c>
      <c r="H188" s="184">
        <v>43.5</v>
      </c>
      <c r="L188" s="181"/>
      <c r="M188" s="185"/>
      <c r="N188" s="186"/>
      <c r="O188" s="186"/>
      <c r="P188" s="186"/>
      <c r="Q188" s="186"/>
      <c r="R188" s="186"/>
      <c r="S188" s="186"/>
      <c r="T188" s="187"/>
      <c r="AT188" s="182" t="s">
        <v>146</v>
      </c>
      <c r="AU188" s="182" t="s">
        <v>75</v>
      </c>
      <c r="AV188" s="13" t="s">
        <v>141</v>
      </c>
      <c r="AW188" s="13" t="s">
        <v>28</v>
      </c>
      <c r="AX188" s="13" t="s">
        <v>73</v>
      </c>
      <c r="AY188" s="182" t="s">
        <v>134</v>
      </c>
    </row>
    <row r="189" spans="2:63" s="10" customFormat="1" ht="29.85" customHeight="1">
      <c r="B189" s="140"/>
      <c r="D189" s="141" t="s">
        <v>64</v>
      </c>
      <c r="E189" s="150" t="s">
        <v>141</v>
      </c>
      <c r="F189" s="150" t="s">
        <v>420</v>
      </c>
      <c r="J189" s="151">
        <f>BK189</f>
        <v>0</v>
      </c>
      <c r="L189" s="140"/>
      <c r="M189" s="144"/>
      <c r="N189" s="145"/>
      <c r="O189" s="145"/>
      <c r="P189" s="146">
        <f>SUM(P190:P207)</f>
        <v>0</v>
      </c>
      <c r="Q189" s="145"/>
      <c r="R189" s="146">
        <f>SUM(R190:R207)</f>
        <v>81.20016</v>
      </c>
      <c r="S189" s="145"/>
      <c r="T189" s="147">
        <f>SUM(T190:T207)</f>
        <v>0</v>
      </c>
      <c r="AR189" s="141" t="s">
        <v>73</v>
      </c>
      <c r="AT189" s="148" t="s">
        <v>64</v>
      </c>
      <c r="AU189" s="148" t="s">
        <v>73</v>
      </c>
      <c r="AY189" s="141" t="s">
        <v>134</v>
      </c>
      <c r="BK189" s="149">
        <f>SUM(BK190:BK207)</f>
        <v>0</v>
      </c>
    </row>
    <row r="190" spans="2:65" s="1" customFormat="1" ht="25.5" customHeight="1">
      <c r="B190" s="152"/>
      <c r="C190" s="153" t="s">
        <v>253</v>
      </c>
      <c r="D190" s="153" t="s">
        <v>136</v>
      </c>
      <c r="E190" s="154" t="s">
        <v>654</v>
      </c>
      <c r="F190" s="155" t="s">
        <v>655</v>
      </c>
      <c r="G190" s="156" t="s">
        <v>170</v>
      </c>
      <c r="H190" s="157">
        <v>10</v>
      </c>
      <c r="I190" s="158"/>
      <c r="J190" s="158">
        <f>ROUND(I190*H190,2)</f>
        <v>0</v>
      </c>
      <c r="K190" s="155" t="s">
        <v>1065</v>
      </c>
      <c r="L190" s="38"/>
      <c r="M190" s="159" t="s">
        <v>5</v>
      </c>
      <c r="N190" s="160" t="s">
        <v>36</v>
      </c>
      <c r="O190" s="161"/>
      <c r="P190" s="161">
        <f>O190*H190</f>
        <v>0</v>
      </c>
      <c r="Q190" s="161">
        <v>1.89</v>
      </c>
      <c r="R190" s="161">
        <f>Q190*H190</f>
        <v>18.9</v>
      </c>
      <c r="S190" s="161">
        <v>0</v>
      </c>
      <c r="T190" s="162">
        <f>S190*H190</f>
        <v>0</v>
      </c>
      <c r="AR190" s="24" t="s">
        <v>141</v>
      </c>
      <c r="AT190" s="24" t="s">
        <v>136</v>
      </c>
      <c r="AU190" s="24" t="s">
        <v>75</v>
      </c>
      <c r="AY190" s="24" t="s">
        <v>134</v>
      </c>
      <c r="BE190" s="163">
        <f>IF(N190="základní",J190,0)</f>
        <v>0</v>
      </c>
      <c r="BF190" s="163">
        <f>IF(N190="snížená",J190,0)</f>
        <v>0</v>
      </c>
      <c r="BG190" s="163">
        <f>IF(N190="zákl. přenesená",J190,0)</f>
        <v>0</v>
      </c>
      <c r="BH190" s="163">
        <f>IF(N190="sníž. přenesená",J190,0)</f>
        <v>0</v>
      </c>
      <c r="BI190" s="163">
        <f>IF(N190="nulová",J190,0)</f>
        <v>0</v>
      </c>
      <c r="BJ190" s="24" t="s">
        <v>73</v>
      </c>
      <c r="BK190" s="163">
        <f>ROUND(I190*H190,2)</f>
        <v>0</v>
      </c>
      <c r="BL190" s="24" t="s">
        <v>141</v>
      </c>
      <c r="BM190" s="24" t="s">
        <v>770</v>
      </c>
    </row>
    <row r="191" spans="2:47" s="1" customFormat="1" ht="27">
      <c r="B191" s="38"/>
      <c r="D191" s="164" t="s">
        <v>143</v>
      </c>
      <c r="F191" s="165" t="s">
        <v>657</v>
      </c>
      <c r="L191" s="38"/>
      <c r="M191" s="166"/>
      <c r="N191" s="39"/>
      <c r="O191" s="39"/>
      <c r="P191" s="39"/>
      <c r="Q191" s="39"/>
      <c r="R191" s="39"/>
      <c r="S191" s="39"/>
      <c r="T191" s="67"/>
      <c r="AT191" s="24" t="s">
        <v>143</v>
      </c>
      <c r="AU191" s="24" t="s">
        <v>75</v>
      </c>
    </row>
    <row r="192" spans="2:47" s="1" customFormat="1" ht="81">
      <c r="B192" s="38"/>
      <c r="D192" s="164" t="s">
        <v>145</v>
      </c>
      <c r="F192" s="167" t="s">
        <v>425</v>
      </c>
      <c r="L192" s="38"/>
      <c r="M192" s="166"/>
      <c r="N192" s="39"/>
      <c r="O192" s="39"/>
      <c r="P192" s="39"/>
      <c r="Q192" s="39"/>
      <c r="R192" s="39"/>
      <c r="S192" s="39"/>
      <c r="T192" s="67"/>
      <c r="AT192" s="24" t="s">
        <v>145</v>
      </c>
      <c r="AU192" s="24" t="s">
        <v>75</v>
      </c>
    </row>
    <row r="193" spans="2:51" s="11" customFormat="1" ht="13.5">
      <c r="B193" s="168"/>
      <c r="D193" s="164" t="s">
        <v>146</v>
      </c>
      <c r="E193" s="169" t="s">
        <v>5</v>
      </c>
      <c r="F193" s="170" t="s">
        <v>658</v>
      </c>
      <c r="H193" s="169" t="s">
        <v>5</v>
      </c>
      <c r="L193" s="168"/>
      <c r="M193" s="171"/>
      <c r="N193" s="172"/>
      <c r="O193" s="172"/>
      <c r="P193" s="172"/>
      <c r="Q193" s="172"/>
      <c r="R193" s="172"/>
      <c r="S193" s="172"/>
      <c r="T193" s="173"/>
      <c r="AT193" s="169" t="s">
        <v>146</v>
      </c>
      <c r="AU193" s="169" t="s">
        <v>75</v>
      </c>
      <c r="AV193" s="11" t="s">
        <v>73</v>
      </c>
      <c r="AW193" s="11" t="s">
        <v>28</v>
      </c>
      <c r="AX193" s="11" t="s">
        <v>65</v>
      </c>
      <c r="AY193" s="169" t="s">
        <v>134</v>
      </c>
    </row>
    <row r="194" spans="2:51" s="12" customFormat="1" ht="13.5">
      <c r="B194" s="174"/>
      <c r="D194" s="164" t="s">
        <v>146</v>
      </c>
      <c r="E194" s="175" t="s">
        <v>5</v>
      </c>
      <c r="F194" s="176" t="s">
        <v>771</v>
      </c>
      <c r="H194" s="177">
        <v>10</v>
      </c>
      <c r="L194" s="174"/>
      <c r="M194" s="178"/>
      <c r="N194" s="179"/>
      <c r="O194" s="179"/>
      <c r="P194" s="179"/>
      <c r="Q194" s="179"/>
      <c r="R194" s="179"/>
      <c r="S194" s="179"/>
      <c r="T194" s="180"/>
      <c r="AT194" s="175" t="s">
        <v>146</v>
      </c>
      <c r="AU194" s="175" t="s">
        <v>75</v>
      </c>
      <c r="AV194" s="12" t="s">
        <v>75</v>
      </c>
      <c r="AW194" s="12" t="s">
        <v>28</v>
      </c>
      <c r="AX194" s="12" t="s">
        <v>65</v>
      </c>
      <c r="AY194" s="175" t="s">
        <v>134</v>
      </c>
    </row>
    <row r="195" spans="2:51" s="13" customFormat="1" ht="13.5">
      <c r="B195" s="181"/>
      <c r="D195" s="164" t="s">
        <v>146</v>
      </c>
      <c r="E195" s="182" t="s">
        <v>5</v>
      </c>
      <c r="F195" s="183" t="s">
        <v>149</v>
      </c>
      <c r="H195" s="184">
        <v>10</v>
      </c>
      <c r="L195" s="181"/>
      <c r="M195" s="185"/>
      <c r="N195" s="186"/>
      <c r="O195" s="186"/>
      <c r="P195" s="186"/>
      <c r="Q195" s="186"/>
      <c r="R195" s="186"/>
      <c r="S195" s="186"/>
      <c r="T195" s="187"/>
      <c r="AT195" s="182" t="s">
        <v>146</v>
      </c>
      <c r="AU195" s="182" t="s">
        <v>75</v>
      </c>
      <c r="AV195" s="13" t="s">
        <v>141</v>
      </c>
      <c r="AW195" s="13" t="s">
        <v>28</v>
      </c>
      <c r="AX195" s="13" t="s">
        <v>73</v>
      </c>
      <c r="AY195" s="182" t="s">
        <v>134</v>
      </c>
    </row>
    <row r="196" spans="2:65" s="1" customFormat="1" ht="16.5" customHeight="1">
      <c r="B196" s="152"/>
      <c r="C196" s="153" t="s">
        <v>10</v>
      </c>
      <c r="D196" s="153" t="s">
        <v>136</v>
      </c>
      <c r="E196" s="154" t="s">
        <v>660</v>
      </c>
      <c r="F196" s="155" t="s">
        <v>661</v>
      </c>
      <c r="G196" s="156" t="s">
        <v>170</v>
      </c>
      <c r="H196" s="157">
        <v>15.6</v>
      </c>
      <c r="I196" s="158"/>
      <c r="J196" s="158">
        <f>ROUND(I196*H196,2)</f>
        <v>0</v>
      </c>
      <c r="K196" s="155" t="s">
        <v>1065</v>
      </c>
      <c r="L196" s="38"/>
      <c r="M196" s="159" t="s">
        <v>5</v>
      </c>
      <c r="N196" s="160" t="s">
        <v>36</v>
      </c>
      <c r="O196" s="161"/>
      <c r="P196" s="161">
        <f>O196*H196</f>
        <v>0</v>
      </c>
      <c r="Q196" s="161">
        <v>1.9968</v>
      </c>
      <c r="R196" s="161">
        <f>Q196*H196</f>
        <v>31.15008</v>
      </c>
      <c r="S196" s="161">
        <v>0</v>
      </c>
      <c r="T196" s="162">
        <f>S196*H196</f>
        <v>0</v>
      </c>
      <c r="AR196" s="24" t="s">
        <v>141</v>
      </c>
      <c r="AT196" s="24" t="s">
        <v>136</v>
      </c>
      <c r="AU196" s="24" t="s">
        <v>75</v>
      </c>
      <c r="AY196" s="24" t="s">
        <v>134</v>
      </c>
      <c r="BE196" s="163">
        <f>IF(N196="základní",J196,0)</f>
        <v>0</v>
      </c>
      <c r="BF196" s="163">
        <f>IF(N196="snížená",J196,0)</f>
        <v>0</v>
      </c>
      <c r="BG196" s="163">
        <f>IF(N196="zákl. přenesená",J196,0)</f>
        <v>0</v>
      </c>
      <c r="BH196" s="163">
        <f>IF(N196="sníž. přenesená",J196,0)</f>
        <v>0</v>
      </c>
      <c r="BI196" s="163">
        <f>IF(N196="nulová",J196,0)</f>
        <v>0</v>
      </c>
      <c r="BJ196" s="24" t="s">
        <v>73</v>
      </c>
      <c r="BK196" s="163">
        <f>ROUND(I196*H196,2)</f>
        <v>0</v>
      </c>
      <c r="BL196" s="24" t="s">
        <v>141</v>
      </c>
      <c r="BM196" s="24" t="s">
        <v>772</v>
      </c>
    </row>
    <row r="197" spans="2:47" s="1" customFormat="1" ht="27">
      <c r="B197" s="38"/>
      <c r="D197" s="164" t="s">
        <v>143</v>
      </c>
      <c r="F197" s="165" t="s">
        <v>663</v>
      </c>
      <c r="L197" s="38"/>
      <c r="M197" s="166"/>
      <c r="N197" s="39"/>
      <c r="O197" s="39"/>
      <c r="P197" s="39"/>
      <c r="Q197" s="39"/>
      <c r="R197" s="39"/>
      <c r="S197" s="39"/>
      <c r="T197" s="67"/>
      <c r="AT197" s="24" t="s">
        <v>143</v>
      </c>
      <c r="AU197" s="24" t="s">
        <v>75</v>
      </c>
    </row>
    <row r="198" spans="2:47" s="1" customFormat="1" ht="94.5">
      <c r="B198" s="38"/>
      <c r="D198" s="164" t="s">
        <v>145</v>
      </c>
      <c r="F198" s="167" t="s">
        <v>664</v>
      </c>
      <c r="L198" s="38"/>
      <c r="M198" s="166"/>
      <c r="N198" s="39"/>
      <c r="O198" s="39"/>
      <c r="P198" s="39"/>
      <c r="Q198" s="39"/>
      <c r="R198" s="39"/>
      <c r="S198" s="39"/>
      <c r="T198" s="67"/>
      <c r="AT198" s="24" t="s">
        <v>145</v>
      </c>
      <c r="AU198" s="24" t="s">
        <v>75</v>
      </c>
    </row>
    <row r="199" spans="2:51" s="11" customFormat="1" ht="13.5">
      <c r="B199" s="168"/>
      <c r="D199" s="164" t="s">
        <v>146</v>
      </c>
      <c r="E199" s="169" t="s">
        <v>5</v>
      </c>
      <c r="F199" s="170" t="s">
        <v>773</v>
      </c>
      <c r="H199" s="169" t="s">
        <v>5</v>
      </c>
      <c r="L199" s="168"/>
      <c r="M199" s="171"/>
      <c r="N199" s="172"/>
      <c r="O199" s="172"/>
      <c r="P199" s="172"/>
      <c r="Q199" s="172"/>
      <c r="R199" s="172"/>
      <c r="S199" s="172"/>
      <c r="T199" s="173"/>
      <c r="AT199" s="169" t="s">
        <v>146</v>
      </c>
      <c r="AU199" s="169" t="s">
        <v>75</v>
      </c>
      <c r="AV199" s="11" t="s">
        <v>73</v>
      </c>
      <c r="AW199" s="11" t="s">
        <v>28</v>
      </c>
      <c r="AX199" s="11" t="s">
        <v>65</v>
      </c>
      <c r="AY199" s="169" t="s">
        <v>134</v>
      </c>
    </row>
    <row r="200" spans="2:51" s="12" customFormat="1" ht="27">
      <c r="B200" s="174"/>
      <c r="D200" s="164" t="s">
        <v>146</v>
      </c>
      <c r="E200" s="175" t="s">
        <v>5</v>
      </c>
      <c r="F200" s="176" t="s">
        <v>774</v>
      </c>
      <c r="H200" s="177">
        <v>15.6</v>
      </c>
      <c r="L200" s="174"/>
      <c r="M200" s="178"/>
      <c r="N200" s="179"/>
      <c r="O200" s="179"/>
      <c r="P200" s="179"/>
      <c r="Q200" s="179"/>
      <c r="R200" s="179"/>
      <c r="S200" s="179"/>
      <c r="T200" s="180"/>
      <c r="AT200" s="175" t="s">
        <v>146</v>
      </c>
      <c r="AU200" s="175" t="s">
        <v>75</v>
      </c>
      <c r="AV200" s="12" t="s">
        <v>75</v>
      </c>
      <c r="AW200" s="12" t="s">
        <v>28</v>
      </c>
      <c r="AX200" s="12" t="s">
        <v>65</v>
      </c>
      <c r="AY200" s="175" t="s">
        <v>134</v>
      </c>
    </row>
    <row r="201" spans="2:51" s="13" customFormat="1" ht="13.5">
      <c r="B201" s="181"/>
      <c r="D201" s="164" t="s">
        <v>146</v>
      </c>
      <c r="E201" s="182" t="s">
        <v>5</v>
      </c>
      <c r="F201" s="183" t="s">
        <v>149</v>
      </c>
      <c r="H201" s="184">
        <v>15.6</v>
      </c>
      <c r="L201" s="181"/>
      <c r="M201" s="185"/>
      <c r="N201" s="186"/>
      <c r="O201" s="186"/>
      <c r="P201" s="186"/>
      <c r="Q201" s="186"/>
      <c r="R201" s="186"/>
      <c r="S201" s="186"/>
      <c r="T201" s="187"/>
      <c r="AT201" s="182" t="s">
        <v>146</v>
      </c>
      <c r="AU201" s="182" t="s">
        <v>75</v>
      </c>
      <c r="AV201" s="13" t="s">
        <v>141</v>
      </c>
      <c r="AW201" s="13" t="s">
        <v>28</v>
      </c>
      <c r="AX201" s="13" t="s">
        <v>73</v>
      </c>
      <c r="AY201" s="182" t="s">
        <v>134</v>
      </c>
    </row>
    <row r="202" spans="2:65" s="1" customFormat="1" ht="16.5" customHeight="1">
      <c r="B202" s="152"/>
      <c r="C202" s="153" t="s">
        <v>267</v>
      </c>
      <c r="D202" s="153" t="s">
        <v>136</v>
      </c>
      <c r="E202" s="154" t="s">
        <v>775</v>
      </c>
      <c r="F202" s="155" t="s">
        <v>661</v>
      </c>
      <c r="G202" s="156" t="s">
        <v>170</v>
      </c>
      <c r="H202" s="157">
        <v>15.6</v>
      </c>
      <c r="I202" s="158"/>
      <c r="J202" s="158">
        <f>ROUND(I202*H202,2)</f>
        <v>0</v>
      </c>
      <c r="K202" s="155" t="s">
        <v>140</v>
      </c>
      <c r="L202" s="38"/>
      <c r="M202" s="159" t="s">
        <v>5</v>
      </c>
      <c r="N202" s="160" t="s">
        <v>36</v>
      </c>
      <c r="O202" s="161"/>
      <c r="P202" s="161">
        <f>O202*H202</f>
        <v>0</v>
      </c>
      <c r="Q202" s="161">
        <v>1.9968</v>
      </c>
      <c r="R202" s="161">
        <f>Q202*H202</f>
        <v>31.15008</v>
      </c>
      <c r="S202" s="161">
        <v>0</v>
      </c>
      <c r="T202" s="162">
        <f>S202*H202</f>
        <v>0</v>
      </c>
      <c r="AR202" s="24" t="s">
        <v>141</v>
      </c>
      <c r="AT202" s="24" t="s">
        <v>136</v>
      </c>
      <c r="AU202" s="24" t="s">
        <v>75</v>
      </c>
      <c r="AY202" s="24" t="s">
        <v>134</v>
      </c>
      <c r="BE202" s="163">
        <f>IF(N202="základní",J202,0)</f>
        <v>0</v>
      </c>
      <c r="BF202" s="163">
        <f>IF(N202="snížená",J202,0)</f>
        <v>0</v>
      </c>
      <c r="BG202" s="163">
        <f>IF(N202="zákl. přenesená",J202,0)</f>
        <v>0</v>
      </c>
      <c r="BH202" s="163">
        <f>IF(N202="sníž. přenesená",J202,0)</f>
        <v>0</v>
      </c>
      <c r="BI202" s="163">
        <f>IF(N202="nulová",J202,0)</f>
        <v>0</v>
      </c>
      <c r="BJ202" s="24" t="s">
        <v>73</v>
      </c>
      <c r="BK202" s="163">
        <f>ROUND(I202*H202,2)</f>
        <v>0</v>
      </c>
      <c r="BL202" s="24" t="s">
        <v>141</v>
      </c>
      <c r="BM202" s="24" t="s">
        <v>776</v>
      </c>
    </row>
    <row r="203" spans="2:47" s="1" customFormat="1" ht="27">
      <c r="B203" s="38"/>
      <c r="D203" s="164" t="s">
        <v>143</v>
      </c>
      <c r="F203" s="165" t="s">
        <v>663</v>
      </c>
      <c r="L203" s="38"/>
      <c r="M203" s="166"/>
      <c r="N203" s="39"/>
      <c r="O203" s="39"/>
      <c r="P203" s="39"/>
      <c r="Q203" s="39"/>
      <c r="R203" s="39"/>
      <c r="S203" s="39"/>
      <c r="T203" s="67"/>
      <c r="AT203" s="24" t="s">
        <v>143</v>
      </c>
      <c r="AU203" s="24" t="s">
        <v>75</v>
      </c>
    </row>
    <row r="204" spans="2:47" s="1" customFormat="1" ht="94.5">
      <c r="B204" s="38"/>
      <c r="D204" s="164" t="s">
        <v>145</v>
      </c>
      <c r="F204" s="167" t="s">
        <v>664</v>
      </c>
      <c r="L204" s="38"/>
      <c r="M204" s="166"/>
      <c r="N204" s="39"/>
      <c r="O204" s="39"/>
      <c r="P204" s="39"/>
      <c r="Q204" s="39"/>
      <c r="R204" s="39"/>
      <c r="S204" s="39"/>
      <c r="T204" s="67"/>
      <c r="AT204" s="24" t="s">
        <v>145</v>
      </c>
      <c r="AU204" s="24" t="s">
        <v>75</v>
      </c>
    </row>
    <row r="205" spans="2:51" s="11" customFormat="1" ht="13.5">
      <c r="B205" s="168"/>
      <c r="D205" s="164" t="s">
        <v>146</v>
      </c>
      <c r="E205" s="169" t="s">
        <v>5</v>
      </c>
      <c r="F205" s="170" t="s">
        <v>777</v>
      </c>
      <c r="H205" s="169" t="s">
        <v>5</v>
      </c>
      <c r="L205" s="168"/>
      <c r="M205" s="171"/>
      <c r="N205" s="172"/>
      <c r="O205" s="172"/>
      <c r="P205" s="172"/>
      <c r="Q205" s="172"/>
      <c r="R205" s="172"/>
      <c r="S205" s="172"/>
      <c r="T205" s="173"/>
      <c r="AT205" s="169" t="s">
        <v>146</v>
      </c>
      <c r="AU205" s="169" t="s">
        <v>75</v>
      </c>
      <c r="AV205" s="11" t="s">
        <v>73</v>
      </c>
      <c r="AW205" s="11" t="s">
        <v>28</v>
      </c>
      <c r="AX205" s="11" t="s">
        <v>65</v>
      </c>
      <c r="AY205" s="169" t="s">
        <v>134</v>
      </c>
    </row>
    <row r="206" spans="2:51" s="12" customFormat="1" ht="27">
      <c r="B206" s="174"/>
      <c r="D206" s="164" t="s">
        <v>146</v>
      </c>
      <c r="E206" s="175" t="s">
        <v>5</v>
      </c>
      <c r="F206" s="176" t="s">
        <v>778</v>
      </c>
      <c r="H206" s="177">
        <v>15.6</v>
      </c>
      <c r="L206" s="174"/>
      <c r="M206" s="178"/>
      <c r="N206" s="179"/>
      <c r="O206" s="179"/>
      <c r="P206" s="179"/>
      <c r="Q206" s="179"/>
      <c r="R206" s="179"/>
      <c r="S206" s="179"/>
      <c r="T206" s="180"/>
      <c r="AT206" s="175" t="s">
        <v>146</v>
      </c>
      <c r="AU206" s="175" t="s">
        <v>75</v>
      </c>
      <c r="AV206" s="12" t="s">
        <v>75</v>
      </c>
      <c r="AW206" s="12" t="s">
        <v>28</v>
      </c>
      <c r="AX206" s="12" t="s">
        <v>65</v>
      </c>
      <c r="AY206" s="175" t="s">
        <v>134</v>
      </c>
    </row>
    <row r="207" spans="2:51" s="13" customFormat="1" ht="13.5">
      <c r="B207" s="181"/>
      <c r="D207" s="164" t="s">
        <v>146</v>
      </c>
      <c r="E207" s="182" t="s">
        <v>5</v>
      </c>
      <c r="F207" s="183" t="s">
        <v>149</v>
      </c>
      <c r="H207" s="184">
        <v>15.6</v>
      </c>
      <c r="L207" s="181"/>
      <c r="M207" s="185"/>
      <c r="N207" s="186"/>
      <c r="O207" s="186"/>
      <c r="P207" s="186"/>
      <c r="Q207" s="186"/>
      <c r="R207" s="186"/>
      <c r="S207" s="186"/>
      <c r="T207" s="187"/>
      <c r="AT207" s="182" t="s">
        <v>146</v>
      </c>
      <c r="AU207" s="182" t="s">
        <v>75</v>
      </c>
      <c r="AV207" s="13" t="s">
        <v>141</v>
      </c>
      <c r="AW207" s="13" t="s">
        <v>28</v>
      </c>
      <c r="AX207" s="13" t="s">
        <v>73</v>
      </c>
      <c r="AY207" s="182" t="s">
        <v>134</v>
      </c>
    </row>
    <row r="208" spans="2:63" s="10" customFormat="1" ht="29.85" customHeight="1">
      <c r="B208" s="140"/>
      <c r="D208" s="141" t="s">
        <v>64</v>
      </c>
      <c r="E208" s="150" t="s">
        <v>180</v>
      </c>
      <c r="F208" s="150" t="s">
        <v>695</v>
      </c>
      <c r="J208" s="151">
        <f>BK208</f>
        <v>0</v>
      </c>
      <c r="L208" s="140"/>
      <c r="M208" s="144"/>
      <c r="N208" s="145"/>
      <c r="O208" s="145"/>
      <c r="P208" s="146">
        <f>P209+P227+P241</f>
        <v>0</v>
      </c>
      <c r="Q208" s="145"/>
      <c r="R208" s="146">
        <f>R209+R227+R241</f>
        <v>3.4312980000000004</v>
      </c>
      <c r="S208" s="145"/>
      <c r="T208" s="147">
        <f>T209+T227+T241</f>
        <v>0</v>
      </c>
      <c r="AR208" s="141" t="s">
        <v>73</v>
      </c>
      <c r="AT208" s="148" t="s">
        <v>64</v>
      </c>
      <c r="AU208" s="148" t="s">
        <v>73</v>
      </c>
      <c r="AY208" s="141" t="s">
        <v>134</v>
      </c>
      <c r="BK208" s="149">
        <f>BK209+BK227+BK241</f>
        <v>0</v>
      </c>
    </row>
    <row r="209" spans="2:63" s="10" customFormat="1" ht="14.85" customHeight="1">
      <c r="B209" s="140"/>
      <c r="D209" s="141" t="s">
        <v>64</v>
      </c>
      <c r="E209" s="150" t="s">
        <v>466</v>
      </c>
      <c r="F209" s="150" t="s">
        <v>467</v>
      </c>
      <c r="J209" s="151">
        <f>BK209</f>
        <v>0</v>
      </c>
      <c r="L209" s="140"/>
      <c r="M209" s="144"/>
      <c r="N209" s="145"/>
      <c r="O209" s="145"/>
      <c r="P209" s="146">
        <f>SUM(P210:P226)</f>
        <v>0</v>
      </c>
      <c r="Q209" s="145"/>
      <c r="R209" s="146">
        <f>SUM(R210:R226)</f>
        <v>0.0023740000000000002</v>
      </c>
      <c r="S209" s="145"/>
      <c r="T209" s="147">
        <f>SUM(T210:T226)</f>
        <v>0</v>
      </c>
      <c r="AR209" s="141" t="s">
        <v>73</v>
      </c>
      <c r="AT209" s="148" t="s">
        <v>64</v>
      </c>
      <c r="AU209" s="148" t="s">
        <v>75</v>
      </c>
      <c r="AY209" s="141" t="s">
        <v>134</v>
      </c>
      <c r="BK209" s="149">
        <f>SUM(BK210:BK226)</f>
        <v>0</v>
      </c>
    </row>
    <row r="210" spans="2:65" s="1" customFormat="1" ht="16.5" customHeight="1">
      <c r="B210" s="152"/>
      <c r="C210" s="153" t="s">
        <v>272</v>
      </c>
      <c r="D210" s="153" t="s">
        <v>136</v>
      </c>
      <c r="E210" s="154" t="s">
        <v>779</v>
      </c>
      <c r="F210" s="155" t="s">
        <v>780</v>
      </c>
      <c r="G210" s="156" t="s">
        <v>228</v>
      </c>
      <c r="H210" s="157">
        <v>7</v>
      </c>
      <c r="I210" s="158"/>
      <c r="J210" s="158">
        <f>ROUND(I210*H210,2)</f>
        <v>0</v>
      </c>
      <c r="K210" s="155" t="s">
        <v>140</v>
      </c>
      <c r="L210" s="38"/>
      <c r="M210" s="159" t="s">
        <v>5</v>
      </c>
      <c r="N210" s="160" t="s">
        <v>36</v>
      </c>
      <c r="O210" s="161"/>
      <c r="P210" s="161">
        <f>O210*H210</f>
        <v>0</v>
      </c>
      <c r="Q210" s="161">
        <v>0.00022</v>
      </c>
      <c r="R210" s="161">
        <f>Q210*H210</f>
        <v>0.0015400000000000001</v>
      </c>
      <c r="S210" s="161">
        <v>0</v>
      </c>
      <c r="T210" s="162">
        <f>S210*H210</f>
        <v>0</v>
      </c>
      <c r="AR210" s="24" t="s">
        <v>141</v>
      </c>
      <c r="AT210" s="24" t="s">
        <v>136</v>
      </c>
      <c r="AU210" s="24" t="s">
        <v>150</v>
      </c>
      <c r="AY210" s="24" t="s">
        <v>134</v>
      </c>
      <c r="BE210" s="163">
        <f>IF(N210="základní",J210,0)</f>
        <v>0</v>
      </c>
      <c r="BF210" s="163">
        <f>IF(N210="snížená",J210,0)</f>
        <v>0</v>
      </c>
      <c r="BG210" s="163">
        <f>IF(N210="zákl. přenesená",J210,0)</f>
        <v>0</v>
      </c>
      <c r="BH210" s="163">
        <f>IF(N210="sníž. přenesená",J210,0)</f>
        <v>0</v>
      </c>
      <c r="BI210" s="163">
        <f>IF(N210="nulová",J210,0)</f>
        <v>0</v>
      </c>
      <c r="BJ210" s="24" t="s">
        <v>73</v>
      </c>
      <c r="BK210" s="163">
        <f>ROUND(I210*H210,2)</f>
        <v>0</v>
      </c>
      <c r="BL210" s="24" t="s">
        <v>141</v>
      </c>
      <c r="BM210" s="24" t="s">
        <v>781</v>
      </c>
    </row>
    <row r="211" spans="2:47" s="1" customFormat="1" ht="13.5">
      <c r="B211" s="38"/>
      <c r="D211" s="164" t="s">
        <v>143</v>
      </c>
      <c r="F211" s="165" t="s">
        <v>782</v>
      </c>
      <c r="L211" s="38"/>
      <c r="M211" s="166"/>
      <c r="N211" s="39"/>
      <c r="O211" s="39"/>
      <c r="P211" s="39"/>
      <c r="Q211" s="39"/>
      <c r="R211" s="39"/>
      <c r="S211" s="39"/>
      <c r="T211" s="67"/>
      <c r="AT211" s="24" t="s">
        <v>143</v>
      </c>
      <c r="AU211" s="24" t="s">
        <v>150</v>
      </c>
    </row>
    <row r="212" spans="2:51" s="12" customFormat="1" ht="13.5">
      <c r="B212" s="174"/>
      <c r="D212" s="164" t="s">
        <v>146</v>
      </c>
      <c r="E212" s="175" t="s">
        <v>5</v>
      </c>
      <c r="F212" s="176" t="s">
        <v>783</v>
      </c>
      <c r="H212" s="177">
        <v>7</v>
      </c>
      <c r="L212" s="174"/>
      <c r="M212" s="178"/>
      <c r="N212" s="179"/>
      <c r="O212" s="179"/>
      <c r="P212" s="179"/>
      <c r="Q212" s="179"/>
      <c r="R212" s="179"/>
      <c r="S212" s="179"/>
      <c r="T212" s="180"/>
      <c r="AT212" s="175" t="s">
        <v>146</v>
      </c>
      <c r="AU212" s="175" t="s">
        <v>150</v>
      </c>
      <c r="AV212" s="12" t="s">
        <v>75</v>
      </c>
      <c r="AW212" s="12" t="s">
        <v>28</v>
      </c>
      <c r="AX212" s="12" t="s">
        <v>65</v>
      </c>
      <c r="AY212" s="175" t="s">
        <v>134</v>
      </c>
    </row>
    <row r="213" spans="2:51" s="13" customFormat="1" ht="13.5">
      <c r="B213" s="181"/>
      <c r="D213" s="164" t="s">
        <v>146</v>
      </c>
      <c r="E213" s="182" t="s">
        <v>5</v>
      </c>
      <c r="F213" s="183" t="s">
        <v>149</v>
      </c>
      <c r="H213" s="184">
        <v>7</v>
      </c>
      <c r="L213" s="181"/>
      <c r="M213" s="185"/>
      <c r="N213" s="186"/>
      <c r="O213" s="186"/>
      <c r="P213" s="186"/>
      <c r="Q213" s="186"/>
      <c r="R213" s="186"/>
      <c r="S213" s="186"/>
      <c r="T213" s="187"/>
      <c r="AT213" s="182" t="s">
        <v>146</v>
      </c>
      <c r="AU213" s="182" t="s">
        <v>150</v>
      </c>
      <c r="AV213" s="13" t="s">
        <v>141</v>
      </c>
      <c r="AW213" s="13" t="s">
        <v>28</v>
      </c>
      <c r="AX213" s="13" t="s">
        <v>73</v>
      </c>
      <c r="AY213" s="182" t="s">
        <v>134</v>
      </c>
    </row>
    <row r="214" spans="2:65" s="1" customFormat="1" ht="16.5" customHeight="1">
      <c r="B214" s="152"/>
      <c r="C214" s="153" t="s">
        <v>280</v>
      </c>
      <c r="D214" s="153" t="s">
        <v>136</v>
      </c>
      <c r="E214" s="154" t="s">
        <v>478</v>
      </c>
      <c r="F214" s="155" t="s">
        <v>479</v>
      </c>
      <c r="G214" s="156" t="s">
        <v>228</v>
      </c>
      <c r="H214" s="157">
        <v>7</v>
      </c>
      <c r="I214" s="158"/>
      <c r="J214" s="158">
        <f>ROUND(I214*H214,2)</f>
        <v>0</v>
      </c>
      <c r="K214" s="155" t="s">
        <v>140</v>
      </c>
      <c r="L214" s="38"/>
      <c r="M214" s="159" t="s">
        <v>5</v>
      </c>
      <c r="N214" s="160" t="s">
        <v>36</v>
      </c>
      <c r="O214" s="161"/>
      <c r="P214" s="161">
        <f>O214*H214</f>
        <v>0</v>
      </c>
      <c r="Q214" s="161">
        <v>3E-05</v>
      </c>
      <c r="R214" s="161">
        <f>Q214*H214</f>
        <v>0.00021</v>
      </c>
      <c r="S214" s="161">
        <v>0</v>
      </c>
      <c r="T214" s="162">
        <f>S214*H214</f>
        <v>0</v>
      </c>
      <c r="AR214" s="24" t="s">
        <v>141</v>
      </c>
      <c r="AT214" s="24" t="s">
        <v>136</v>
      </c>
      <c r="AU214" s="24" t="s">
        <v>150</v>
      </c>
      <c r="AY214" s="24" t="s">
        <v>134</v>
      </c>
      <c r="BE214" s="163">
        <f>IF(N214="základní",J214,0)</f>
        <v>0</v>
      </c>
      <c r="BF214" s="163">
        <f>IF(N214="snížená",J214,0)</f>
        <v>0</v>
      </c>
      <c r="BG214" s="163">
        <f>IF(N214="zákl. přenesená",J214,0)</f>
        <v>0</v>
      </c>
      <c r="BH214" s="163">
        <f>IF(N214="sníž. přenesená",J214,0)</f>
        <v>0</v>
      </c>
      <c r="BI214" s="163">
        <f>IF(N214="nulová",J214,0)</f>
        <v>0</v>
      </c>
      <c r="BJ214" s="24" t="s">
        <v>73</v>
      </c>
      <c r="BK214" s="163">
        <f>ROUND(I214*H214,2)</f>
        <v>0</v>
      </c>
      <c r="BL214" s="24" t="s">
        <v>141</v>
      </c>
      <c r="BM214" s="24" t="s">
        <v>784</v>
      </c>
    </row>
    <row r="215" spans="2:47" s="1" customFormat="1" ht="13.5">
      <c r="B215" s="38"/>
      <c r="D215" s="164" t="s">
        <v>143</v>
      </c>
      <c r="F215" s="165" t="s">
        <v>481</v>
      </c>
      <c r="L215" s="38"/>
      <c r="M215" s="166"/>
      <c r="N215" s="39"/>
      <c r="O215" s="39"/>
      <c r="P215" s="39"/>
      <c r="Q215" s="39"/>
      <c r="R215" s="39"/>
      <c r="S215" s="39"/>
      <c r="T215" s="67"/>
      <c r="AT215" s="24" t="s">
        <v>143</v>
      </c>
      <c r="AU215" s="24" t="s">
        <v>150</v>
      </c>
    </row>
    <row r="216" spans="2:51" s="12" customFormat="1" ht="13.5">
      <c r="B216" s="174"/>
      <c r="D216" s="164" t="s">
        <v>146</v>
      </c>
      <c r="E216" s="175" t="s">
        <v>5</v>
      </c>
      <c r="F216" s="176" t="s">
        <v>783</v>
      </c>
      <c r="H216" s="177">
        <v>7</v>
      </c>
      <c r="L216" s="174"/>
      <c r="M216" s="178"/>
      <c r="N216" s="179"/>
      <c r="O216" s="179"/>
      <c r="P216" s="179"/>
      <c r="Q216" s="179"/>
      <c r="R216" s="179"/>
      <c r="S216" s="179"/>
      <c r="T216" s="180"/>
      <c r="AT216" s="175" t="s">
        <v>146</v>
      </c>
      <c r="AU216" s="175" t="s">
        <v>150</v>
      </c>
      <c r="AV216" s="12" t="s">
        <v>75</v>
      </c>
      <c r="AW216" s="12" t="s">
        <v>28</v>
      </c>
      <c r="AX216" s="12" t="s">
        <v>65</v>
      </c>
      <c r="AY216" s="175" t="s">
        <v>134</v>
      </c>
    </row>
    <row r="217" spans="2:51" s="13" customFormat="1" ht="13.5">
      <c r="B217" s="181"/>
      <c r="D217" s="164" t="s">
        <v>146</v>
      </c>
      <c r="E217" s="182" t="s">
        <v>5</v>
      </c>
      <c r="F217" s="183" t="s">
        <v>149</v>
      </c>
      <c r="H217" s="184">
        <v>7</v>
      </c>
      <c r="L217" s="181"/>
      <c r="M217" s="185"/>
      <c r="N217" s="186"/>
      <c r="O217" s="186"/>
      <c r="P217" s="186"/>
      <c r="Q217" s="186"/>
      <c r="R217" s="186"/>
      <c r="S217" s="186"/>
      <c r="T217" s="187"/>
      <c r="AT217" s="182" t="s">
        <v>146</v>
      </c>
      <c r="AU217" s="182" t="s">
        <v>150</v>
      </c>
      <c r="AV217" s="13" t="s">
        <v>141</v>
      </c>
      <c r="AW217" s="13" t="s">
        <v>28</v>
      </c>
      <c r="AX217" s="13" t="s">
        <v>73</v>
      </c>
      <c r="AY217" s="182" t="s">
        <v>134</v>
      </c>
    </row>
    <row r="218" spans="2:65" s="1" customFormat="1" ht="25.5" customHeight="1">
      <c r="B218" s="152"/>
      <c r="C218" s="153" t="s">
        <v>287</v>
      </c>
      <c r="D218" s="153" t="s">
        <v>136</v>
      </c>
      <c r="E218" s="154" t="s">
        <v>483</v>
      </c>
      <c r="F218" s="155" t="s">
        <v>484</v>
      </c>
      <c r="G218" s="156" t="s">
        <v>228</v>
      </c>
      <c r="H218" s="157">
        <v>2.7</v>
      </c>
      <c r="I218" s="158"/>
      <c r="J218" s="158">
        <f>ROUND(I218*H218,2)</f>
        <v>0</v>
      </c>
      <c r="K218" s="155" t="s">
        <v>140</v>
      </c>
      <c r="L218" s="38"/>
      <c r="M218" s="159" t="s">
        <v>5</v>
      </c>
      <c r="N218" s="160" t="s">
        <v>36</v>
      </c>
      <c r="O218" s="161"/>
      <c r="P218" s="161">
        <f>O218*H218</f>
        <v>0</v>
      </c>
      <c r="Q218" s="161">
        <v>3E-05</v>
      </c>
      <c r="R218" s="161">
        <f>Q218*H218</f>
        <v>8.1E-05</v>
      </c>
      <c r="S218" s="161">
        <v>0</v>
      </c>
      <c r="T218" s="162">
        <f>S218*H218</f>
        <v>0</v>
      </c>
      <c r="AR218" s="24" t="s">
        <v>141</v>
      </c>
      <c r="AT218" s="24" t="s">
        <v>136</v>
      </c>
      <c r="AU218" s="24" t="s">
        <v>150</v>
      </c>
      <c r="AY218" s="24" t="s">
        <v>134</v>
      </c>
      <c r="BE218" s="163">
        <f>IF(N218="základní",J218,0)</f>
        <v>0</v>
      </c>
      <c r="BF218" s="163">
        <f>IF(N218="snížená",J218,0)</f>
        <v>0</v>
      </c>
      <c r="BG218" s="163">
        <f>IF(N218="zákl. přenesená",J218,0)</f>
        <v>0</v>
      </c>
      <c r="BH218" s="163">
        <f>IF(N218="sníž. přenesená",J218,0)</f>
        <v>0</v>
      </c>
      <c r="BI218" s="163">
        <f>IF(N218="nulová",J218,0)</f>
        <v>0</v>
      </c>
      <c r="BJ218" s="24" t="s">
        <v>73</v>
      </c>
      <c r="BK218" s="163">
        <f>ROUND(I218*H218,2)</f>
        <v>0</v>
      </c>
      <c r="BL218" s="24" t="s">
        <v>141</v>
      </c>
      <c r="BM218" s="24" t="s">
        <v>785</v>
      </c>
    </row>
    <row r="219" spans="2:47" s="1" customFormat="1" ht="27">
      <c r="B219" s="38"/>
      <c r="D219" s="164" t="s">
        <v>143</v>
      </c>
      <c r="F219" s="165" t="s">
        <v>486</v>
      </c>
      <c r="L219" s="38"/>
      <c r="M219" s="166"/>
      <c r="N219" s="39"/>
      <c r="O219" s="39"/>
      <c r="P219" s="39"/>
      <c r="Q219" s="39"/>
      <c r="R219" s="39"/>
      <c r="S219" s="39"/>
      <c r="T219" s="67"/>
      <c r="AT219" s="24" t="s">
        <v>143</v>
      </c>
      <c r="AU219" s="24" t="s">
        <v>150</v>
      </c>
    </row>
    <row r="220" spans="2:51" s="11" customFormat="1" ht="13.5">
      <c r="B220" s="168"/>
      <c r="D220" s="164" t="s">
        <v>146</v>
      </c>
      <c r="E220" s="169" t="s">
        <v>5</v>
      </c>
      <c r="F220" s="170" t="s">
        <v>487</v>
      </c>
      <c r="H220" s="169" t="s">
        <v>5</v>
      </c>
      <c r="L220" s="168"/>
      <c r="M220" s="171"/>
      <c r="N220" s="172"/>
      <c r="O220" s="172"/>
      <c r="P220" s="172"/>
      <c r="Q220" s="172"/>
      <c r="R220" s="172"/>
      <c r="S220" s="172"/>
      <c r="T220" s="173"/>
      <c r="AT220" s="169" t="s">
        <v>146</v>
      </c>
      <c r="AU220" s="169" t="s">
        <v>150</v>
      </c>
      <c r="AV220" s="11" t="s">
        <v>73</v>
      </c>
      <c r="AW220" s="11" t="s">
        <v>28</v>
      </c>
      <c r="AX220" s="11" t="s">
        <v>65</v>
      </c>
      <c r="AY220" s="169" t="s">
        <v>134</v>
      </c>
    </row>
    <row r="221" spans="2:51" s="12" customFormat="1" ht="13.5">
      <c r="B221" s="174"/>
      <c r="D221" s="164" t="s">
        <v>146</v>
      </c>
      <c r="E221" s="175" t="s">
        <v>5</v>
      </c>
      <c r="F221" s="176" t="s">
        <v>786</v>
      </c>
      <c r="H221" s="177">
        <v>2.7</v>
      </c>
      <c r="L221" s="174"/>
      <c r="M221" s="178"/>
      <c r="N221" s="179"/>
      <c r="O221" s="179"/>
      <c r="P221" s="179"/>
      <c r="Q221" s="179"/>
      <c r="R221" s="179"/>
      <c r="S221" s="179"/>
      <c r="T221" s="180"/>
      <c r="AT221" s="175" t="s">
        <v>146</v>
      </c>
      <c r="AU221" s="175" t="s">
        <v>150</v>
      </c>
      <c r="AV221" s="12" t="s">
        <v>75</v>
      </c>
      <c r="AW221" s="12" t="s">
        <v>28</v>
      </c>
      <c r="AX221" s="12" t="s">
        <v>65</v>
      </c>
      <c r="AY221" s="175" t="s">
        <v>134</v>
      </c>
    </row>
    <row r="222" spans="2:51" s="13" customFormat="1" ht="13.5">
      <c r="B222" s="181"/>
      <c r="D222" s="164" t="s">
        <v>146</v>
      </c>
      <c r="E222" s="182" t="s">
        <v>5</v>
      </c>
      <c r="F222" s="183" t="s">
        <v>149</v>
      </c>
      <c r="H222" s="184">
        <v>2.7</v>
      </c>
      <c r="L222" s="181"/>
      <c r="M222" s="185"/>
      <c r="N222" s="186"/>
      <c r="O222" s="186"/>
      <c r="P222" s="186"/>
      <c r="Q222" s="186"/>
      <c r="R222" s="186"/>
      <c r="S222" s="186"/>
      <c r="T222" s="187"/>
      <c r="AT222" s="182" t="s">
        <v>146</v>
      </c>
      <c r="AU222" s="182" t="s">
        <v>150</v>
      </c>
      <c r="AV222" s="13" t="s">
        <v>141</v>
      </c>
      <c r="AW222" s="13" t="s">
        <v>28</v>
      </c>
      <c r="AX222" s="13" t="s">
        <v>73</v>
      </c>
      <c r="AY222" s="182" t="s">
        <v>134</v>
      </c>
    </row>
    <row r="223" spans="2:65" s="1" customFormat="1" ht="25.5" customHeight="1">
      <c r="B223" s="152"/>
      <c r="C223" s="153" t="s">
        <v>293</v>
      </c>
      <c r="D223" s="153" t="s">
        <v>136</v>
      </c>
      <c r="E223" s="154" t="s">
        <v>489</v>
      </c>
      <c r="F223" s="155" t="s">
        <v>490</v>
      </c>
      <c r="G223" s="156" t="s">
        <v>228</v>
      </c>
      <c r="H223" s="157">
        <v>11.1</v>
      </c>
      <c r="I223" s="158"/>
      <c r="J223" s="158">
        <f>ROUND(I223*H223,2)</f>
        <v>0</v>
      </c>
      <c r="K223" s="155" t="s">
        <v>140</v>
      </c>
      <c r="L223" s="38"/>
      <c r="M223" s="159" t="s">
        <v>5</v>
      </c>
      <c r="N223" s="160" t="s">
        <v>36</v>
      </c>
      <c r="O223" s="161"/>
      <c r="P223" s="161">
        <f>O223*H223</f>
        <v>0</v>
      </c>
      <c r="Q223" s="161">
        <v>3E-05</v>
      </c>
      <c r="R223" s="161">
        <f>Q223*H223</f>
        <v>0.000333</v>
      </c>
      <c r="S223" s="161">
        <v>0</v>
      </c>
      <c r="T223" s="162">
        <f>S223*H223</f>
        <v>0</v>
      </c>
      <c r="AR223" s="24" t="s">
        <v>141</v>
      </c>
      <c r="AT223" s="24" t="s">
        <v>136</v>
      </c>
      <c r="AU223" s="24" t="s">
        <v>150</v>
      </c>
      <c r="AY223" s="24" t="s">
        <v>134</v>
      </c>
      <c r="BE223" s="163">
        <f>IF(N223="základní",J223,0)</f>
        <v>0</v>
      </c>
      <c r="BF223" s="163">
        <f>IF(N223="snížená",J223,0)</f>
        <v>0</v>
      </c>
      <c r="BG223" s="163">
        <f>IF(N223="zákl. přenesená",J223,0)</f>
        <v>0</v>
      </c>
      <c r="BH223" s="163">
        <f>IF(N223="sníž. přenesená",J223,0)</f>
        <v>0</v>
      </c>
      <c r="BI223" s="163">
        <f>IF(N223="nulová",J223,0)</f>
        <v>0</v>
      </c>
      <c r="BJ223" s="24" t="s">
        <v>73</v>
      </c>
      <c r="BK223" s="163">
        <f>ROUND(I223*H223,2)</f>
        <v>0</v>
      </c>
      <c r="BL223" s="24" t="s">
        <v>141</v>
      </c>
      <c r="BM223" s="24" t="s">
        <v>787</v>
      </c>
    </row>
    <row r="224" spans="2:47" s="1" customFormat="1" ht="27">
      <c r="B224" s="38"/>
      <c r="D224" s="164" t="s">
        <v>143</v>
      </c>
      <c r="F224" s="165" t="s">
        <v>492</v>
      </c>
      <c r="L224" s="38"/>
      <c r="M224" s="166"/>
      <c r="N224" s="39"/>
      <c r="O224" s="39"/>
      <c r="P224" s="39"/>
      <c r="Q224" s="39"/>
      <c r="R224" s="39"/>
      <c r="S224" s="39"/>
      <c r="T224" s="67"/>
      <c r="AT224" s="24" t="s">
        <v>143</v>
      </c>
      <c r="AU224" s="24" t="s">
        <v>150</v>
      </c>
    </row>
    <row r="225" spans="2:65" s="1" customFormat="1" ht="16.5" customHeight="1">
      <c r="B225" s="152"/>
      <c r="C225" s="153" t="s">
        <v>300</v>
      </c>
      <c r="D225" s="153" t="s">
        <v>136</v>
      </c>
      <c r="E225" s="154" t="s">
        <v>495</v>
      </c>
      <c r="F225" s="155" t="s">
        <v>496</v>
      </c>
      <c r="G225" s="156" t="s">
        <v>228</v>
      </c>
      <c r="H225" s="157">
        <v>7</v>
      </c>
      <c r="I225" s="158"/>
      <c r="J225" s="158">
        <f>ROUND(I225*H225,2)</f>
        <v>0</v>
      </c>
      <c r="K225" s="155" t="s">
        <v>140</v>
      </c>
      <c r="L225" s="38"/>
      <c r="M225" s="159" t="s">
        <v>5</v>
      </c>
      <c r="N225" s="160" t="s">
        <v>36</v>
      </c>
      <c r="O225" s="161"/>
      <c r="P225" s="161">
        <f>O225*H225</f>
        <v>0</v>
      </c>
      <c r="Q225" s="161">
        <v>3E-05</v>
      </c>
      <c r="R225" s="161">
        <f>Q225*H225</f>
        <v>0.00021</v>
      </c>
      <c r="S225" s="161">
        <v>0</v>
      </c>
      <c r="T225" s="162">
        <f>S225*H225</f>
        <v>0</v>
      </c>
      <c r="AR225" s="24" t="s">
        <v>141</v>
      </c>
      <c r="AT225" s="24" t="s">
        <v>136</v>
      </c>
      <c r="AU225" s="24" t="s">
        <v>150</v>
      </c>
      <c r="AY225" s="24" t="s">
        <v>134</v>
      </c>
      <c r="BE225" s="163">
        <f>IF(N225="základní",J225,0)</f>
        <v>0</v>
      </c>
      <c r="BF225" s="163">
        <f>IF(N225="snížená",J225,0)</f>
        <v>0</v>
      </c>
      <c r="BG225" s="163">
        <f>IF(N225="zákl. přenesená",J225,0)</f>
        <v>0</v>
      </c>
      <c r="BH225" s="163">
        <f>IF(N225="sníž. přenesená",J225,0)</f>
        <v>0</v>
      </c>
      <c r="BI225" s="163">
        <f>IF(N225="nulová",J225,0)</f>
        <v>0</v>
      </c>
      <c r="BJ225" s="24" t="s">
        <v>73</v>
      </c>
      <c r="BK225" s="163">
        <f>ROUND(I225*H225,2)</f>
        <v>0</v>
      </c>
      <c r="BL225" s="24" t="s">
        <v>141</v>
      </c>
      <c r="BM225" s="24" t="s">
        <v>788</v>
      </c>
    </row>
    <row r="226" spans="2:47" s="1" customFormat="1" ht="27">
      <c r="B226" s="38"/>
      <c r="D226" s="164" t="s">
        <v>143</v>
      </c>
      <c r="F226" s="165" t="s">
        <v>498</v>
      </c>
      <c r="L226" s="38"/>
      <c r="M226" s="166"/>
      <c r="N226" s="39"/>
      <c r="O226" s="39"/>
      <c r="P226" s="39"/>
      <c r="Q226" s="39"/>
      <c r="R226" s="39"/>
      <c r="S226" s="39"/>
      <c r="T226" s="67"/>
      <c r="AT226" s="24" t="s">
        <v>143</v>
      </c>
      <c r="AU226" s="24" t="s">
        <v>150</v>
      </c>
    </row>
    <row r="227" spans="2:63" s="10" customFormat="1" ht="22.35" customHeight="1">
      <c r="B227" s="140"/>
      <c r="D227" s="141" t="s">
        <v>64</v>
      </c>
      <c r="E227" s="150" t="s">
        <v>508</v>
      </c>
      <c r="F227" s="150" t="s">
        <v>509</v>
      </c>
      <c r="J227" s="151">
        <f>BK227</f>
        <v>0</v>
      </c>
      <c r="L227" s="140"/>
      <c r="M227" s="144"/>
      <c r="N227" s="145"/>
      <c r="O227" s="145"/>
      <c r="P227" s="146">
        <f>SUM(P228:P240)</f>
        <v>0</v>
      </c>
      <c r="Q227" s="145"/>
      <c r="R227" s="146">
        <f>SUM(R228:R240)</f>
        <v>3.4289240000000003</v>
      </c>
      <c r="S227" s="145"/>
      <c r="T227" s="147">
        <f>SUM(T228:T240)</f>
        <v>0</v>
      </c>
      <c r="AR227" s="141" t="s">
        <v>73</v>
      </c>
      <c r="AT227" s="148" t="s">
        <v>64</v>
      </c>
      <c r="AU227" s="148" t="s">
        <v>75</v>
      </c>
      <c r="AY227" s="141" t="s">
        <v>134</v>
      </c>
      <c r="BK227" s="149">
        <f>SUM(BK228:BK240)</f>
        <v>0</v>
      </c>
    </row>
    <row r="228" spans="2:65" s="1" customFormat="1" ht="16.5" customHeight="1">
      <c r="B228" s="152"/>
      <c r="C228" s="153" t="s">
        <v>307</v>
      </c>
      <c r="D228" s="153" t="s">
        <v>136</v>
      </c>
      <c r="E228" s="154" t="s">
        <v>510</v>
      </c>
      <c r="F228" s="155" t="s">
        <v>1021</v>
      </c>
      <c r="G228" s="156" t="s">
        <v>144</v>
      </c>
      <c r="H228" s="157">
        <v>56</v>
      </c>
      <c r="I228" s="158"/>
      <c r="J228" s="158">
        <f>ROUND(I228*H228,2)</f>
        <v>0</v>
      </c>
      <c r="K228" s="155" t="s">
        <v>140</v>
      </c>
      <c r="L228" s="38"/>
      <c r="M228" s="159" t="s">
        <v>5</v>
      </c>
      <c r="N228" s="160" t="s">
        <v>36</v>
      </c>
      <c r="O228" s="161"/>
      <c r="P228" s="161">
        <f>O228*H228</f>
        <v>0</v>
      </c>
      <c r="Q228" s="161">
        <v>0.02808</v>
      </c>
      <c r="R228" s="161">
        <f>Q228*H228</f>
        <v>1.57248</v>
      </c>
      <c r="S228" s="161">
        <v>0</v>
      </c>
      <c r="T228" s="162">
        <f>S228*H228</f>
        <v>0</v>
      </c>
      <c r="AR228" s="24" t="s">
        <v>141</v>
      </c>
      <c r="AT228" s="24" t="s">
        <v>136</v>
      </c>
      <c r="AU228" s="24" t="s">
        <v>150</v>
      </c>
      <c r="AY228" s="24" t="s">
        <v>134</v>
      </c>
      <c r="BE228" s="163">
        <f>IF(N228="základní",J228,0)</f>
        <v>0</v>
      </c>
      <c r="BF228" s="163">
        <f>IF(N228="snížená",J228,0)</f>
        <v>0</v>
      </c>
      <c r="BG228" s="163">
        <f>IF(N228="zákl. přenesená",J228,0)</f>
        <v>0</v>
      </c>
      <c r="BH228" s="163">
        <f>IF(N228="sníž. přenesená",J228,0)</f>
        <v>0</v>
      </c>
      <c r="BI228" s="163">
        <f>IF(N228="nulová",J228,0)</f>
        <v>0</v>
      </c>
      <c r="BJ228" s="24" t="s">
        <v>73</v>
      </c>
      <c r="BK228" s="163">
        <f>ROUND(I228*H228,2)</f>
        <v>0</v>
      </c>
      <c r="BL228" s="24" t="s">
        <v>141</v>
      </c>
      <c r="BM228" s="24" t="s">
        <v>789</v>
      </c>
    </row>
    <row r="229" spans="2:47" s="1" customFormat="1" ht="40.5">
      <c r="B229" s="38"/>
      <c r="D229" s="164" t="s">
        <v>143</v>
      </c>
      <c r="F229" s="165" t="s">
        <v>1022</v>
      </c>
      <c r="L229" s="38"/>
      <c r="M229" s="166"/>
      <c r="N229" s="39"/>
      <c r="O229" s="39"/>
      <c r="P229" s="39"/>
      <c r="Q229" s="39"/>
      <c r="R229" s="39"/>
      <c r="S229" s="39"/>
      <c r="T229" s="67"/>
      <c r="AT229" s="24" t="s">
        <v>143</v>
      </c>
      <c r="AU229" s="24" t="s">
        <v>150</v>
      </c>
    </row>
    <row r="230" spans="2:47" s="1" customFormat="1" ht="81">
      <c r="B230" s="38"/>
      <c r="D230" s="164" t="s">
        <v>145</v>
      </c>
      <c r="F230" s="167" t="s">
        <v>512</v>
      </c>
      <c r="L230" s="38"/>
      <c r="M230" s="166"/>
      <c r="N230" s="39"/>
      <c r="O230" s="39"/>
      <c r="P230" s="39"/>
      <c r="Q230" s="39"/>
      <c r="R230" s="39"/>
      <c r="S230" s="39"/>
      <c r="T230" s="67"/>
      <c r="AT230" s="24" t="s">
        <v>145</v>
      </c>
      <c r="AU230" s="24" t="s">
        <v>150</v>
      </c>
    </row>
    <row r="231" spans="2:51" s="12" customFormat="1" ht="13.5">
      <c r="B231" s="174"/>
      <c r="D231" s="164" t="s">
        <v>146</v>
      </c>
      <c r="E231" s="175" t="s">
        <v>5</v>
      </c>
      <c r="F231" s="176" t="s">
        <v>790</v>
      </c>
      <c r="H231" s="177">
        <v>56</v>
      </c>
      <c r="L231" s="174"/>
      <c r="M231" s="178"/>
      <c r="N231" s="179"/>
      <c r="O231" s="179"/>
      <c r="P231" s="179"/>
      <c r="Q231" s="179"/>
      <c r="R231" s="179"/>
      <c r="S231" s="179"/>
      <c r="T231" s="180"/>
      <c r="AT231" s="175" t="s">
        <v>146</v>
      </c>
      <c r="AU231" s="175" t="s">
        <v>150</v>
      </c>
      <c r="AV231" s="12" t="s">
        <v>75</v>
      </c>
      <c r="AW231" s="12" t="s">
        <v>28</v>
      </c>
      <c r="AX231" s="12" t="s">
        <v>65</v>
      </c>
      <c r="AY231" s="175" t="s">
        <v>134</v>
      </c>
    </row>
    <row r="232" spans="2:51" s="13" customFormat="1" ht="13.5">
      <c r="B232" s="181"/>
      <c r="D232" s="164" t="s">
        <v>146</v>
      </c>
      <c r="E232" s="182" t="s">
        <v>5</v>
      </c>
      <c r="F232" s="183" t="s">
        <v>149</v>
      </c>
      <c r="H232" s="184">
        <v>56</v>
      </c>
      <c r="L232" s="181"/>
      <c r="M232" s="185"/>
      <c r="N232" s="186"/>
      <c r="O232" s="186"/>
      <c r="P232" s="186"/>
      <c r="Q232" s="186"/>
      <c r="R232" s="186"/>
      <c r="S232" s="186"/>
      <c r="T232" s="187"/>
      <c r="AT232" s="182" t="s">
        <v>146</v>
      </c>
      <c r="AU232" s="182" t="s">
        <v>150</v>
      </c>
      <c r="AV232" s="13" t="s">
        <v>141</v>
      </c>
      <c r="AW232" s="13" t="s">
        <v>28</v>
      </c>
      <c r="AX232" s="13" t="s">
        <v>73</v>
      </c>
      <c r="AY232" s="182" t="s">
        <v>134</v>
      </c>
    </row>
    <row r="233" spans="2:65" s="1" customFormat="1" ht="16.5" customHeight="1">
      <c r="B233" s="152"/>
      <c r="C233" s="188" t="s">
        <v>313</v>
      </c>
      <c r="D233" s="188" t="s">
        <v>233</v>
      </c>
      <c r="E233" s="189" t="s">
        <v>515</v>
      </c>
      <c r="F233" s="190" t="s">
        <v>516</v>
      </c>
      <c r="G233" s="191" t="s">
        <v>228</v>
      </c>
      <c r="H233" s="192">
        <v>95.3</v>
      </c>
      <c r="I233" s="193"/>
      <c r="J233" s="193">
        <f>ROUND(I233*H233,2)</f>
        <v>0</v>
      </c>
      <c r="K233" s="190" t="s">
        <v>1065</v>
      </c>
      <c r="L233" s="194"/>
      <c r="M233" s="195" t="s">
        <v>5</v>
      </c>
      <c r="N233" s="196" t="s">
        <v>36</v>
      </c>
      <c r="O233" s="161"/>
      <c r="P233" s="161">
        <f>O233*H233</f>
        <v>0</v>
      </c>
      <c r="Q233" s="161">
        <v>0.01948</v>
      </c>
      <c r="R233" s="161">
        <f>Q233*H233</f>
        <v>1.856444</v>
      </c>
      <c r="S233" s="161">
        <v>0</v>
      </c>
      <c r="T233" s="162">
        <f>S233*H233</f>
        <v>0</v>
      </c>
      <c r="AR233" s="24" t="s">
        <v>167</v>
      </c>
      <c r="AT233" s="24" t="s">
        <v>233</v>
      </c>
      <c r="AU233" s="24" t="s">
        <v>150</v>
      </c>
      <c r="AY233" s="24" t="s">
        <v>134</v>
      </c>
      <c r="BE233" s="163">
        <f>IF(N233="základní",J233,0)</f>
        <v>0</v>
      </c>
      <c r="BF233" s="163">
        <f>IF(N233="snížená",J233,0)</f>
        <v>0</v>
      </c>
      <c r="BG233" s="163">
        <f>IF(N233="zákl. přenesená",J233,0)</f>
        <v>0</v>
      </c>
      <c r="BH233" s="163">
        <f>IF(N233="sníž. přenesená",J233,0)</f>
        <v>0</v>
      </c>
      <c r="BI233" s="163">
        <f>IF(N233="nulová",J233,0)</f>
        <v>0</v>
      </c>
      <c r="BJ233" s="24" t="s">
        <v>73</v>
      </c>
      <c r="BK233" s="163">
        <f>ROUND(I233*H233,2)</f>
        <v>0</v>
      </c>
      <c r="BL233" s="24" t="s">
        <v>141</v>
      </c>
      <c r="BM233" s="24" t="s">
        <v>791</v>
      </c>
    </row>
    <row r="234" spans="2:47" s="1" customFormat="1" ht="13.5">
      <c r="B234" s="38"/>
      <c r="D234" s="164" t="s">
        <v>143</v>
      </c>
      <c r="F234" s="165" t="s">
        <v>516</v>
      </c>
      <c r="L234" s="38"/>
      <c r="M234" s="166"/>
      <c r="N234" s="39"/>
      <c r="O234" s="39"/>
      <c r="P234" s="39"/>
      <c r="Q234" s="39"/>
      <c r="R234" s="39"/>
      <c r="S234" s="39"/>
      <c r="T234" s="67"/>
      <c r="AT234" s="24" t="s">
        <v>143</v>
      </c>
      <c r="AU234" s="24" t="s">
        <v>150</v>
      </c>
    </row>
    <row r="235" spans="2:51" s="11" customFormat="1" ht="13.5">
      <c r="B235" s="168"/>
      <c r="D235" s="164" t="s">
        <v>146</v>
      </c>
      <c r="E235" s="169" t="s">
        <v>5</v>
      </c>
      <c r="F235" s="170" t="s">
        <v>363</v>
      </c>
      <c r="H235" s="169" t="s">
        <v>5</v>
      </c>
      <c r="L235" s="168"/>
      <c r="M235" s="171"/>
      <c r="N235" s="172"/>
      <c r="O235" s="172"/>
      <c r="P235" s="172"/>
      <c r="Q235" s="172"/>
      <c r="R235" s="172"/>
      <c r="S235" s="172"/>
      <c r="T235" s="173"/>
      <c r="AT235" s="169" t="s">
        <v>146</v>
      </c>
      <c r="AU235" s="169" t="s">
        <v>150</v>
      </c>
      <c r="AV235" s="11" t="s">
        <v>73</v>
      </c>
      <c r="AW235" s="11" t="s">
        <v>28</v>
      </c>
      <c r="AX235" s="11" t="s">
        <v>65</v>
      </c>
      <c r="AY235" s="169" t="s">
        <v>134</v>
      </c>
    </row>
    <row r="236" spans="2:51" s="11" customFormat="1" ht="13.5">
      <c r="B236" s="168"/>
      <c r="D236" s="164" t="s">
        <v>146</v>
      </c>
      <c r="E236" s="169" t="s">
        <v>5</v>
      </c>
      <c r="F236" s="170" t="s">
        <v>792</v>
      </c>
      <c r="H236" s="169" t="s">
        <v>5</v>
      </c>
      <c r="L236" s="168"/>
      <c r="M236" s="171"/>
      <c r="N236" s="172"/>
      <c r="O236" s="172"/>
      <c r="P236" s="172"/>
      <c r="Q236" s="172"/>
      <c r="R236" s="172"/>
      <c r="S236" s="172"/>
      <c r="T236" s="173"/>
      <c r="AT236" s="169" t="s">
        <v>146</v>
      </c>
      <c r="AU236" s="169" t="s">
        <v>150</v>
      </c>
      <c r="AV236" s="11" t="s">
        <v>73</v>
      </c>
      <c r="AW236" s="11" t="s">
        <v>28</v>
      </c>
      <c r="AX236" s="11" t="s">
        <v>65</v>
      </c>
      <c r="AY236" s="169" t="s">
        <v>134</v>
      </c>
    </row>
    <row r="237" spans="2:51" s="12" customFormat="1" ht="13.5">
      <c r="B237" s="174"/>
      <c r="D237" s="164" t="s">
        <v>146</v>
      </c>
      <c r="E237" s="175" t="s">
        <v>5</v>
      </c>
      <c r="F237" s="176" t="s">
        <v>793</v>
      </c>
      <c r="H237" s="177">
        <v>44.55</v>
      </c>
      <c r="L237" s="174"/>
      <c r="M237" s="178"/>
      <c r="N237" s="179"/>
      <c r="O237" s="179"/>
      <c r="P237" s="179"/>
      <c r="Q237" s="179"/>
      <c r="R237" s="179"/>
      <c r="S237" s="179"/>
      <c r="T237" s="180"/>
      <c r="AT237" s="175" t="s">
        <v>146</v>
      </c>
      <c r="AU237" s="175" t="s">
        <v>150</v>
      </c>
      <c r="AV237" s="12" t="s">
        <v>75</v>
      </c>
      <c r="AW237" s="12" t="s">
        <v>28</v>
      </c>
      <c r="AX237" s="12" t="s">
        <v>65</v>
      </c>
      <c r="AY237" s="175" t="s">
        <v>134</v>
      </c>
    </row>
    <row r="238" spans="2:51" s="11" customFormat="1" ht="13.5">
      <c r="B238" s="168"/>
      <c r="D238" s="164" t="s">
        <v>146</v>
      </c>
      <c r="E238" s="169" t="s">
        <v>5</v>
      </c>
      <c r="F238" s="170" t="s">
        <v>669</v>
      </c>
      <c r="H238" s="169" t="s">
        <v>5</v>
      </c>
      <c r="L238" s="168"/>
      <c r="M238" s="171"/>
      <c r="N238" s="172"/>
      <c r="O238" s="172"/>
      <c r="P238" s="172"/>
      <c r="Q238" s="172"/>
      <c r="R238" s="172"/>
      <c r="S238" s="172"/>
      <c r="T238" s="173"/>
      <c r="AT238" s="169" t="s">
        <v>146</v>
      </c>
      <c r="AU238" s="169" t="s">
        <v>150</v>
      </c>
      <c r="AV238" s="11" t="s">
        <v>73</v>
      </c>
      <c r="AW238" s="11" t="s">
        <v>28</v>
      </c>
      <c r="AX238" s="11" t="s">
        <v>65</v>
      </c>
      <c r="AY238" s="169" t="s">
        <v>134</v>
      </c>
    </row>
    <row r="239" spans="2:51" s="12" customFormat="1" ht="13.5">
      <c r="B239" s="174"/>
      <c r="D239" s="164" t="s">
        <v>146</v>
      </c>
      <c r="E239" s="175" t="s">
        <v>5</v>
      </c>
      <c r="F239" s="176" t="s">
        <v>794</v>
      </c>
      <c r="H239" s="177">
        <v>50.75</v>
      </c>
      <c r="L239" s="174"/>
      <c r="M239" s="178"/>
      <c r="N239" s="179"/>
      <c r="O239" s="179"/>
      <c r="P239" s="179"/>
      <c r="Q239" s="179"/>
      <c r="R239" s="179"/>
      <c r="S239" s="179"/>
      <c r="T239" s="180"/>
      <c r="AT239" s="175" t="s">
        <v>146</v>
      </c>
      <c r="AU239" s="175" t="s">
        <v>150</v>
      </c>
      <c r="AV239" s="12" t="s">
        <v>75</v>
      </c>
      <c r="AW239" s="12" t="s">
        <v>28</v>
      </c>
      <c r="AX239" s="12" t="s">
        <v>65</v>
      </c>
      <c r="AY239" s="175" t="s">
        <v>134</v>
      </c>
    </row>
    <row r="240" spans="2:51" s="13" customFormat="1" ht="13.5">
      <c r="B240" s="181"/>
      <c r="D240" s="164" t="s">
        <v>146</v>
      </c>
      <c r="E240" s="182" t="s">
        <v>5</v>
      </c>
      <c r="F240" s="183" t="s">
        <v>149</v>
      </c>
      <c r="H240" s="184">
        <v>95.3</v>
      </c>
      <c r="L240" s="181"/>
      <c r="M240" s="185"/>
      <c r="N240" s="186"/>
      <c r="O240" s="186"/>
      <c r="P240" s="186"/>
      <c r="Q240" s="186"/>
      <c r="R240" s="186"/>
      <c r="S240" s="186"/>
      <c r="T240" s="187"/>
      <c r="AT240" s="182" t="s">
        <v>146</v>
      </c>
      <c r="AU240" s="182" t="s">
        <v>150</v>
      </c>
      <c r="AV240" s="13" t="s">
        <v>141</v>
      </c>
      <c r="AW240" s="13" t="s">
        <v>28</v>
      </c>
      <c r="AX240" s="13" t="s">
        <v>73</v>
      </c>
      <c r="AY240" s="182" t="s">
        <v>134</v>
      </c>
    </row>
    <row r="241" spans="2:63" s="10" customFormat="1" ht="22.35" customHeight="1">
      <c r="B241" s="140"/>
      <c r="D241" s="141" t="s">
        <v>64</v>
      </c>
      <c r="E241" s="150" t="s">
        <v>519</v>
      </c>
      <c r="F241" s="150" t="s">
        <v>520</v>
      </c>
      <c r="J241" s="151">
        <f>BK241</f>
        <v>0</v>
      </c>
      <c r="L241" s="140"/>
      <c r="M241" s="144"/>
      <c r="N241" s="145"/>
      <c r="O241" s="145"/>
      <c r="P241" s="146">
        <f>SUM(P242:P253)</f>
        <v>0</v>
      </c>
      <c r="Q241" s="145"/>
      <c r="R241" s="146">
        <f>SUM(R242:R253)</f>
        <v>0</v>
      </c>
      <c r="S241" s="145"/>
      <c r="T241" s="147">
        <f>SUM(T242:T253)</f>
        <v>0</v>
      </c>
      <c r="AR241" s="141" t="s">
        <v>73</v>
      </c>
      <c r="AT241" s="148" t="s">
        <v>64</v>
      </c>
      <c r="AU241" s="148" t="s">
        <v>75</v>
      </c>
      <c r="AY241" s="141" t="s">
        <v>134</v>
      </c>
      <c r="BK241" s="149">
        <f>SUM(BK242:BK253)</f>
        <v>0</v>
      </c>
    </row>
    <row r="242" spans="2:65" s="1" customFormat="1" ht="16.5" customHeight="1">
      <c r="B242" s="152"/>
      <c r="C242" s="153" t="s">
        <v>319</v>
      </c>
      <c r="D242" s="153" t="s">
        <v>136</v>
      </c>
      <c r="E242" s="154" t="s">
        <v>528</v>
      </c>
      <c r="F242" s="155" t="s">
        <v>529</v>
      </c>
      <c r="G242" s="156" t="s">
        <v>139</v>
      </c>
      <c r="H242" s="157">
        <v>16.8</v>
      </c>
      <c r="I242" s="158"/>
      <c r="J242" s="158">
        <f>ROUND(I242*H242,2)</f>
        <v>0</v>
      </c>
      <c r="K242" s="155" t="s">
        <v>1065</v>
      </c>
      <c r="L242" s="38"/>
      <c r="M242" s="159" t="s">
        <v>5</v>
      </c>
      <c r="N242" s="160" t="s">
        <v>36</v>
      </c>
      <c r="O242" s="161"/>
      <c r="P242" s="161">
        <f>O242*H242</f>
        <v>0</v>
      </c>
      <c r="Q242" s="161">
        <v>0</v>
      </c>
      <c r="R242" s="161">
        <f>Q242*H242</f>
        <v>0</v>
      </c>
      <c r="S242" s="161">
        <v>0</v>
      </c>
      <c r="T242" s="162">
        <f>S242*H242</f>
        <v>0</v>
      </c>
      <c r="AR242" s="24" t="s">
        <v>141</v>
      </c>
      <c r="AT242" s="24" t="s">
        <v>136</v>
      </c>
      <c r="AU242" s="24" t="s">
        <v>150</v>
      </c>
      <c r="AY242" s="24" t="s">
        <v>134</v>
      </c>
      <c r="BE242" s="163">
        <f>IF(N242="základní",J242,0)</f>
        <v>0</v>
      </c>
      <c r="BF242" s="163">
        <f>IF(N242="snížená",J242,0)</f>
        <v>0</v>
      </c>
      <c r="BG242" s="163">
        <f>IF(N242="zákl. přenesená",J242,0)</f>
        <v>0</v>
      </c>
      <c r="BH242" s="163">
        <f>IF(N242="sníž. přenesená",J242,0)</f>
        <v>0</v>
      </c>
      <c r="BI242" s="163">
        <f>IF(N242="nulová",J242,0)</f>
        <v>0</v>
      </c>
      <c r="BJ242" s="24" t="s">
        <v>73</v>
      </c>
      <c r="BK242" s="163">
        <f>ROUND(I242*H242,2)</f>
        <v>0</v>
      </c>
      <c r="BL242" s="24" t="s">
        <v>141</v>
      </c>
      <c r="BM242" s="24" t="s">
        <v>795</v>
      </c>
    </row>
    <row r="243" spans="2:47" s="1" customFormat="1" ht="13.5">
      <c r="B243" s="38"/>
      <c r="D243" s="164" t="s">
        <v>143</v>
      </c>
      <c r="F243" s="165" t="s">
        <v>529</v>
      </c>
      <c r="L243" s="38"/>
      <c r="M243" s="166"/>
      <c r="N243" s="39"/>
      <c r="O243" s="39"/>
      <c r="P243" s="39"/>
      <c r="Q243" s="39"/>
      <c r="R243" s="39"/>
      <c r="S243" s="39"/>
      <c r="T243" s="67"/>
      <c r="AT243" s="24" t="s">
        <v>143</v>
      </c>
      <c r="AU243" s="24" t="s">
        <v>150</v>
      </c>
    </row>
    <row r="244" spans="2:47" s="1" customFormat="1" ht="67.5">
      <c r="B244" s="38"/>
      <c r="D244" s="164" t="s">
        <v>145</v>
      </c>
      <c r="F244" s="167" t="s">
        <v>531</v>
      </c>
      <c r="L244" s="38"/>
      <c r="M244" s="166"/>
      <c r="N244" s="39"/>
      <c r="O244" s="39"/>
      <c r="P244" s="39"/>
      <c r="Q244" s="39"/>
      <c r="R244" s="39"/>
      <c r="S244" s="39"/>
      <c r="T244" s="67"/>
      <c r="AT244" s="24" t="s">
        <v>145</v>
      </c>
      <c r="AU244" s="24" t="s">
        <v>150</v>
      </c>
    </row>
    <row r="245" spans="2:51" s="11" customFormat="1" ht="13.5">
      <c r="B245" s="168"/>
      <c r="D245" s="164" t="s">
        <v>146</v>
      </c>
      <c r="E245" s="169" t="s">
        <v>5</v>
      </c>
      <c r="F245" s="170" t="s">
        <v>796</v>
      </c>
      <c r="H245" s="169" t="s">
        <v>5</v>
      </c>
      <c r="L245" s="168"/>
      <c r="M245" s="171"/>
      <c r="N245" s="172"/>
      <c r="O245" s="172"/>
      <c r="P245" s="172"/>
      <c r="Q245" s="172"/>
      <c r="R245" s="172"/>
      <c r="S245" s="172"/>
      <c r="T245" s="173"/>
      <c r="AT245" s="169" t="s">
        <v>146</v>
      </c>
      <c r="AU245" s="169" t="s">
        <v>150</v>
      </c>
      <c r="AV245" s="11" t="s">
        <v>73</v>
      </c>
      <c r="AW245" s="11" t="s">
        <v>28</v>
      </c>
      <c r="AX245" s="11" t="s">
        <v>65</v>
      </c>
      <c r="AY245" s="169" t="s">
        <v>134</v>
      </c>
    </row>
    <row r="246" spans="2:51" s="12" customFormat="1" ht="13.5">
      <c r="B246" s="174"/>
      <c r="D246" s="164" t="s">
        <v>146</v>
      </c>
      <c r="E246" s="175" t="s">
        <v>5</v>
      </c>
      <c r="F246" s="176" t="s">
        <v>797</v>
      </c>
      <c r="H246" s="177">
        <v>16.8</v>
      </c>
      <c r="L246" s="174"/>
      <c r="M246" s="178"/>
      <c r="N246" s="179"/>
      <c r="O246" s="179"/>
      <c r="P246" s="179"/>
      <c r="Q246" s="179"/>
      <c r="R246" s="179"/>
      <c r="S246" s="179"/>
      <c r="T246" s="180"/>
      <c r="AT246" s="175" t="s">
        <v>146</v>
      </c>
      <c r="AU246" s="175" t="s">
        <v>150</v>
      </c>
      <c r="AV246" s="12" t="s">
        <v>75</v>
      </c>
      <c r="AW246" s="12" t="s">
        <v>28</v>
      </c>
      <c r="AX246" s="12" t="s">
        <v>65</v>
      </c>
      <c r="AY246" s="175" t="s">
        <v>134</v>
      </c>
    </row>
    <row r="247" spans="2:51" s="13" customFormat="1" ht="13.5">
      <c r="B247" s="181"/>
      <c r="D247" s="164" t="s">
        <v>146</v>
      </c>
      <c r="E247" s="182" t="s">
        <v>5</v>
      </c>
      <c r="F247" s="183" t="s">
        <v>149</v>
      </c>
      <c r="H247" s="184">
        <v>16.8</v>
      </c>
      <c r="L247" s="181"/>
      <c r="M247" s="185"/>
      <c r="N247" s="186"/>
      <c r="O247" s="186"/>
      <c r="P247" s="186"/>
      <c r="Q247" s="186"/>
      <c r="R247" s="186"/>
      <c r="S247" s="186"/>
      <c r="T247" s="187"/>
      <c r="AT247" s="182" t="s">
        <v>146</v>
      </c>
      <c r="AU247" s="182" t="s">
        <v>150</v>
      </c>
      <c r="AV247" s="13" t="s">
        <v>141</v>
      </c>
      <c r="AW247" s="13" t="s">
        <v>28</v>
      </c>
      <c r="AX247" s="13" t="s">
        <v>73</v>
      </c>
      <c r="AY247" s="182" t="s">
        <v>134</v>
      </c>
    </row>
    <row r="248" spans="2:65" s="1" customFormat="1" ht="16.5" customHeight="1">
      <c r="B248" s="152"/>
      <c r="C248" s="153" t="s">
        <v>326</v>
      </c>
      <c r="D248" s="153" t="s">
        <v>136</v>
      </c>
      <c r="E248" s="154" t="s">
        <v>533</v>
      </c>
      <c r="F248" s="155" t="s">
        <v>534</v>
      </c>
      <c r="G248" s="156" t="s">
        <v>139</v>
      </c>
      <c r="H248" s="157">
        <v>16.8</v>
      </c>
      <c r="I248" s="158"/>
      <c r="J248" s="158">
        <f>ROUND(I248*H248,2)</f>
        <v>0</v>
      </c>
      <c r="K248" s="155" t="s">
        <v>1065</v>
      </c>
      <c r="L248" s="38"/>
      <c r="M248" s="159" t="s">
        <v>5</v>
      </c>
      <c r="N248" s="160" t="s">
        <v>36</v>
      </c>
      <c r="O248" s="161"/>
      <c r="P248" s="161">
        <f>O248*H248</f>
        <v>0</v>
      </c>
      <c r="Q248" s="161">
        <v>0</v>
      </c>
      <c r="R248" s="161">
        <f>Q248*H248</f>
        <v>0</v>
      </c>
      <c r="S248" s="161">
        <v>0</v>
      </c>
      <c r="T248" s="162">
        <f>S248*H248</f>
        <v>0</v>
      </c>
      <c r="AR248" s="24" t="s">
        <v>141</v>
      </c>
      <c r="AT248" s="24" t="s">
        <v>136</v>
      </c>
      <c r="AU248" s="24" t="s">
        <v>150</v>
      </c>
      <c r="AY248" s="24" t="s">
        <v>134</v>
      </c>
      <c r="BE248" s="163">
        <f>IF(N248="základní",J248,0)</f>
        <v>0</v>
      </c>
      <c r="BF248" s="163">
        <f>IF(N248="snížená",J248,0)</f>
        <v>0</v>
      </c>
      <c r="BG248" s="163">
        <f>IF(N248="zákl. přenesená",J248,0)</f>
        <v>0</v>
      </c>
      <c r="BH248" s="163">
        <f>IF(N248="sníž. přenesená",J248,0)</f>
        <v>0</v>
      </c>
      <c r="BI248" s="163">
        <f>IF(N248="nulová",J248,0)</f>
        <v>0</v>
      </c>
      <c r="BJ248" s="24" t="s">
        <v>73</v>
      </c>
      <c r="BK248" s="163">
        <f>ROUND(I248*H248,2)</f>
        <v>0</v>
      </c>
      <c r="BL248" s="24" t="s">
        <v>141</v>
      </c>
      <c r="BM248" s="24" t="s">
        <v>798</v>
      </c>
    </row>
    <row r="249" spans="2:47" s="1" customFormat="1" ht="13.5">
      <c r="B249" s="38"/>
      <c r="D249" s="164" t="s">
        <v>143</v>
      </c>
      <c r="F249" s="165" t="s">
        <v>536</v>
      </c>
      <c r="L249" s="38"/>
      <c r="M249" s="166"/>
      <c r="N249" s="39"/>
      <c r="O249" s="39"/>
      <c r="P249" s="39"/>
      <c r="Q249" s="39"/>
      <c r="R249" s="39"/>
      <c r="S249" s="39"/>
      <c r="T249" s="67"/>
      <c r="AT249" s="24" t="s">
        <v>143</v>
      </c>
      <c r="AU249" s="24" t="s">
        <v>150</v>
      </c>
    </row>
    <row r="250" spans="2:47" s="1" customFormat="1" ht="67.5">
      <c r="B250" s="38"/>
      <c r="D250" s="164" t="s">
        <v>145</v>
      </c>
      <c r="F250" s="167" t="s">
        <v>531</v>
      </c>
      <c r="L250" s="38"/>
      <c r="M250" s="166"/>
      <c r="N250" s="39"/>
      <c r="O250" s="39"/>
      <c r="P250" s="39"/>
      <c r="Q250" s="39"/>
      <c r="R250" s="39"/>
      <c r="S250" s="39"/>
      <c r="T250" s="67"/>
      <c r="AT250" s="24" t="s">
        <v>145</v>
      </c>
      <c r="AU250" s="24" t="s">
        <v>150</v>
      </c>
    </row>
    <row r="251" spans="2:51" s="11" customFormat="1" ht="13.5">
      <c r="B251" s="168"/>
      <c r="D251" s="164" t="s">
        <v>146</v>
      </c>
      <c r="E251" s="169" t="s">
        <v>5</v>
      </c>
      <c r="F251" s="170" t="s">
        <v>796</v>
      </c>
      <c r="H251" s="169" t="s">
        <v>5</v>
      </c>
      <c r="L251" s="168"/>
      <c r="M251" s="171"/>
      <c r="N251" s="172"/>
      <c r="O251" s="172"/>
      <c r="P251" s="172"/>
      <c r="Q251" s="172"/>
      <c r="R251" s="172"/>
      <c r="S251" s="172"/>
      <c r="T251" s="173"/>
      <c r="AT251" s="169" t="s">
        <v>146</v>
      </c>
      <c r="AU251" s="169" t="s">
        <v>150</v>
      </c>
      <c r="AV251" s="11" t="s">
        <v>73</v>
      </c>
      <c r="AW251" s="11" t="s">
        <v>28</v>
      </c>
      <c r="AX251" s="11" t="s">
        <v>65</v>
      </c>
      <c r="AY251" s="169" t="s">
        <v>134</v>
      </c>
    </row>
    <row r="252" spans="2:51" s="12" customFormat="1" ht="13.5">
      <c r="B252" s="174"/>
      <c r="D252" s="164" t="s">
        <v>146</v>
      </c>
      <c r="E252" s="175" t="s">
        <v>5</v>
      </c>
      <c r="F252" s="176" t="s">
        <v>797</v>
      </c>
      <c r="H252" s="177">
        <v>16.8</v>
      </c>
      <c r="L252" s="174"/>
      <c r="M252" s="178"/>
      <c r="N252" s="179"/>
      <c r="O252" s="179"/>
      <c r="P252" s="179"/>
      <c r="Q252" s="179"/>
      <c r="R252" s="179"/>
      <c r="S252" s="179"/>
      <c r="T252" s="180"/>
      <c r="AT252" s="175" t="s">
        <v>146</v>
      </c>
      <c r="AU252" s="175" t="s">
        <v>150</v>
      </c>
      <c r="AV252" s="12" t="s">
        <v>75</v>
      </c>
      <c r="AW252" s="12" t="s">
        <v>28</v>
      </c>
      <c r="AX252" s="12" t="s">
        <v>65</v>
      </c>
      <c r="AY252" s="175" t="s">
        <v>134</v>
      </c>
    </row>
    <row r="253" spans="2:51" s="13" customFormat="1" ht="13.5">
      <c r="B253" s="181"/>
      <c r="D253" s="164" t="s">
        <v>146</v>
      </c>
      <c r="E253" s="182" t="s">
        <v>5</v>
      </c>
      <c r="F253" s="183" t="s">
        <v>149</v>
      </c>
      <c r="H253" s="184">
        <v>16.8</v>
      </c>
      <c r="L253" s="181"/>
      <c r="M253" s="185"/>
      <c r="N253" s="186"/>
      <c r="O253" s="186"/>
      <c r="P253" s="186"/>
      <c r="Q253" s="186"/>
      <c r="R253" s="186"/>
      <c r="S253" s="186"/>
      <c r="T253" s="187"/>
      <c r="AT253" s="182" t="s">
        <v>146</v>
      </c>
      <c r="AU253" s="182" t="s">
        <v>150</v>
      </c>
      <c r="AV253" s="13" t="s">
        <v>141</v>
      </c>
      <c r="AW253" s="13" t="s">
        <v>28</v>
      </c>
      <c r="AX253" s="13" t="s">
        <v>73</v>
      </c>
      <c r="AY253" s="182" t="s">
        <v>134</v>
      </c>
    </row>
    <row r="254" spans="2:63" s="10" customFormat="1" ht="29.85" customHeight="1">
      <c r="B254" s="140"/>
      <c r="D254" s="141" t="s">
        <v>64</v>
      </c>
      <c r="E254" s="150" t="s">
        <v>537</v>
      </c>
      <c r="F254" s="150" t="s">
        <v>538</v>
      </c>
      <c r="J254" s="151">
        <f>BK254</f>
        <v>0</v>
      </c>
      <c r="L254" s="140"/>
      <c r="M254" s="144"/>
      <c r="N254" s="145"/>
      <c r="O254" s="145"/>
      <c r="P254" s="146">
        <f>SUM(P255:P274)</f>
        <v>0</v>
      </c>
      <c r="Q254" s="145"/>
      <c r="R254" s="146">
        <f>SUM(R255:R274)</f>
        <v>0</v>
      </c>
      <c r="S254" s="145"/>
      <c r="T254" s="147">
        <f>SUM(T255:T274)</f>
        <v>0</v>
      </c>
      <c r="AR254" s="141" t="s">
        <v>73</v>
      </c>
      <c r="AT254" s="148" t="s">
        <v>64</v>
      </c>
      <c r="AU254" s="148" t="s">
        <v>73</v>
      </c>
      <c r="AY254" s="141" t="s">
        <v>134</v>
      </c>
      <c r="BK254" s="149">
        <f>SUM(BK255:BK274)</f>
        <v>0</v>
      </c>
    </row>
    <row r="255" spans="2:65" s="1" customFormat="1" ht="16.5" customHeight="1">
      <c r="B255" s="152"/>
      <c r="C255" s="153" t="s">
        <v>333</v>
      </c>
      <c r="D255" s="153" t="s">
        <v>136</v>
      </c>
      <c r="E255" s="154" t="s">
        <v>539</v>
      </c>
      <c r="F255" s="155" t="s">
        <v>540</v>
      </c>
      <c r="G255" s="156" t="s">
        <v>236</v>
      </c>
      <c r="H255" s="157">
        <v>36.1</v>
      </c>
      <c r="I255" s="158"/>
      <c r="J255" s="158">
        <f>ROUND(I255*H255,2)</f>
        <v>0</v>
      </c>
      <c r="K255" s="155" t="s">
        <v>1065</v>
      </c>
      <c r="L255" s="38"/>
      <c r="M255" s="159" t="s">
        <v>5</v>
      </c>
      <c r="N255" s="160" t="s">
        <v>36</v>
      </c>
      <c r="O255" s="161"/>
      <c r="P255" s="161">
        <f>O255*H255</f>
        <v>0</v>
      </c>
      <c r="Q255" s="161">
        <v>0</v>
      </c>
      <c r="R255" s="161">
        <f>Q255*H255</f>
        <v>0</v>
      </c>
      <c r="S255" s="161">
        <v>0</v>
      </c>
      <c r="T255" s="162">
        <f>S255*H255</f>
        <v>0</v>
      </c>
      <c r="AR255" s="24" t="s">
        <v>141</v>
      </c>
      <c r="AT255" s="24" t="s">
        <v>136</v>
      </c>
      <c r="AU255" s="24" t="s">
        <v>75</v>
      </c>
      <c r="AY255" s="24" t="s">
        <v>134</v>
      </c>
      <c r="BE255" s="163">
        <f>IF(N255="základní",J255,0)</f>
        <v>0</v>
      </c>
      <c r="BF255" s="163">
        <f>IF(N255="snížená",J255,0)</f>
        <v>0</v>
      </c>
      <c r="BG255" s="163">
        <f>IF(N255="zákl. přenesená",J255,0)</f>
        <v>0</v>
      </c>
      <c r="BH255" s="163">
        <f>IF(N255="sníž. přenesená",J255,0)</f>
        <v>0</v>
      </c>
      <c r="BI255" s="163">
        <f>IF(N255="nulová",J255,0)</f>
        <v>0</v>
      </c>
      <c r="BJ255" s="24" t="s">
        <v>73</v>
      </c>
      <c r="BK255" s="163">
        <f>ROUND(I255*H255,2)</f>
        <v>0</v>
      </c>
      <c r="BL255" s="24" t="s">
        <v>141</v>
      </c>
      <c r="BM255" s="24" t="s">
        <v>799</v>
      </c>
    </row>
    <row r="256" spans="2:47" s="1" customFormat="1" ht="27">
      <c r="B256" s="38"/>
      <c r="D256" s="164" t="s">
        <v>143</v>
      </c>
      <c r="F256" s="165" t="s">
        <v>542</v>
      </c>
      <c r="L256" s="38"/>
      <c r="M256" s="166"/>
      <c r="N256" s="39"/>
      <c r="O256" s="39"/>
      <c r="P256" s="39"/>
      <c r="Q256" s="39"/>
      <c r="R256" s="39"/>
      <c r="S256" s="39"/>
      <c r="T256" s="67"/>
      <c r="AT256" s="24" t="s">
        <v>143</v>
      </c>
      <c r="AU256" s="24" t="s">
        <v>75</v>
      </c>
    </row>
    <row r="257" spans="2:47" s="1" customFormat="1" ht="27">
      <c r="B257" s="38"/>
      <c r="D257" s="164" t="s">
        <v>145</v>
      </c>
      <c r="F257" s="167" t="s">
        <v>543</v>
      </c>
      <c r="L257" s="38"/>
      <c r="M257" s="166"/>
      <c r="N257" s="39"/>
      <c r="O257" s="39"/>
      <c r="P257" s="39"/>
      <c r="Q257" s="39"/>
      <c r="R257" s="39"/>
      <c r="S257" s="39"/>
      <c r="T257" s="67"/>
      <c r="AT257" s="24" t="s">
        <v>145</v>
      </c>
      <c r="AU257" s="24" t="s">
        <v>75</v>
      </c>
    </row>
    <row r="258" spans="2:51" s="11" customFormat="1" ht="13.5">
      <c r="B258" s="168"/>
      <c r="D258" s="164" t="s">
        <v>146</v>
      </c>
      <c r="E258" s="169" t="s">
        <v>5</v>
      </c>
      <c r="F258" s="170" t="s">
        <v>800</v>
      </c>
      <c r="H258" s="169" t="s">
        <v>5</v>
      </c>
      <c r="L258" s="168"/>
      <c r="M258" s="171"/>
      <c r="N258" s="172"/>
      <c r="O258" s="172"/>
      <c r="P258" s="172"/>
      <c r="Q258" s="172"/>
      <c r="R258" s="172"/>
      <c r="S258" s="172"/>
      <c r="T258" s="173"/>
      <c r="AT258" s="169" t="s">
        <v>146</v>
      </c>
      <c r="AU258" s="169" t="s">
        <v>75</v>
      </c>
      <c r="AV258" s="11" t="s">
        <v>73</v>
      </c>
      <c r="AW258" s="11" t="s">
        <v>28</v>
      </c>
      <c r="AX258" s="11" t="s">
        <v>65</v>
      </c>
      <c r="AY258" s="169" t="s">
        <v>134</v>
      </c>
    </row>
    <row r="259" spans="2:51" s="12" customFormat="1" ht="13.5">
      <c r="B259" s="174"/>
      <c r="D259" s="164" t="s">
        <v>146</v>
      </c>
      <c r="E259" s="175" t="s">
        <v>5</v>
      </c>
      <c r="F259" s="176" t="s">
        <v>801</v>
      </c>
      <c r="H259" s="177">
        <v>6.6</v>
      </c>
      <c r="L259" s="174"/>
      <c r="M259" s="178"/>
      <c r="N259" s="179"/>
      <c r="O259" s="179"/>
      <c r="P259" s="179"/>
      <c r="Q259" s="179"/>
      <c r="R259" s="179"/>
      <c r="S259" s="179"/>
      <c r="T259" s="180"/>
      <c r="AT259" s="175" t="s">
        <v>146</v>
      </c>
      <c r="AU259" s="175" t="s">
        <v>75</v>
      </c>
      <c r="AV259" s="12" t="s">
        <v>75</v>
      </c>
      <c r="AW259" s="12" t="s">
        <v>28</v>
      </c>
      <c r="AX259" s="12" t="s">
        <v>65</v>
      </c>
      <c r="AY259" s="175" t="s">
        <v>134</v>
      </c>
    </row>
    <row r="260" spans="2:51" s="12" customFormat="1" ht="13.5">
      <c r="B260" s="174"/>
      <c r="D260" s="164" t="s">
        <v>146</v>
      </c>
      <c r="E260" s="175" t="s">
        <v>5</v>
      </c>
      <c r="F260" s="176" t="s">
        <v>802</v>
      </c>
      <c r="H260" s="177">
        <v>29.5</v>
      </c>
      <c r="L260" s="174"/>
      <c r="M260" s="178"/>
      <c r="N260" s="179"/>
      <c r="O260" s="179"/>
      <c r="P260" s="179"/>
      <c r="Q260" s="179"/>
      <c r="R260" s="179"/>
      <c r="S260" s="179"/>
      <c r="T260" s="180"/>
      <c r="AT260" s="175" t="s">
        <v>146</v>
      </c>
      <c r="AU260" s="175" t="s">
        <v>75</v>
      </c>
      <c r="AV260" s="12" t="s">
        <v>75</v>
      </c>
      <c r="AW260" s="12" t="s">
        <v>28</v>
      </c>
      <c r="AX260" s="12" t="s">
        <v>65</v>
      </c>
      <c r="AY260" s="175" t="s">
        <v>134</v>
      </c>
    </row>
    <row r="261" spans="2:51" s="13" customFormat="1" ht="13.5">
      <c r="B261" s="181"/>
      <c r="D261" s="164" t="s">
        <v>146</v>
      </c>
      <c r="E261" s="182" t="s">
        <v>5</v>
      </c>
      <c r="F261" s="183" t="s">
        <v>149</v>
      </c>
      <c r="H261" s="184">
        <v>36.1</v>
      </c>
      <c r="L261" s="181"/>
      <c r="M261" s="185"/>
      <c r="N261" s="186"/>
      <c r="O261" s="186"/>
      <c r="P261" s="186"/>
      <c r="Q261" s="186"/>
      <c r="R261" s="186"/>
      <c r="S261" s="186"/>
      <c r="T261" s="187"/>
      <c r="AT261" s="182" t="s">
        <v>146</v>
      </c>
      <c r="AU261" s="182" t="s">
        <v>75</v>
      </c>
      <c r="AV261" s="13" t="s">
        <v>141</v>
      </c>
      <c r="AW261" s="13" t="s">
        <v>28</v>
      </c>
      <c r="AX261" s="13" t="s">
        <v>73</v>
      </c>
      <c r="AY261" s="182" t="s">
        <v>134</v>
      </c>
    </row>
    <row r="262" spans="2:65" s="1" customFormat="1" ht="16.5" customHeight="1">
      <c r="B262" s="152"/>
      <c r="C262" s="153" t="s">
        <v>339</v>
      </c>
      <c r="D262" s="153" t="s">
        <v>136</v>
      </c>
      <c r="E262" s="154" t="s">
        <v>552</v>
      </c>
      <c r="F262" s="155" t="s">
        <v>553</v>
      </c>
      <c r="G262" s="156" t="s">
        <v>236</v>
      </c>
      <c r="H262" s="157">
        <v>361</v>
      </c>
      <c r="I262" s="158"/>
      <c r="J262" s="158">
        <f>ROUND(I262*H262,2)</f>
        <v>0</v>
      </c>
      <c r="K262" s="155" t="s">
        <v>1065</v>
      </c>
      <c r="L262" s="38"/>
      <c r="M262" s="159" t="s">
        <v>5</v>
      </c>
      <c r="N262" s="160" t="s">
        <v>36</v>
      </c>
      <c r="O262" s="161"/>
      <c r="P262" s="161">
        <f>O262*H262</f>
        <v>0</v>
      </c>
      <c r="Q262" s="161">
        <v>0</v>
      </c>
      <c r="R262" s="161">
        <f>Q262*H262</f>
        <v>0</v>
      </c>
      <c r="S262" s="161">
        <v>0</v>
      </c>
      <c r="T262" s="162">
        <f>S262*H262</f>
        <v>0</v>
      </c>
      <c r="AR262" s="24" t="s">
        <v>141</v>
      </c>
      <c r="AT262" s="24" t="s">
        <v>136</v>
      </c>
      <c r="AU262" s="24" t="s">
        <v>75</v>
      </c>
      <c r="AY262" s="24" t="s">
        <v>134</v>
      </c>
      <c r="BE262" s="163">
        <f>IF(N262="základní",J262,0)</f>
        <v>0</v>
      </c>
      <c r="BF262" s="163">
        <f>IF(N262="snížená",J262,0)</f>
        <v>0</v>
      </c>
      <c r="BG262" s="163">
        <f>IF(N262="zákl. přenesená",J262,0)</f>
        <v>0</v>
      </c>
      <c r="BH262" s="163">
        <f>IF(N262="sníž. přenesená",J262,0)</f>
        <v>0</v>
      </c>
      <c r="BI262" s="163">
        <f>IF(N262="nulová",J262,0)</f>
        <v>0</v>
      </c>
      <c r="BJ262" s="24" t="s">
        <v>73</v>
      </c>
      <c r="BK262" s="163">
        <f>ROUND(I262*H262,2)</f>
        <v>0</v>
      </c>
      <c r="BL262" s="24" t="s">
        <v>141</v>
      </c>
      <c r="BM262" s="24" t="s">
        <v>803</v>
      </c>
    </row>
    <row r="263" spans="2:47" s="1" customFormat="1" ht="27">
      <c r="B263" s="38"/>
      <c r="D263" s="164" t="s">
        <v>143</v>
      </c>
      <c r="F263" s="165" t="s">
        <v>555</v>
      </c>
      <c r="L263" s="38"/>
      <c r="M263" s="166"/>
      <c r="N263" s="39"/>
      <c r="O263" s="39"/>
      <c r="P263" s="39"/>
      <c r="Q263" s="39"/>
      <c r="R263" s="39"/>
      <c r="S263" s="39"/>
      <c r="T263" s="67"/>
      <c r="AT263" s="24" t="s">
        <v>143</v>
      </c>
      <c r="AU263" s="24" t="s">
        <v>75</v>
      </c>
    </row>
    <row r="264" spans="2:47" s="1" customFormat="1" ht="27">
      <c r="B264" s="38"/>
      <c r="D264" s="164" t="s">
        <v>145</v>
      </c>
      <c r="F264" s="167" t="s">
        <v>543</v>
      </c>
      <c r="L264" s="38"/>
      <c r="M264" s="166"/>
      <c r="N264" s="39"/>
      <c r="O264" s="39"/>
      <c r="P264" s="39"/>
      <c r="Q264" s="39"/>
      <c r="R264" s="39"/>
      <c r="S264" s="39"/>
      <c r="T264" s="67"/>
      <c r="AT264" s="24" t="s">
        <v>145</v>
      </c>
      <c r="AU264" s="24" t="s">
        <v>75</v>
      </c>
    </row>
    <row r="265" spans="2:51" s="11" customFormat="1" ht="13.5">
      <c r="B265" s="168"/>
      <c r="D265" s="164" t="s">
        <v>146</v>
      </c>
      <c r="E265" s="169" t="s">
        <v>5</v>
      </c>
      <c r="F265" s="170" t="s">
        <v>800</v>
      </c>
      <c r="H265" s="169" t="s">
        <v>5</v>
      </c>
      <c r="L265" s="168"/>
      <c r="M265" s="171"/>
      <c r="N265" s="172"/>
      <c r="O265" s="172"/>
      <c r="P265" s="172"/>
      <c r="Q265" s="172"/>
      <c r="R265" s="172"/>
      <c r="S265" s="172"/>
      <c r="T265" s="173"/>
      <c r="AT265" s="169" t="s">
        <v>146</v>
      </c>
      <c r="AU265" s="169" t="s">
        <v>75</v>
      </c>
      <c r="AV265" s="11" t="s">
        <v>73</v>
      </c>
      <c r="AW265" s="11" t="s">
        <v>28</v>
      </c>
      <c r="AX265" s="11" t="s">
        <v>65</v>
      </c>
      <c r="AY265" s="169" t="s">
        <v>134</v>
      </c>
    </row>
    <row r="266" spans="2:51" s="12" customFormat="1" ht="13.5">
      <c r="B266" s="174"/>
      <c r="D266" s="164" t="s">
        <v>146</v>
      </c>
      <c r="E266" s="175" t="s">
        <v>5</v>
      </c>
      <c r="F266" s="176" t="s">
        <v>804</v>
      </c>
      <c r="H266" s="177">
        <v>361</v>
      </c>
      <c r="L266" s="174"/>
      <c r="M266" s="178"/>
      <c r="N266" s="179"/>
      <c r="O266" s="179"/>
      <c r="P266" s="179"/>
      <c r="Q266" s="179"/>
      <c r="R266" s="179"/>
      <c r="S266" s="179"/>
      <c r="T266" s="180"/>
      <c r="AT266" s="175" t="s">
        <v>146</v>
      </c>
      <c r="AU266" s="175" t="s">
        <v>75</v>
      </c>
      <c r="AV266" s="12" t="s">
        <v>75</v>
      </c>
      <c r="AW266" s="12" t="s">
        <v>28</v>
      </c>
      <c r="AX266" s="12" t="s">
        <v>65</v>
      </c>
      <c r="AY266" s="175" t="s">
        <v>134</v>
      </c>
    </row>
    <row r="267" spans="2:51" s="13" customFormat="1" ht="13.5">
      <c r="B267" s="181"/>
      <c r="D267" s="164" t="s">
        <v>146</v>
      </c>
      <c r="E267" s="182" t="s">
        <v>5</v>
      </c>
      <c r="F267" s="183" t="s">
        <v>149</v>
      </c>
      <c r="H267" s="184">
        <v>361</v>
      </c>
      <c r="L267" s="181"/>
      <c r="M267" s="185"/>
      <c r="N267" s="186"/>
      <c r="O267" s="186"/>
      <c r="P267" s="186"/>
      <c r="Q267" s="186"/>
      <c r="R267" s="186"/>
      <c r="S267" s="186"/>
      <c r="T267" s="187"/>
      <c r="AT267" s="182" t="s">
        <v>146</v>
      </c>
      <c r="AU267" s="182" t="s">
        <v>75</v>
      </c>
      <c r="AV267" s="13" t="s">
        <v>141</v>
      </c>
      <c r="AW267" s="13" t="s">
        <v>28</v>
      </c>
      <c r="AX267" s="13" t="s">
        <v>73</v>
      </c>
      <c r="AY267" s="182" t="s">
        <v>134</v>
      </c>
    </row>
    <row r="268" spans="2:65" s="1" customFormat="1" ht="16.5" customHeight="1">
      <c r="B268" s="152"/>
      <c r="C268" s="153" t="s">
        <v>345</v>
      </c>
      <c r="D268" s="153" t="s">
        <v>136</v>
      </c>
      <c r="E268" s="154" t="s">
        <v>558</v>
      </c>
      <c r="F268" s="155" t="s">
        <v>559</v>
      </c>
      <c r="G268" s="156" t="s">
        <v>236</v>
      </c>
      <c r="H268" s="157">
        <v>36.1</v>
      </c>
      <c r="I268" s="158"/>
      <c r="J268" s="158">
        <f>ROUND(I268*H268,2)</f>
        <v>0</v>
      </c>
      <c r="K268" s="155" t="s">
        <v>140</v>
      </c>
      <c r="L268" s="38"/>
      <c r="M268" s="159" t="s">
        <v>5</v>
      </c>
      <c r="N268" s="160" t="s">
        <v>36</v>
      </c>
      <c r="O268" s="161"/>
      <c r="P268" s="161">
        <f>O268*H268</f>
        <v>0</v>
      </c>
      <c r="Q268" s="161">
        <v>0</v>
      </c>
      <c r="R268" s="161">
        <f>Q268*H268</f>
        <v>0</v>
      </c>
      <c r="S268" s="161">
        <v>0</v>
      </c>
      <c r="T268" s="162">
        <f>S268*H268</f>
        <v>0</v>
      </c>
      <c r="AR268" s="24" t="s">
        <v>141</v>
      </c>
      <c r="AT268" s="24" t="s">
        <v>136</v>
      </c>
      <c r="AU268" s="24" t="s">
        <v>75</v>
      </c>
      <c r="AY268" s="24" t="s">
        <v>134</v>
      </c>
      <c r="BE268" s="163">
        <f>IF(N268="základní",J268,0)</f>
        <v>0</v>
      </c>
      <c r="BF268" s="163">
        <f>IF(N268="snížená",J268,0)</f>
        <v>0</v>
      </c>
      <c r="BG268" s="163">
        <f>IF(N268="zákl. přenesená",J268,0)</f>
        <v>0</v>
      </c>
      <c r="BH268" s="163">
        <f>IF(N268="sníž. přenesená",J268,0)</f>
        <v>0</v>
      </c>
      <c r="BI268" s="163">
        <f>IF(N268="nulová",J268,0)</f>
        <v>0</v>
      </c>
      <c r="BJ268" s="24" t="s">
        <v>73</v>
      </c>
      <c r="BK268" s="163">
        <f>ROUND(I268*H268,2)</f>
        <v>0</v>
      </c>
      <c r="BL268" s="24" t="s">
        <v>141</v>
      </c>
      <c r="BM268" s="24" t="s">
        <v>805</v>
      </c>
    </row>
    <row r="269" spans="2:47" s="1" customFormat="1" ht="13.5">
      <c r="B269" s="38"/>
      <c r="D269" s="164" t="s">
        <v>143</v>
      </c>
      <c r="F269" s="165" t="s">
        <v>561</v>
      </c>
      <c r="L269" s="38"/>
      <c r="M269" s="166"/>
      <c r="N269" s="39"/>
      <c r="O269" s="39"/>
      <c r="P269" s="39"/>
      <c r="Q269" s="39"/>
      <c r="R269" s="39"/>
      <c r="S269" s="39"/>
      <c r="T269" s="67"/>
      <c r="AT269" s="24" t="s">
        <v>143</v>
      </c>
      <c r="AU269" s="24" t="s">
        <v>75</v>
      </c>
    </row>
    <row r="270" spans="2:47" s="1" customFormat="1" ht="67.5">
      <c r="B270" s="38"/>
      <c r="D270" s="164" t="s">
        <v>145</v>
      </c>
      <c r="F270" s="167" t="s">
        <v>562</v>
      </c>
      <c r="L270" s="38"/>
      <c r="M270" s="166"/>
      <c r="N270" s="39"/>
      <c r="O270" s="39"/>
      <c r="P270" s="39"/>
      <c r="Q270" s="39"/>
      <c r="R270" s="39"/>
      <c r="S270" s="39"/>
      <c r="T270" s="67"/>
      <c r="AT270" s="24" t="s">
        <v>145</v>
      </c>
      <c r="AU270" s="24" t="s">
        <v>75</v>
      </c>
    </row>
    <row r="271" spans="2:51" s="11" customFormat="1" ht="13.5">
      <c r="B271" s="168"/>
      <c r="D271" s="164" t="s">
        <v>146</v>
      </c>
      <c r="E271" s="169" t="s">
        <v>5</v>
      </c>
      <c r="F271" s="170" t="s">
        <v>800</v>
      </c>
      <c r="H271" s="169" t="s">
        <v>5</v>
      </c>
      <c r="L271" s="168"/>
      <c r="M271" s="171"/>
      <c r="N271" s="172"/>
      <c r="O271" s="172"/>
      <c r="P271" s="172"/>
      <c r="Q271" s="172"/>
      <c r="R271" s="172"/>
      <c r="S271" s="172"/>
      <c r="T271" s="173"/>
      <c r="AT271" s="169" t="s">
        <v>146</v>
      </c>
      <c r="AU271" s="169" t="s">
        <v>75</v>
      </c>
      <c r="AV271" s="11" t="s">
        <v>73</v>
      </c>
      <c r="AW271" s="11" t="s">
        <v>28</v>
      </c>
      <c r="AX271" s="11" t="s">
        <v>65</v>
      </c>
      <c r="AY271" s="169" t="s">
        <v>134</v>
      </c>
    </row>
    <row r="272" spans="2:51" s="12" customFormat="1" ht="13.5">
      <c r="B272" s="174"/>
      <c r="D272" s="164" t="s">
        <v>146</v>
      </c>
      <c r="E272" s="175" t="s">
        <v>5</v>
      </c>
      <c r="F272" s="176" t="s">
        <v>801</v>
      </c>
      <c r="H272" s="177">
        <v>6.6</v>
      </c>
      <c r="L272" s="174"/>
      <c r="M272" s="178"/>
      <c r="N272" s="179"/>
      <c r="O272" s="179"/>
      <c r="P272" s="179"/>
      <c r="Q272" s="179"/>
      <c r="R272" s="179"/>
      <c r="S272" s="179"/>
      <c r="T272" s="180"/>
      <c r="AT272" s="175" t="s">
        <v>146</v>
      </c>
      <c r="AU272" s="175" t="s">
        <v>75</v>
      </c>
      <c r="AV272" s="12" t="s">
        <v>75</v>
      </c>
      <c r="AW272" s="12" t="s">
        <v>28</v>
      </c>
      <c r="AX272" s="12" t="s">
        <v>65</v>
      </c>
      <c r="AY272" s="175" t="s">
        <v>134</v>
      </c>
    </row>
    <row r="273" spans="2:51" s="12" customFormat="1" ht="13.5">
      <c r="B273" s="174"/>
      <c r="D273" s="164" t="s">
        <v>146</v>
      </c>
      <c r="E273" s="175" t="s">
        <v>5</v>
      </c>
      <c r="F273" s="176" t="s">
        <v>802</v>
      </c>
      <c r="H273" s="177">
        <v>29.5</v>
      </c>
      <c r="L273" s="174"/>
      <c r="M273" s="178"/>
      <c r="N273" s="179"/>
      <c r="O273" s="179"/>
      <c r="P273" s="179"/>
      <c r="Q273" s="179"/>
      <c r="R273" s="179"/>
      <c r="S273" s="179"/>
      <c r="T273" s="180"/>
      <c r="AT273" s="175" t="s">
        <v>146</v>
      </c>
      <c r="AU273" s="175" t="s">
        <v>75</v>
      </c>
      <c r="AV273" s="12" t="s">
        <v>75</v>
      </c>
      <c r="AW273" s="12" t="s">
        <v>28</v>
      </c>
      <c r="AX273" s="12" t="s">
        <v>65</v>
      </c>
      <c r="AY273" s="175" t="s">
        <v>134</v>
      </c>
    </row>
    <row r="274" spans="2:51" s="13" customFormat="1" ht="13.5">
      <c r="B274" s="181"/>
      <c r="D274" s="164" t="s">
        <v>146</v>
      </c>
      <c r="E274" s="182" t="s">
        <v>5</v>
      </c>
      <c r="F274" s="183" t="s">
        <v>149</v>
      </c>
      <c r="H274" s="184">
        <v>36.1</v>
      </c>
      <c r="L274" s="181"/>
      <c r="M274" s="185"/>
      <c r="N274" s="186"/>
      <c r="O274" s="186"/>
      <c r="P274" s="186"/>
      <c r="Q274" s="186"/>
      <c r="R274" s="186"/>
      <c r="S274" s="186"/>
      <c r="T274" s="187"/>
      <c r="AT274" s="182" t="s">
        <v>146</v>
      </c>
      <c r="AU274" s="182" t="s">
        <v>75</v>
      </c>
      <c r="AV274" s="13" t="s">
        <v>141</v>
      </c>
      <c r="AW274" s="13" t="s">
        <v>28</v>
      </c>
      <c r="AX274" s="13" t="s">
        <v>73</v>
      </c>
      <c r="AY274" s="182" t="s">
        <v>134</v>
      </c>
    </row>
    <row r="275" spans="2:63" s="10" customFormat="1" ht="29.85" customHeight="1">
      <c r="B275" s="140"/>
      <c r="D275" s="141" t="s">
        <v>64</v>
      </c>
      <c r="E275" s="150" t="s">
        <v>565</v>
      </c>
      <c r="F275" s="150" t="s">
        <v>566</v>
      </c>
      <c r="J275" s="151">
        <f>BK275</f>
        <v>0</v>
      </c>
      <c r="L275" s="140"/>
      <c r="M275" s="144"/>
      <c r="N275" s="145"/>
      <c r="O275" s="145"/>
      <c r="P275" s="146">
        <f>SUM(P276:P278)</f>
        <v>0</v>
      </c>
      <c r="Q275" s="145"/>
      <c r="R275" s="146">
        <f>SUM(R276:R278)</f>
        <v>0</v>
      </c>
      <c r="S275" s="145"/>
      <c r="T275" s="147">
        <f>SUM(T276:T278)</f>
        <v>0</v>
      </c>
      <c r="AR275" s="141" t="s">
        <v>73</v>
      </c>
      <c r="AT275" s="148" t="s">
        <v>64</v>
      </c>
      <c r="AU275" s="148" t="s">
        <v>73</v>
      </c>
      <c r="AY275" s="141" t="s">
        <v>134</v>
      </c>
      <c r="BK275" s="149">
        <f>SUM(BK276:BK278)</f>
        <v>0</v>
      </c>
    </row>
    <row r="276" spans="2:65" s="1" customFormat="1" ht="16.5" customHeight="1">
      <c r="B276" s="152"/>
      <c r="C276" s="153" t="s">
        <v>351</v>
      </c>
      <c r="D276" s="153" t="s">
        <v>136</v>
      </c>
      <c r="E276" s="154" t="s">
        <v>567</v>
      </c>
      <c r="F276" s="155" t="s">
        <v>568</v>
      </c>
      <c r="G276" s="156" t="s">
        <v>236</v>
      </c>
      <c r="H276" s="157">
        <v>84.914</v>
      </c>
      <c r="I276" s="158"/>
      <c r="J276" s="158">
        <f>ROUND(I276*H276,2)</f>
        <v>0</v>
      </c>
      <c r="K276" s="155" t="s">
        <v>1065</v>
      </c>
      <c r="L276" s="38"/>
      <c r="M276" s="159" t="s">
        <v>5</v>
      </c>
      <c r="N276" s="160" t="s">
        <v>36</v>
      </c>
      <c r="O276" s="161"/>
      <c r="P276" s="161">
        <f>O276*H276</f>
        <v>0</v>
      </c>
      <c r="Q276" s="161">
        <v>0</v>
      </c>
      <c r="R276" s="161">
        <f>Q276*H276</f>
        <v>0</v>
      </c>
      <c r="S276" s="161">
        <v>0</v>
      </c>
      <c r="T276" s="162">
        <f>S276*H276</f>
        <v>0</v>
      </c>
      <c r="AR276" s="24" t="s">
        <v>141</v>
      </c>
      <c r="AT276" s="24" t="s">
        <v>136</v>
      </c>
      <c r="AU276" s="24" t="s">
        <v>75</v>
      </c>
      <c r="AY276" s="24" t="s">
        <v>134</v>
      </c>
      <c r="BE276" s="163">
        <f>IF(N276="základní",J276,0)</f>
        <v>0</v>
      </c>
      <c r="BF276" s="163">
        <f>IF(N276="snížená",J276,0)</f>
        <v>0</v>
      </c>
      <c r="BG276" s="163">
        <f>IF(N276="zákl. přenesená",J276,0)</f>
        <v>0</v>
      </c>
      <c r="BH276" s="163">
        <f>IF(N276="sníž. přenesená",J276,0)</f>
        <v>0</v>
      </c>
      <c r="BI276" s="163">
        <f>IF(N276="nulová",J276,0)</f>
        <v>0</v>
      </c>
      <c r="BJ276" s="24" t="s">
        <v>73</v>
      </c>
      <c r="BK276" s="163">
        <f>ROUND(I276*H276,2)</f>
        <v>0</v>
      </c>
      <c r="BL276" s="24" t="s">
        <v>141</v>
      </c>
      <c r="BM276" s="24" t="s">
        <v>806</v>
      </c>
    </row>
    <row r="277" spans="2:47" s="1" customFormat="1" ht="13.5">
      <c r="B277" s="38"/>
      <c r="D277" s="164" t="s">
        <v>143</v>
      </c>
      <c r="F277" s="165" t="s">
        <v>570</v>
      </c>
      <c r="L277" s="38"/>
      <c r="M277" s="166"/>
      <c r="N277" s="39"/>
      <c r="O277" s="39"/>
      <c r="P277" s="39"/>
      <c r="Q277" s="39"/>
      <c r="R277" s="39"/>
      <c r="S277" s="39"/>
      <c r="T277" s="67"/>
      <c r="AT277" s="24" t="s">
        <v>143</v>
      </c>
      <c r="AU277" s="24" t="s">
        <v>75</v>
      </c>
    </row>
    <row r="278" spans="2:47" s="1" customFormat="1" ht="27">
      <c r="B278" s="38"/>
      <c r="D278" s="164" t="s">
        <v>145</v>
      </c>
      <c r="F278" s="167" t="s">
        <v>571</v>
      </c>
      <c r="L278" s="38"/>
      <c r="M278" s="166"/>
      <c r="N278" s="39"/>
      <c r="O278" s="39"/>
      <c r="P278" s="39"/>
      <c r="Q278" s="39"/>
      <c r="R278" s="39"/>
      <c r="S278" s="39"/>
      <c r="T278" s="67"/>
      <c r="AT278" s="24" t="s">
        <v>145</v>
      </c>
      <c r="AU278" s="24" t="s">
        <v>75</v>
      </c>
    </row>
    <row r="279" spans="2:63" s="10" customFormat="1" ht="37.35" customHeight="1">
      <c r="B279" s="140"/>
      <c r="D279" s="141" t="s">
        <v>64</v>
      </c>
      <c r="E279" s="142" t="s">
        <v>572</v>
      </c>
      <c r="F279" s="142" t="s">
        <v>573</v>
      </c>
      <c r="J279" s="143">
        <f>BK279</f>
        <v>0</v>
      </c>
      <c r="L279" s="140"/>
      <c r="M279" s="144"/>
      <c r="N279" s="145"/>
      <c r="O279" s="145"/>
      <c r="P279" s="146">
        <f>P280</f>
        <v>0</v>
      </c>
      <c r="Q279" s="145"/>
      <c r="R279" s="146">
        <f>R280</f>
        <v>0.005</v>
      </c>
      <c r="S279" s="145"/>
      <c r="T279" s="147">
        <f>T280</f>
        <v>0</v>
      </c>
      <c r="AR279" s="141" t="s">
        <v>75</v>
      </c>
      <c r="AT279" s="148" t="s">
        <v>64</v>
      </c>
      <c r="AU279" s="148" t="s">
        <v>65</v>
      </c>
      <c r="AY279" s="141" t="s">
        <v>134</v>
      </c>
      <c r="BK279" s="149">
        <f>BK280</f>
        <v>0</v>
      </c>
    </row>
    <row r="280" spans="2:63" s="10" customFormat="1" ht="19.9" customHeight="1">
      <c r="B280" s="140"/>
      <c r="D280" s="141" t="s">
        <v>64</v>
      </c>
      <c r="E280" s="150" t="s">
        <v>574</v>
      </c>
      <c r="F280" s="150" t="s">
        <v>575</v>
      </c>
      <c r="J280" s="151">
        <f>BK280</f>
        <v>0</v>
      </c>
      <c r="L280" s="140"/>
      <c r="M280" s="144"/>
      <c r="N280" s="145"/>
      <c r="O280" s="145"/>
      <c r="P280" s="146">
        <f>SUM(P281:P303)</f>
        <v>0</v>
      </c>
      <c r="Q280" s="145"/>
      <c r="R280" s="146">
        <f>SUM(R281:R303)</f>
        <v>0.005</v>
      </c>
      <c r="S280" s="145"/>
      <c r="T280" s="147">
        <f>SUM(T281:T303)</f>
        <v>0</v>
      </c>
      <c r="AR280" s="141" t="s">
        <v>75</v>
      </c>
      <c r="AT280" s="148" t="s">
        <v>64</v>
      </c>
      <c r="AU280" s="148" t="s">
        <v>73</v>
      </c>
      <c r="AY280" s="141" t="s">
        <v>134</v>
      </c>
      <c r="BK280" s="149">
        <f>SUM(BK281:BK303)</f>
        <v>0</v>
      </c>
    </row>
    <row r="281" spans="2:65" s="1" customFormat="1" ht="16.5" customHeight="1">
      <c r="B281" s="152"/>
      <c r="C281" s="153" t="s">
        <v>358</v>
      </c>
      <c r="D281" s="153" t="s">
        <v>136</v>
      </c>
      <c r="E281" s="154" t="s">
        <v>576</v>
      </c>
      <c r="F281" s="155" t="s">
        <v>577</v>
      </c>
      <c r="G281" s="156" t="s">
        <v>139</v>
      </c>
      <c r="H281" s="157">
        <v>6.3</v>
      </c>
      <c r="I281" s="158"/>
      <c r="J281" s="158">
        <f>ROUND(I281*H281,2)</f>
        <v>0</v>
      </c>
      <c r="K281" s="155" t="s">
        <v>1065</v>
      </c>
      <c r="L281" s="38"/>
      <c r="M281" s="159" t="s">
        <v>5</v>
      </c>
      <c r="N281" s="160" t="s">
        <v>36</v>
      </c>
      <c r="O281" s="161"/>
      <c r="P281" s="161">
        <f>O281*H281</f>
        <v>0</v>
      </c>
      <c r="Q281" s="161">
        <v>0</v>
      </c>
      <c r="R281" s="161">
        <f>Q281*H281</f>
        <v>0</v>
      </c>
      <c r="S281" s="161">
        <v>0</v>
      </c>
      <c r="T281" s="162">
        <f>S281*H281</f>
        <v>0</v>
      </c>
      <c r="AR281" s="24" t="s">
        <v>232</v>
      </c>
      <c r="AT281" s="24" t="s">
        <v>136</v>
      </c>
      <c r="AU281" s="24" t="s">
        <v>75</v>
      </c>
      <c r="AY281" s="24" t="s">
        <v>134</v>
      </c>
      <c r="BE281" s="163">
        <f>IF(N281="základní",J281,0)</f>
        <v>0</v>
      </c>
      <c r="BF281" s="163">
        <f>IF(N281="snížená",J281,0)</f>
        <v>0</v>
      </c>
      <c r="BG281" s="163">
        <f>IF(N281="zákl. přenesená",J281,0)</f>
        <v>0</v>
      </c>
      <c r="BH281" s="163">
        <f>IF(N281="sníž. přenesená",J281,0)</f>
        <v>0</v>
      </c>
      <c r="BI281" s="163">
        <f>IF(N281="nulová",J281,0)</f>
        <v>0</v>
      </c>
      <c r="BJ281" s="24" t="s">
        <v>73</v>
      </c>
      <c r="BK281" s="163">
        <f>ROUND(I281*H281,2)</f>
        <v>0</v>
      </c>
      <c r="BL281" s="24" t="s">
        <v>232</v>
      </c>
      <c r="BM281" s="24" t="s">
        <v>807</v>
      </c>
    </row>
    <row r="282" spans="2:47" s="1" customFormat="1" ht="27">
      <c r="B282" s="38"/>
      <c r="D282" s="164" t="s">
        <v>143</v>
      </c>
      <c r="F282" s="165" t="s">
        <v>579</v>
      </c>
      <c r="L282" s="38"/>
      <c r="M282" s="166"/>
      <c r="N282" s="39"/>
      <c r="O282" s="39"/>
      <c r="P282" s="39"/>
      <c r="Q282" s="39"/>
      <c r="R282" s="39"/>
      <c r="S282" s="39"/>
      <c r="T282" s="67"/>
      <c r="AT282" s="24" t="s">
        <v>143</v>
      </c>
      <c r="AU282" s="24" t="s">
        <v>75</v>
      </c>
    </row>
    <row r="283" spans="2:47" s="1" customFormat="1" ht="40.5">
      <c r="B283" s="38"/>
      <c r="D283" s="164" t="s">
        <v>145</v>
      </c>
      <c r="F283" s="167" t="s">
        <v>580</v>
      </c>
      <c r="L283" s="38"/>
      <c r="M283" s="166"/>
      <c r="N283" s="39"/>
      <c r="O283" s="39"/>
      <c r="P283" s="39"/>
      <c r="Q283" s="39"/>
      <c r="R283" s="39"/>
      <c r="S283" s="39"/>
      <c r="T283" s="67"/>
      <c r="AT283" s="24" t="s">
        <v>145</v>
      </c>
      <c r="AU283" s="24" t="s">
        <v>75</v>
      </c>
    </row>
    <row r="284" spans="2:51" s="11" customFormat="1" ht="13.5">
      <c r="B284" s="168"/>
      <c r="D284" s="164" t="s">
        <v>146</v>
      </c>
      <c r="E284" s="169" t="s">
        <v>5</v>
      </c>
      <c r="F284" s="170" t="s">
        <v>581</v>
      </c>
      <c r="H284" s="169" t="s">
        <v>5</v>
      </c>
      <c r="L284" s="168"/>
      <c r="M284" s="171"/>
      <c r="N284" s="172"/>
      <c r="O284" s="172"/>
      <c r="P284" s="172"/>
      <c r="Q284" s="172"/>
      <c r="R284" s="172"/>
      <c r="S284" s="172"/>
      <c r="T284" s="173"/>
      <c r="AT284" s="169" t="s">
        <v>146</v>
      </c>
      <c r="AU284" s="169" t="s">
        <v>75</v>
      </c>
      <c r="AV284" s="11" t="s">
        <v>73</v>
      </c>
      <c r="AW284" s="11" t="s">
        <v>28</v>
      </c>
      <c r="AX284" s="11" t="s">
        <v>65</v>
      </c>
      <c r="AY284" s="169" t="s">
        <v>134</v>
      </c>
    </row>
    <row r="285" spans="2:51" s="12" customFormat="1" ht="13.5">
      <c r="B285" s="174"/>
      <c r="D285" s="164" t="s">
        <v>146</v>
      </c>
      <c r="E285" s="175" t="s">
        <v>5</v>
      </c>
      <c r="F285" s="176" t="s">
        <v>808</v>
      </c>
      <c r="H285" s="177">
        <v>6.3</v>
      </c>
      <c r="L285" s="174"/>
      <c r="M285" s="178"/>
      <c r="N285" s="179"/>
      <c r="O285" s="179"/>
      <c r="P285" s="179"/>
      <c r="Q285" s="179"/>
      <c r="R285" s="179"/>
      <c r="S285" s="179"/>
      <c r="T285" s="180"/>
      <c r="AT285" s="175" t="s">
        <v>146</v>
      </c>
      <c r="AU285" s="175" t="s">
        <v>75</v>
      </c>
      <c r="AV285" s="12" t="s">
        <v>75</v>
      </c>
      <c r="AW285" s="12" t="s">
        <v>28</v>
      </c>
      <c r="AX285" s="12" t="s">
        <v>65</v>
      </c>
      <c r="AY285" s="175" t="s">
        <v>134</v>
      </c>
    </row>
    <row r="286" spans="2:51" s="13" customFormat="1" ht="13.5">
      <c r="B286" s="181"/>
      <c r="D286" s="164" t="s">
        <v>146</v>
      </c>
      <c r="E286" s="182" t="s">
        <v>5</v>
      </c>
      <c r="F286" s="183" t="s">
        <v>149</v>
      </c>
      <c r="H286" s="184">
        <v>6.3</v>
      </c>
      <c r="L286" s="181"/>
      <c r="M286" s="185"/>
      <c r="N286" s="186"/>
      <c r="O286" s="186"/>
      <c r="P286" s="186"/>
      <c r="Q286" s="186"/>
      <c r="R286" s="186"/>
      <c r="S286" s="186"/>
      <c r="T286" s="187"/>
      <c r="AT286" s="182" t="s">
        <v>146</v>
      </c>
      <c r="AU286" s="182" t="s">
        <v>75</v>
      </c>
      <c r="AV286" s="13" t="s">
        <v>141</v>
      </c>
      <c r="AW286" s="13" t="s">
        <v>28</v>
      </c>
      <c r="AX286" s="13" t="s">
        <v>73</v>
      </c>
      <c r="AY286" s="182" t="s">
        <v>134</v>
      </c>
    </row>
    <row r="287" spans="2:65" s="1" customFormat="1" ht="16.5" customHeight="1">
      <c r="B287" s="152"/>
      <c r="C287" s="188" t="s">
        <v>366</v>
      </c>
      <c r="D287" s="188" t="s">
        <v>233</v>
      </c>
      <c r="E287" s="189" t="s">
        <v>583</v>
      </c>
      <c r="F287" s="190" t="s">
        <v>584</v>
      </c>
      <c r="G287" s="191" t="s">
        <v>236</v>
      </c>
      <c r="H287" s="192">
        <v>0.002</v>
      </c>
      <c r="I287" s="193"/>
      <c r="J287" s="193">
        <f>ROUND(I287*H287,2)</f>
        <v>0</v>
      </c>
      <c r="K287" s="190" t="s">
        <v>140</v>
      </c>
      <c r="L287" s="194"/>
      <c r="M287" s="195" t="s">
        <v>5</v>
      </c>
      <c r="N287" s="196" t="s">
        <v>36</v>
      </c>
      <c r="O287" s="161"/>
      <c r="P287" s="161">
        <f>O287*H287</f>
        <v>0</v>
      </c>
      <c r="Q287" s="161">
        <v>1</v>
      </c>
      <c r="R287" s="161">
        <f>Q287*H287</f>
        <v>0.002</v>
      </c>
      <c r="S287" s="161">
        <v>0</v>
      </c>
      <c r="T287" s="162">
        <f>S287*H287</f>
        <v>0</v>
      </c>
      <c r="AR287" s="24" t="s">
        <v>333</v>
      </c>
      <c r="AT287" s="24" t="s">
        <v>233</v>
      </c>
      <c r="AU287" s="24" t="s">
        <v>75</v>
      </c>
      <c r="AY287" s="24" t="s">
        <v>134</v>
      </c>
      <c r="BE287" s="163">
        <f>IF(N287="základní",J287,0)</f>
        <v>0</v>
      </c>
      <c r="BF287" s="163">
        <f>IF(N287="snížená",J287,0)</f>
        <v>0</v>
      </c>
      <c r="BG287" s="163">
        <f>IF(N287="zákl. přenesená",J287,0)</f>
        <v>0</v>
      </c>
      <c r="BH287" s="163">
        <f>IF(N287="sníž. přenesená",J287,0)</f>
        <v>0</v>
      </c>
      <c r="BI287" s="163">
        <f>IF(N287="nulová",J287,0)</f>
        <v>0</v>
      </c>
      <c r="BJ287" s="24" t="s">
        <v>73</v>
      </c>
      <c r="BK287" s="163">
        <f>ROUND(I287*H287,2)</f>
        <v>0</v>
      </c>
      <c r="BL287" s="24" t="s">
        <v>232</v>
      </c>
      <c r="BM287" s="24" t="s">
        <v>809</v>
      </c>
    </row>
    <row r="288" spans="2:47" s="1" customFormat="1" ht="13.5">
      <c r="B288" s="38"/>
      <c r="D288" s="164" t="s">
        <v>143</v>
      </c>
      <c r="F288" s="165" t="s">
        <v>584</v>
      </c>
      <c r="L288" s="38"/>
      <c r="M288" s="166"/>
      <c r="N288" s="39"/>
      <c r="O288" s="39"/>
      <c r="P288" s="39"/>
      <c r="Q288" s="39"/>
      <c r="R288" s="39"/>
      <c r="S288" s="39"/>
      <c r="T288" s="67"/>
      <c r="AT288" s="24" t="s">
        <v>143</v>
      </c>
      <c r="AU288" s="24" t="s">
        <v>75</v>
      </c>
    </row>
    <row r="289" spans="2:47" s="1" customFormat="1" ht="27">
      <c r="B289" s="38"/>
      <c r="D289" s="164" t="s">
        <v>238</v>
      </c>
      <c r="F289" s="167" t="s">
        <v>586</v>
      </c>
      <c r="L289" s="38"/>
      <c r="M289" s="166"/>
      <c r="N289" s="39"/>
      <c r="O289" s="39"/>
      <c r="P289" s="39"/>
      <c r="Q289" s="39"/>
      <c r="R289" s="39"/>
      <c r="S289" s="39"/>
      <c r="T289" s="67"/>
      <c r="AT289" s="24" t="s">
        <v>238</v>
      </c>
      <c r="AU289" s="24" t="s">
        <v>75</v>
      </c>
    </row>
    <row r="290" spans="2:51" s="12" customFormat="1" ht="13.5">
      <c r="B290" s="174"/>
      <c r="D290" s="164" t="s">
        <v>146</v>
      </c>
      <c r="F290" s="176" t="s">
        <v>810</v>
      </c>
      <c r="H290" s="177">
        <v>0.002</v>
      </c>
      <c r="L290" s="174"/>
      <c r="M290" s="178"/>
      <c r="N290" s="179"/>
      <c r="O290" s="179"/>
      <c r="P290" s="179"/>
      <c r="Q290" s="179"/>
      <c r="R290" s="179"/>
      <c r="S290" s="179"/>
      <c r="T290" s="180"/>
      <c r="AT290" s="175" t="s">
        <v>146</v>
      </c>
      <c r="AU290" s="175" t="s">
        <v>75</v>
      </c>
      <c r="AV290" s="12" t="s">
        <v>75</v>
      </c>
      <c r="AW290" s="12" t="s">
        <v>6</v>
      </c>
      <c r="AX290" s="12" t="s">
        <v>73</v>
      </c>
      <c r="AY290" s="175" t="s">
        <v>134</v>
      </c>
    </row>
    <row r="291" spans="2:65" s="1" customFormat="1" ht="16.5" customHeight="1">
      <c r="B291" s="152"/>
      <c r="C291" s="153" t="s">
        <v>373</v>
      </c>
      <c r="D291" s="153" t="s">
        <v>136</v>
      </c>
      <c r="E291" s="154" t="s">
        <v>588</v>
      </c>
      <c r="F291" s="155" t="s">
        <v>589</v>
      </c>
      <c r="G291" s="156" t="s">
        <v>139</v>
      </c>
      <c r="H291" s="157">
        <v>6.3</v>
      </c>
      <c r="I291" s="158"/>
      <c r="J291" s="158">
        <f>ROUND(I291*H291,2)</f>
        <v>0</v>
      </c>
      <c r="K291" s="155" t="s">
        <v>1065</v>
      </c>
      <c r="L291" s="38"/>
      <c r="M291" s="159" t="s">
        <v>5</v>
      </c>
      <c r="N291" s="160" t="s">
        <v>36</v>
      </c>
      <c r="O291" s="161"/>
      <c r="P291" s="161">
        <f>O291*H291</f>
        <v>0</v>
      </c>
      <c r="Q291" s="161">
        <v>0</v>
      </c>
      <c r="R291" s="161">
        <f>Q291*H291</f>
        <v>0</v>
      </c>
      <c r="S291" s="161">
        <v>0</v>
      </c>
      <c r="T291" s="162">
        <f>S291*H291</f>
        <v>0</v>
      </c>
      <c r="AR291" s="24" t="s">
        <v>232</v>
      </c>
      <c r="AT291" s="24" t="s">
        <v>136</v>
      </c>
      <c r="AU291" s="24" t="s">
        <v>75</v>
      </c>
      <c r="AY291" s="24" t="s">
        <v>134</v>
      </c>
      <c r="BE291" s="163">
        <f>IF(N291="základní",J291,0)</f>
        <v>0</v>
      </c>
      <c r="BF291" s="163">
        <f>IF(N291="snížená",J291,0)</f>
        <v>0</v>
      </c>
      <c r="BG291" s="163">
        <f>IF(N291="zákl. přenesená",J291,0)</f>
        <v>0</v>
      </c>
      <c r="BH291" s="163">
        <f>IF(N291="sníž. přenesená",J291,0)</f>
        <v>0</v>
      </c>
      <c r="BI291" s="163">
        <f>IF(N291="nulová",J291,0)</f>
        <v>0</v>
      </c>
      <c r="BJ291" s="24" t="s">
        <v>73</v>
      </c>
      <c r="BK291" s="163">
        <f>ROUND(I291*H291,2)</f>
        <v>0</v>
      </c>
      <c r="BL291" s="24" t="s">
        <v>232</v>
      </c>
      <c r="BM291" s="24" t="s">
        <v>811</v>
      </c>
    </row>
    <row r="292" spans="2:47" s="1" customFormat="1" ht="27">
      <c r="B292" s="38"/>
      <c r="D292" s="164" t="s">
        <v>143</v>
      </c>
      <c r="F292" s="165" t="s">
        <v>591</v>
      </c>
      <c r="L292" s="38"/>
      <c r="M292" s="166"/>
      <c r="N292" s="39"/>
      <c r="O292" s="39"/>
      <c r="P292" s="39"/>
      <c r="Q292" s="39"/>
      <c r="R292" s="39"/>
      <c r="S292" s="39"/>
      <c r="T292" s="67"/>
      <c r="AT292" s="24" t="s">
        <v>143</v>
      </c>
      <c r="AU292" s="24" t="s">
        <v>75</v>
      </c>
    </row>
    <row r="293" spans="2:47" s="1" customFormat="1" ht="40.5">
      <c r="B293" s="38"/>
      <c r="D293" s="164" t="s">
        <v>145</v>
      </c>
      <c r="F293" s="167" t="s">
        <v>580</v>
      </c>
      <c r="L293" s="38"/>
      <c r="M293" s="166"/>
      <c r="N293" s="39"/>
      <c r="O293" s="39"/>
      <c r="P293" s="39"/>
      <c r="Q293" s="39"/>
      <c r="R293" s="39"/>
      <c r="S293" s="39"/>
      <c r="T293" s="67"/>
      <c r="AT293" s="24" t="s">
        <v>145</v>
      </c>
      <c r="AU293" s="24" t="s">
        <v>75</v>
      </c>
    </row>
    <row r="294" spans="2:51" s="11" customFormat="1" ht="13.5">
      <c r="B294" s="168"/>
      <c r="D294" s="164" t="s">
        <v>146</v>
      </c>
      <c r="E294" s="169" t="s">
        <v>5</v>
      </c>
      <c r="F294" s="170" t="s">
        <v>581</v>
      </c>
      <c r="H294" s="169" t="s">
        <v>5</v>
      </c>
      <c r="L294" s="168"/>
      <c r="M294" s="171"/>
      <c r="N294" s="172"/>
      <c r="O294" s="172"/>
      <c r="P294" s="172"/>
      <c r="Q294" s="172"/>
      <c r="R294" s="172"/>
      <c r="S294" s="172"/>
      <c r="T294" s="173"/>
      <c r="AT294" s="169" t="s">
        <v>146</v>
      </c>
      <c r="AU294" s="169" t="s">
        <v>75</v>
      </c>
      <c r="AV294" s="11" t="s">
        <v>73</v>
      </c>
      <c r="AW294" s="11" t="s">
        <v>28</v>
      </c>
      <c r="AX294" s="11" t="s">
        <v>65</v>
      </c>
      <c r="AY294" s="169" t="s">
        <v>134</v>
      </c>
    </row>
    <row r="295" spans="2:51" s="12" customFormat="1" ht="13.5">
      <c r="B295" s="174"/>
      <c r="D295" s="164" t="s">
        <v>146</v>
      </c>
      <c r="E295" s="175" t="s">
        <v>5</v>
      </c>
      <c r="F295" s="176" t="s">
        <v>812</v>
      </c>
      <c r="H295" s="177">
        <v>6.3</v>
      </c>
      <c r="L295" s="174"/>
      <c r="M295" s="178"/>
      <c r="N295" s="179"/>
      <c r="O295" s="179"/>
      <c r="P295" s="179"/>
      <c r="Q295" s="179"/>
      <c r="R295" s="179"/>
      <c r="S295" s="179"/>
      <c r="T295" s="180"/>
      <c r="AT295" s="175" t="s">
        <v>146</v>
      </c>
      <c r="AU295" s="175" t="s">
        <v>75</v>
      </c>
      <c r="AV295" s="12" t="s">
        <v>75</v>
      </c>
      <c r="AW295" s="12" t="s">
        <v>28</v>
      </c>
      <c r="AX295" s="12" t="s">
        <v>65</v>
      </c>
      <c r="AY295" s="175" t="s">
        <v>134</v>
      </c>
    </row>
    <row r="296" spans="2:51" s="13" customFormat="1" ht="13.5">
      <c r="B296" s="181"/>
      <c r="D296" s="164" t="s">
        <v>146</v>
      </c>
      <c r="E296" s="182" t="s">
        <v>5</v>
      </c>
      <c r="F296" s="183" t="s">
        <v>149</v>
      </c>
      <c r="H296" s="184">
        <v>6.3</v>
      </c>
      <c r="L296" s="181"/>
      <c r="M296" s="185"/>
      <c r="N296" s="186"/>
      <c r="O296" s="186"/>
      <c r="P296" s="186"/>
      <c r="Q296" s="186"/>
      <c r="R296" s="186"/>
      <c r="S296" s="186"/>
      <c r="T296" s="187"/>
      <c r="AT296" s="182" t="s">
        <v>146</v>
      </c>
      <c r="AU296" s="182" t="s">
        <v>75</v>
      </c>
      <c r="AV296" s="13" t="s">
        <v>141</v>
      </c>
      <c r="AW296" s="13" t="s">
        <v>28</v>
      </c>
      <c r="AX296" s="13" t="s">
        <v>73</v>
      </c>
      <c r="AY296" s="182" t="s">
        <v>134</v>
      </c>
    </row>
    <row r="297" spans="2:65" s="1" customFormat="1" ht="16.5" customHeight="1">
      <c r="B297" s="152"/>
      <c r="C297" s="188" t="s">
        <v>377</v>
      </c>
      <c r="D297" s="188" t="s">
        <v>233</v>
      </c>
      <c r="E297" s="189" t="s">
        <v>592</v>
      </c>
      <c r="F297" s="190" t="s">
        <v>593</v>
      </c>
      <c r="G297" s="191" t="s">
        <v>236</v>
      </c>
      <c r="H297" s="192">
        <v>0.003</v>
      </c>
      <c r="I297" s="193"/>
      <c r="J297" s="193">
        <f>ROUND(I297*H297,2)</f>
        <v>0</v>
      </c>
      <c r="K297" s="190" t="s">
        <v>140</v>
      </c>
      <c r="L297" s="194"/>
      <c r="M297" s="195" t="s">
        <v>5</v>
      </c>
      <c r="N297" s="196" t="s">
        <v>36</v>
      </c>
      <c r="O297" s="161"/>
      <c r="P297" s="161">
        <f>O297*H297</f>
        <v>0</v>
      </c>
      <c r="Q297" s="161">
        <v>1</v>
      </c>
      <c r="R297" s="161">
        <f>Q297*H297</f>
        <v>0.003</v>
      </c>
      <c r="S297" s="161">
        <v>0</v>
      </c>
      <c r="T297" s="162">
        <f>S297*H297</f>
        <v>0</v>
      </c>
      <c r="AR297" s="24" t="s">
        <v>333</v>
      </c>
      <c r="AT297" s="24" t="s">
        <v>233</v>
      </c>
      <c r="AU297" s="24" t="s">
        <v>75</v>
      </c>
      <c r="AY297" s="24" t="s">
        <v>134</v>
      </c>
      <c r="BE297" s="163">
        <f>IF(N297="základní",J297,0)</f>
        <v>0</v>
      </c>
      <c r="BF297" s="163">
        <f>IF(N297="snížená",J297,0)</f>
        <v>0</v>
      </c>
      <c r="BG297" s="163">
        <f>IF(N297="zákl. přenesená",J297,0)</f>
        <v>0</v>
      </c>
      <c r="BH297" s="163">
        <f>IF(N297="sníž. přenesená",J297,0)</f>
        <v>0</v>
      </c>
      <c r="BI297" s="163">
        <f>IF(N297="nulová",J297,0)</f>
        <v>0</v>
      </c>
      <c r="BJ297" s="24" t="s">
        <v>73</v>
      </c>
      <c r="BK297" s="163">
        <f>ROUND(I297*H297,2)</f>
        <v>0</v>
      </c>
      <c r="BL297" s="24" t="s">
        <v>232</v>
      </c>
      <c r="BM297" s="24" t="s">
        <v>813</v>
      </c>
    </row>
    <row r="298" spans="2:47" s="1" customFormat="1" ht="13.5">
      <c r="B298" s="38"/>
      <c r="D298" s="164" t="s">
        <v>143</v>
      </c>
      <c r="F298" s="165" t="s">
        <v>593</v>
      </c>
      <c r="L298" s="38"/>
      <c r="M298" s="166"/>
      <c r="N298" s="39"/>
      <c r="O298" s="39"/>
      <c r="P298" s="39"/>
      <c r="Q298" s="39"/>
      <c r="R298" s="39"/>
      <c r="S298" s="39"/>
      <c r="T298" s="67"/>
      <c r="AT298" s="24" t="s">
        <v>143</v>
      </c>
      <c r="AU298" s="24" t="s">
        <v>75</v>
      </c>
    </row>
    <row r="299" spans="2:47" s="1" customFormat="1" ht="27">
      <c r="B299" s="38"/>
      <c r="D299" s="164" t="s">
        <v>238</v>
      </c>
      <c r="F299" s="167" t="s">
        <v>595</v>
      </c>
      <c r="L299" s="38"/>
      <c r="M299" s="166"/>
      <c r="N299" s="39"/>
      <c r="O299" s="39"/>
      <c r="P299" s="39"/>
      <c r="Q299" s="39"/>
      <c r="R299" s="39"/>
      <c r="S299" s="39"/>
      <c r="T299" s="67"/>
      <c r="AT299" s="24" t="s">
        <v>238</v>
      </c>
      <c r="AU299" s="24" t="s">
        <v>75</v>
      </c>
    </row>
    <row r="300" spans="2:51" s="12" customFormat="1" ht="13.5">
      <c r="B300" s="174"/>
      <c r="D300" s="164" t="s">
        <v>146</v>
      </c>
      <c r="F300" s="176" t="s">
        <v>814</v>
      </c>
      <c r="H300" s="177">
        <v>0.003</v>
      </c>
      <c r="L300" s="174"/>
      <c r="M300" s="178"/>
      <c r="N300" s="179"/>
      <c r="O300" s="179"/>
      <c r="P300" s="179"/>
      <c r="Q300" s="179"/>
      <c r="R300" s="179"/>
      <c r="S300" s="179"/>
      <c r="T300" s="180"/>
      <c r="AT300" s="175" t="s">
        <v>146</v>
      </c>
      <c r="AU300" s="175" t="s">
        <v>75</v>
      </c>
      <c r="AV300" s="12" t="s">
        <v>75</v>
      </c>
      <c r="AW300" s="12" t="s">
        <v>6</v>
      </c>
      <c r="AX300" s="12" t="s">
        <v>73</v>
      </c>
      <c r="AY300" s="175" t="s">
        <v>134</v>
      </c>
    </row>
    <row r="301" spans="2:65" s="1" customFormat="1" ht="25.5" customHeight="1">
      <c r="B301" s="152"/>
      <c r="C301" s="153" t="s">
        <v>381</v>
      </c>
      <c r="D301" s="153" t="s">
        <v>136</v>
      </c>
      <c r="E301" s="154" t="s">
        <v>597</v>
      </c>
      <c r="F301" s="155" t="s">
        <v>598</v>
      </c>
      <c r="G301" s="156" t="s">
        <v>236</v>
      </c>
      <c r="H301" s="157">
        <v>0.005</v>
      </c>
      <c r="I301" s="158"/>
      <c r="J301" s="158">
        <f>ROUND(I301*H301,2)</f>
        <v>0</v>
      </c>
      <c r="K301" s="155" t="s">
        <v>1065</v>
      </c>
      <c r="L301" s="38"/>
      <c r="M301" s="159" t="s">
        <v>5</v>
      </c>
      <c r="N301" s="160" t="s">
        <v>36</v>
      </c>
      <c r="O301" s="161"/>
      <c r="P301" s="161">
        <f>O301*H301</f>
        <v>0</v>
      </c>
      <c r="Q301" s="161">
        <v>0</v>
      </c>
      <c r="R301" s="161">
        <f>Q301*H301</f>
        <v>0</v>
      </c>
      <c r="S301" s="161">
        <v>0</v>
      </c>
      <c r="T301" s="162">
        <f>S301*H301</f>
        <v>0</v>
      </c>
      <c r="AR301" s="24" t="s">
        <v>232</v>
      </c>
      <c r="AT301" s="24" t="s">
        <v>136</v>
      </c>
      <c r="AU301" s="24" t="s">
        <v>75</v>
      </c>
      <c r="AY301" s="24" t="s">
        <v>134</v>
      </c>
      <c r="BE301" s="163">
        <f>IF(N301="základní",J301,0)</f>
        <v>0</v>
      </c>
      <c r="BF301" s="163">
        <f>IF(N301="snížená",J301,0)</f>
        <v>0</v>
      </c>
      <c r="BG301" s="163">
        <f>IF(N301="zákl. přenesená",J301,0)</f>
        <v>0</v>
      </c>
      <c r="BH301" s="163">
        <f>IF(N301="sníž. přenesená",J301,0)</f>
        <v>0</v>
      </c>
      <c r="BI301" s="163">
        <f>IF(N301="nulová",J301,0)</f>
        <v>0</v>
      </c>
      <c r="BJ301" s="24" t="s">
        <v>73</v>
      </c>
      <c r="BK301" s="163">
        <f>ROUND(I301*H301,2)</f>
        <v>0</v>
      </c>
      <c r="BL301" s="24" t="s">
        <v>232</v>
      </c>
      <c r="BM301" s="24" t="s">
        <v>815</v>
      </c>
    </row>
    <row r="302" spans="2:47" s="1" customFormat="1" ht="27">
      <c r="B302" s="38"/>
      <c r="D302" s="164" t="s">
        <v>143</v>
      </c>
      <c r="F302" s="165" t="s">
        <v>600</v>
      </c>
      <c r="L302" s="38"/>
      <c r="M302" s="166"/>
      <c r="N302" s="39"/>
      <c r="O302" s="39"/>
      <c r="P302" s="39"/>
      <c r="Q302" s="39"/>
      <c r="R302" s="39"/>
      <c r="S302" s="39"/>
      <c r="T302" s="67"/>
      <c r="AT302" s="24" t="s">
        <v>143</v>
      </c>
      <c r="AU302" s="24" t="s">
        <v>75</v>
      </c>
    </row>
    <row r="303" spans="2:47" s="1" customFormat="1" ht="121.5">
      <c r="B303" s="38"/>
      <c r="D303" s="164" t="s">
        <v>145</v>
      </c>
      <c r="F303" s="167" t="s">
        <v>601</v>
      </c>
      <c r="L303" s="38"/>
      <c r="M303" s="166"/>
      <c r="N303" s="39"/>
      <c r="O303" s="39"/>
      <c r="P303" s="39"/>
      <c r="Q303" s="39"/>
      <c r="R303" s="39"/>
      <c r="S303" s="39"/>
      <c r="T303" s="67"/>
      <c r="AT303" s="24" t="s">
        <v>145</v>
      </c>
      <c r="AU303" s="24" t="s">
        <v>75</v>
      </c>
    </row>
    <row r="304" spans="2:63" s="10" customFormat="1" ht="37.35" customHeight="1">
      <c r="B304" s="140"/>
      <c r="D304" s="141" t="s">
        <v>64</v>
      </c>
      <c r="E304" s="142" t="s">
        <v>602</v>
      </c>
      <c r="F304" s="142" t="s">
        <v>603</v>
      </c>
      <c r="J304" s="143">
        <f>BK304</f>
        <v>0</v>
      </c>
      <c r="L304" s="140"/>
      <c r="M304" s="144"/>
      <c r="N304" s="145"/>
      <c r="O304" s="145"/>
      <c r="P304" s="146">
        <f>SUM(P305:P308)</f>
        <v>0</v>
      </c>
      <c r="Q304" s="145"/>
      <c r="R304" s="146">
        <f>SUM(R305:R308)</f>
        <v>0</v>
      </c>
      <c r="S304" s="145"/>
      <c r="T304" s="147">
        <f>SUM(T305:T308)</f>
        <v>0</v>
      </c>
      <c r="AR304" s="141" t="s">
        <v>141</v>
      </c>
      <c r="AT304" s="148" t="s">
        <v>64</v>
      </c>
      <c r="AU304" s="148" t="s">
        <v>65</v>
      </c>
      <c r="AY304" s="141" t="s">
        <v>134</v>
      </c>
      <c r="BK304" s="149">
        <f>SUM(BK305:BK308)</f>
        <v>0</v>
      </c>
    </row>
    <row r="305" spans="2:65" s="1" customFormat="1" ht="16.5" customHeight="1">
      <c r="B305" s="152"/>
      <c r="C305" s="153" t="s">
        <v>389</v>
      </c>
      <c r="D305" s="153" t="s">
        <v>136</v>
      </c>
      <c r="E305" s="154" t="s">
        <v>816</v>
      </c>
      <c r="F305" s="155" t="s">
        <v>817</v>
      </c>
      <c r="G305" s="156" t="s">
        <v>354</v>
      </c>
      <c r="H305" s="157">
        <v>1</v>
      </c>
      <c r="I305" s="158"/>
      <c r="J305" s="158">
        <f>ROUND(I305*H305,2)</f>
        <v>0</v>
      </c>
      <c r="K305" s="155" t="s">
        <v>140</v>
      </c>
      <c r="L305" s="38"/>
      <c r="M305" s="159" t="s">
        <v>5</v>
      </c>
      <c r="N305" s="160" t="s">
        <v>36</v>
      </c>
      <c r="O305" s="161"/>
      <c r="P305" s="161">
        <f>O305*H305</f>
        <v>0</v>
      </c>
      <c r="Q305" s="161">
        <v>0</v>
      </c>
      <c r="R305" s="161">
        <f>Q305*H305</f>
        <v>0</v>
      </c>
      <c r="S305" s="161">
        <v>0</v>
      </c>
      <c r="T305" s="162">
        <f>S305*H305</f>
        <v>0</v>
      </c>
      <c r="AR305" s="24" t="s">
        <v>141</v>
      </c>
      <c r="AT305" s="24" t="s">
        <v>136</v>
      </c>
      <c r="AU305" s="24" t="s">
        <v>73</v>
      </c>
      <c r="AY305" s="24" t="s">
        <v>134</v>
      </c>
      <c r="BE305" s="163">
        <f>IF(N305="základní",J305,0)</f>
        <v>0</v>
      </c>
      <c r="BF305" s="163">
        <f>IF(N305="snížená",J305,0)</f>
        <v>0</v>
      </c>
      <c r="BG305" s="163">
        <f>IF(N305="zákl. přenesená",J305,0)</f>
        <v>0</v>
      </c>
      <c r="BH305" s="163">
        <f>IF(N305="sníž. přenesená",J305,0)</f>
        <v>0</v>
      </c>
      <c r="BI305" s="163">
        <f>IF(N305="nulová",J305,0)</f>
        <v>0</v>
      </c>
      <c r="BJ305" s="24" t="s">
        <v>73</v>
      </c>
      <c r="BK305" s="163">
        <f>ROUND(I305*H305,2)</f>
        <v>0</v>
      </c>
      <c r="BL305" s="24" t="s">
        <v>141</v>
      </c>
      <c r="BM305" s="24" t="s">
        <v>818</v>
      </c>
    </row>
    <row r="306" spans="2:47" s="1" customFormat="1" ht="108">
      <c r="B306" s="38"/>
      <c r="D306" s="164" t="s">
        <v>238</v>
      </c>
      <c r="F306" s="167" t="s">
        <v>819</v>
      </c>
      <c r="L306" s="38"/>
      <c r="M306" s="166"/>
      <c r="N306" s="39"/>
      <c r="O306" s="39"/>
      <c r="P306" s="39"/>
      <c r="Q306" s="39"/>
      <c r="R306" s="39"/>
      <c r="S306" s="39"/>
      <c r="T306" s="67"/>
      <c r="AT306" s="24" t="s">
        <v>238</v>
      </c>
      <c r="AU306" s="24" t="s">
        <v>73</v>
      </c>
    </row>
    <row r="307" spans="2:65" s="1" customFormat="1" ht="16.5" customHeight="1">
      <c r="B307" s="152"/>
      <c r="C307" s="153" t="s">
        <v>393</v>
      </c>
      <c r="D307" s="153" t="s">
        <v>136</v>
      </c>
      <c r="E307" s="154" t="s">
        <v>820</v>
      </c>
      <c r="F307" s="155" t="s">
        <v>821</v>
      </c>
      <c r="G307" s="156" t="s">
        <v>354</v>
      </c>
      <c r="H307" s="157">
        <v>1</v>
      </c>
      <c r="I307" s="158"/>
      <c r="J307" s="158">
        <f>ROUND(I307*H307,2)</f>
        <v>0</v>
      </c>
      <c r="K307" s="155" t="s">
        <v>140</v>
      </c>
      <c r="L307" s="38"/>
      <c r="M307" s="159" t="s">
        <v>5</v>
      </c>
      <c r="N307" s="160" t="s">
        <v>36</v>
      </c>
      <c r="O307" s="161"/>
      <c r="P307" s="161">
        <f>O307*H307</f>
        <v>0</v>
      </c>
      <c r="Q307" s="161">
        <v>0</v>
      </c>
      <c r="R307" s="161">
        <f>Q307*H307</f>
        <v>0</v>
      </c>
      <c r="S307" s="161">
        <v>0</v>
      </c>
      <c r="T307" s="162">
        <f>S307*H307</f>
        <v>0</v>
      </c>
      <c r="AR307" s="24" t="s">
        <v>141</v>
      </c>
      <c r="AT307" s="24" t="s">
        <v>136</v>
      </c>
      <c r="AU307" s="24" t="s">
        <v>73</v>
      </c>
      <c r="AY307" s="24" t="s">
        <v>134</v>
      </c>
      <c r="BE307" s="163">
        <f>IF(N307="základní",J307,0)</f>
        <v>0</v>
      </c>
      <c r="BF307" s="163">
        <f>IF(N307="snížená",J307,0)</f>
        <v>0</v>
      </c>
      <c r="BG307" s="163">
        <f>IF(N307="zákl. přenesená",J307,0)</f>
        <v>0</v>
      </c>
      <c r="BH307" s="163">
        <f>IF(N307="sníž. přenesená",J307,0)</f>
        <v>0</v>
      </c>
      <c r="BI307" s="163">
        <f>IF(N307="nulová",J307,0)</f>
        <v>0</v>
      </c>
      <c r="BJ307" s="24" t="s">
        <v>73</v>
      </c>
      <c r="BK307" s="163">
        <f>ROUND(I307*H307,2)</f>
        <v>0</v>
      </c>
      <c r="BL307" s="24" t="s">
        <v>141</v>
      </c>
      <c r="BM307" s="24" t="s">
        <v>822</v>
      </c>
    </row>
    <row r="308" spans="2:65" s="1" customFormat="1" ht="16.5" customHeight="1">
      <c r="B308" s="152"/>
      <c r="C308" s="153" t="s">
        <v>402</v>
      </c>
      <c r="D308" s="153" t="s">
        <v>136</v>
      </c>
      <c r="E308" s="154" t="s">
        <v>823</v>
      </c>
      <c r="F308" s="155" t="s">
        <v>1032</v>
      </c>
      <c r="G308" s="156" t="s">
        <v>354</v>
      </c>
      <c r="H308" s="157">
        <v>1</v>
      </c>
      <c r="I308" s="158"/>
      <c r="J308" s="158">
        <f>ROUND(I308*H308,2)</f>
        <v>0</v>
      </c>
      <c r="K308" s="155" t="s">
        <v>140</v>
      </c>
      <c r="L308" s="38"/>
      <c r="M308" s="159" t="s">
        <v>5</v>
      </c>
      <c r="N308" s="207" t="s">
        <v>36</v>
      </c>
      <c r="O308" s="208"/>
      <c r="P308" s="208">
        <f>O308*H308</f>
        <v>0</v>
      </c>
      <c r="Q308" s="208">
        <v>0</v>
      </c>
      <c r="R308" s="208">
        <f>Q308*H308</f>
        <v>0</v>
      </c>
      <c r="S308" s="208">
        <v>0</v>
      </c>
      <c r="T308" s="209">
        <f>S308*H308</f>
        <v>0</v>
      </c>
      <c r="AR308" s="24" t="s">
        <v>141</v>
      </c>
      <c r="AT308" s="24" t="s">
        <v>136</v>
      </c>
      <c r="AU308" s="24" t="s">
        <v>73</v>
      </c>
      <c r="AY308" s="24" t="s">
        <v>134</v>
      </c>
      <c r="BE308" s="163">
        <f>IF(N308="základní",J308,0)</f>
        <v>0</v>
      </c>
      <c r="BF308" s="163">
        <f>IF(N308="snížená",J308,0)</f>
        <v>0</v>
      </c>
      <c r="BG308" s="163">
        <f>IF(N308="zákl. přenesená",J308,0)</f>
        <v>0</v>
      </c>
      <c r="BH308" s="163">
        <f>IF(N308="sníž. přenesená",J308,0)</f>
        <v>0</v>
      </c>
      <c r="BI308" s="163">
        <f>IF(N308="nulová",J308,0)</f>
        <v>0</v>
      </c>
      <c r="BJ308" s="24" t="s">
        <v>73</v>
      </c>
      <c r="BK308" s="163">
        <f>ROUND(I308*H308,2)</f>
        <v>0</v>
      </c>
      <c r="BL308" s="24" t="s">
        <v>141</v>
      </c>
      <c r="BM308" s="24" t="s">
        <v>824</v>
      </c>
    </row>
    <row r="309" spans="2:12" s="1" customFormat="1" ht="6.95" customHeight="1">
      <c r="B309" s="53"/>
      <c r="C309" s="54"/>
      <c r="D309" s="54"/>
      <c r="E309" s="54"/>
      <c r="F309" s="54"/>
      <c r="G309" s="54"/>
      <c r="H309" s="54"/>
      <c r="I309" s="54"/>
      <c r="J309" s="54"/>
      <c r="K309" s="54"/>
      <c r="L309" s="38"/>
    </row>
  </sheetData>
  <autoFilter ref="C89:K308"/>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905511811023623" right="0.5905511811023623" top="0.5905511811023623" bottom="0.5905511811023623" header="0" footer="0.2755905511811024"/>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17"/>
  <sheetViews>
    <sheetView showGridLines="0" workbookViewId="0" topLeftCell="A1">
      <pane ySplit="1" topLeftCell="A2" activePane="bottomLeft" state="frozen"/>
      <selection pane="bottomLeft" activeCell="N18" sqref="N18"/>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97.66015625" style="0" customWidth="1"/>
    <col min="7" max="7" width="8.66015625" style="0" customWidth="1"/>
    <col min="8" max="8" width="11.16015625" style="0" customWidth="1"/>
    <col min="9" max="9" width="12.66015625" style="334" customWidth="1"/>
    <col min="10" max="10" width="23.5" style="0" customWidth="1"/>
    <col min="11" max="11" width="15.5" style="0" customWidth="1"/>
    <col min="12" max="12" width="16.33203125" style="0" customWidth="1"/>
    <col min="13" max="13" width="12.33203125" style="0" customWidth="1"/>
    <col min="14" max="14" width="15" style="0" customWidth="1"/>
    <col min="15" max="15" width="11" style="0" customWidth="1"/>
    <col min="16" max="16" width="15" style="0" customWidth="1"/>
    <col min="17" max="17" width="16.33203125" style="0" customWidth="1"/>
    <col min="18" max="18" width="11" style="0" customWidth="1"/>
    <col min="19" max="19" width="15" style="0" customWidth="1"/>
    <col min="20" max="20" width="16.33203125" style="0" customWidth="1"/>
  </cols>
  <sheetData>
    <row r="1" spans="1:35" ht="21.75" customHeight="1">
      <c r="A1" s="96"/>
      <c r="B1" s="17"/>
      <c r="C1" s="17"/>
      <c r="D1" s="18" t="s">
        <v>1</v>
      </c>
      <c r="E1" s="17"/>
      <c r="F1" s="97" t="s">
        <v>89</v>
      </c>
      <c r="G1" s="394" t="s">
        <v>90</v>
      </c>
      <c r="H1" s="394"/>
      <c r="I1" s="333"/>
      <c r="J1" s="97" t="s">
        <v>91</v>
      </c>
      <c r="K1" s="18" t="s">
        <v>92</v>
      </c>
      <c r="L1" s="21"/>
      <c r="M1" s="21"/>
      <c r="N1" s="21"/>
      <c r="O1" s="21"/>
      <c r="P1" s="21"/>
      <c r="Q1" s="21"/>
      <c r="R1" s="21"/>
      <c r="S1" s="21"/>
      <c r="T1" s="21"/>
      <c r="U1" s="21"/>
      <c r="V1" s="21"/>
      <c r="W1" s="21"/>
      <c r="X1" s="21"/>
      <c r="Y1" s="21"/>
      <c r="Z1" s="21"/>
      <c r="AA1" s="21"/>
      <c r="AB1" s="21"/>
      <c r="AC1" s="21"/>
      <c r="AD1" s="21"/>
      <c r="AE1" s="21"/>
      <c r="AF1" s="21"/>
      <c r="AG1" s="21"/>
      <c r="AH1" s="21"/>
      <c r="AI1" s="21"/>
    </row>
    <row r="2" ht="36.95" customHeight="1"/>
    <row r="3" spans="2:11" ht="6.95" customHeight="1">
      <c r="B3" s="25"/>
      <c r="C3" s="26"/>
      <c r="D3" s="26"/>
      <c r="E3" s="26"/>
      <c r="F3" s="26"/>
      <c r="G3" s="26"/>
      <c r="H3" s="26"/>
      <c r="I3" s="335"/>
      <c r="J3" s="26"/>
      <c r="K3" s="27"/>
    </row>
    <row r="4" spans="2:11" ht="36.95" customHeight="1">
      <c r="B4" s="28"/>
      <c r="C4" s="29"/>
      <c r="D4" s="30" t="s">
        <v>94</v>
      </c>
      <c r="E4" s="29"/>
      <c r="F4" s="29"/>
      <c r="G4" s="29"/>
      <c r="H4" s="29"/>
      <c r="I4" s="336"/>
      <c r="J4" s="29"/>
      <c r="K4" s="31"/>
    </row>
    <row r="5" spans="2:11" ht="6.95" customHeight="1">
      <c r="B5" s="28"/>
      <c r="C5" s="29"/>
      <c r="D5" s="29"/>
      <c r="E5" s="29"/>
      <c r="F5" s="29"/>
      <c r="G5" s="29"/>
      <c r="H5" s="29"/>
      <c r="I5" s="336"/>
      <c r="J5" s="29"/>
      <c r="K5" s="31"/>
    </row>
    <row r="6" spans="2:11" ht="15">
      <c r="B6" s="28"/>
      <c r="C6" s="29"/>
      <c r="D6" s="36" t="s">
        <v>16</v>
      </c>
      <c r="E6" s="29"/>
      <c r="F6" s="29"/>
      <c r="G6" s="29"/>
      <c r="H6" s="29"/>
      <c r="I6" s="336"/>
      <c r="J6" s="29"/>
      <c r="K6" s="31"/>
    </row>
    <row r="7" spans="2:11" ht="16.5" customHeight="1">
      <c r="B7" s="28"/>
      <c r="C7" s="29"/>
      <c r="D7" s="29"/>
      <c r="E7" s="395" t="str">
        <f>'Rekapitulace stavby'!K6</f>
        <v>219170003 - Malé Labe, Horní Lánov, rekonstrukce opevnění, ř.km 11,255 - 11,500</v>
      </c>
      <c r="F7" s="396"/>
      <c r="G7" s="396"/>
      <c r="H7" s="396"/>
      <c r="I7" s="336"/>
      <c r="J7" s="29"/>
      <c r="K7" s="31"/>
    </row>
    <row r="8" spans="2:11" s="1" customFormat="1" ht="15">
      <c r="B8" s="38"/>
      <c r="C8" s="39"/>
      <c r="D8" s="36" t="s">
        <v>95</v>
      </c>
      <c r="E8" s="39"/>
      <c r="F8" s="39"/>
      <c r="G8" s="39"/>
      <c r="H8" s="39"/>
      <c r="I8" s="337"/>
      <c r="J8" s="39"/>
      <c r="K8" s="42"/>
    </row>
    <row r="9" spans="2:11" s="1" customFormat="1" ht="36.95" customHeight="1">
      <c r="B9" s="38"/>
      <c r="C9" s="39"/>
      <c r="D9" s="39"/>
      <c r="E9" s="397" t="s">
        <v>825</v>
      </c>
      <c r="F9" s="398"/>
      <c r="G9" s="398"/>
      <c r="H9" s="398"/>
      <c r="I9" s="337"/>
      <c r="J9" s="39"/>
      <c r="K9" s="42"/>
    </row>
    <row r="10" spans="2:11" s="1" customFormat="1" ht="13.5">
      <c r="B10" s="38"/>
      <c r="C10" s="39"/>
      <c r="D10" s="39"/>
      <c r="E10" s="39"/>
      <c r="F10" s="39"/>
      <c r="G10" s="39"/>
      <c r="H10" s="39"/>
      <c r="I10" s="337"/>
      <c r="J10" s="39"/>
      <c r="K10" s="42"/>
    </row>
    <row r="11" spans="2:11" s="1" customFormat="1" ht="14.45" customHeight="1">
      <c r="B11" s="38"/>
      <c r="C11" s="39"/>
      <c r="D11" s="36" t="s">
        <v>17</v>
      </c>
      <c r="E11" s="39"/>
      <c r="F11" s="34" t="s">
        <v>5</v>
      </c>
      <c r="G11" s="39"/>
      <c r="H11" s="39"/>
      <c r="I11" s="338" t="s">
        <v>18</v>
      </c>
      <c r="J11" s="34" t="s">
        <v>5</v>
      </c>
      <c r="K11" s="42"/>
    </row>
    <row r="12" spans="2:11" s="1" customFormat="1" ht="14.45" customHeight="1">
      <c r="B12" s="38"/>
      <c r="C12" s="39"/>
      <c r="D12" s="36" t="s">
        <v>19</v>
      </c>
      <c r="E12" s="39"/>
      <c r="F12" s="34" t="s">
        <v>20</v>
      </c>
      <c r="G12" s="39"/>
      <c r="H12" s="39"/>
      <c r="I12" s="338" t="s">
        <v>21</v>
      </c>
      <c r="J12" s="99"/>
      <c r="K12" s="42"/>
    </row>
    <row r="13" spans="2:11" s="1" customFormat="1" ht="10.9" customHeight="1">
      <c r="B13" s="38"/>
      <c r="C13" s="39"/>
      <c r="D13" s="39"/>
      <c r="E13" s="39"/>
      <c r="F13" s="39"/>
      <c r="G13" s="39"/>
      <c r="H13" s="39"/>
      <c r="I13" s="337"/>
      <c r="J13" s="39"/>
      <c r="K13" s="42"/>
    </row>
    <row r="14" spans="2:11" s="1" customFormat="1" ht="14.45" customHeight="1">
      <c r="B14" s="38"/>
      <c r="C14" s="39"/>
      <c r="D14" s="36" t="s">
        <v>22</v>
      </c>
      <c r="E14" s="39"/>
      <c r="F14" s="39"/>
      <c r="G14" s="39"/>
      <c r="H14" s="39"/>
      <c r="I14" s="338" t="s">
        <v>23</v>
      </c>
      <c r="J14" s="34" t="s">
        <v>5</v>
      </c>
      <c r="K14" s="42"/>
    </row>
    <row r="15" spans="2:11" s="1" customFormat="1" ht="18" customHeight="1">
      <c r="B15" s="38"/>
      <c r="C15" s="39"/>
      <c r="D15" s="39"/>
      <c r="E15" s="34" t="s">
        <v>24</v>
      </c>
      <c r="F15" s="39"/>
      <c r="G15" s="39"/>
      <c r="H15" s="39"/>
      <c r="I15" s="338" t="s">
        <v>25</v>
      </c>
      <c r="J15" s="34" t="s">
        <v>5</v>
      </c>
      <c r="K15" s="42"/>
    </row>
    <row r="16" spans="2:11" s="1" customFormat="1" ht="6.95" customHeight="1">
      <c r="B16" s="38"/>
      <c r="C16" s="39"/>
      <c r="D16" s="39"/>
      <c r="E16" s="39"/>
      <c r="F16" s="39"/>
      <c r="G16" s="39"/>
      <c r="H16" s="39"/>
      <c r="I16" s="337"/>
      <c r="J16" s="39"/>
      <c r="K16" s="42"/>
    </row>
    <row r="17" spans="2:11" s="1" customFormat="1" ht="14.45" customHeight="1">
      <c r="B17" s="38"/>
      <c r="C17" s="39"/>
      <c r="D17" s="36" t="s">
        <v>26</v>
      </c>
      <c r="E17" s="39"/>
      <c r="F17" s="39"/>
      <c r="G17" s="39"/>
      <c r="H17" s="39"/>
      <c r="I17" s="338" t="s">
        <v>23</v>
      </c>
      <c r="J17" s="34" t="str">
        <f>IF('Rekapitulace stavby'!AN13="Vyplň údaj","",IF('Rekapitulace stavby'!AN13="","",'Rekapitulace stavby'!AN13))</f>
        <v/>
      </c>
      <c r="K17" s="42"/>
    </row>
    <row r="18" spans="2:11" s="1" customFormat="1" ht="18" customHeight="1">
      <c r="B18" s="38"/>
      <c r="C18" s="39"/>
      <c r="D18" s="39"/>
      <c r="E18" s="34" t="str">
        <f>IF('Rekapitulace stavby'!E14="Vyplň údaj","",IF('Rekapitulace stavby'!E14="","",'Rekapitulace stavby'!E14))</f>
        <v xml:space="preserve"> </v>
      </c>
      <c r="F18" s="39"/>
      <c r="G18" s="39"/>
      <c r="H18" s="39"/>
      <c r="I18" s="338" t="s">
        <v>25</v>
      </c>
      <c r="J18" s="34" t="str">
        <f>IF('Rekapitulace stavby'!AN14="Vyplň údaj","",IF('Rekapitulace stavby'!AN14="","",'Rekapitulace stavby'!AN14))</f>
        <v/>
      </c>
      <c r="K18" s="42"/>
    </row>
    <row r="19" spans="2:11" s="1" customFormat="1" ht="6.95" customHeight="1">
      <c r="B19" s="38"/>
      <c r="C19" s="39"/>
      <c r="D19" s="39"/>
      <c r="E19" s="39"/>
      <c r="F19" s="39"/>
      <c r="G19" s="39"/>
      <c r="H19" s="39"/>
      <c r="I19" s="337"/>
      <c r="J19" s="39"/>
      <c r="K19" s="42"/>
    </row>
    <row r="20" spans="2:11" s="1" customFormat="1" ht="14.45" customHeight="1">
      <c r="B20" s="38"/>
      <c r="C20" s="39"/>
      <c r="D20" s="36" t="s">
        <v>27</v>
      </c>
      <c r="E20" s="39"/>
      <c r="F20" s="39"/>
      <c r="G20" s="39"/>
      <c r="H20" s="39"/>
      <c r="I20" s="338" t="s">
        <v>23</v>
      </c>
      <c r="J20" s="34" t="s">
        <v>5</v>
      </c>
      <c r="K20" s="42"/>
    </row>
    <row r="21" spans="2:11" s="1" customFormat="1" ht="18" customHeight="1">
      <c r="B21" s="38"/>
      <c r="C21" s="39"/>
      <c r="D21" s="39"/>
      <c r="E21" s="34"/>
      <c r="F21" s="39"/>
      <c r="G21" s="39"/>
      <c r="H21" s="39"/>
      <c r="I21" s="338" t="s">
        <v>25</v>
      </c>
      <c r="J21" s="34" t="s">
        <v>5</v>
      </c>
      <c r="K21" s="42"/>
    </row>
    <row r="22" spans="2:11" s="1" customFormat="1" ht="6.95" customHeight="1">
      <c r="B22" s="38"/>
      <c r="C22" s="39"/>
      <c r="D22" s="39"/>
      <c r="E22" s="39"/>
      <c r="F22" s="39"/>
      <c r="G22" s="39"/>
      <c r="H22" s="39"/>
      <c r="I22" s="337"/>
      <c r="J22" s="39"/>
      <c r="K22" s="42"/>
    </row>
    <row r="23" spans="2:11" s="1" customFormat="1" ht="14.45" customHeight="1">
      <c r="B23" s="38"/>
      <c r="C23" s="39"/>
      <c r="D23" s="36" t="s">
        <v>29</v>
      </c>
      <c r="E23" s="39"/>
      <c r="F23" s="39"/>
      <c r="G23" s="39"/>
      <c r="H23" s="39"/>
      <c r="I23" s="337"/>
      <c r="J23" s="39"/>
      <c r="K23" s="42"/>
    </row>
    <row r="24" spans="2:11" s="6" customFormat="1" ht="16.5" customHeight="1">
      <c r="B24" s="100"/>
      <c r="C24" s="101"/>
      <c r="D24" s="101"/>
      <c r="E24" s="358" t="s">
        <v>5</v>
      </c>
      <c r="F24" s="358"/>
      <c r="G24" s="358"/>
      <c r="H24" s="358"/>
      <c r="I24" s="339"/>
      <c r="J24" s="101"/>
      <c r="K24" s="102"/>
    </row>
    <row r="25" spans="2:11" s="1" customFormat="1" ht="6.95" customHeight="1">
      <c r="B25" s="38"/>
      <c r="C25" s="39"/>
      <c r="D25" s="39"/>
      <c r="E25" s="39"/>
      <c r="F25" s="39"/>
      <c r="G25" s="39"/>
      <c r="H25" s="39"/>
      <c r="I25" s="337"/>
      <c r="J25" s="39"/>
      <c r="K25" s="42"/>
    </row>
    <row r="26" spans="2:11" s="1" customFormat="1" ht="6.95" customHeight="1">
      <c r="B26" s="38"/>
      <c r="C26" s="39"/>
      <c r="D26" s="65"/>
      <c r="E26" s="65"/>
      <c r="F26" s="65"/>
      <c r="G26" s="65"/>
      <c r="H26" s="65"/>
      <c r="I26" s="340"/>
      <c r="J26" s="65"/>
      <c r="K26" s="103"/>
    </row>
    <row r="27" spans="2:11" s="1" customFormat="1" ht="25.35" customHeight="1">
      <c r="B27" s="38"/>
      <c r="C27" s="39"/>
      <c r="D27" s="104" t="s">
        <v>31</v>
      </c>
      <c r="E27" s="39"/>
      <c r="F27" s="39"/>
      <c r="G27" s="39"/>
      <c r="H27" s="39"/>
      <c r="I27" s="337"/>
      <c r="J27" s="105">
        <f>ROUND(J80,2)</f>
        <v>0</v>
      </c>
      <c r="K27" s="42"/>
    </row>
    <row r="28" spans="2:11" s="1" customFormat="1" ht="6.95" customHeight="1">
      <c r="B28" s="38"/>
      <c r="C28" s="39"/>
      <c r="D28" s="65"/>
      <c r="E28" s="65"/>
      <c r="F28" s="65"/>
      <c r="G28" s="65"/>
      <c r="H28" s="65"/>
      <c r="I28" s="340"/>
      <c r="J28" s="65"/>
      <c r="K28" s="103"/>
    </row>
    <row r="29" spans="2:11" s="1" customFormat="1" ht="14.45" customHeight="1">
      <c r="B29" s="38"/>
      <c r="C29" s="39"/>
      <c r="D29" s="39"/>
      <c r="E29" s="39"/>
      <c r="F29" s="43" t="s">
        <v>33</v>
      </c>
      <c r="G29" s="39"/>
      <c r="H29" s="39"/>
      <c r="I29" s="341" t="s">
        <v>32</v>
      </c>
      <c r="J29" s="43" t="s">
        <v>34</v>
      </c>
      <c r="K29" s="42"/>
    </row>
    <row r="30" spans="2:11" s="1" customFormat="1" ht="14.45" customHeight="1">
      <c r="B30" s="38"/>
      <c r="C30" s="39"/>
      <c r="D30" s="46" t="s">
        <v>35</v>
      </c>
      <c r="E30" s="46" t="s">
        <v>36</v>
      </c>
      <c r="F30" s="106">
        <f>J27</f>
        <v>0</v>
      </c>
      <c r="G30" s="39"/>
      <c r="H30" s="39"/>
      <c r="I30" s="342">
        <v>0.21</v>
      </c>
      <c r="J30" s="106">
        <f>F30*0.21</f>
        <v>0</v>
      </c>
      <c r="K30" s="42"/>
    </row>
    <row r="31" spans="2:11" s="1" customFormat="1" ht="14.45" customHeight="1">
      <c r="B31" s="38"/>
      <c r="C31" s="39"/>
      <c r="D31" s="39"/>
      <c r="E31" s="46" t="s">
        <v>37</v>
      </c>
      <c r="F31" s="106"/>
      <c r="G31" s="39"/>
      <c r="H31" s="39"/>
      <c r="I31" s="342">
        <v>0.15</v>
      </c>
      <c r="J31" s="106"/>
      <c r="K31" s="42"/>
    </row>
    <row r="32" spans="2:11" s="1" customFormat="1" ht="14.45" customHeight="1" hidden="1">
      <c r="B32" s="38"/>
      <c r="C32" s="39"/>
      <c r="D32" s="39"/>
      <c r="E32" s="46" t="s">
        <v>38</v>
      </c>
      <c r="F32" s="106" t="e">
        <f>ROUND(SUM(#REF!),2)</f>
        <v>#REF!</v>
      </c>
      <c r="G32" s="39"/>
      <c r="H32" s="39"/>
      <c r="I32" s="342">
        <v>0.21</v>
      </c>
      <c r="J32" s="106">
        <v>0</v>
      </c>
      <c r="K32" s="42"/>
    </row>
    <row r="33" spans="2:11" s="1" customFormat="1" ht="14.45" customHeight="1" hidden="1">
      <c r="B33" s="38"/>
      <c r="C33" s="39"/>
      <c r="D33" s="39"/>
      <c r="E33" s="46" t="s">
        <v>39</v>
      </c>
      <c r="F33" s="106" t="e">
        <f>ROUND(SUM(#REF!),2)</f>
        <v>#REF!</v>
      </c>
      <c r="G33" s="39"/>
      <c r="H33" s="39"/>
      <c r="I33" s="342">
        <v>0.15</v>
      </c>
      <c r="J33" s="106">
        <v>0</v>
      </c>
      <c r="K33" s="42"/>
    </row>
    <row r="34" spans="2:11" s="1" customFormat="1" ht="14.45" customHeight="1" hidden="1">
      <c r="B34" s="38"/>
      <c r="C34" s="39"/>
      <c r="D34" s="39"/>
      <c r="E34" s="46" t="s">
        <v>40</v>
      </c>
      <c r="F34" s="106" t="e">
        <f>ROUND(SUM(#REF!),2)</f>
        <v>#REF!</v>
      </c>
      <c r="G34" s="39"/>
      <c r="H34" s="39"/>
      <c r="I34" s="342">
        <v>0</v>
      </c>
      <c r="J34" s="106">
        <v>0</v>
      </c>
      <c r="K34" s="42"/>
    </row>
    <row r="35" spans="2:11" s="1" customFormat="1" ht="6.95" customHeight="1">
      <c r="B35" s="38"/>
      <c r="C35" s="39"/>
      <c r="D35" s="39"/>
      <c r="E35" s="39"/>
      <c r="F35" s="39"/>
      <c r="G35" s="39"/>
      <c r="H35" s="39"/>
      <c r="I35" s="337"/>
      <c r="J35" s="39"/>
      <c r="K35" s="42"/>
    </row>
    <row r="36" spans="2:11" s="1" customFormat="1" ht="25.35" customHeight="1">
      <c r="B36" s="38"/>
      <c r="C36" s="108"/>
      <c r="D36" s="109" t="s">
        <v>41</v>
      </c>
      <c r="E36" s="68"/>
      <c r="F36" s="68"/>
      <c r="G36" s="110" t="s">
        <v>42</v>
      </c>
      <c r="H36" s="111" t="s">
        <v>43</v>
      </c>
      <c r="I36" s="343"/>
      <c r="J36" s="112">
        <f>SUM(J27:J34)</f>
        <v>0</v>
      </c>
      <c r="K36" s="113"/>
    </row>
    <row r="37" spans="2:11" s="1" customFormat="1" ht="14.45" customHeight="1">
      <c r="B37" s="53"/>
      <c r="C37" s="54"/>
      <c r="D37" s="54"/>
      <c r="E37" s="54"/>
      <c r="F37" s="54"/>
      <c r="G37" s="54"/>
      <c r="H37" s="54"/>
      <c r="I37" s="344"/>
      <c r="J37" s="54"/>
      <c r="K37" s="55"/>
    </row>
    <row r="41" spans="2:11" s="1" customFormat="1" ht="6.95" customHeight="1">
      <c r="B41" s="56"/>
      <c r="C41" s="57"/>
      <c r="D41" s="57"/>
      <c r="E41" s="57"/>
      <c r="F41" s="57"/>
      <c r="G41" s="57"/>
      <c r="H41" s="57"/>
      <c r="I41" s="345"/>
      <c r="J41" s="57"/>
      <c r="K41" s="114"/>
    </row>
    <row r="42" spans="2:11" s="1" customFormat="1" ht="36.95" customHeight="1">
      <c r="B42" s="38"/>
      <c r="C42" s="30" t="s">
        <v>97</v>
      </c>
      <c r="D42" s="39"/>
      <c r="E42" s="39"/>
      <c r="F42" s="39"/>
      <c r="G42" s="39"/>
      <c r="H42" s="39"/>
      <c r="I42" s="337"/>
      <c r="J42" s="39"/>
      <c r="K42" s="42"/>
    </row>
    <row r="43" spans="2:11" s="1" customFormat="1" ht="6.95" customHeight="1">
      <c r="B43" s="38"/>
      <c r="C43" s="39"/>
      <c r="D43" s="39"/>
      <c r="E43" s="39"/>
      <c r="F43" s="39"/>
      <c r="G43" s="39"/>
      <c r="H43" s="39"/>
      <c r="I43" s="337"/>
      <c r="J43" s="39"/>
      <c r="K43" s="42"/>
    </row>
    <row r="44" spans="2:11" s="1" customFormat="1" ht="14.45" customHeight="1">
      <c r="B44" s="38"/>
      <c r="C44" s="36" t="s">
        <v>16</v>
      </c>
      <c r="D44" s="39"/>
      <c r="E44" s="39"/>
      <c r="F44" s="39"/>
      <c r="G44" s="39"/>
      <c r="H44" s="39"/>
      <c r="I44" s="337"/>
      <c r="J44" s="39"/>
      <c r="K44" s="42"/>
    </row>
    <row r="45" spans="2:11" s="1" customFormat="1" ht="16.5" customHeight="1">
      <c r="B45" s="38"/>
      <c r="C45" s="39"/>
      <c r="D45" s="39"/>
      <c r="E45" s="395" t="str">
        <f>E7</f>
        <v>219170003 - Malé Labe, Horní Lánov, rekonstrukce opevnění, ř.km 11,255 - 11,500</v>
      </c>
      <c r="F45" s="396"/>
      <c r="G45" s="396"/>
      <c r="H45" s="396"/>
      <c r="I45" s="337"/>
      <c r="J45" s="39"/>
      <c r="K45" s="42"/>
    </row>
    <row r="46" spans="2:11" s="1" customFormat="1" ht="14.45" customHeight="1">
      <c r="B46" s="38"/>
      <c r="C46" s="36" t="s">
        <v>95</v>
      </c>
      <c r="D46" s="39"/>
      <c r="E46" s="39"/>
      <c r="F46" s="39"/>
      <c r="G46" s="39"/>
      <c r="H46" s="39"/>
      <c r="I46" s="337"/>
      <c r="J46" s="39"/>
      <c r="K46" s="42"/>
    </row>
    <row r="47" spans="2:11" s="1" customFormat="1" ht="17.25" customHeight="1">
      <c r="B47" s="38"/>
      <c r="C47" s="39"/>
      <c r="D47" s="39"/>
      <c r="E47" s="397" t="str">
        <f>E9</f>
        <v>VON - Vedlejší a ostatní náklady</v>
      </c>
      <c r="F47" s="398"/>
      <c r="G47" s="398"/>
      <c r="H47" s="398"/>
      <c r="I47" s="337"/>
      <c r="J47" s="39"/>
      <c r="K47" s="42"/>
    </row>
    <row r="48" spans="2:11" s="1" customFormat="1" ht="6.95" customHeight="1">
      <c r="B48" s="38"/>
      <c r="C48" s="39"/>
      <c r="D48" s="39"/>
      <c r="E48" s="39"/>
      <c r="F48" s="39"/>
      <c r="G48" s="39"/>
      <c r="H48" s="39"/>
      <c r="I48" s="337"/>
      <c r="J48" s="39"/>
      <c r="K48" s="42"/>
    </row>
    <row r="49" spans="2:11" s="1" customFormat="1" ht="18" customHeight="1">
      <c r="B49" s="38"/>
      <c r="C49" s="36" t="s">
        <v>19</v>
      </c>
      <c r="D49" s="39"/>
      <c r="E49" s="39"/>
      <c r="F49" s="34" t="str">
        <f>F12</f>
        <v xml:space="preserve"> </v>
      </c>
      <c r="G49" s="39"/>
      <c r="H49" s="39"/>
      <c r="I49" s="338" t="s">
        <v>21</v>
      </c>
      <c r="J49" s="99" t="str">
        <f>IF(J12="","",J12)</f>
        <v/>
      </c>
      <c r="K49" s="42"/>
    </row>
    <row r="50" spans="2:11" s="1" customFormat="1" ht="6.95" customHeight="1">
      <c r="B50" s="38"/>
      <c r="C50" s="39"/>
      <c r="D50" s="39"/>
      <c r="E50" s="39"/>
      <c r="F50" s="39"/>
      <c r="G50" s="39"/>
      <c r="H50" s="39"/>
      <c r="I50" s="337"/>
      <c r="J50" s="39"/>
      <c r="K50" s="42"/>
    </row>
    <row r="51" spans="2:11" s="1" customFormat="1" ht="15">
      <c r="B51" s="38"/>
      <c r="C51" s="36" t="s">
        <v>22</v>
      </c>
      <c r="D51" s="39"/>
      <c r="E51" s="39"/>
      <c r="F51" s="34" t="str">
        <f>E15</f>
        <v>Povodí Labe, státní podnik</v>
      </c>
      <c r="G51" s="39"/>
      <c r="H51" s="39"/>
      <c r="I51" s="338" t="s">
        <v>27</v>
      </c>
      <c r="J51" s="358"/>
      <c r="K51" s="42"/>
    </row>
    <row r="52" spans="2:11" s="1" customFormat="1" ht="14.45" customHeight="1">
      <c r="B52" s="38"/>
      <c r="C52" s="36" t="s">
        <v>26</v>
      </c>
      <c r="D52" s="39"/>
      <c r="E52" s="39"/>
      <c r="F52" s="34" t="str">
        <f>IF(E18="","",E18)</f>
        <v xml:space="preserve"> </v>
      </c>
      <c r="G52" s="39"/>
      <c r="H52" s="39"/>
      <c r="I52" s="337"/>
      <c r="J52" s="390"/>
      <c r="K52" s="42"/>
    </row>
    <row r="53" spans="2:11" s="1" customFormat="1" ht="10.35" customHeight="1">
      <c r="B53" s="38"/>
      <c r="C53" s="39"/>
      <c r="D53" s="39"/>
      <c r="E53" s="39"/>
      <c r="F53" s="39"/>
      <c r="G53" s="39"/>
      <c r="H53" s="39"/>
      <c r="I53" s="337"/>
      <c r="J53" s="39"/>
      <c r="K53" s="42"/>
    </row>
    <row r="54" spans="2:11" s="1" customFormat="1" ht="29.25" customHeight="1">
      <c r="B54" s="38"/>
      <c r="C54" s="115" t="s">
        <v>98</v>
      </c>
      <c r="D54" s="108"/>
      <c r="E54" s="108"/>
      <c r="F54" s="108"/>
      <c r="G54" s="108"/>
      <c r="H54" s="108"/>
      <c r="I54" s="346"/>
      <c r="J54" s="116" t="s">
        <v>99</v>
      </c>
      <c r="K54" s="117"/>
    </row>
    <row r="55" spans="2:11" s="1" customFormat="1" ht="10.35" customHeight="1">
      <c r="B55" s="38"/>
      <c r="C55" s="39"/>
      <c r="D55" s="39"/>
      <c r="E55" s="39"/>
      <c r="F55" s="39"/>
      <c r="G55" s="39"/>
      <c r="H55" s="39"/>
      <c r="I55" s="337"/>
      <c r="J55" s="39"/>
      <c r="K55" s="42"/>
    </row>
    <row r="56" spans="2:31" s="1" customFormat="1" ht="29.25" customHeight="1">
      <c r="B56" s="38"/>
      <c r="C56" s="118" t="s">
        <v>100</v>
      </c>
      <c r="D56" s="290"/>
      <c r="E56" s="290"/>
      <c r="F56" s="290"/>
      <c r="G56" s="290"/>
      <c r="H56" s="290"/>
      <c r="I56" s="337"/>
      <c r="J56" s="105">
        <f>J80</f>
        <v>0</v>
      </c>
      <c r="K56" s="42"/>
      <c r="L56" s="289"/>
      <c r="M56" s="289"/>
      <c r="N56" s="289"/>
      <c r="O56" s="289"/>
      <c r="P56" s="289"/>
      <c r="Q56" s="289"/>
      <c r="R56" s="289"/>
      <c r="S56" s="289"/>
      <c r="T56" s="289"/>
      <c r="U56" s="289"/>
      <c r="V56" s="289"/>
      <c r="W56" s="289"/>
      <c r="X56" s="289"/>
      <c r="Y56" s="289"/>
      <c r="Z56" s="289"/>
      <c r="AA56" s="289"/>
      <c r="AB56" s="289"/>
      <c r="AC56" s="289"/>
      <c r="AD56" s="289"/>
      <c r="AE56" s="289"/>
    </row>
    <row r="57" spans="2:11" s="7" customFormat="1" ht="24.95" customHeight="1">
      <c r="B57" s="119"/>
      <c r="C57" s="120"/>
      <c r="D57" s="121" t="s">
        <v>826</v>
      </c>
      <c r="E57" s="122"/>
      <c r="F57" s="122"/>
      <c r="G57" s="122"/>
      <c r="H57" s="122"/>
      <c r="I57" s="347"/>
      <c r="J57" s="123">
        <f>J81</f>
        <v>0</v>
      </c>
      <c r="K57" s="124"/>
    </row>
    <row r="58" spans="2:11" s="8" customFormat="1" ht="19.9" customHeight="1">
      <c r="B58" s="125"/>
      <c r="C58" s="126"/>
      <c r="D58" s="127" t="s">
        <v>827</v>
      </c>
      <c r="E58" s="128"/>
      <c r="F58" s="128"/>
      <c r="G58" s="128"/>
      <c r="H58" s="128"/>
      <c r="I58" s="348"/>
      <c r="J58" s="129">
        <f>J82</f>
        <v>0</v>
      </c>
      <c r="K58" s="130"/>
    </row>
    <row r="59" spans="2:11" s="8" customFormat="1" ht="19.9" customHeight="1">
      <c r="B59" s="125"/>
      <c r="C59" s="126"/>
      <c r="D59" s="127" t="s">
        <v>828</v>
      </c>
      <c r="E59" s="128"/>
      <c r="F59" s="128"/>
      <c r="G59" s="128"/>
      <c r="H59" s="128"/>
      <c r="I59" s="348"/>
      <c r="J59" s="129">
        <f>J91</f>
        <v>0</v>
      </c>
      <c r="K59" s="130"/>
    </row>
    <row r="60" spans="2:11" s="8" customFormat="1" ht="19.9" customHeight="1">
      <c r="B60" s="125"/>
      <c r="C60" s="126"/>
      <c r="D60" s="127" t="s">
        <v>829</v>
      </c>
      <c r="E60" s="128"/>
      <c r="F60" s="128"/>
      <c r="G60" s="128"/>
      <c r="H60" s="128"/>
      <c r="I60" s="348"/>
      <c r="J60" s="129">
        <f>J102</f>
        <v>0</v>
      </c>
      <c r="K60" s="130"/>
    </row>
    <row r="61" spans="2:31" s="1" customFormat="1" ht="21.75" customHeight="1">
      <c r="B61" s="38"/>
      <c r="C61" s="290"/>
      <c r="D61" s="290"/>
      <c r="E61" s="290"/>
      <c r="F61" s="290"/>
      <c r="G61" s="290"/>
      <c r="H61" s="290"/>
      <c r="I61" s="337"/>
      <c r="J61" s="290"/>
      <c r="K61" s="42"/>
      <c r="L61" s="289"/>
      <c r="M61" s="289"/>
      <c r="N61" s="289"/>
      <c r="O61" s="289"/>
      <c r="P61" s="289"/>
      <c r="Q61" s="289"/>
      <c r="R61" s="289"/>
      <c r="S61" s="289"/>
      <c r="T61" s="289"/>
      <c r="U61" s="289"/>
      <c r="V61" s="289"/>
      <c r="W61" s="289"/>
      <c r="X61" s="289"/>
      <c r="Y61" s="289"/>
      <c r="Z61" s="289"/>
      <c r="AA61" s="289"/>
      <c r="AB61" s="289"/>
      <c r="AC61" s="289"/>
      <c r="AD61" s="289"/>
      <c r="AE61" s="289"/>
    </row>
    <row r="62" spans="2:31" s="1" customFormat="1" ht="6.95" customHeight="1">
      <c r="B62" s="53"/>
      <c r="C62" s="54"/>
      <c r="D62" s="54"/>
      <c r="E62" s="54"/>
      <c r="F62" s="54"/>
      <c r="G62" s="54"/>
      <c r="H62" s="54"/>
      <c r="I62" s="344"/>
      <c r="J62" s="54"/>
      <c r="K62" s="55"/>
      <c r="L62" s="289"/>
      <c r="M62" s="289"/>
      <c r="N62" s="289"/>
      <c r="O62" s="289"/>
      <c r="P62" s="289"/>
      <c r="Q62" s="289"/>
      <c r="R62" s="289"/>
      <c r="S62" s="289"/>
      <c r="T62" s="289"/>
      <c r="U62" s="289"/>
      <c r="V62" s="289"/>
      <c r="W62" s="289"/>
      <c r="X62" s="289"/>
      <c r="Y62" s="289"/>
      <c r="Z62" s="289"/>
      <c r="AA62" s="289"/>
      <c r="AB62" s="289"/>
      <c r="AC62" s="289"/>
      <c r="AD62" s="289"/>
      <c r="AE62" s="289"/>
    </row>
    <row r="66" spans="2:31" s="1" customFormat="1" ht="6.95" customHeight="1">
      <c r="B66" s="330"/>
      <c r="C66" s="331"/>
      <c r="D66" s="331"/>
      <c r="E66" s="331"/>
      <c r="F66" s="331"/>
      <c r="G66" s="331"/>
      <c r="H66" s="331"/>
      <c r="I66" s="349"/>
      <c r="J66" s="331"/>
      <c r="K66" s="332"/>
      <c r="L66" s="289"/>
      <c r="M66" s="289"/>
      <c r="N66" s="289"/>
      <c r="O66" s="289"/>
      <c r="P66" s="289"/>
      <c r="Q66" s="289"/>
      <c r="R66" s="289"/>
      <c r="S66" s="289"/>
      <c r="T66" s="289"/>
      <c r="U66" s="289"/>
      <c r="V66" s="289"/>
      <c r="W66" s="289"/>
      <c r="X66" s="289"/>
      <c r="Y66" s="289"/>
      <c r="Z66" s="289"/>
      <c r="AA66" s="289"/>
      <c r="AB66" s="289"/>
      <c r="AC66" s="289"/>
      <c r="AD66" s="289"/>
      <c r="AE66" s="289"/>
    </row>
    <row r="67" spans="2:31" s="1" customFormat="1" ht="36.95" customHeight="1">
      <c r="B67" s="306"/>
      <c r="C67" s="304" t="s">
        <v>118</v>
      </c>
      <c r="D67" s="291"/>
      <c r="E67" s="291"/>
      <c r="F67" s="291"/>
      <c r="G67" s="291"/>
      <c r="H67" s="291"/>
      <c r="I67" s="350"/>
      <c r="J67" s="291"/>
      <c r="K67" s="307"/>
      <c r="L67" s="289"/>
      <c r="M67" s="289"/>
      <c r="N67" s="289"/>
      <c r="O67" s="289"/>
      <c r="P67" s="289"/>
      <c r="Q67" s="289"/>
      <c r="R67" s="289"/>
      <c r="S67" s="289"/>
      <c r="T67" s="289"/>
      <c r="U67" s="289"/>
      <c r="V67" s="289"/>
      <c r="W67" s="289"/>
      <c r="X67" s="289"/>
      <c r="Y67" s="289"/>
      <c r="Z67" s="289"/>
      <c r="AA67" s="289"/>
      <c r="AB67" s="289"/>
      <c r="AC67" s="289"/>
      <c r="AD67" s="289"/>
      <c r="AE67" s="289"/>
    </row>
    <row r="68" spans="2:31" s="1" customFormat="1" ht="6.95" customHeight="1">
      <c r="B68" s="306"/>
      <c r="C68" s="291"/>
      <c r="D68" s="291"/>
      <c r="E68" s="291"/>
      <c r="F68" s="291"/>
      <c r="G68" s="291"/>
      <c r="H68" s="291"/>
      <c r="I68" s="350"/>
      <c r="J68" s="291"/>
      <c r="K68" s="307"/>
      <c r="L68" s="289"/>
      <c r="M68" s="289"/>
      <c r="N68" s="289"/>
      <c r="O68" s="289"/>
      <c r="P68" s="289"/>
      <c r="Q68" s="289"/>
      <c r="R68" s="289"/>
      <c r="S68" s="289"/>
      <c r="T68" s="289"/>
      <c r="U68" s="289"/>
      <c r="V68" s="289"/>
      <c r="W68" s="289"/>
      <c r="X68" s="289"/>
      <c r="Y68" s="289"/>
      <c r="Z68" s="289"/>
      <c r="AA68" s="289"/>
      <c r="AB68" s="289"/>
      <c r="AC68" s="289"/>
      <c r="AD68" s="289"/>
      <c r="AE68" s="289"/>
    </row>
    <row r="69" spans="2:31" s="1" customFormat="1" ht="14.45" customHeight="1">
      <c r="B69" s="306"/>
      <c r="C69" s="305" t="s">
        <v>16</v>
      </c>
      <c r="D69" s="291"/>
      <c r="E69" s="291"/>
      <c r="F69" s="291"/>
      <c r="G69" s="291"/>
      <c r="H69" s="291"/>
      <c r="I69" s="350"/>
      <c r="J69" s="291"/>
      <c r="K69" s="307"/>
      <c r="L69" s="289"/>
      <c r="M69" s="289"/>
      <c r="N69" s="289"/>
      <c r="O69" s="289"/>
      <c r="P69" s="289"/>
      <c r="Q69" s="289"/>
      <c r="R69" s="289"/>
      <c r="S69" s="289"/>
      <c r="T69" s="289"/>
      <c r="U69" s="289"/>
      <c r="V69" s="289"/>
      <c r="W69" s="289"/>
      <c r="X69" s="289"/>
      <c r="Y69" s="289"/>
      <c r="Z69" s="289"/>
      <c r="AA69" s="289"/>
      <c r="AB69" s="289"/>
      <c r="AC69" s="289"/>
      <c r="AD69" s="289"/>
      <c r="AE69" s="289"/>
    </row>
    <row r="70" spans="2:31" s="1" customFormat="1" ht="16.5" customHeight="1">
      <c r="B70" s="306"/>
      <c r="C70" s="291"/>
      <c r="D70" s="291"/>
      <c r="E70" s="401" t="str">
        <f>E7</f>
        <v>219170003 - Malé Labe, Horní Lánov, rekonstrukce opevnění, ř.km 11,255 - 11,500</v>
      </c>
      <c r="F70" s="401"/>
      <c r="G70" s="401"/>
      <c r="H70" s="401"/>
      <c r="I70" s="350"/>
      <c r="J70" s="291"/>
      <c r="K70" s="307"/>
      <c r="L70" s="289"/>
      <c r="M70" s="289"/>
      <c r="N70" s="289"/>
      <c r="O70" s="289"/>
      <c r="P70" s="289"/>
      <c r="Q70" s="289"/>
      <c r="R70" s="289"/>
      <c r="S70" s="289"/>
      <c r="T70" s="289"/>
      <c r="U70" s="289"/>
      <c r="V70" s="289"/>
      <c r="W70" s="289"/>
      <c r="X70" s="289"/>
      <c r="Y70" s="289"/>
      <c r="Z70" s="289"/>
      <c r="AA70" s="289"/>
      <c r="AB70" s="289"/>
      <c r="AC70" s="289"/>
      <c r="AD70" s="289"/>
      <c r="AE70" s="289"/>
    </row>
    <row r="71" spans="2:31" s="1" customFormat="1" ht="14.45" customHeight="1">
      <c r="B71" s="306"/>
      <c r="C71" s="305" t="s">
        <v>95</v>
      </c>
      <c r="D71" s="291"/>
      <c r="E71" s="291"/>
      <c r="F71" s="291"/>
      <c r="G71" s="291"/>
      <c r="H71" s="291"/>
      <c r="I71" s="350"/>
      <c r="J71" s="291"/>
      <c r="K71" s="307"/>
      <c r="L71" s="289"/>
      <c r="M71" s="289"/>
      <c r="N71" s="289"/>
      <c r="O71" s="289"/>
      <c r="P71" s="289"/>
      <c r="Q71" s="289"/>
      <c r="R71" s="289"/>
      <c r="S71" s="289"/>
      <c r="T71" s="289"/>
      <c r="U71" s="289"/>
      <c r="V71" s="289"/>
      <c r="W71" s="289"/>
      <c r="X71" s="289"/>
      <c r="Y71" s="289"/>
      <c r="Z71" s="289"/>
      <c r="AA71" s="289"/>
      <c r="AB71" s="289"/>
      <c r="AC71" s="289"/>
      <c r="AD71" s="289"/>
      <c r="AE71" s="289"/>
    </row>
    <row r="72" spans="2:31" s="1" customFormat="1" ht="17.25" customHeight="1">
      <c r="B72" s="306"/>
      <c r="C72" s="291"/>
      <c r="D72" s="291"/>
      <c r="E72" s="399" t="str">
        <f>E9</f>
        <v>VON - Vedlejší a ostatní náklady</v>
      </c>
      <c r="F72" s="399"/>
      <c r="G72" s="399"/>
      <c r="H72" s="399"/>
      <c r="I72" s="350"/>
      <c r="J72" s="291"/>
      <c r="K72" s="307"/>
      <c r="L72" s="289"/>
      <c r="M72" s="289"/>
      <c r="N72" s="289"/>
      <c r="O72" s="289"/>
      <c r="P72" s="289"/>
      <c r="Q72" s="289"/>
      <c r="R72" s="289"/>
      <c r="S72" s="289"/>
      <c r="T72" s="289"/>
      <c r="U72" s="289"/>
      <c r="V72" s="289"/>
      <c r="W72" s="289"/>
      <c r="X72" s="289"/>
      <c r="Y72" s="289"/>
      <c r="Z72" s="289"/>
      <c r="AA72" s="289"/>
      <c r="AB72" s="289"/>
      <c r="AC72" s="289"/>
      <c r="AD72" s="289"/>
      <c r="AE72" s="289"/>
    </row>
    <row r="73" spans="2:31" s="1" customFormat="1" ht="6.95" customHeight="1">
      <c r="B73" s="306"/>
      <c r="C73" s="291"/>
      <c r="D73" s="291"/>
      <c r="E73" s="291"/>
      <c r="F73" s="291"/>
      <c r="G73" s="291"/>
      <c r="H73" s="291"/>
      <c r="I73" s="350"/>
      <c r="J73" s="291"/>
      <c r="K73" s="307"/>
      <c r="L73" s="289"/>
      <c r="M73" s="289"/>
      <c r="N73" s="289"/>
      <c r="O73" s="289"/>
      <c r="P73" s="289"/>
      <c r="Q73" s="289"/>
      <c r="R73" s="289"/>
      <c r="S73" s="289"/>
      <c r="T73" s="289"/>
      <c r="U73" s="289"/>
      <c r="V73" s="289"/>
      <c r="W73" s="289"/>
      <c r="X73" s="289"/>
      <c r="Y73" s="289"/>
      <c r="Z73" s="289"/>
      <c r="AA73" s="289"/>
      <c r="AB73" s="289"/>
      <c r="AC73" s="289"/>
      <c r="AD73" s="289"/>
      <c r="AE73" s="289"/>
    </row>
    <row r="74" spans="2:31" s="1" customFormat="1" ht="18" customHeight="1">
      <c r="B74" s="306"/>
      <c r="C74" s="305" t="s">
        <v>19</v>
      </c>
      <c r="D74" s="291"/>
      <c r="E74" s="291"/>
      <c r="F74" s="308" t="str">
        <f>F12</f>
        <v xml:space="preserve"> </v>
      </c>
      <c r="G74" s="291"/>
      <c r="H74" s="291"/>
      <c r="I74" s="351" t="s">
        <v>21</v>
      </c>
      <c r="J74" s="309" t="str">
        <f>IF(J12="","",J12)</f>
        <v/>
      </c>
      <c r="K74" s="307"/>
      <c r="L74" s="289"/>
      <c r="M74" s="289"/>
      <c r="N74" s="289"/>
      <c r="O74" s="289"/>
      <c r="P74" s="289"/>
      <c r="Q74" s="289"/>
      <c r="R74" s="289"/>
      <c r="S74" s="289"/>
      <c r="T74" s="289"/>
      <c r="U74" s="289"/>
      <c r="V74" s="289"/>
      <c r="W74" s="289"/>
      <c r="X74" s="289"/>
      <c r="Y74" s="289"/>
      <c r="Z74" s="289"/>
      <c r="AA74" s="289"/>
      <c r="AB74" s="289"/>
      <c r="AC74" s="289"/>
      <c r="AD74" s="289"/>
      <c r="AE74" s="289"/>
    </row>
    <row r="75" spans="2:31" s="1" customFormat="1" ht="6.95" customHeight="1">
      <c r="B75" s="306"/>
      <c r="C75" s="291"/>
      <c r="D75" s="291"/>
      <c r="E75" s="291"/>
      <c r="F75" s="291"/>
      <c r="G75" s="291"/>
      <c r="H75" s="291"/>
      <c r="I75" s="350"/>
      <c r="J75" s="291"/>
      <c r="K75" s="307"/>
      <c r="L75" s="289"/>
      <c r="M75" s="289"/>
      <c r="N75" s="289"/>
      <c r="O75" s="289"/>
      <c r="P75" s="289"/>
      <c r="Q75" s="289"/>
      <c r="R75" s="289"/>
      <c r="S75" s="289"/>
      <c r="T75" s="289"/>
      <c r="U75" s="289"/>
      <c r="V75" s="289"/>
      <c r="W75" s="289"/>
      <c r="X75" s="289"/>
      <c r="Y75" s="289"/>
      <c r="Z75" s="289"/>
      <c r="AA75" s="289"/>
      <c r="AB75" s="289"/>
      <c r="AC75" s="289"/>
      <c r="AD75" s="289"/>
      <c r="AE75" s="289"/>
    </row>
    <row r="76" spans="2:31" s="1" customFormat="1" ht="15">
      <c r="B76" s="306"/>
      <c r="C76" s="305" t="s">
        <v>22</v>
      </c>
      <c r="D76" s="291"/>
      <c r="E76" s="291"/>
      <c r="F76" s="308" t="str">
        <f>E15</f>
        <v>Povodí Labe, státní podnik</v>
      </c>
      <c r="G76" s="291"/>
      <c r="H76" s="291"/>
      <c r="I76" s="351" t="s">
        <v>27</v>
      </c>
      <c r="J76" s="308"/>
      <c r="K76" s="307"/>
      <c r="L76" s="289"/>
      <c r="M76" s="289"/>
      <c r="N76" s="289"/>
      <c r="O76" s="289"/>
      <c r="P76" s="289"/>
      <c r="Q76" s="289"/>
      <c r="R76" s="289"/>
      <c r="S76" s="289"/>
      <c r="T76" s="289"/>
      <c r="U76" s="289"/>
      <c r="V76" s="289"/>
      <c r="W76" s="289"/>
      <c r="X76" s="289"/>
      <c r="Y76" s="289"/>
      <c r="Z76" s="289"/>
      <c r="AA76" s="289"/>
      <c r="AB76" s="289"/>
      <c r="AC76" s="289"/>
      <c r="AD76" s="289"/>
      <c r="AE76" s="289"/>
    </row>
    <row r="77" spans="2:31" s="1" customFormat="1" ht="14.45" customHeight="1">
      <c r="B77" s="306"/>
      <c r="C77" s="305" t="s">
        <v>26</v>
      </c>
      <c r="D77" s="291"/>
      <c r="E77" s="291"/>
      <c r="F77" s="308" t="str">
        <f>IF(E18="","",E18)</f>
        <v xml:space="preserve"> </v>
      </c>
      <c r="G77" s="291"/>
      <c r="H77" s="291"/>
      <c r="I77" s="350"/>
      <c r="J77" s="291"/>
      <c r="K77" s="307"/>
      <c r="L77" s="289"/>
      <c r="M77" s="289"/>
      <c r="N77" s="289"/>
      <c r="O77" s="289"/>
      <c r="P77" s="289"/>
      <c r="Q77" s="289"/>
      <c r="R77" s="289"/>
      <c r="S77" s="289"/>
      <c r="T77" s="289"/>
      <c r="U77" s="289"/>
      <c r="V77" s="289"/>
      <c r="W77" s="289"/>
      <c r="X77" s="289"/>
      <c r="Y77" s="289"/>
      <c r="Z77" s="289"/>
      <c r="AA77" s="289"/>
      <c r="AB77" s="289"/>
      <c r="AC77" s="289"/>
      <c r="AD77" s="289"/>
      <c r="AE77" s="289"/>
    </row>
    <row r="78" spans="2:31" s="1" customFormat="1" ht="10.35" customHeight="1">
      <c r="B78" s="306"/>
      <c r="C78" s="291"/>
      <c r="D78" s="291"/>
      <c r="E78" s="291"/>
      <c r="F78" s="291"/>
      <c r="G78" s="291"/>
      <c r="H78" s="291"/>
      <c r="I78" s="350"/>
      <c r="J78" s="291"/>
      <c r="K78" s="307"/>
      <c r="L78" s="289"/>
      <c r="M78" s="289"/>
      <c r="N78" s="289"/>
      <c r="O78" s="289"/>
      <c r="P78" s="289"/>
      <c r="Q78" s="289"/>
      <c r="R78" s="289"/>
      <c r="S78" s="289"/>
      <c r="T78" s="289"/>
      <c r="U78" s="289"/>
      <c r="V78" s="289"/>
      <c r="W78" s="289"/>
      <c r="X78" s="289"/>
      <c r="Y78" s="289"/>
      <c r="Z78" s="289"/>
      <c r="AA78" s="289"/>
      <c r="AB78" s="289"/>
      <c r="AC78" s="289"/>
      <c r="AD78" s="289"/>
      <c r="AE78" s="289"/>
    </row>
    <row r="79" spans="2:11" s="9" customFormat="1" ht="29.25" customHeight="1">
      <c r="B79" s="310"/>
      <c r="C79" s="133" t="s">
        <v>119</v>
      </c>
      <c r="D79" s="134" t="s">
        <v>50</v>
      </c>
      <c r="E79" s="134" t="s">
        <v>46</v>
      </c>
      <c r="F79" s="134" t="s">
        <v>120</v>
      </c>
      <c r="G79" s="134" t="s">
        <v>121</v>
      </c>
      <c r="H79" s="134" t="s">
        <v>122</v>
      </c>
      <c r="I79" s="352" t="s">
        <v>123</v>
      </c>
      <c r="J79" s="134" t="s">
        <v>99</v>
      </c>
      <c r="K79" s="311" t="s">
        <v>124</v>
      </c>
    </row>
    <row r="80" spans="1:35" s="1" customFormat="1" ht="29.25" customHeight="1">
      <c r="A80" s="289"/>
      <c r="B80" s="312"/>
      <c r="C80" s="313" t="s">
        <v>100</v>
      </c>
      <c r="D80" s="295"/>
      <c r="E80" s="295"/>
      <c r="F80" s="295"/>
      <c r="G80" s="295"/>
      <c r="H80" s="295"/>
      <c r="I80" s="353"/>
      <c r="J80" s="314">
        <f>J81</f>
        <v>0</v>
      </c>
      <c r="K80" s="315"/>
      <c r="L80" s="293"/>
      <c r="M80" s="293"/>
      <c r="N80" s="293"/>
      <c r="O80" s="293"/>
      <c r="P80" s="293"/>
      <c r="Q80" s="293"/>
      <c r="R80" s="293"/>
      <c r="S80" s="293"/>
      <c r="T80" s="293"/>
      <c r="U80" s="293"/>
      <c r="V80" s="293"/>
      <c r="W80" s="293"/>
      <c r="X80" s="293"/>
      <c r="Y80" s="293"/>
      <c r="Z80" s="293"/>
      <c r="AA80" s="293"/>
      <c r="AB80" s="293"/>
      <c r="AC80" s="293"/>
      <c r="AD80" s="293"/>
      <c r="AE80" s="293"/>
      <c r="AF80" s="289"/>
      <c r="AG80" s="289"/>
      <c r="AH80" s="289"/>
      <c r="AI80" s="289"/>
    </row>
    <row r="81" spans="2:31" s="10" customFormat="1" ht="37.35" customHeight="1">
      <c r="B81" s="316"/>
      <c r="C81" s="296"/>
      <c r="D81" s="317" t="s">
        <v>64</v>
      </c>
      <c r="E81" s="318" t="s">
        <v>830</v>
      </c>
      <c r="F81" s="318" t="s">
        <v>831</v>
      </c>
      <c r="G81" s="296"/>
      <c r="H81" s="296"/>
      <c r="I81" s="354"/>
      <c r="J81" s="319">
        <f>J82+J91+J102</f>
        <v>0</v>
      </c>
      <c r="K81" s="320"/>
      <c r="L81" s="294"/>
      <c r="M81" s="294"/>
      <c r="N81" s="294"/>
      <c r="O81" s="294"/>
      <c r="P81" s="294"/>
      <c r="Q81" s="294"/>
      <c r="R81" s="294"/>
      <c r="S81" s="294"/>
      <c r="T81" s="294"/>
      <c r="U81" s="294"/>
      <c r="V81" s="294"/>
      <c r="W81" s="294"/>
      <c r="X81" s="294"/>
      <c r="Y81" s="294"/>
      <c r="Z81" s="294"/>
      <c r="AA81" s="294"/>
      <c r="AB81" s="294"/>
      <c r="AC81" s="294"/>
      <c r="AD81" s="294"/>
      <c r="AE81" s="294"/>
    </row>
    <row r="82" spans="2:31" s="10" customFormat="1" ht="19.9" customHeight="1">
      <c r="B82" s="316"/>
      <c r="C82" s="296"/>
      <c r="D82" s="317" t="s">
        <v>64</v>
      </c>
      <c r="E82" s="321" t="s">
        <v>832</v>
      </c>
      <c r="F82" s="321" t="s">
        <v>833</v>
      </c>
      <c r="G82" s="296"/>
      <c r="H82" s="296"/>
      <c r="I82" s="354"/>
      <c r="J82" s="322">
        <f>SUM(J83:J89)</f>
        <v>0</v>
      </c>
      <c r="K82" s="320"/>
      <c r="L82" s="294"/>
      <c r="M82" s="294"/>
      <c r="N82" s="294"/>
      <c r="O82" s="294"/>
      <c r="P82" s="294"/>
      <c r="Q82" s="294"/>
      <c r="R82" s="294"/>
      <c r="S82" s="294"/>
      <c r="T82" s="294"/>
      <c r="U82" s="294"/>
      <c r="V82" s="294"/>
      <c r="W82" s="294"/>
      <c r="X82" s="294"/>
      <c r="Y82" s="294"/>
      <c r="Z82" s="294"/>
      <c r="AA82" s="294"/>
      <c r="AB82" s="294"/>
      <c r="AC82" s="294"/>
      <c r="AD82" s="294"/>
      <c r="AE82" s="294"/>
    </row>
    <row r="83" spans="1:35" s="1" customFormat="1" ht="16.5" customHeight="1">
      <c r="A83" s="289"/>
      <c r="B83" s="323"/>
      <c r="C83" s="297" t="s">
        <v>73</v>
      </c>
      <c r="D83" s="297" t="s">
        <v>136</v>
      </c>
      <c r="E83" s="298" t="s">
        <v>834</v>
      </c>
      <c r="F83" s="299" t="s">
        <v>1035</v>
      </c>
      <c r="G83" s="300" t="s">
        <v>354</v>
      </c>
      <c r="H83" s="301">
        <v>1</v>
      </c>
      <c r="I83" s="302"/>
      <c r="J83" s="302">
        <f>H83*I83</f>
        <v>0</v>
      </c>
      <c r="K83" s="324" t="s">
        <v>5</v>
      </c>
      <c r="L83" s="293"/>
      <c r="M83" s="293"/>
      <c r="N83" s="293"/>
      <c r="O83" s="293"/>
      <c r="P83" s="293"/>
      <c r="Q83" s="293"/>
      <c r="R83" s="293"/>
      <c r="S83" s="293"/>
      <c r="T83" s="293"/>
      <c r="U83" s="293"/>
      <c r="V83" s="293"/>
      <c r="W83" s="293"/>
      <c r="X83" s="293"/>
      <c r="Y83" s="293"/>
      <c r="Z83" s="293"/>
      <c r="AA83" s="293"/>
      <c r="AB83" s="293"/>
      <c r="AC83" s="293"/>
      <c r="AD83" s="293"/>
      <c r="AE83" s="293"/>
      <c r="AF83" s="289"/>
      <c r="AG83" s="289"/>
      <c r="AH83" s="289"/>
      <c r="AI83" s="289"/>
    </row>
    <row r="84" spans="1:35" s="1" customFormat="1" ht="13.5">
      <c r="A84" s="289"/>
      <c r="B84" s="312"/>
      <c r="C84" s="295"/>
      <c r="D84" s="325" t="s">
        <v>238</v>
      </c>
      <c r="E84" s="295"/>
      <c r="F84" s="326"/>
      <c r="G84" s="295"/>
      <c r="H84" s="295"/>
      <c r="I84" s="353"/>
      <c r="J84" s="295"/>
      <c r="K84" s="315"/>
      <c r="L84" s="293"/>
      <c r="M84" s="293"/>
      <c r="N84" s="293"/>
      <c r="O84" s="293"/>
      <c r="P84" s="293"/>
      <c r="Q84" s="293"/>
      <c r="R84" s="293"/>
      <c r="S84" s="293"/>
      <c r="T84" s="293"/>
      <c r="U84" s="293"/>
      <c r="V84" s="293"/>
      <c r="W84" s="293"/>
      <c r="X84" s="293"/>
      <c r="Y84" s="293"/>
      <c r="Z84" s="293"/>
      <c r="AA84" s="293"/>
      <c r="AB84" s="293"/>
      <c r="AC84" s="293"/>
      <c r="AD84" s="293"/>
      <c r="AE84" s="293"/>
      <c r="AF84" s="289"/>
      <c r="AG84" s="289"/>
      <c r="AH84" s="289"/>
      <c r="AI84" s="289"/>
    </row>
    <row r="85" spans="1:35" s="1" customFormat="1" ht="16.5" customHeight="1">
      <c r="A85" s="289"/>
      <c r="B85" s="323"/>
      <c r="C85" s="297" t="s">
        <v>75</v>
      </c>
      <c r="D85" s="297" t="s">
        <v>136</v>
      </c>
      <c r="E85" s="298" t="s">
        <v>835</v>
      </c>
      <c r="F85" s="299" t="s">
        <v>1036</v>
      </c>
      <c r="G85" s="300" t="s">
        <v>354</v>
      </c>
      <c r="H85" s="301">
        <v>1</v>
      </c>
      <c r="I85" s="302"/>
      <c r="J85" s="302">
        <f>H85*I85</f>
        <v>0</v>
      </c>
      <c r="K85" s="324" t="s">
        <v>5</v>
      </c>
      <c r="L85" s="293"/>
      <c r="M85" s="293"/>
      <c r="N85" s="293"/>
      <c r="O85" s="293"/>
      <c r="P85" s="293"/>
      <c r="Q85" s="293"/>
      <c r="R85" s="293"/>
      <c r="S85" s="293"/>
      <c r="T85" s="293"/>
      <c r="U85" s="293"/>
      <c r="V85" s="293"/>
      <c r="W85" s="293"/>
      <c r="X85" s="293"/>
      <c r="Y85" s="293"/>
      <c r="Z85" s="293"/>
      <c r="AA85" s="293"/>
      <c r="AB85" s="293"/>
      <c r="AC85" s="293"/>
      <c r="AD85" s="293"/>
      <c r="AE85" s="293"/>
      <c r="AF85" s="289"/>
      <c r="AG85" s="289"/>
      <c r="AH85" s="289"/>
      <c r="AI85" s="289"/>
    </row>
    <row r="86" spans="1:35" s="1" customFormat="1" ht="13.5">
      <c r="A86" s="289"/>
      <c r="B86" s="323"/>
      <c r="C86" s="297">
        <v>3</v>
      </c>
      <c r="D86" s="297" t="s">
        <v>136</v>
      </c>
      <c r="E86" s="298" t="s">
        <v>1037</v>
      </c>
      <c r="F86" s="299" t="s">
        <v>1038</v>
      </c>
      <c r="G86" s="300" t="s">
        <v>354</v>
      </c>
      <c r="H86" s="301">
        <v>1</v>
      </c>
      <c r="I86" s="302"/>
      <c r="J86" s="302">
        <f>H86*I86</f>
        <v>0</v>
      </c>
      <c r="K86" s="324" t="s">
        <v>5</v>
      </c>
      <c r="L86" s="293"/>
      <c r="M86" s="293"/>
      <c r="N86" s="293"/>
      <c r="O86" s="293"/>
      <c r="P86" s="293"/>
      <c r="Q86" s="293"/>
      <c r="R86" s="293"/>
      <c r="S86" s="293"/>
      <c r="T86" s="293"/>
      <c r="U86" s="293"/>
      <c r="V86" s="293"/>
      <c r="W86" s="293"/>
      <c r="X86" s="293"/>
      <c r="Y86" s="293"/>
      <c r="Z86" s="293"/>
      <c r="AA86" s="293"/>
      <c r="AB86" s="293"/>
      <c r="AC86" s="293"/>
      <c r="AD86" s="293"/>
      <c r="AE86" s="293"/>
      <c r="AF86" s="289"/>
      <c r="AG86" s="289"/>
      <c r="AH86" s="289"/>
      <c r="AI86" s="289"/>
    </row>
    <row r="87" spans="2:31" s="10" customFormat="1" ht="69" customHeight="1">
      <c r="B87" s="312"/>
      <c r="C87" s="295"/>
      <c r="D87" s="325" t="s">
        <v>238</v>
      </c>
      <c r="E87" s="295"/>
      <c r="F87" s="326" t="s">
        <v>1039</v>
      </c>
      <c r="G87" s="295"/>
      <c r="H87" s="295"/>
      <c r="I87" s="353"/>
      <c r="J87" s="295"/>
      <c r="K87" s="315"/>
      <c r="L87" s="293"/>
      <c r="M87" s="293"/>
      <c r="N87" s="293"/>
      <c r="O87" s="293"/>
      <c r="P87" s="293"/>
      <c r="Q87" s="293"/>
      <c r="R87" s="293"/>
      <c r="S87" s="293"/>
      <c r="T87" s="293"/>
      <c r="U87" s="293"/>
      <c r="V87" s="293"/>
      <c r="W87" s="293"/>
      <c r="X87" s="293"/>
      <c r="Y87" s="293"/>
      <c r="Z87" s="293"/>
      <c r="AA87" s="293"/>
      <c r="AB87" s="293"/>
      <c r="AC87" s="293"/>
      <c r="AD87" s="293"/>
      <c r="AE87" s="293"/>
    </row>
    <row r="88" spans="1:35" s="1" customFormat="1" ht="27.75" customHeight="1">
      <c r="A88" s="289"/>
      <c r="B88" s="323"/>
      <c r="C88" s="297">
        <v>4</v>
      </c>
      <c r="D88" s="297" t="s">
        <v>136</v>
      </c>
      <c r="E88" s="298" t="s">
        <v>1040</v>
      </c>
      <c r="F88" s="299" t="s">
        <v>1041</v>
      </c>
      <c r="G88" s="300" t="s">
        <v>354</v>
      </c>
      <c r="H88" s="301">
        <v>1</v>
      </c>
      <c r="I88" s="302"/>
      <c r="J88" s="302">
        <f>H88*I88</f>
        <v>0</v>
      </c>
      <c r="K88" s="324" t="s">
        <v>5</v>
      </c>
      <c r="L88" s="293"/>
      <c r="M88" s="293"/>
      <c r="N88" s="293"/>
      <c r="O88" s="293"/>
      <c r="P88" s="293"/>
      <c r="Q88" s="293"/>
      <c r="R88" s="293"/>
      <c r="S88" s="293"/>
      <c r="T88" s="293"/>
      <c r="U88" s="293"/>
      <c r="V88" s="293"/>
      <c r="W88" s="293"/>
      <c r="X88" s="293"/>
      <c r="Y88" s="293"/>
      <c r="Z88" s="293"/>
      <c r="AA88" s="293"/>
      <c r="AB88" s="293"/>
      <c r="AC88" s="293"/>
      <c r="AD88" s="293"/>
      <c r="AE88" s="293"/>
      <c r="AF88" s="289"/>
      <c r="AG88" s="289"/>
      <c r="AH88" s="289"/>
      <c r="AI88" s="289"/>
    </row>
    <row r="89" spans="1:35" s="1" customFormat="1" ht="27">
      <c r="A89" s="289"/>
      <c r="B89" s="323"/>
      <c r="C89" s="297">
        <v>5</v>
      </c>
      <c r="D89" s="297" t="s">
        <v>136</v>
      </c>
      <c r="E89" s="298" t="s">
        <v>1042</v>
      </c>
      <c r="F89" s="299" t="s">
        <v>1043</v>
      </c>
      <c r="G89" s="300" t="s">
        <v>354</v>
      </c>
      <c r="H89" s="301">
        <v>1</v>
      </c>
      <c r="I89" s="302"/>
      <c r="J89" s="302">
        <f>H89*I89</f>
        <v>0</v>
      </c>
      <c r="K89" s="324" t="s">
        <v>5</v>
      </c>
      <c r="L89" s="303"/>
      <c r="M89" s="293"/>
      <c r="N89" s="293"/>
      <c r="O89" s="293"/>
      <c r="P89" s="293"/>
      <c r="Q89" s="293"/>
      <c r="R89" s="293"/>
      <c r="S89" s="293"/>
      <c r="T89" s="293"/>
      <c r="U89" s="293"/>
      <c r="V89" s="293"/>
      <c r="W89" s="293"/>
      <c r="X89" s="293"/>
      <c r="Y89" s="293"/>
      <c r="Z89" s="293"/>
      <c r="AA89" s="293"/>
      <c r="AB89" s="293"/>
      <c r="AC89" s="293"/>
      <c r="AD89" s="293"/>
      <c r="AE89" s="293"/>
      <c r="AF89" s="289"/>
      <c r="AG89" s="289"/>
      <c r="AH89" s="289"/>
      <c r="AI89" s="289"/>
    </row>
    <row r="90" spans="2:31" s="10" customFormat="1" ht="29.85" customHeight="1">
      <c r="B90" s="312"/>
      <c r="C90" s="295"/>
      <c r="D90" s="325"/>
      <c r="E90" s="295"/>
      <c r="F90" s="326"/>
      <c r="G90" s="295"/>
      <c r="H90" s="295"/>
      <c r="I90" s="353"/>
      <c r="J90" s="295"/>
      <c r="K90" s="315"/>
      <c r="L90" s="293"/>
      <c r="M90" s="293"/>
      <c r="N90" s="293"/>
      <c r="O90" s="293"/>
      <c r="P90" s="293"/>
      <c r="Q90" s="293"/>
      <c r="R90" s="293"/>
      <c r="S90" s="293"/>
      <c r="T90" s="293"/>
      <c r="U90" s="293"/>
      <c r="V90" s="293"/>
      <c r="W90" s="293"/>
      <c r="X90" s="293"/>
      <c r="Y90" s="293"/>
      <c r="Z90" s="293"/>
      <c r="AA90" s="293"/>
      <c r="AB90" s="293"/>
      <c r="AC90" s="293"/>
      <c r="AD90" s="293"/>
      <c r="AE90" s="293"/>
    </row>
    <row r="91" spans="1:35" s="1" customFormat="1" ht="16.5" customHeight="1">
      <c r="A91" s="289"/>
      <c r="B91" s="316"/>
      <c r="C91" s="296"/>
      <c r="D91" s="317" t="s">
        <v>64</v>
      </c>
      <c r="E91" s="321" t="s">
        <v>836</v>
      </c>
      <c r="F91" s="321" t="s">
        <v>837</v>
      </c>
      <c r="G91" s="296"/>
      <c r="H91" s="296"/>
      <c r="I91" s="354"/>
      <c r="J91" s="322">
        <f>SUM(J92:J101)</f>
        <v>0</v>
      </c>
      <c r="K91" s="320"/>
      <c r="L91" s="294"/>
      <c r="M91" s="294"/>
      <c r="N91" s="294"/>
      <c r="O91" s="294"/>
      <c r="P91" s="294"/>
      <c r="Q91" s="294"/>
      <c r="R91" s="294"/>
      <c r="S91" s="294"/>
      <c r="T91" s="294"/>
      <c r="U91" s="294"/>
      <c r="V91" s="294"/>
      <c r="W91" s="294"/>
      <c r="X91" s="294"/>
      <c r="Y91" s="294"/>
      <c r="Z91" s="294"/>
      <c r="AA91" s="294"/>
      <c r="AB91" s="294"/>
      <c r="AC91" s="294"/>
      <c r="AD91" s="294"/>
      <c r="AE91" s="294"/>
      <c r="AF91" s="289"/>
      <c r="AG91" s="289"/>
      <c r="AH91" s="289"/>
      <c r="AI91" s="289"/>
    </row>
    <row r="92" spans="1:35" s="1" customFormat="1" ht="13.5">
      <c r="A92" s="289"/>
      <c r="B92" s="323"/>
      <c r="C92" s="297">
        <v>6</v>
      </c>
      <c r="D92" s="297" t="s">
        <v>136</v>
      </c>
      <c r="E92" s="298" t="s">
        <v>838</v>
      </c>
      <c r="F92" s="299" t="s">
        <v>1044</v>
      </c>
      <c r="G92" s="300" t="s">
        <v>354</v>
      </c>
      <c r="H92" s="301">
        <v>1</v>
      </c>
      <c r="I92" s="302"/>
      <c r="J92" s="292">
        <f>H92*I92</f>
        <v>0</v>
      </c>
      <c r="K92" s="324" t="s">
        <v>5</v>
      </c>
      <c r="L92" s="293"/>
      <c r="M92" s="293"/>
      <c r="N92" s="293"/>
      <c r="O92" s="293"/>
      <c r="P92" s="293"/>
      <c r="Q92" s="293"/>
      <c r="R92" s="293"/>
      <c r="S92" s="293"/>
      <c r="T92" s="293"/>
      <c r="U92" s="293"/>
      <c r="V92" s="293"/>
      <c r="W92" s="293"/>
      <c r="X92" s="293"/>
      <c r="Y92" s="293"/>
      <c r="Z92" s="293"/>
      <c r="AA92" s="293"/>
      <c r="AB92" s="293"/>
      <c r="AC92" s="293"/>
      <c r="AD92" s="293"/>
      <c r="AE92" s="293"/>
      <c r="AF92" s="289"/>
      <c r="AG92" s="289"/>
      <c r="AH92" s="289"/>
      <c r="AI92" s="289"/>
    </row>
    <row r="93" spans="1:35" s="1" customFormat="1" ht="72.75" customHeight="1">
      <c r="A93" s="289"/>
      <c r="B93" s="312"/>
      <c r="C93" s="295"/>
      <c r="D93" s="325" t="s">
        <v>238</v>
      </c>
      <c r="E93" s="295"/>
      <c r="F93" s="326" t="s">
        <v>1045</v>
      </c>
      <c r="G93" s="295"/>
      <c r="H93" s="295"/>
      <c r="I93" s="353"/>
      <c r="J93" s="295"/>
      <c r="K93" s="315"/>
      <c r="L93" s="293"/>
      <c r="M93" s="293"/>
      <c r="N93" s="293"/>
      <c r="O93" s="293"/>
      <c r="P93" s="293"/>
      <c r="Q93" s="293"/>
      <c r="R93" s="293"/>
      <c r="S93" s="293"/>
      <c r="T93" s="293"/>
      <c r="U93" s="293"/>
      <c r="V93" s="293"/>
      <c r="W93" s="293"/>
      <c r="X93" s="293"/>
      <c r="Y93" s="293"/>
      <c r="Z93" s="293"/>
      <c r="AA93" s="293"/>
      <c r="AB93" s="293"/>
      <c r="AC93" s="293"/>
      <c r="AD93" s="293"/>
      <c r="AE93" s="293"/>
      <c r="AF93" s="289"/>
      <c r="AG93" s="289"/>
      <c r="AH93" s="289"/>
      <c r="AI93" s="289"/>
    </row>
    <row r="94" spans="1:35" s="1" customFormat="1" ht="19.5" customHeight="1">
      <c r="A94" s="289"/>
      <c r="B94" s="323"/>
      <c r="C94" s="297">
        <v>7</v>
      </c>
      <c r="D94" s="297" t="s">
        <v>136</v>
      </c>
      <c r="E94" s="298" t="s">
        <v>1046</v>
      </c>
      <c r="F94" s="299" t="s">
        <v>1068</v>
      </c>
      <c r="G94" s="300" t="s">
        <v>354</v>
      </c>
      <c r="H94" s="301">
        <v>1</v>
      </c>
      <c r="I94" s="302"/>
      <c r="J94" s="292">
        <f>H94*I94</f>
        <v>0</v>
      </c>
      <c r="K94" s="324" t="s">
        <v>5</v>
      </c>
      <c r="L94" s="293"/>
      <c r="M94" s="293"/>
      <c r="N94" s="293"/>
      <c r="O94" s="293"/>
      <c r="P94" s="293"/>
      <c r="Q94" s="293"/>
      <c r="R94" s="293"/>
      <c r="S94" s="293"/>
      <c r="T94" s="293"/>
      <c r="U94" s="293"/>
      <c r="V94" s="293"/>
      <c r="W94" s="293"/>
      <c r="X94" s="293"/>
      <c r="Y94" s="293"/>
      <c r="Z94" s="293"/>
      <c r="AA94" s="293"/>
      <c r="AB94" s="293"/>
      <c r="AC94" s="293"/>
      <c r="AD94" s="293"/>
      <c r="AE94" s="293"/>
      <c r="AF94" s="289"/>
      <c r="AG94" s="289"/>
      <c r="AH94" s="289"/>
      <c r="AI94" s="289"/>
    </row>
    <row r="95" spans="1:35" s="1" customFormat="1" ht="61.5" customHeight="1">
      <c r="A95" s="289"/>
      <c r="B95" s="312"/>
      <c r="C95" s="295"/>
      <c r="D95" s="325" t="s">
        <v>238</v>
      </c>
      <c r="E95" s="295"/>
      <c r="F95" s="326" t="s">
        <v>1047</v>
      </c>
      <c r="G95" s="295"/>
      <c r="H95" s="295"/>
      <c r="I95" s="353"/>
      <c r="J95" s="295"/>
      <c r="K95" s="315"/>
      <c r="L95" s="293"/>
      <c r="M95" s="293"/>
      <c r="N95" s="293"/>
      <c r="O95" s="293"/>
      <c r="P95" s="293"/>
      <c r="Q95" s="293"/>
      <c r="R95" s="293"/>
      <c r="S95" s="293"/>
      <c r="T95" s="293"/>
      <c r="U95" s="293"/>
      <c r="V95" s="293"/>
      <c r="W95" s="293"/>
      <c r="X95" s="293"/>
      <c r="Y95" s="293"/>
      <c r="Z95" s="293"/>
      <c r="AA95" s="293"/>
      <c r="AB95" s="293"/>
      <c r="AC95" s="293"/>
      <c r="AD95" s="293"/>
      <c r="AE95" s="293"/>
      <c r="AF95" s="289"/>
      <c r="AG95" s="289"/>
      <c r="AH95" s="289"/>
      <c r="AI95" s="289"/>
    </row>
    <row r="96" spans="1:35" s="1" customFormat="1" ht="13.5">
      <c r="A96" s="289"/>
      <c r="B96" s="323"/>
      <c r="C96" s="297">
        <v>8</v>
      </c>
      <c r="D96" s="297" t="s">
        <v>136</v>
      </c>
      <c r="E96" s="298" t="s">
        <v>1048</v>
      </c>
      <c r="F96" s="299" t="s">
        <v>1069</v>
      </c>
      <c r="G96" s="300" t="s">
        <v>354</v>
      </c>
      <c r="H96" s="301">
        <v>1</v>
      </c>
      <c r="I96" s="302"/>
      <c r="J96" s="292">
        <f>H96*I96</f>
        <v>0</v>
      </c>
      <c r="K96" s="324" t="s">
        <v>5</v>
      </c>
      <c r="L96" s="293"/>
      <c r="M96" s="293"/>
      <c r="N96" s="293"/>
      <c r="O96" s="293"/>
      <c r="P96" s="293"/>
      <c r="Q96" s="293"/>
      <c r="R96" s="293"/>
      <c r="S96" s="293"/>
      <c r="T96" s="293"/>
      <c r="U96" s="293"/>
      <c r="V96" s="293"/>
      <c r="W96" s="293"/>
      <c r="X96" s="293"/>
      <c r="Y96" s="293"/>
      <c r="Z96" s="293"/>
      <c r="AA96" s="293"/>
      <c r="AB96" s="293"/>
      <c r="AC96" s="293"/>
      <c r="AD96" s="293"/>
      <c r="AE96" s="293"/>
      <c r="AF96" s="289"/>
      <c r="AG96" s="289"/>
      <c r="AH96" s="289"/>
      <c r="AI96" s="289"/>
    </row>
    <row r="97" spans="1:35" s="1" customFormat="1" ht="273.75" customHeight="1">
      <c r="A97" s="289"/>
      <c r="B97" s="312"/>
      <c r="C97" s="295"/>
      <c r="D97" s="325" t="s">
        <v>238</v>
      </c>
      <c r="E97" s="295"/>
      <c r="F97" s="326" t="s">
        <v>1049</v>
      </c>
      <c r="G97" s="295"/>
      <c r="H97" s="295"/>
      <c r="I97" s="353"/>
      <c r="J97" s="295"/>
      <c r="K97" s="315"/>
      <c r="L97" s="293"/>
      <c r="M97" s="293"/>
      <c r="N97" s="293"/>
      <c r="O97" s="293"/>
      <c r="P97" s="293"/>
      <c r="Q97" s="293"/>
      <c r="R97" s="293"/>
      <c r="S97" s="293"/>
      <c r="T97" s="293"/>
      <c r="U97" s="293"/>
      <c r="V97" s="293"/>
      <c r="W97" s="293"/>
      <c r="X97" s="293"/>
      <c r="Y97" s="293"/>
      <c r="Z97" s="293"/>
      <c r="AA97" s="293"/>
      <c r="AB97" s="293"/>
      <c r="AC97" s="293"/>
      <c r="AD97" s="293"/>
      <c r="AE97" s="293"/>
      <c r="AF97" s="289"/>
      <c r="AG97" s="289"/>
      <c r="AH97" s="289"/>
      <c r="AI97" s="289"/>
    </row>
    <row r="98" spans="1:35" s="1" customFormat="1" ht="27">
      <c r="A98" s="289"/>
      <c r="B98" s="323"/>
      <c r="C98" s="297">
        <v>9</v>
      </c>
      <c r="D98" s="297" t="s">
        <v>136</v>
      </c>
      <c r="E98" s="298" t="s">
        <v>838</v>
      </c>
      <c r="F98" s="299" t="s">
        <v>1070</v>
      </c>
      <c r="G98" s="300" t="s">
        <v>354</v>
      </c>
      <c r="H98" s="301">
        <v>1</v>
      </c>
      <c r="I98" s="302"/>
      <c r="J98" s="292">
        <f>H98*I98</f>
        <v>0</v>
      </c>
      <c r="K98" s="324" t="s">
        <v>5</v>
      </c>
      <c r="L98" s="293"/>
      <c r="M98" s="293"/>
      <c r="N98" s="293"/>
      <c r="O98" s="293"/>
      <c r="P98" s="293"/>
      <c r="Q98" s="293"/>
      <c r="R98" s="293"/>
      <c r="S98" s="293"/>
      <c r="T98" s="293"/>
      <c r="U98" s="293"/>
      <c r="V98" s="293"/>
      <c r="W98" s="293"/>
      <c r="X98" s="293"/>
      <c r="Y98" s="293"/>
      <c r="Z98" s="293"/>
      <c r="AA98" s="293"/>
      <c r="AB98" s="293"/>
      <c r="AC98" s="293"/>
      <c r="AD98" s="293"/>
      <c r="AE98" s="293"/>
      <c r="AF98" s="289"/>
      <c r="AG98" s="289"/>
      <c r="AH98" s="289"/>
      <c r="AI98" s="289"/>
    </row>
    <row r="99" spans="1:35" s="1" customFormat="1" ht="60" customHeight="1">
      <c r="A99" s="289"/>
      <c r="B99" s="312"/>
      <c r="C99" s="295"/>
      <c r="D99" s="325" t="s">
        <v>238</v>
      </c>
      <c r="E99" s="295"/>
      <c r="F99" s="326" t="s">
        <v>839</v>
      </c>
      <c r="G99" s="295"/>
      <c r="H99" s="295"/>
      <c r="I99" s="353"/>
      <c r="J99" s="295"/>
      <c r="K99" s="315"/>
      <c r="L99" s="293"/>
      <c r="M99" s="293"/>
      <c r="N99" s="293"/>
      <c r="O99" s="293"/>
      <c r="P99" s="293"/>
      <c r="Q99" s="293"/>
      <c r="R99" s="293"/>
      <c r="S99" s="293"/>
      <c r="T99" s="293"/>
      <c r="U99" s="293"/>
      <c r="V99" s="293"/>
      <c r="W99" s="293"/>
      <c r="X99" s="293"/>
      <c r="Y99" s="293"/>
      <c r="Z99" s="293"/>
      <c r="AA99" s="293"/>
      <c r="AB99" s="293"/>
      <c r="AC99" s="293"/>
      <c r="AD99" s="293"/>
      <c r="AE99" s="293"/>
      <c r="AF99" s="289"/>
      <c r="AG99" s="289"/>
      <c r="AH99" s="289"/>
      <c r="AI99" s="289"/>
    </row>
    <row r="100" spans="1:35" s="1" customFormat="1" ht="13.5">
      <c r="A100" s="289"/>
      <c r="B100" s="323"/>
      <c r="C100" s="297">
        <v>10</v>
      </c>
      <c r="D100" s="297" t="s">
        <v>136</v>
      </c>
      <c r="E100" s="298" t="s">
        <v>841</v>
      </c>
      <c r="F100" s="299" t="s">
        <v>1071</v>
      </c>
      <c r="G100" s="300" t="s">
        <v>354</v>
      </c>
      <c r="H100" s="301">
        <v>1</v>
      </c>
      <c r="I100" s="302"/>
      <c r="J100" s="292">
        <f>H100*I100</f>
        <v>0</v>
      </c>
      <c r="K100" s="324" t="s">
        <v>5</v>
      </c>
      <c r="L100" s="293"/>
      <c r="M100" s="293"/>
      <c r="N100" s="293"/>
      <c r="O100" s="293"/>
      <c r="P100" s="293"/>
      <c r="Q100" s="293"/>
      <c r="R100" s="293"/>
      <c r="S100" s="293"/>
      <c r="T100" s="293"/>
      <c r="U100" s="293"/>
      <c r="V100" s="293"/>
      <c r="W100" s="293"/>
      <c r="X100" s="293"/>
      <c r="Y100" s="293"/>
      <c r="Z100" s="293"/>
      <c r="AA100" s="293"/>
      <c r="AB100" s="293"/>
      <c r="AC100" s="293"/>
      <c r="AD100" s="293"/>
      <c r="AE100" s="293"/>
      <c r="AF100" s="289"/>
      <c r="AG100" s="289"/>
      <c r="AH100" s="289"/>
      <c r="AI100" s="289"/>
    </row>
    <row r="101" spans="1:35" s="1" customFormat="1" ht="98.25" customHeight="1">
      <c r="A101" s="289"/>
      <c r="B101" s="312"/>
      <c r="C101" s="295"/>
      <c r="D101" s="325" t="s">
        <v>238</v>
      </c>
      <c r="E101" s="295"/>
      <c r="F101" s="326" t="s">
        <v>1050</v>
      </c>
      <c r="G101" s="295"/>
      <c r="H101" s="295"/>
      <c r="I101" s="353"/>
      <c r="J101" s="295"/>
      <c r="K101" s="315"/>
      <c r="L101" s="293"/>
      <c r="M101" s="293"/>
      <c r="N101" s="293"/>
      <c r="O101" s="293"/>
      <c r="P101" s="293"/>
      <c r="Q101" s="293"/>
      <c r="R101" s="293"/>
      <c r="S101" s="293"/>
      <c r="T101" s="293"/>
      <c r="U101" s="293"/>
      <c r="V101" s="293"/>
      <c r="W101" s="293"/>
      <c r="X101" s="293"/>
      <c r="Y101" s="293"/>
      <c r="Z101" s="293"/>
      <c r="AA101" s="293"/>
      <c r="AB101" s="293"/>
      <c r="AC101" s="293"/>
      <c r="AD101" s="293"/>
      <c r="AE101" s="293"/>
      <c r="AF101" s="289"/>
      <c r="AG101" s="289"/>
      <c r="AH101" s="289"/>
      <c r="AI101" s="289"/>
    </row>
    <row r="102" spans="1:35" s="1" customFormat="1" ht="16.5" customHeight="1">
      <c r="A102" s="289"/>
      <c r="B102" s="316"/>
      <c r="C102" s="296"/>
      <c r="D102" s="317" t="s">
        <v>64</v>
      </c>
      <c r="E102" s="321" t="s">
        <v>842</v>
      </c>
      <c r="F102" s="321" t="s">
        <v>840</v>
      </c>
      <c r="G102" s="296"/>
      <c r="H102" s="296"/>
      <c r="I102" s="354"/>
      <c r="J102" s="322">
        <f>SUM(J103:J115)</f>
        <v>0</v>
      </c>
      <c r="K102" s="320"/>
      <c r="L102" s="294"/>
      <c r="M102" s="294"/>
      <c r="N102" s="294"/>
      <c r="O102" s="294"/>
      <c r="P102" s="294"/>
      <c r="Q102" s="294"/>
      <c r="R102" s="294"/>
      <c r="S102" s="294"/>
      <c r="T102" s="294"/>
      <c r="U102" s="294"/>
      <c r="V102" s="294"/>
      <c r="W102" s="294"/>
      <c r="X102" s="294"/>
      <c r="Y102" s="294"/>
      <c r="Z102" s="294"/>
      <c r="AA102" s="294"/>
      <c r="AB102" s="294"/>
      <c r="AC102" s="294"/>
      <c r="AD102" s="294"/>
      <c r="AE102" s="294"/>
      <c r="AF102" s="289"/>
      <c r="AG102" s="289"/>
      <c r="AH102" s="289"/>
      <c r="AI102" s="289"/>
    </row>
    <row r="103" spans="1:35" s="1" customFormat="1" ht="27">
      <c r="A103" s="289"/>
      <c r="B103" s="323"/>
      <c r="C103" s="297">
        <v>11</v>
      </c>
      <c r="D103" s="297" t="s">
        <v>136</v>
      </c>
      <c r="E103" s="298" t="s">
        <v>1051</v>
      </c>
      <c r="F103" s="299" t="s">
        <v>1052</v>
      </c>
      <c r="G103" s="300" t="s">
        <v>354</v>
      </c>
      <c r="H103" s="301">
        <v>1</v>
      </c>
      <c r="I103" s="302"/>
      <c r="J103" s="292">
        <f>H103*I103</f>
        <v>0</v>
      </c>
      <c r="K103" s="324" t="s">
        <v>5</v>
      </c>
      <c r="L103" s="303"/>
      <c r="M103" s="293"/>
      <c r="N103" s="293"/>
      <c r="O103" s="293"/>
      <c r="P103" s="293"/>
      <c r="Q103" s="293"/>
      <c r="R103" s="293"/>
      <c r="S103" s="293"/>
      <c r="T103" s="293"/>
      <c r="U103" s="293"/>
      <c r="V103" s="293"/>
      <c r="W103" s="293"/>
      <c r="X103" s="293"/>
      <c r="Y103" s="293"/>
      <c r="Z103" s="293"/>
      <c r="AA103" s="293"/>
      <c r="AB103" s="293"/>
      <c r="AC103" s="293"/>
      <c r="AD103" s="293"/>
      <c r="AE103" s="293"/>
      <c r="AF103" s="289"/>
      <c r="AG103" s="289"/>
      <c r="AH103" s="289"/>
      <c r="AI103" s="289"/>
    </row>
    <row r="104" spans="1:35" s="1" customFormat="1" ht="16.5" customHeight="1">
      <c r="A104" s="289"/>
      <c r="B104" s="312"/>
      <c r="C104" s="295"/>
      <c r="D104" s="325" t="s">
        <v>238</v>
      </c>
      <c r="E104" s="295"/>
      <c r="F104" s="326"/>
      <c r="G104" s="295"/>
      <c r="H104" s="295"/>
      <c r="I104" s="353"/>
      <c r="J104" s="295"/>
      <c r="K104" s="315"/>
      <c r="L104" s="293"/>
      <c r="M104" s="293"/>
      <c r="N104" s="293"/>
      <c r="O104" s="293"/>
      <c r="P104" s="293"/>
      <c r="Q104" s="293"/>
      <c r="R104" s="293"/>
      <c r="S104" s="293"/>
      <c r="T104" s="293"/>
      <c r="U104" s="293"/>
      <c r="V104" s="293"/>
      <c r="W104" s="293"/>
      <c r="X104" s="293"/>
      <c r="Y104" s="293"/>
      <c r="Z104" s="293"/>
      <c r="AA104" s="293"/>
      <c r="AB104" s="293"/>
      <c r="AC104" s="293"/>
      <c r="AD104" s="293"/>
      <c r="AE104" s="293"/>
      <c r="AF104" s="289"/>
      <c r="AG104" s="289"/>
      <c r="AH104" s="289"/>
      <c r="AI104" s="289"/>
    </row>
    <row r="105" spans="1:35" s="1" customFormat="1" ht="27">
      <c r="A105" s="289"/>
      <c r="B105" s="323"/>
      <c r="C105" s="297">
        <v>12</v>
      </c>
      <c r="D105" s="297" t="s">
        <v>136</v>
      </c>
      <c r="E105" s="298" t="s">
        <v>1053</v>
      </c>
      <c r="F105" s="299" t="s">
        <v>1054</v>
      </c>
      <c r="G105" s="300" t="s">
        <v>354</v>
      </c>
      <c r="H105" s="301">
        <v>1</v>
      </c>
      <c r="I105" s="302"/>
      <c r="J105" s="292">
        <f>H105*I105</f>
        <v>0</v>
      </c>
      <c r="K105" s="324" t="s">
        <v>5</v>
      </c>
      <c r="L105" s="293"/>
      <c r="M105" s="293"/>
      <c r="N105" s="293"/>
      <c r="O105" s="293"/>
      <c r="P105" s="293"/>
      <c r="Q105" s="293"/>
      <c r="R105" s="293"/>
      <c r="S105" s="293"/>
      <c r="T105" s="293"/>
      <c r="U105" s="293"/>
      <c r="V105" s="293"/>
      <c r="W105" s="293"/>
      <c r="X105" s="293"/>
      <c r="Y105" s="293"/>
      <c r="Z105" s="293"/>
      <c r="AA105" s="293"/>
      <c r="AB105" s="293"/>
      <c r="AC105" s="293"/>
      <c r="AD105" s="293"/>
      <c r="AE105" s="293"/>
      <c r="AF105" s="289"/>
      <c r="AG105" s="289"/>
      <c r="AH105" s="289"/>
      <c r="AI105" s="289"/>
    </row>
    <row r="106" spans="1:35" s="1" customFormat="1" ht="16.5" customHeight="1">
      <c r="A106" s="289"/>
      <c r="B106" s="312"/>
      <c r="C106" s="295"/>
      <c r="D106" s="325" t="s">
        <v>238</v>
      </c>
      <c r="E106" s="295"/>
      <c r="F106" s="326"/>
      <c r="G106" s="295"/>
      <c r="H106" s="295"/>
      <c r="I106" s="353"/>
      <c r="J106" s="295"/>
      <c r="K106" s="315"/>
      <c r="L106" s="293"/>
      <c r="M106" s="293"/>
      <c r="N106" s="293"/>
      <c r="O106" s="293"/>
      <c r="P106" s="293"/>
      <c r="Q106" s="293"/>
      <c r="R106" s="293"/>
      <c r="S106" s="293"/>
      <c r="T106" s="293"/>
      <c r="U106" s="293"/>
      <c r="V106" s="293"/>
      <c r="W106" s="293"/>
      <c r="X106" s="293"/>
      <c r="Y106" s="293"/>
      <c r="Z106" s="293"/>
      <c r="AA106" s="293"/>
      <c r="AB106" s="293"/>
      <c r="AC106" s="293"/>
      <c r="AD106" s="293"/>
      <c r="AE106" s="293"/>
      <c r="AF106" s="289"/>
      <c r="AG106" s="289"/>
      <c r="AH106" s="289"/>
      <c r="AI106" s="289"/>
    </row>
    <row r="107" spans="1:35" s="1" customFormat="1" ht="13.5">
      <c r="A107" s="289"/>
      <c r="B107" s="323"/>
      <c r="C107" s="297">
        <v>13</v>
      </c>
      <c r="D107" s="297" t="s">
        <v>136</v>
      </c>
      <c r="E107" s="298" t="s">
        <v>1055</v>
      </c>
      <c r="F107" s="299" t="s">
        <v>1056</v>
      </c>
      <c r="G107" s="300" t="s">
        <v>354</v>
      </c>
      <c r="H107" s="301">
        <v>1</v>
      </c>
      <c r="I107" s="302"/>
      <c r="J107" s="292">
        <f>H107*I107</f>
        <v>0</v>
      </c>
      <c r="K107" s="324" t="s">
        <v>5</v>
      </c>
      <c r="L107" s="293"/>
      <c r="M107" s="293"/>
      <c r="N107" s="293"/>
      <c r="O107" s="293"/>
      <c r="P107" s="293"/>
      <c r="Q107" s="293"/>
      <c r="R107" s="293"/>
      <c r="S107" s="293"/>
      <c r="T107" s="293"/>
      <c r="U107" s="293"/>
      <c r="V107" s="293"/>
      <c r="W107" s="293"/>
      <c r="X107" s="293"/>
      <c r="Y107" s="293"/>
      <c r="Z107" s="293"/>
      <c r="AA107" s="293"/>
      <c r="AB107" s="293"/>
      <c r="AC107" s="293"/>
      <c r="AD107" s="293"/>
      <c r="AE107" s="293"/>
      <c r="AF107" s="289"/>
      <c r="AG107" s="289"/>
      <c r="AH107" s="289"/>
      <c r="AI107" s="289"/>
    </row>
    <row r="108" spans="1:35" s="1" customFormat="1" ht="16.5" customHeight="1">
      <c r="A108" s="289"/>
      <c r="B108" s="312"/>
      <c r="C108" s="295"/>
      <c r="D108" s="325" t="s">
        <v>238</v>
      </c>
      <c r="E108" s="295"/>
      <c r="F108" s="326"/>
      <c r="G108" s="295"/>
      <c r="H108" s="295"/>
      <c r="I108" s="353"/>
      <c r="J108" s="295"/>
      <c r="K108" s="315"/>
      <c r="L108" s="293"/>
      <c r="M108" s="293"/>
      <c r="N108" s="293"/>
      <c r="O108" s="293"/>
      <c r="P108" s="293"/>
      <c r="Q108" s="293"/>
      <c r="R108" s="293"/>
      <c r="S108" s="293"/>
      <c r="T108" s="293"/>
      <c r="U108" s="293"/>
      <c r="V108" s="293"/>
      <c r="W108" s="293"/>
      <c r="X108" s="293"/>
      <c r="Y108" s="293"/>
      <c r="Z108" s="293"/>
      <c r="AA108" s="293"/>
      <c r="AB108" s="293"/>
      <c r="AC108" s="293"/>
      <c r="AD108" s="293"/>
      <c r="AE108" s="293"/>
      <c r="AF108" s="289"/>
      <c r="AG108" s="289"/>
      <c r="AH108" s="289"/>
      <c r="AI108" s="289"/>
    </row>
    <row r="109" spans="1:35" s="1" customFormat="1" ht="27">
      <c r="A109" s="289"/>
      <c r="B109" s="323"/>
      <c r="C109" s="297">
        <v>14</v>
      </c>
      <c r="D109" s="297" t="s">
        <v>136</v>
      </c>
      <c r="E109" s="298" t="s">
        <v>1057</v>
      </c>
      <c r="F109" s="299" t="s">
        <v>1058</v>
      </c>
      <c r="G109" s="300" t="s">
        <v>354</v>
      </c>
      <c r="H109" s="301">
        <v>1</v>
      </c>
      <c r="I109" s="302"/>
      <c r="J109" s="292">
        <f>H109*I109</f>
        <v>0</v>
      </c>
      <c r="K109" s="324" t="s">
        <v>5</v>
      </c>
      <c r="L109" s="293"/>
      <c r="M109" s="293"/>
      <c r="N109" s="293"/>
      <c r="O109" s="293"/>
      <c r="P109" s="293"/>
      <c r="Q109" s="293"/>
      <c r="R109" s="293"/>
      <c r="S109" s="293"/>
      <c r="T109" s="293"/>
      <c r="U109" s="293"/>
      <c r="V109" s="293"/>
      <c r="W109" s="293"/>
      <c r="X109" s="293"/>
      <c r="Y109" s="293"/>
      <c r="Z109" s="293"/>
      <c r="AA109" s="293"/>
      <c r="AB109" s="293"/>
      <c r="AC109" s="293"/>
      <c r="AD109" s="293"/>
      <c r="AE109" s="293"/>
      <c r="AF109" s="289"/>
      <c r="AG109" s="289"/>
      <c r="AH109" s="289"/>
      <c r="AI109" s="289"/>
    </row>
    <row r="110" spans="2:31" s="10" customFormat="1" ht="15.75" customHeight="1">
      <c r="B110" s="312"/>
      <c r="C110" s="295"/>
      <c r="D110" s="325" t="s">
        <v>238</v>
      </c>
      <c r="E110" s="295"/>
      <c r="F110" s="326"/>
      <c r="G110" s="295"/>
      <c r="H110" s="295"/>
      <c r="I110" s="353"/>
      <c r="J110" s="295"/>
      <c r="K110" s="315"/>
      <c r="L110" s="293"/>
      <c r="M110" s="293"/>
      <c r="N110" s="293"/>
      <c r="O110" s="293"/>
      <c r="P110" s="293"/>
      <c r="Q110" s="293"/>
      <c r="R110" s="293"/>
      <c r="S110" s="293"/>
      <c r="T110" s="293"/>
      <c r="U110" s="293"/>
      <c r="V110" s="293"/>
      <c r="W110" s="293"/>
      <c r="X110" s="293"/>
      <c r="Y110" s="293"/>
      <c r="Z110" s="293"/>
      <c r="AA110" s="293"/>
      <c r="AB110" s="293"/>
      <c r="AC110" s="293"/>
      <c r="AD110" s="293"/>
      <c r="AE110" s="293"/>
    </row>
    <row r="111" spans="1:35" s="1" customFormat="1" ht="13.5">
      <c r="A111" s="289"/>
      <c r="B111" s="323"/>
      <c r="C111" s="297">
        <v>15</v>
      </c>
      <c r="D111" s="297" t="s">
        <v>136</v>
      </c>
      <c r="E111" s="298" t="s">
        <v>1059</v>
      </c>
      <c r="F111" s="299" t="s">
        <v>1072</v>
      </c>
      <c r="G111" s="300" t="s">
        <v>354</v>
      </c>
      <c r="H111" s="301">
        <v>1</v>
      </c>
      <c r="I111" s="302"/>
      <c r="J111" s="292">
        <f>H111*I111</f>
        <v>0</v>
      </c>
      <c r="K111" s="324" t="s">
        <v>5</v>
      </c>
      <c r="L111" s="293"/>
      <c r="M111" s="293"/>
      <c r="N111" s="293"/>
      <c r="O111" s="293"/>
      <c r="P111" s="293"/>
      <c r="Q111" s="293"/>
      <c r="R111" s="293"/>
      <c r="S111" s="293"/>
      <c r="T111" s="293"/>
      <c r="U111" s="293"/>
      <c r="V111" s="293"/>
      <c r="W111" s="293"/>
      <c r="X111" s="293"/>
      <c r="Y111" s="293"/>
      <c r="Z111" s="293"/>
      <c r="AA111" s="293"/>
      <c r="AB111" s="293"/>
      <c r="AC111" s="293"/>
      <c r="AD111" s="293"/>
      <c r="AE111" s="293"/>
      <c r="AF111" s="289"/>
      <c r="AG111" s="289"/>
      <c r="AH111" s="289"/>
      <c r="AI111" s="289"/>
    </row>
    <row r="112" spans="1:35" s="1" customFormat="1" ht="27.75" customHeight="1">
      <c r="A112" s="289"/>
      <c r="B112" s="312"/>
      <c r="C112" s="295"/>
      <c r="D112" s="325" t="s">
        <v>238</v>
      </c>
      <c r="E112" s="295"/>
      <c r="F112" s="326" t="s">
        <v>1060</v>
      </c>
      <c r="G112" s="295"/>
      <c r="H112" s="295"/>
      <c r="I112" s="353"/>
      <c r="J112" s="295"/>
      <c r="K112" s="315"/>
      <c r="L112" s="293"/>
      <c r="M112" s="293"/>
      <c r="N112" s="293"/>
      <c r="O112" s="293"/>
      <c r="P112" s="293"/>
      <c r="Q112" s="293"/>
      <c r="R112" s="293"/>
      <c r="S112" s="293"/>
      <c r="T112" s="293"/>
      <c r="U112" s="293"/>
      <c r="V112" s="293"/>
      <c r="W112" s="293"/>
      <c r="X112" s="293"/>
      <c r="Y112" s="293"/>
      <c r="Z112" s="293"/>
      <c r="AA112" s="293"/>
      <c r="AB112" s="293"/>
      <c r="AC112" s="293"/>
      <c r="AD112" s="293"/>
      <c r="AE112" s="293"/>
      <c r="AF112" s="289"/>
      <c r="AG112" s="289"/>
      <c r="AH112" s="289"/>
      <c r="AI112" s="289"/>
    </row>
    <row r="113" spans="1:35" s="1" customFormat="1" ht="25.5" customHeight="1">
      <c r="A113" s="289"/>
      <c r="B113" s="323"/>
      <c r="C113" s="297">
        <v>16</v>
      </c>
      <c r="D113" s="297" t="s">
        <v>136</v>
      </c>
      <c r="E113" s="298" t="s">
        <v>1061</v>
      </c>
      <c r="F113" s="299" t="s">
        <v>1062</v>
      </c>
      <c r="G113" s="300" t="s">
        <v>354</v>
      </c>
      <c r="H113" s="301">
        <v>1</v>
      </c>
      <c r="I113" s="302"/>
      <c r="J113" s="292">
        <f>H113*I113</f>
        <v>0</v>
      </c>
      <c r="K113" s="324" t="s">
        <v>5</v>
      </c>
      <c r="L113" s="293"/>
      <c r="M113" s="293"/>
      <c r="N113" s="293"/>
      <c r="O113" s="293"/>
      <c r="P113" s="293"/>
      <c r="Q113" s="293"/>
      <c r="R113" s="293"/>
      <c r="S113" s="293"/>
      <c r="T113" s="293"/>
      <c r="U113" s="293"/>
      <c r="V113" s="293"/>
      <c r="W113" s="293"/>
      <c r="X113" s="293"/>
      <c r="Y113" s="293"/>
      <c r="Z113" s="293"/>
      <c r="AA113" s="293"/>
      <c r="AB113" s="293"/>
      <c r="AC113" s="293"/>
      <c r="AD113" s="293"/>
      <c r="AE113" s="293"/>
      <c r="AF113" s="289"/>
      <c r="AG113" s="289"/>
      <c r="AH113" s="289"/>
      <c r="AI113" s="289"/>
    </row>
    <row r="114" spans="1:35" s="1" customFormat="1" ht="54">
      <c r="A114" s="289"/>
      <c r="B114" s="312"/>
      <c r="C114" s="295"/>
      <c r="D114" s="325" t="s">
        <v>238</v>
      </c>
      <c r="E114" s="295"/>
      <c r="F114" s="167" t="s">
        <v>1067</v>
      </c>
      <c r="G114" s="295"/>
      <c r="H114" s="295"/>
      <c r="I114" s="353"/>
      <c r="J114" s="295"/>
      <c r="K114" s="315"/>
      <c r="L114" s="293"/>
      <c r="M114" s="293"/>
      <c r="N114" s="293"/>
      <c r="O114" s="293"/>
      <c r="P114" s="293"/>
      <c r="Q114" s="293"/>
      <c r="R114" s="293"/>
      <c r="S114" s="293"/>
      <c r="T114" s="293"/>
      <c r="U114" s="293"/>
      <c r="V114" s="293"/>
      <c r="W114" s="293"/>
      <c r="X114" s="293"/>
      <c r="Y114" s="293"/>
      <c r="Z114" s="293"/>
      <c r="AA114" s="293"/>
      <c r="AB114" s="293"/>
      <c r="AC114" s="293"/>
      <c r="AD114" s="293"/>
      <c r="AE114" s="293"/>
      <c r="AF114" s="289"/>
      <c r="AG114" s="289"/>
      <c r="AH114" s="289"/>
      <c r="AI114" s="289"/>
    </row>
    <row r="115" spans="1:35" s="1" customFormat="1" ht="32.25" customHeight="1">
      <c r="A115" s="289"/>
      <c r="B115" s="323"/>
      <c r="C115" s="297">
        <v>17</v>
      </c>
      <c r="D115" s="297" t="s">
        <v>136</v>
      </c>
      <c r="E115" s="298" t="s">
        <v>1063</v>
      </c>
      <c r="F115" s="299" t="s">
        <v>1064</v>
      </c>
      <c r="G115" s="300" t="s">
        <v>354</v>
      </c>
      <c r="H115" s="301">
        <v>1</v>
      </c>
      <c r="I115" s="302"/>
      <c r="J115" s="292">
        <f>H115*I115</f>
        <v>0</v>
      </c>
      <c r="K115" s="324" t="s">
        <v>5</v>
      </c>
      <c r="L115" s="293"/>
      <c r="M115" s="293"/>
      <c r="N115" s="293"/>
      <c r="O115" s="293"/>
      <c r="P115" s="293"/>
      <c r="Q115" s="293"/>
      <c r="R115" s="293"/>
      <c r="S115" s="293"/>
      <c r="T115" s="293"/>
      <c r="U115" s="293"/>
      <c r="V115" s="293"/>
      <c r="W115" s="293"/>
      <c r="X115" s="293"/>
      <c r="Y115" s="293"/>
      <c r="Z115" s="293"/>
      <c r="AA115" s="293"/>
      <c r="AB115" s="293"/>
      <c r="AC115" s="293"/>
      <c r="AD115" s="293"/>
      <c r="AE115" s="293"/>
      <c r="AF115" s="289"/>
      <c r="AG115" s="289"/>
      <c r="AH115" s="289"/>
      <c r="AI115" s="289"/>
    </row>
    <row r="116" spans="1:35" ht="13.5">
      <c r="A116" s="288"/>
      <c r="B116" s="312"/>
      <c r="C116" s="295"/>
      <c r="D116" s="325" t="s">
        <v>238</v>
      </c>
      <c r="E116" s="295"/>
      <c r="F116" s="326"/>
      <c r="G116" s="295"/>
      <c r="H116" s="295"/>
      <c r="I116" s="353"/>
      <c r="J116" s="295"/>
      <c r="K116" s="315"/>
      <c r="L116" s="293"/>
      <c r="M116" s="293"/>
      <c r="N116" s="293"/>
      <c r="O116" s="293"/>
      <c r="P116" s="293"/>
      <c r="Q116" s="293"/>
      <c r="R116" s="293"/>
      <c r="S116" s="293"/>
      <c r="T116" s="293"/>
      <c r="U116" s="293"/>
      <c r="V116" s="293"/>
      <c r="W116" s="293"/>
      <c r="X116" s="293"/>
      <c r="Y116" s="293"/>
      <c r="Z116" s="293"/>
      <c r="AA116" s="293"/>
      <c r="AB116" s="293"/>
      <c r="AC116" s="293"/>
      <c r="AD116" s="293"/>
      <c r="AE116" s="293"/>
      <c r="AF116" s="288"/>
      <c r="AG116" s="288"/>
      <c r="AH116" s="288"/>
      <c r="AI116" s="288"/>
    </row>
    <row r="117" spans="1:35" ht="13.5">
      <c r="A117" s="288"/>
      <c r="B117" s="327"/>
      <c r="C117" s="328"/>
      <c r="D117" s="328"/>
      <c r="E117" s="328"/>
      <c r="F117" s="328"/>
      <c r="G117" s="328"/>
      <c r="H117" s="328"/>
      <c r="I117" s="355"/>
      <c r="J117" s="328"/>
      <c r="K117" s="329"/>
      <c r="L117" s="293"/>
      <c r="M117" s="293"/>
      <c r="N117" s="293"/>
      <c r="O117" s="293"/>
      <c r="P117" s="293"/>
      <c r="Q117" s="293"/>
      <c r="R117" s="293"/>
      <c r="S117" s="293"/>
      <c r="T117" s="293"/>
      <c r="U117" s="293"/>
      <c r="V117" s="293"/>
      <c r="W117" s="293"/>
      <c r="X117" s="293"/>
      <c r="Y117" s="293"/>
      <c r="Z117" s="293"/>
      <c r="AA117" s="293"/>
      <c r="AB117" s="293"/>
      <c r="AC117" s="293"/>
      <c r="AD117" s="293"/>
      <c r="AE117" s="293"/>
      <c r="AF117" s="288"/>
      <c r="AG117" s="288"/>
      <c r="AH117" s="288"/>
      <c r="AI117" s="288"/>
    </row>
  </sheetData>
  <sheetProtection algorithmName="SHA-512" hashValue="MDJDsriK9P7V/Wyi8QpqPoNXunCsFMwPLeOB5j+rYAimIy7wuYU+lzdC+H79l6vtkcFOMI9rP24pE4YWhX1+2Q==" saltValue="uo9Lggv7TaPMchZR1R4Yww==" spinCount="100000" sheet="1" objects="1" scenarios="1"/>
  <autoFilter ref="C79:K116"/>
  <mergeCells count="9">
    <mergeCell ref="J51:J52"/>
    <mergeCell ref="E70:H70"/>
    <mergeCell ref="E72:H72"/>
    <mergeCell ref="G1:H1"/>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s>
  <printOptions/>
  <pageMargins left="0.5905511811023623" right="0.5905511811023623" top="0.5905511811023623" bottom="0.5905511811023623" header="0" footer="0.2755905511811024"/>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10" customWidth="1"/>
    <col min="2" max="2" width="1.66796875" style="210" customWidth="1"/>
    <col min="3" max="4" width="5" style="210" customWidth="1"/>
    <col min="5" max="5" width="11.66015625" style="210" customWidth="1"/>
    <col min="6" max="6" width="9.16015625" style="210" customWidth="1"/>
    <col min="7" max="7" width="5" style="210" customWidth="1"/>
    <col min="8" max="8" width="77.83203125" style="210" customWidth="1"/>
    <col min="9" max="10" width="20" style="210" customWidth="1"/>
    <col min="11" max="11" width="1.66796875" style="210" customWidth="1"/>
  </cols>
  <sheetData>
    <row r="1" ht="37.5" customHeight="1"/>
    <row r="2" spans="2:11" ht="7.5" customHeight="1">
      <c r="B2" s="211"/>
      <c r="C2" s="212"/>
      <c r="D2" s="212"/>
      <c r="E2" s="212"/>
      <c r="F2" s="212"/>
      <c r="G2" s="212"/>
      <c r="H2" s="212"/>
      <c r="I2" s="212"/>
      <c r="J2" s="212"/>
      <c r="K2" s="213"/>
    </row>
    <row r="3" spans="2:11" s="15" customFormat="1" ht="45" customHeight="1">
      <c r="B3" s="214"/>
      <c r="C3" s="402" t="s">
        <v>843</v>
      </c>
      <c r="D3" s="402"/>
      <c r="E3" s="402"/>
      <c r="F3" s="402"/>
      <c r="G3" s="402"/>
      <c r="H3" s="402"/>
      <c r="I3" s="402"/>
      <c r="J3" s="402"/>
      <c r="K3" s="215"/>
    </row>
    <row r="4" spans="2:11" ht="25.5" customHeight="1">
      <c r="B4" s="216"/>
      <c r="C4" s="409" t="s">
        <v>844</v>
      </c>
      <c r="D4" s="409"/>
      <c r="E4" s="409"/>
      <c r="F4" s="409"/>
      <c r="G4" s="409"/>
      <c r="H4" s="409"/>
      <c r="I4" s="409"/>
      <c r="J4" s="409"/>
      <c r="K4" s="217"/>
    </row>
    <row r="5" spans="2:11" ht="5.25" customHeight="1">
      <c r="B5" s="216"/>
      <c r="C5" s="218"/>
      <c r="D5" s="218"/>
      <c r="E5" s="218"/>
      <c r="F5" s="218"/>
      <c r="G5" s="218"/>
      <c r="H5" s="218"/>
      <c r="I5" s="218"/>
      <c r="J5" s="218"/>
      <c r="K5" s="217"/>
    </row>
    <row r="6" spans="2:11" ht="15" customHeight="1">
      <c r="B6" s="216"/>
      <c r="C6" s="405" t="s">
        <v>845</v>
      </c>
      <c r="D6" s="405"/>
      <c r="E6" s="405"/>
      <c r="F6" s="405"/>
      <c r="G6" s="405"/>
      <c r="H6" s="405"/>
      <c r="I6" s="405"/>
      <c r="J6" s="405"/>
      <c r="K6" s="217"/>
    </row>
    <row r="7" spans="2:11" ht="15" customHeight="1">
      <c r="B7" s="220"/>
      <c r="C7" s="405" t="s">
        <v>846</v>
      </c>
      <c r="D7" s="405"/>
      <c r="E7" s="405"/>
      <c r="F7" s="405"/>
      <c r="G7" s="405"/>
      <c r="H7" s="405"/>
      <c r="I7" s="405"/>
      <c r="J7" s="405"/>
      <c r="K7" s="217"/>
    </row>
    <row r="8" spans="2:11" ht="12.75" customHeight="1">
      <c r="B8" s="220"/>
      <c r="C8" s="219"/>
      <c r="D8" s="219"/>
      <c r="E8" s="219"/>
      <c r="F8" s="219"/>
      <c r="G8" s="219"/>
      <c r="H8" s="219"/>
      <c r="I8" s="219"/>
      <c r="J8" s="219"/>
      <c r="K8" s="217"/>
    </row>
    <row r="9" spans="2:11" ht="15" customHeight="1">
      <c r="B9" s="220"/>
      <c r="C9" s="405" t="s">
        <v>847</v>
      </c>
      <c r="D9" s="405"/>
      <c r="E9" s="405"/>
      <c r="F9" s="405"/>
      <c r="G9" s="405"/>
      <c r="H9" s="405"/>
      <c r="I9" s="405"/>
      <c r="J9" s="405"/>
      <c r="K9" s="217"/>
    </row>
    <row r="10" spans="2:11" ht="15" customHeight="1">
      <c r="B10" s="220"/>
      <c r="C10" s="219"/>
      <c r="D10" s="405" t="s">
        <v>848</v>
      </c>
      <c r="E10" s="405"/>
      <c r="F10" s="405"/>
      <c r="G10" s="405"/>
      <c r="H10" s="405"/>
      <c r="I10" s="405"/>
      <c r="J10" s="405"/>
      <c r="K10" s="217"/>
    </row>
    <row r="11" spans="2:11" ht="15" customHeight="1">
      <c r="B11" s="220"/>
      <c r="C11" s="221"/>
      <c r="D11" s="405" t="s">
        <v>849</v>
      </c>
      <c r="E11" s="405"/>
      <c r="F11" s="405"/>
      <c r="G11" s="405"/>
      <c r="H11" s="405"/>
      <c r="I11" s="405"/>
      <c r="J11" s="405"/>
      <c r="K11" s="217"/>
    </row>
    <row r="12" spans="2:11" ht="12.75" customHeight="1">
      <c r="B12" s="220"/>
      <c r="C12" s="221"/>
      <c r="D12" s="221"/>
      <c r="E12" s="221"/>
      <c r="F12" s="221"/>
      <c r="G12" s="221"/>
      <c r="H12" s="221"/>
      <c r="I12" s="221"/>
      <c r="J12" s="221"/>
      <c r="K12" s="217"/>
    </row>
    <row r="13" spans="2:11" ht="15" customHeight="1">
      <c r="B13" s="220"/>
      <c r="C13" s="221"/>
      <c r="D13" s="405" t="s">
        <v>850</v>
      </c>
      <c r="E13" s="405"/>
      <c r="F13" s="405"/>
      <c r="G13" s="405"/>
      <c r="H13" s="405"/>
      <c r="I13" s="405"/>
      <c r="J13" s="405"/>
      <c r="K13" s="217"/>
    </row>
    <row r="14" spans="2:11" ht="15" customHeight="1">
      <c r="B14" s="220"/>
      <c r="C14" s="221"/>
      <c r="D14" s="405" t="s">
        <v>851</v>
      </c>
      <c r="E14" s="405"/>
      <c r="F14" s="405"/>
      <c r="G14" s="405"/>
      <c r="H14" s="405"/>
      <c r="I14" s="405"/>
      <c r="J14" s="405"/>
      <c r="K14" s="217"/>
    </row>
    <row r="15" spans="2:11" ht="15" customHeight="1">
      <c r="B15" s="220"/>
      <c r="C15" s="221"/>
      <c r="D15" s="405" t="s">
        <v>852</v>
      </c>
      <c r="E15" s="405"/>
      <c r="F15" s="405"/>
      <c r="G15" s="405"/>
      <c r="H15" s="405"/>
      <c r="I15" s="405"/>
      <c r="J15" s="405"/>
      <c r="K15" s="217"/>
    </row>
    <row r="16" spans="2:11" ht="15" customHeight="1">
      <c r="B16" s="220"/>
      <c r="C16" s="221"/>
      <c r="D16" s="221"/>
      <c r="E16" s="222" t="s">
        <v>72</v>
      </c>
      <c r="F16" s="405" t="s">
        <v>853</v>
      </c>
      <c r="G16" s="405"/>
      <c r="H16" s="405"/>
      <c r="I16" s="405"/>
      <c r="J16" s="405"/>
      <c r="K16" s="217"/>
    </row>
    <row r="17" spans="2:11" ht="15" customHeight="1">
      <c r="B17" s="220"/>
      <c r="C17" s="221"/>
      <c r="D17" s="221"/>
      <c r="E17" s="222" t="s">
        <v>854</v>
      </c>
      <c r="F17" s="405" t="s">
        <v>855</v>
      </c>
      <c r="G17" s="405"/>
      <c r="H17" s="405"/>
      <c r="I17" s="405"/>
      <c r="J17" s="405"/>
      <c r="K17" s="217"/>
    </row>
    <row r="18" spans="2:11" ht="15" customHeight="1">
      <c r="B18" s="220"/>
      <c r="C18" s="221"/>
      <c r="D18" s="221"/>
      <c r="E18" s="222" t="s">
        <v>856</v>
      </c>
      <c r="F18" s="405" t="s">
        <v>857</v>
      </c>
      <c r="G18" s="405"/>
      <c r="H18" s="405"/>
      <c r="I18" s="405"/>
      <c r="J18" s="405"/>
      <c r="K18" s="217"/>
    </row>
    <row r="19" spans="2:11" ht="15" customHeight="1">
      <c r="B19" s="220"/>
      <c r="C19" s="221"/>
      <c r="D19" s="221"/>
      <c r="E19" s="222" t="s">
        <v>86</v>
      </c>
      <c r="F19" s="405" t="s">
        <v>87</v>
      </c>
      <c r="G19" s="405"/>
      <c r="H19" s="405"/>
      <c r="I19" s="405"/>
      <c r="J19" s="405"/>
      <c r="K19" s="217"/>
    </row>
    <row r="20" spans="2:11" ht="15" customHeight="1">
      <c r="B20" s="220"/>
      <c r="C20" s="221"/>
      <c r="D20" s="221"/>
      <c r="E20" s="222" t="s">
        <v>602</v>
      </c>
      <c r="F20" s="405" t="s">
        <v>603</v>
      </c>
      <c r="G20" s="405"/>
      <c r="H20" s="405"/>
      <c r="I20" s="405"/>
      <c r="J20" s="405"/>
      <c r="K20" s="217"/>
    </row>
    <row r="21" spans="2:11" ht="15" customHeight="1">
      <c r="B21" s="220"/>
      <c r="C21" s="221"/>
      <c r="D21" s="221"/>
      <c r="E21" s="222" t="s">
        <v>858</v>
      </c>
      <c r="F21" s="405" t="s">
        <v>859</v>
      </c>
      <c r="G21" s="405"/>
      <c r="H21" s="405"/>
      <c r="I21" s="405"/>
      <c r="J21" s="405"/>
      <c r="K21" s="217"/>
    </row>
    <row r="22" spans="2:11" ht="12.75" customHeight="1">
      <c r="B22" s="220"/>
      <c r="C22" s="221"/>
      <c r="D22" s="221"/>
      <c r="E22" s="221"/>
      <c r="F22" s="221"/>
      <c r="G22" s="221"/>
      <c r="H22" s="221"/>
      <c r="I22" s="221"/>
      <c r="J22" s="221"/>
      <c r="K22" s="217"/>
    </row>
    <row r="23" spans="2:11" ht="15" customHeight="1">
      <c r="B23" s="220"/>
      <c r="C23" s="405" t="s">
        <v>860</v>
      </c>
      <c r="D23" s="405"/>
      <c r="E23" s="405"/>
      <c r="F23" s="405"/>
      <c r="G23" s="405"/>
      <c r="H23" s="405"/>
      <c r="I23" s="405"/>
      <c r="J23" s="405"/>
      <c r="K23" s="217"/>
    </row>
    <row r="24" spans="2:11" ht="15" customHeight="1">
      <c r="B24" s="220"/>
      <c r="C24" s="405" t="s">
        <v>861</v>
      </c>
      <c r="D24" s="405"/>
      <c r="E24" s="405"/>
      <c r="F24" s="405"/>
      <c r="G24" s="405"/>
      <c r="H24" s="405"/>
      <c r="I24" s="405"/>
      <c r="J24" s="405"/>
      <c r="K24" s="217"/>
    </row>
    <row r="25" spans="2:11" ht="15" customHeight="1">
      <c r="B25" s="220"/>
      <c r="C25" s="219"/>
      <c r="D25" s="405" t="s">
        <v>862</v>
      </c>
      <c r="E25" s="405"/>
      <c r="F25" s="405"/>
      <c r="G25" s="405"/>
      <c r="H25" s="405"/>
      <c r="I25" s="405"/>
      <c r="J25" s="405"/>
      <c r="K25" s="217"/>
    </row>
    <row r="26" spans="2:11" ht="15" customHeight="1">
      <c r="B26" s="220"/>
      <c r="C26" s="221"/>
      <c r="D26" s="405" t="s">
        <v>863</v>
      </c>
      <c r="E26" s="405"/>
      <c r="F26" s="405"/>
      <c r="G26" s="405"/>
      <c r="H26" s="405"/>
      <c r="I26" s="405"/>
      <c r="J26" s="405"/>
      <c r="K26" s="217"/>
    </row>
    <row r="27" spans="2:11" ht="12.75" customHeight="1">
      <c r="B27" s="220"/>
      <c r="C27" s="221"/>
      <c r="D27" s="221"/>
      <c r="E27" s="221"/>
      <c r="F27" s="221"/>
      <c r="G27" s="221"/>
      <c r="H27" s="221"/>
      <c r="I27" s="221"/>
      <c r="J27" s="221"/>
      <c r="K27" s="217"/>
    </row>
    <row r="28" spans="2:11" ht="15" customHeight="1">
      <c r="B28" s="220"/>
      <c r="C28" s="221"/>
      <c r="D28" s="405" t="s">
        <v>864</v>
      </c>
      <c r="E28" s="405"/>
      <c r="F28" s="405"/>
      <c r="G28" s="405"/>
      <c r="H28" s="405"/>
      <c r="I28" s="405"/>
      <c r="J28" s="405"/>
      <c r="K28" s="217"/>
    </row>
    <row r="29" spans="2:11" ht="15" customHeight="1">
      <c r="B29" s="220"/>
      <c r="C29" s="221"/>
      <c r="D29" s="405" t="s">
        <v>865</v>
      </c>
      <c r="E29" s="405"/>
      <c r="F29" s="405"/>
      <c r="G29" s="405"/>
      <c r="H29" s="405"/>
      <c r="I29" s="405"/>
      <c r="J29" s="405"/>
      <c r="K29" s="217"/>
    </row>
    <row r="30" spans="2:11" ht="12.75" customHeight="1">
      <c r="B30" s="220"/>
      <c r="C30" s="221"/>
      <c r="D30" s="221"/>
      <c r="E30" s="221"/>
      <c r="F30" s="221"/>
      <c r="G30" s="221"/>
      <c r="H30" s="221"/>
      <c r="I30" s="221"/>
      <c r="J30" s="221"/>
      <c r="K30" s="217"/>
    </row>
    <row r="31" spans="2:11" ht="15" customHeight="1">
      <c r="B31" s="220"/>
      <c r="C31" s="221"/>
      <c r="D31" s="405" t="s">
        <v>866</v>
      </c>
      <c r="E31" s="405"/>
      <c r="F31" s="405"/>
      <c r="G31" s="405"/>
      <c r="H31" s="405"/>
      <c r="I31" s="405"/>
      <c r="J31" s="405"/>
      <c r="K31" s="217"/>
    </row>
    <row r="32" spans="2:11" ht="15" customHeight="1">
      <c r="B32" s="220"/>
      <c r="C32" s="221"/>
      <c r="D32" s="405" t="s">
        <v>867</v>
      </c>
      <c r="E32" s="405"/>
      <c r="F32" s="405"/>
      <c r="G32" s="405"/>
      <c r="H32" s="405"/>
      <c r="I32" s="405"/>
      <c r="J32" s="405"/>
      <c r="K32" s="217"/>
    </row>
    <row r="33" spans="2:11" ht="15" customHeight="1">
      <c r="B33" s="220"/>
      <c r="C33" s="221"/>
      <c r="D33" s="405" t="s">
        <v>868</v>
      </c>
      <c r="E33" s="405"/>
      <c r="F33" s="405"/>
      <c r="G33" s="405"/>
      <c r="H33" s="405"/>
      <c r="I33" s="405"/>
      <c r="J33" s="405"/>
      <c r="K33" s="217"/>
    </row>
    <row r="34" spans="2:11" ht="15" customHeight="1">
      <c r="B34" s="220"/>
      <c r="C34" s="221"/>
      <c r="D34" s="219"/>
      <c r="E34" s="223" t="s">
        <v>119</v>
      </c>
      <c r="F34" s="219"/>
      <c r="G34" s="405" t="s">
        <v>869</v>
      </c>
      <c r="H34" s="405"/>
      <c r="I34" s="405"/>
      <c r="J34" s="405"/>
      <c r="K34" s="217"/>
    </row>
    <row r="35" spans="2:11" ht="30.75" customHeight="1">
      <c r="B35" s="220"/>
      <c r="C35" s="221"/>
      <c r="D35" s="219"/>
      <c r="E35" s="223" t="s">
        <v>870</v>
      </c>
      <c r="F35" s="219"/>
      <c r="G35" s="405" t="s">
        <v>871</v>
      </c>
      <c r="H35" s="405"/>
      <c r="I35" s="405"/>
      <c r="J35" s="405"/>
      <c r="K35" s="217"/>
    </row>
    <row r="36" spans="2:11" ht="15" customHeight="1">
      <c r="B36" s="220"/>
      <c r="C36" s="221"/>
      <c r="D36" s="219"/>
      <c r="E36" s="223" t="s">
        <v>46</v>
      </c>
      <c r="F36" s="219"/>
      <c r="G36" s="405" t="s">
        <v>872</v>
      </c>
      <c r="H36" s="405"/>
      <c r="I36" s="405"/>
      <c r="J36" s="405"/>
      <c r="K36" s="217"/>
    </row>
    <row r="37" spans="2:11" ht="15" customHeight="1">
      <c r="B37" s="220"/>
      <c r="C37" s="221"/>
      <c r="D37" s="219"/>
      <c r="E37" s="223" t="s">
        <v>120</v>
      </c>
      <c r="F37" s="219"/>
      <c r="G37" s="405" t="s">
        <v>873</v>
      </c>
      <c r="H37" s="405"/>
      <c r="I37" s="405"/>
      <c r="J37" s="405"/>
      <c r="K37" s="217"/>
    </row>
    <row r="38" spans="2:11" ht="15" customHeight="1">
      <c r="B38" s="220"/>
      <c r="C38" s="221"/>
      <c r="D38" s="219"/>
      <c r="E38" s="223" t="s">
        <v>121</v>
      </c>
      <c r="F38" s="219"/>
      <c r="G38" s="405" t="s">
        <v>874</v>
      </c>
      <c r="H38" s="405"/>
      <c r="I38" s="405"/>
      <c r="J38" s="405"/>
      <c r="K38" s="217"/>
    </row>
    <row r="39" spans="2:11" ht="15" customHeight="1">
      <c r="B39" s="220"/>
      <c r="C39" s="221"/>
      <c r="D39" s="219"/>
      <c r="E39" s="223" t="s">
        <v>122</v>
      </c>
      <c r="F39" s="219"/>
      <c r="G39" s="405" t="s">
        <v>875</v>
      </c>
      <c r="H39" s="405"/>
      <c r="I39" s="405"/>
      <c r="J39" s="405"/>
      <c r="K39" s="217"/>
    </row>
    <row r="40" spans="2:11" ht="15" customHeight="1">
      <c r="B40" s="220"/>
      <c r="C40" s="221"/>
      <c r="D40" s="219"/>
      <c r="E40" s="223" t="s">
        <v>876</v>
      </c>
      <c r="F40" s="219"/>
      <c r="G40" s="405" t="s">
        <v>877</v>
      </c>
      <c r="H40" s="405"/>
      <c r="I40" s="405"/>
      <c r="J40" s="405"/>
      <c r="K40" s="217"/>
    </row>
    <row r="41" spans="2:11" ht="15" customHeight="1">
      <c r="B41" s="220"/>
      <c r="C41" s="221"/>
      <c r="D41" s="219"/>
      <c r="E41" s="223"/>
      <c r="F41" s="219"/>
      <c r="G41" s="405" t="s">
        <v>878</v>
      </c>
      <c r="H41" s="405"/>
      <c r="I41" s="405"/>
      <c r="J41" s="405"/>
      <c r="K41" s="217"/>
    </row>
    <row r="42" spans="2:11" ht="15" customHeight="1">
      <c r="B42" s="220"/>
      <c r="C42" s="221"/>
      <c r="D42" s="219"/>
      <c r="E42" s="223" t="s">
        <v>879</v>
      </c>
      <c r="F42" s="219"/>
      <c r="G42" s="405" t="s">
        <v>880</v>
      </c>
      <c r="H42" s="405"/>
      <c r="I42" s="405"/>
      <c r="J42" s="405"/>
      <c r="K42" s="217"/>
    </row>
    <row r="43" spans="2:11" ht="15" customHeight="1">
      <c r="B43" s="220"/>
      <c r="C43" s="221"/>
      <c r="D43" s="219"/>
      <c r="E43" s="223" t="s">
        <v>124</v>
      </c>
      <c r="F43" s="219"/>
      <c r="G43" s="405" t="s">
        <v>881</v>
      </c>
      <c r="H43" s="405"/>
      <c r="I43" s="405"/>
      <c r="J43" s="405"/>
      <c r="K43" s="217"/>
    </row>
    <row r="44" spans="2:11" ht="12.75" customHeight="1">
      <c r="B44" s="220"/>
      <c r="C44" s="221"/>
      <c r="D44" s="219"/>
      <c r="E44" s="219"/>
      <c r="F44" s="219"/>
      <c r="G44" s="219"/>
      <c r="H44" s="219"/>
      <c r="I44" s="219"/>
      <c r="J44" s="219"/>
      <c r="K44" s="217"/>
    </row>
    <row r="45" spans="2:11" ht="15" customHeight="1">
      <c r="B45" s="220"/>
      <c r="C45" s="221"/>
      <c r="D45" s="405" t="s">
        <v>882</v>
      </c>
      <c r="E45" s="405"/>
      <c r="F45" s="405"/>
      <c r="G45" s="405"/>
      <c r="H45" s="405"/>
      <c r="I45" s="405"/>
      <c r="J45" s="405"/>
      <c r="K45" s="217"/>
    </row>
    <row r="46" spans="2:11" ht="15" customHeight="1">
      <c r="B46" s="220"/>
      <c r="C46" s="221"/>
      <c r="D46" s="221"/>
      <c r="E46" s="405" t="s">
        <v>883</v>
      </c>
      <c r="F46" s="405"/>
      <c r="G46" s="405"/>
      <c r="H46" s="405"/>
      <c r="I46" s="405"/>
      <c r="J46" s="405"/>
      <c r="K46" s="217"/>
    </row>
    <row r="47" spans="2:11" ht="15" customHeight="1">
      <c r="B47" s="220"/>
      <c r="C47" s="221"/>
      <c r="D47" s="221"/>
      <c r="E47" s="405" t="s">
        <v>884</v>
      </c>
      <c r="F47" s="405"/>
      <c r="G47" s="405"/>
      <c r="H47" s="405"/>
      <c r="I47" s="405"/>
      <c r="J47" s="405"/>
      <c r="K47" s="217"/>
    </row>
    <row r="48" spans="2:11" ht="15" customHeight="1">
      <c r="B48" s="220"/>
      <c r="C48" s="221"/>
      <c r="D48" s="221"/>
      <c r="E48" s="405" t="s">
        <v>885</v>
      </c>
      <c r="F48" s="405"/>
      <c r="G48" s="405"/>
      <c r="H48" s="405"/>
      <c r="I48" s="405"/>
      <c r="J48" s="405"/>
      <c r="K48" s="217"/>
    </row>
    <row r="49" spans="2:11" ht="15" customHeight="1">
      <c r="B49" s="220"/>
      <c r="C49" s="221"/>
      <c r="D49" s="405" t="s">
        <v>886</v>
      </c>
      <c r="E49" s="405"/>
      <c r="F49" s="405"/>
      <c r="G49" s="405"/>
      <c r="H49" s="405"/>
      <c r="I49" s="405"/>
      <c r="J49" s="405"/>
      <c r="K49" s="217"/>
    </row>
    <row r="50" spans="2:11" ht="25.5" customHeight="1">
      <c r="B50" s="216"/>
      <c r="C50" s="409" t="s">
        <v>887</v>
      </c>
      <c r="D50" s="409"/>
      <c r="E50" s="409"/>
      <c r="F50" s="409"/>
      <c r="G50" s="409"/>
      <c r="H50" s="409"/>
      <c r="I50" s="409"/>
      <c r="J50" s="409"/>
      <c r="K50" s="217"/>
    </row>
    <row r="51" spans="2:11" ht="5.25" customHeight="1">
      <c r="B51" s="216"/>
      <c r="C51" s="218"/>
      <c r="D51" s="218"/>
      <c r="E51" s="218"/>
      <c r="F51" s="218"/>
      <c r="G51" s="218"/>
      <c r="H51" s="218"/>
      <c r="I51" s="218"/>
      <c r="J51" s="218"/>
      <c r="K51" s="217"/>
    </row>
    <row r="52" spans="2:11" ht="15" customHeight="1">
      <c r="B52" s="216"/>
      <c r="C52" s="405" t="s">
        <v>888</v>
      </c>
      <c r="D52" s="405"/>
      <c r="E52" s="405"/>
      <c r="F52" s="405"/>
      <c r="G52" s="405"/>
      <c r="H52" s="405"/>
      <c r="I52" s="405"/>
      <c r="J52" s="405"/>
      <c r="K52" s="217"/>
    </row>
    <row r="53" spans="2:11" ht="15" customHeight="1">
      <c r="B53" s="216"/>
      <c r="C53" s="405" t="s">
        <v>889</v>
      </c>
      <c r="D53" s="405"/>
      <c r="E53" s="405"/>
      <c r="F53" s="405"/>
      <c r="G53" s="405"/>
      <c r="H53" s="405"/>
      <c r="I53" s="405"/>
      <c r="J53" s="405"/>
      <c r="K53" s="217"/>
    </row>
    <row r="54" spans="2:11" ht="12.75" customHeight="1">
      <c r="B54" s="216"/>
      <c r="C54" s="219"/>
      <c r="D54" s="219"/>
      <c r="E54" s="219"/>
      <c r="F54" s="219"/>
      <c r="G54" s="219"/>
      <c r="H54" s="219"/>
      <c r="I54" s="219"/>
      <c r="J54" s="219"/>
      <c r="K54" s="217"/>
    </row>
    <row r="55" spans="2:11" ht="15" customHeight="1">
      <c r="B55" s="216"/>
      <c r="C55" s="405" t="s">
        <v>890</v>
      </c>
      <c r="D55" s="405"/>
      <c r="E55" s="405"/>
      <c r="F55" s="405"/>
      <c r="G55" s="405"/>
      <c r="H55" s="405"/>
      <c r="I55" s="405"/>
      <c r="J55" s="405"/>
      <c r="K55" s="217"/>
    </row>
    <row r="56" spans="2:11" ht="15" customHeight="1">
      <c r="B56" s="216"/>
      <c r="C56" s="221"/>
      <c r="D56" s="405" t="s">
        <v>891</v>
      </c>
      <c r="E56" s="405"/>
      <c r="F56" s="405"/>
      <c r="G56" s="405"/>
      <c r="H56" s="405"/>
      <c r="I56" s="405"/>
      <c r="J56" s="405"/>
      <c r="K56" s="217"/>
    </row>
    <row r="57" spans="2:11" ht="15" customHeight="1">
      <c r="B57" s="216"/>
      <c r="C57" s="221"/>
      <c r="D57" s="405" t="s">
        <v>892</v>
      </c>
      <c r="E57" s="405"/>
      <c r="F57" s="405"/>
      <c r="G57" s="405"/>
      <c r="H57" s="405"/>
      <c r="I57" s="405"/>
      <c r="J57" s="405"/>
      <c r="K57" s="217"/>
    </row>
    <row r="58" spans="2:11" ht="15" customHeight="1">
      <c r="B58" s="216"/>
      <c r="C58" s="221"/>
      <c r="D58" s="405" t="s">
        <v>893</v>
      </c>
      <c r="E58" s="405"/>
      <c r="F58" s="405"/>
      <c r="G58" s="405"/>
      <c r="H58" s="405"/>
      <c r="I58" s="405"/>
      <c r="J58" s="405"/>
      <c r="K58" s="217"/>
    </row>
    <row r="59" spans="2:11" ht="15" customHeight="1">
      <c r="B59" s="216"/>
      <c r="C59" s="221"/>
      <c r="D59" s="405" t="s">
        <v>894</v>
      </c>
      <c r="E59" s="405"/>
      <c r="F59" s="405"/>
      <c r="G59" s="405"/>
      <c r="H59" s="405"/>
      <c r="I59" s="405"/>
      <c r="J59" s="405"/>
      <c r="K59" s="217"/>
    </row>
    <row r="60" spans="2:11" ht="15" customHeight="1">
      <c r="B60" s="216"/>
      <c r="C60" s="221"/>
      <c r="D60" s="406" t="s">
        <v>895</v>
      </c>
      <c r="E60" s="406"/>
      <c r="F60" s="406"/>
      <c r="G60" s="406"/>
      <c r="H60" s="406"/>
      <c r="I60" s="406"/>
      <c r="J60" s="406"/>
      <c r="K60" s="217"/>
    </row>
    <row r="61" spans="2:11" ht="15" customHeight="1">
      <c r="B61" s="216"/>
      <c r="C61" s="221"/>
      <c r="D61" s="405" t="s">
        <v>896</v>
      </c>
      <c r="E61" s="405"/>
      <c r="F61" s="405"/>
      <c r="G61" s="405"/>
      <c r="H61" s="405"/>
      <c r="I61" s="405"/>
      <c r="J61" s="405"/>
      <c r="K61" s="217"/>
    </row>
    <row r="62" spans="2:11" ht="12.75" customHeight="1">
      <c r="B62" s="216"/>
      <c r="C62" s="221"/>
      <c r="D62" s="221"/>
      <c r="E62" s="224"/>
      <c r="F62" s="221"/>
      <c r="G62" s="221"/>
      <c r="H62" s="221"/>
      <c r="I62" s="221"/>
      <c r="J62" s="221"/>
      <c r="K62" s="217"/>
    </row>
    <row r="63" spans="2:11" ht="15" customHeight="1">
      <c r="B63" s="216"/>
      <c r="C63" s="221"/>
      <c r="D63" s="405" t="s">
        <v>897</v>
      </c>
      <c r="E63" s="405"/>
      <c r="F63" s="405"/>
      <c r="G63" s="405"/>
      <c r="H63" s="405"/>
      <c r="I63" s="405"/>
      <c r="J63" s="405"/>
      <c r="K63" s="217"/>
    </row>
    <row r="64" spans="2:11" ht="15" customHeight="1">
      <c r="B64" s="216"/>
      <c r="C64" s="221"/>
      <c r="D64" s="406" t="s">
        <v>898</v>
      </c>
      <c r="E64" s="406"/>
      <c r="F64" s="406"/>
      <c r="G64" s="406"/>
      <c r="H64" s="406"/>
      <c r="I64" s="406"/>
      <c r="J64" s="406"/>
      <c r="K64" s="217"/>
    </row>
    <row r="65" spans="2:11" ht="15" customHeight="1">
      <c r="B65" s="216"/>
      <c r="C65" s="221"/>
      <c r="D65" s="405" t="s">
        <v>899</v>
      </c>
      <c r="E65" s="405"/>
      <c r="F65" s="405"/>
      <c r="G65" s="405"/>
      <c r="H65" s="405"/>
      <c r="I65" s="405"/>
      <c r="J65" s="405"/>
      <c r="K65" s="217"/>
    </row>
    <row r="66" spans="2:11" ht="15" customHeight="1">
      <c r="B66" s="216"/>
      <c r="C66" s="221"/>
      <c r="D66" s="405" t="s">
        <v>900</v>
      </c>
      <c r="E66" s="405"/>
      <c r="F66" s="405"/>
      <c r="G66" s="405"/>
      <c r="H66" s="405"/>
      <c r="I66" s="405"/>
      <c r="J66" s="405"/>
      <c r="K66" s="217"/>
    </row>
    <row r="67" spans="2:11" ht="15" customHeight="1">
      <c r="B67" s="216"/>
      <c r="C67" s="221"/>
      <c r="D67" s="405" t="s">
        <v>901</v>
      </c>
      <c r="E67" s="405"/>
      <c r="F67" s="405"/>
      <c r="G67" s="405"/>
      <c r="H67" s="405"/>
      <c r="I67" s="405"/>
      <c r="J67" s="405"/>
      <c r="K67" s="217"/>
    </row>
    <row r="68" spans="2:11" ht="15" customHeight="1">
      <c r="B68" s="216"/>
      <c r="C68" s="221"/>
      <c r="D68" s="405" t="s">
        <v>902</v>
      </c>
      <c r="E68" s="405"/>
      <c r="F68" s="405"/>
      <c r="G68" s="405"/>
      <c r="H68" s="405"/>
      <c r="I68" s="405"/>
      <c r="J68" s="405"/>
      <c r="K68" s="217"/>
    </row>
    <row r="69" spans="2:11" ht="12.75" customHeight="1">
      <c r="B69" s="225"/>
      <c r="C69" s="226"/>
      <c r="D69" s="226"/>
      <c r="E69" s="226"/>
      <c r="F69" s="226"/>
      <c r="G69" s="226"/>
      <c r="H69" s="226"/>
      <c r="I69" s="226"/>
      <c r="J69" s="226"/>
      <c r="K69" s="227"/>
    </row>
    <row r="70" spans="2:11" ht="18.75" customHeight="1">
      <c r="B70" s="228"/>
      <c r="C70" s="228"/>
      <c r="D70" s="228"/>
      <c r="E70" s="228"/>
      <c r="F70" s="228"/>
      <c r="G70" s="228"/>
      <c r="H70" s="228"/>
      <c r="I70" s="228"/>
      <c r="J70" s="228"/>
      <c r="K70" s="229"/>
    </row>
    <row r="71" spans="2:11" ht="18.75" customHeight="1">
      <c r="B71" s="229"/>
      <c r="C71" s="229"/>
      <c r="D71" s="229"/>
      <c r="E71" s="229"/>
      <c r="F71" s="229"/>
      <c r="G71" s="229"/>
      <c r="H71" s="229"/>
      <c r="I71" s="229"/>
      <c r="J71" s="229"/>
      <c r="K71" s="229"/>
    </row>
    <row r="72" spans="2:11" ht="7.5" customHeight="1">
      <c r="B72" s="230"/>
      <c r="C72" s="231"/>
      <c r="D72" s="231"/>
      <c r="E72" s="231"/>
      <c r="F72" s="231"/>
      <c r="G72" s="231"/>
      <c r="H72" s="231"/>
      <c r="I72" s="231"/>
      <c r="J72" s="231"/>
      <c r="K72" s="232"/>
    </row>
    <row r="73" spans="2:11" ht="45" customHeight="1">
      <c r="B73" s="233"/>
      <c r="C73" s="407" t="s">
        <v>93</v>
      </c>
      <c r="D73" s="407"/>
      <c r="E73" s="407"/>
      <c r="F73" s="407"/>
      <c r="G73" s="407"/>
      <c r="H73" s="407"/>
      <c r="I73" s="407"/>
      <c r="J73" s="407"/>
      <c r="K73" s="234"/>
    </row>
    <row r="74" spans="2:11" ht="17.25" customHeight="1">
      <c r="B74" s="233"/>
      <c r="C74" s="235" t="s">
        <v>903</v>
      </c>
      <c r="D74" s="235"/>
      <c r="E74" s="235"/>
      <c r="F74" s="235" t="s">
        <v>904</v>
      </c>
      <c r="G74" s="236"/>
      <c r="H74" s="235" t="s">
        <v>120</v>
      </c>
      <c r="I74" s="235" t="s">
        <v>50</v>
      </c>
      <c r="J74" s="235" t="s">
        <v>905</v>
      </c>
      <c r="K74" s="234"/>
    </row>
    <row r="75" spans="2:11" ht="17.25" customHeight="1">
      <c r="B75" s="233"/>
      <c r="C75" s="237" t="s">
        <v>906</v>
      </c>
      <c r="D75" s="237"/>
      <c r="E75" s="237"/>
      <c r="F75" s="238" t="s">
        <v>907</v>
      </c>
      <c r="G75" s="239"/>
      <c r="H75" s="237"/>
      <c r="I75" s="237"/>
      <c r="J75" s="237" t="s">
        <v>908</v>
      </c>
      <c r="K75" s="234"/>
    </row>
    <row r="76" spans="2:11" ht="5.25" customHeight="1">
      <c r="B76" s="233"/>
      <c r="C76" s="240"/>
      <c r="D76" s="240"/>
      <c r="E76" s="240"/>
      <c r="F76" s="240"/>
      <c r="G76" s="241"/>
      <c r="H76" s="240"/>
      <c r="I76" s="240"/>
      <c r="J76" s="240"/>
      <c r="K76" s="234"/>
    </row>
    <row r="77" spans="2:11" ht="15" customHeight="1">
      <c r="B77" s="233"/>
      <c r="C77" s="223" t="s">
        <v>46</v>
      </c>
      <c r="D77" s="240"/>
      <c r="E77" s="240"/>
      <c r="F77" s="242" t="s">
        <v>909</v>
      </c>
      <c r="G77" s="241"/>
      <c r="H77" s="223" t="s">
        <v>910</v>
      </c>
      <c r="I77" s="223" t="s">
        <v>911</v>
      </c>
      <c r="J77" s="223">
        <v>20</v>
      </c>
      <c r="K77" s="234"/>
    </row>
    <row r="78" spans="2:11" ht="15" customHeight="1">
      <c r="B78" s="233"/>
      <c r="C78" s="223" t="s">
        <v>912</v>
      </c>
      <c r="D78" s="223"/>
      <c r="E78" s="223"/>
      <c r="F78" s="242" t="s">
        <v>909</v>
      </c>
      <c r="G78" s="241"/>
      <c r="H78" s="223" t="s">
        <v>913</v>
      </c>
      <c r="I78" s="223" t="s">
        <v>911</v>
      </c>
      <c r="J78" s="223">
        <v>120</v>
      </c>
      <c r="K78" s="234"/>
    </row>
    <row r="79" spans="2:11" ht="15" customHeight="1">
      <c r="B79" s="243"/>
      <c r="C79" s="223" t="s">
        <v>914</v>
      </c>
      <c r="D79" s="223"/>
      <c r="E79" s="223"/>
      <c r="F79" s="242" t="s">
        <v>915</v>
      </c>
      <c r="G79" s="241"/>
      <c r="H79" s="223" t="s">
        <v>916</v>
      </c>
      <c r="I79" s="223" t="s">
        <v>911</v>
      </c>
      <c r="J79" s="223">
        <v>50</v>
      </c>
      <c r="K79" s="234"/>
    </row>
    <row r="80" spans="2:11" ht="15" customHeight="1">
      <c r="B80" s="243"/>
      <c r="C80" s="223" t="s">
        <v>917</v>
      </c>
      <c r="D80" s="223"/>
      <c r="E80" s="223"/>
      <c r="F80" s="242" t="s">
        <v>909</v>
      </c>
      <c r="G80" s="241"/>
      <c r="H80" s="223" t="s">
        <v>918</v>
      </c>
      <c r="I80" s="223" t="s">
        <v>919</v>
      </c>
      <c r="J80" s="223"/>
      <c r="K80" s="234"/>
    </row>
    <row r="81" spans="2:11" ht="15" customHeight="1">
      <c r="B81" s="243"/>
      <c r="C81" s="244" t="s">
        <v>920</v>
      </c>
      <c r="D81" s="244"/>
      <c r="E81" s="244"/>
      <c r="F81" s="245" t="s">
        <v>915</v>
      </c>
      <c r="G81" s="244"/>
      <c r="H81" s="244" t="s">
        <v>921</v>
      </c>
      <c r="I81" s="244" t="s">
        <v>911</v>
      </c>
      <c r="J81" s="244">
        <v>15</v>
      </c>
      <c r="K81" s="234"/>
    </row>
    <row r="82" spans="2:11" ht="15" customHeight="1">
      <c r="B82" s="243"/>
      <c r="C82" s="244" t="s">
        <v>922</v>
      </c>
      <c r="D82" s="244"/>
      <c r="E82" s="244"/>
      <c r="F82" s="245" t="s">
        <v>915</v>
      </c>
      <c r="G82" s="244"/>
      <c r="H82" s="244" t="s">
        <v>923</v>
      </c>
      <c r="I82" s="244" t="s">
        <v>911</v>
      </c>
      <c r="J82" s="244">
        <v>15</v>
      </c>
      <c r="K82" s="234"/>
    </row>
    <row r="83" spans="2:11" ht="15" customHeight="1">
      <c r="B83" s="243"/>
      <c r="C83" s="244" t="s">
        <v>924</v>
      </c>
      <c r="D83" s="244"/>
      <c r="E83" s="244"/>
      <c r="F83" s="245" t="s">
        <v>915</v>
      </c>
      <c r="G83" s="244"/>
      <c r="H83" s="244" t="s">
        <v>925</v>
      </c>
      <c r="I83" s="244" t="s">
        <v>911</v>
      </c>
      <c r="J83" s="244">
        <v>20</v>
      </c>
      <c r="K83" s="234"/>
    </row>
    <row r="84" spans="2:11" ht="15" customHeight="1">
      <c r="B84" s="243"/>
      <c r="C84" s="244" t="s">
        <v>926</v>
      </c>
      <c r="D84" s="244"/>
      <c r="E84" s="244"/>
      <c r="F84" s="245" t="s">
        <v>915</v>
      </c>
      <c r="G84" s="244"/>
      <c r="H84" s="244" t="s">
        <v>927</v>
      </c>
      <c r="I84" s="244" t="s">
        <v>911</v>
      </c>
      <c r="J84" s="244">
        <v>20</v>
      </c>
      <c r="K84" s="234"/>
    </row>
    <row r="85" spans="2:11" ht="15" customHeight="1">
      <c r="B85" s="243"/>
      <c r="C85" s="223" t="s">
        <v>928</v>
      </c>
      <c r="D85" s="223"/>
      <c r="E85" s="223"/>
      <c r="F85" s="242" t="s">
        <v>915</v>
      </c>
      <c r="G85" s="241"/>
      <c r="H85" s="223" t="s">
        <v>929</v>
      </c>
      <c r="I85" s="223" t="s">
        <v>911</v>
      </c>
      <c r="J85" s="223">
        <v>50</v>
      </c>
      <c r="K85" s="234"/>
    </row>
    <row r="86" spans="2:11" ht="15" customHeight="1">
      <c r="B86" s="243"/>
      <c r="C86" s="223" t="s">
        <v>930</v>
      </c>
      <c r="D86" s="223"/>
      <c r="E86" s="223"/>
      <c r="F86" s="242" t="s">
        <v>915</v>
      </c>
      <c r="G86" s="241"/>
      <c r="H86" s="223" t="s">
        <v>931</v>
      </c>
      <c r="I86" s="223" t="s">
        <v>911</v>
      </c>
      <c r="J86" s="223">
        <v>20</v>
      </c>
      <c r="K86" s="234"/>
    </row>
    <row r="87" spans="2:11" ht="15" customHeight="1">
      <c r="B87" s="243"/>
      <c r="C87" s="223" t="s">
        <v>932</v>
      </c>
      <c r="D87" s="223"/>
      <c r="E87" s="223"/>
      <c r="F87" s="242" t="s">
        <v>915</v>
      </c>
      <c r="G87" s="241"/>
      <c r="H87" s="223" t="s">
        <v>933</v>
      </c>
      <c r="I87" s="223" t="s">
        <v>911</v>
      </c>
      <c r="J87" s="223">
        <v>20</v>
      </c>
      <c r="K87" s="234"/>
    </row>
    <row r="88" spans="2:11" ht="15" customHeight="1">
      <c r="B88" s="243"/>
      <c r="C88" s="223" t="s">
        <v>934</v>
      </c>
      <c r="D88" s="223"/>
      <c r="E88" s="223"/>
      <c r="F88" s="242" t="s">
        <v>915</v>
      </c>
      <c r="G88" s="241"/>
      <c r="H88" s="223" t="s">
        <v>935</v>
      </c>
      <c r="I88" s="223" t="s">
        <v>911</v>
      </c>
      <c r="J88" s="223">
        <v>50</v>
      </c>
      <c r="K88" s="234"/>
    </row>
    <row r="89" spans="2:11" ht="15" customHeight="1">
      <c r="B89" s="243"/>
      <c r="C89" s="223" t="s">
        <v>936</v>
      </c>
      <c r="D89" s="223"/>
      <c r="E89" s="223"/>
      <c r="F89" s="242" t="s">
        <v>915</v>
      </c>
      <c r="G89" s="241"/>
      <c r="H89" s="223" t="s">
        <v>936</v>
      </c>
      <c r="I89" s="223" t="s">
        <v>911</v>
      </c>
      <c r="J89" s="223">
        <v>50</v>
      </c>
      <c r="K89" s="234"/>
    </row>
    <row r="90" spans="2:11" ht="15" customHeight="1">
      <c r="B90" s="243"/>
      <c r="C90" s="223" t="s">
        <v>125</v>
      </c>
      <c r="D90" s="223"/>
      <c r="E90" s="223"/>
      <c r="F90" s="242" t="s">
        <v>915</v>
      </c>
      <c r="G90" s="241"/>
      <c r="H90" s="223" t="s">
        <v>937</v>
      </c>
      <c r="I90" s="223" t="s">
        <v>911</v>
      </c>
      <c r="J90" s="223">
        <v>255</v>
      </c>
      <c r="K90" s="234"/>
    </row>
    <row r="91" spans="2:11" ht="15" customHeight="1">
      <c r="B91" s="243"/>
      <c r="C91" s="223" t="s">
        <v>938</v>
      </c>
      <c r="D91" s="223"/>
      <c r="E91" s="223"/>
      <c r="F91" s="242" t="s">
        <v>909</v>
      </c>
      <c r="G91" s="241"/>
      <c r="H91" s="223" t="s">
        <v>939</v>
      </c>
      <c r="I91" s="223" t="s">
        <v>940</v>
      </c>
      <c r="J91" s="223"/>
      <c r="K91" s="234"/>
    </row>
    <row r="92" spans="2:11" ht="15" customHeight="1">
      <c r="B92" s="243"/>
      <c r="C92" s="223" t="s">
        <v>941</v>
      </c>
      <c r="D92" s="223"/>
      <c r="E92" s="223"/>
      <c r="F92" s="242" t="s">
        <v>909</v>
      </c>
      <c r="G92" s="241"/>
      <c r="H92" s="223" t="s">
        <v>942</v>
      </c>
      <c r="I92" s="223" t="s">
        <v>943</v>
      </c>
      <c r="J92" s="223"/>
      <c r="K92" s="234"/>
    </row>
    <row r="93" spans="2:11" ht="15" customHeight="1">
      <c r="B93" s="243"/>
      <c r="C93" s="223" t="s">
        <v>944</v>
      </c>
      <c r="D93" s="223"/>
      <c r="E93" s="223"/>
      <c r="F93" s="242" t="s">
        <v>909</v>
      </c>
      <c r="G93" s="241"/>
      <c r="H93" s="223" t="s">
        <v>944</v>
      </c>
      <c r="I93" s="223" t="s">
        <v>943</v>
      </c>
      <c r="J93" s="223"/>
      <c r="K93" s="234"/>
    </row>
    <row r="94" spans="2:11" ht="15" customHeight="1">
      <c r="B94" s="243"/>
      <c r="C94" s="223" t="s">
        <v>31</v>
      </c>
      <c r="D94" s="223"/>
      <c r="E94" s="223"/>
      <c r="F94" s="242" t="s">
        <v>909</v>
      </c>
      <c r="G94" s="241"/>
      <c r="H94" s="223" t="s">
        <v>945</v>
      </c>
      <c r="I94" s="223" t="s">
        <v>943</v>
      </c>
      <c r="J94" s="223"/>
      <c r="K94" s="234"/>
    </row>
    <row r="95" spans="2:11" ht="15" customHeight="1">
      <c r="B95" s="243"/>
      <c r="C95" s="223" t="s">
        <v>41</v>
      </c>
      <c r="D95" s="223"/>
      <c r="E95" s="223"/>
      <c r="F95" s="242" t="s">
        <v>909</v>
      </c>
      <c r="G95" s="241"/>
      <c r="H95" s="223" t="s">
        <v>946</v>
      </c>
      <c r="I95" s="223" t="s">
        <v>943</v>
      </c>
      <c r="J95" s="223"/>
      <c r="K95" s="234"/>
    </row>
    <row r="96" spans="2:11" ht="15" customHeight="1">
      <c r="B96" s="246"/>
      <c r="C96" s="247"/>
      <c r="D96" s="247"/>
      <c r="E96" s="247"/>
      <c r="F96" s="247"/>
      <c r="G96" s="247"/>
      <c r="H96" s="247"/>
      <c r="I96" s="247"/>
      <c r="J96" s="247"/>
      <c r="K96" s="248"/>
    </row>
    <row r="97" spans="2:11" ht="18.75" customHeight="1">
      <c r="B97" s="249"/>
      <c r="C97" s="250"/>
      <c r="D97" s="250"/>
      <c r="E97" s="250"/>
      <c r="F97" s="250"/>
      <c r="G97" s="250"/>
      <c r="H97" s="250"/>
      <c r="I97" s="250"/>
      <c r="J97" s="250"/>
      <c r="K97" s="249"/>
    </row>
    <row r="98" spans="2:11" ht="18.75" customHeight="1">
      <c r="B98" s="229"/>
      <c r="C98" s="229"/>
      <c r="D98" s="229"/>
      <c r="E98" s="229"/>
      <c r="F98" s="229"/>
      <c r="G98" s="229"/>
      <c r="H98" s="229"/>
      <c r="I98" s="229"/>
      <c r="J98" s="229"/>
      <c r="K98" s="229"/>
    </row>
    <row r="99" spans="2:11" ht="7.5" customHeight="1">
      <c r="B99" s="230"/>
      <c r="C99" s="231"/>
      <c r="D99" s="231"/>
      <c r="E99" s="231"/>
      <c r="F99" s="231"/>
      <c r="G99" s="231"/>
      <c r="H99" s="231"/>
      <c r="I99" s="231"/>
      <c r="J99" s="231"/>
      <c r="K99" s="232"/>
    </row>
    <row r="100" spans="2:11" ht="45" customHeight="1">
      <c r="B100" s="233"/>
      <c r="C100" s="407" t="s">
        <v>947</v>
      </c>
      <c r="D100" s="407"/>
      <c r="E100" s="407"/>
      <c r="F100" s="407"/>
      <c r="G100" s="407"/>
      <c r="H100" s="407"/>
      <c r="I100" s="407"/>
      <c r="J100" s="407"/>
      <c r="K100" s="234"/>
    </row>
    <row r="101" spans="2:11" ht="17.25" customHeight="1">
      <c r="B101" s="233"/>
      <c r="C101" s="235" t="s">
        <v>903</v>
      </c>
      <c r="D101" s="235"/>
      <c r="E101" s="235"/>
      <c r="F101" s="235" t="s">
        <v>904</v>
      </c>
      <c r="G101" s="236"/>
      <c r="H101" s="235" t="s">
        <v>120</v>
      </c>
      <c r="I101" s="235" t="s">
        <v>50</v>
      </c>
      <c r="J101" s="235" t="s">
        <v>905</v>
      </c>
      <c r="K101" s="234"/>
    </row>
    <row r="102" spans="2:11" ht="17.25" customHeight="1">
      <c r="B102" s="233"/>
      <c r="C102" s="237" t="s">
        <v>906</v>
      </c>
      <c r="D102" s="237"/>
      <c r="E102" s="237"/>
      <c r="F102" s="238" t="s">
        <v>907</v>
      </c>
      <c r="G102" s="239"/>
      <c r="H102" s="237"/>
      <c r="I102" s="237"/>
      <c r="J102" s="237" t="s">
        <v>908</v>
      </c>
      <c r="K102" s="234"/>
    </row>
    <row r="103" spans="2:11" ht="5.25" customHeight="1">
      <c r="B103" s="233"/>
      <c r="C103" s="235"/>
      <c r="D103" s="235"/>
      <c r="E103" s="235"/>
      <c r="F103" s="235"/>
      <c r="G103" s="251"/>
      <c r="H103" s="235"/>
      <c r="I103" s="235"/>
      <c r="J103" s="235"/>
      <c r="K103" s="234"/>
    </row>
    <row r="104" spans="2:11" ht="15" customHeight="1">
      <c r="B104" s="233"/>
      <c r="C104" s="223" t="s">
        <v>46</v>
      </c>
      <c r="D104" s="240"/>
      <c r="E104" s="240"/>
      <c r="F104" s="242" t="s">
        <v>909</v>
      </c>
      <c r="G104" s="251"/>
      <c r="H104" s="223" t="s">
        <v>948</v>
      </c>
      <c r="I104" s="223" t="s">
        <v>911</v>
      </c>
      <c r="J104" s="223">
        <v>20</v>
      </c>
      <c r="K104" s="234"/>
    </row>
    <row r="105" spans="2:11" ht="15" customHeight="1">
      <c r="B105" s="233"/>
      <c r="C105" s="223" t="s">
        <v>912</v>
      </c>
      <c r="D105" s="223"/>
      <c r="E105" s="223"/>
      <c r="F105" s="242" t="s">
        <v>909</v>
      </c>
      <c r="G105" s="223"/>
      <c r="H105" s="223" t="s">
        <v>948</v>
      </c>
      <c r="I105" s="223" t="s">
        <v>911</v>
      </c>
      <c r="J105" s="223">
        <v>120</v>
      </c>
      <c r="K105" s="234"/>
    </row>
    <row r="106" spans="2:11" ht="15" customHeight="1">
      <c r="B106" s="243"/>
      <c r="C106" s="223" t="s">
        <v>914</v>
      </c>
      <c r="D106" s="223"/>
      <c r="E106" s="223"/>
      <c r="F106" s="242" t="s">
        <v>915</v>
      </c>
      <c r="G106" s="223"/>
      <c r="H106" s="223" t="s">
        <v>948</v>
      </c>
      <c r="I106" s="223" t="s">
        <v>911</v>
      </c>
      <c r="J106" s="223">
        <v>50</v>
      </c>
      <c r="K106" s="234"/>
    </row>
    <row r="107" spans="2:11" ht="15" customHeight="1">
      <c r="B107" s="243"/>
      <c r="C107" s="223" t="s">
        <v>917</v>
      </c>
      <c r="D107" s="223"/>
      <c r="E107" s="223"/>
      <c r="F107" s="242" t="s">
        <v>909</v>
      </c>
      <c r="G107" s="223"/>
      <c r="H107" s="223" t="s">
        <v>948</v>
      </c>
      <c r="I107" s="223" t="s">
        <v>919</v>
      </c>
      <c r="J107" s="223"/>
      <c r="K107" s="234"/>
    </row>
    <row r="108" spans="2:11" ht="15" customHeight="1">
      <c r="B108" s="243"/>
      <c r="C108" s="223" t="s">
        <v>928</v>
      </c>
      <c r="D108" s="223"/>
      <c r="E108" s="223"/>
      <c r="F108" s="242" t="s">
        <v>915</v>
      </c>
      <c r="G108" s="223"/>
      <c r="H108" s="223" t="s">
        <v>948</v>
      </c>
      <c r="I108" s="223" t="s">
        <v>911</v>
      </c>
      <c r="J108" s="223">
        <v>50</v>
      </c>
      <c r="K108" s="234"/>
    </row>
    <row r="109" spans="2:11" ht="15" customHeight="1">
      <c r="B109" s="243"/>
      <c r="C109" s="223" t="s">
        <v>936</v>
      </c>
      <c r="D109" s="223"/>
      <c r="E109" s="223"/>
      <c r="F109" s="242" t="s">
        <v>915</v>
      </c>
      <c r="G109" s="223"/>
      <c r="H109" s="223" t="s">
        <v>948</v>
      </c>
      <c r="I109" s="223" t="s">
        <v>911</v>
      </c>
      <c r="J109" s="223">
        <v>50</v>
      </c>
      <c r="K109" s="234"/>
    </row>
    <row r="110" spans="2:11" ht="15" customHeight="1">
      <c r="B110" s="243"/>
      <c r="C110" s="223" t="s">
        <v>934</v>
      </c>
      <c r="D110" s="223"/>
      <c r="E110" s="223"/>
      <c r="F110" s="242" t="s">
        <v>915</v>
      </c>
      <c r="G110" s="223"/>
      <c r="H110" s="223" t="s">
        <v>948</v>
      </c>
      <c r="I110" s="223" t="s">
        <v>911</v>
      </c>
      <c r="J110" s="223">
        <v>50</v>
      </c>
      <c r="K110" s="234"/>
    </row>
    <row r="111" spans="2:11" ht="15" customHeight="1">
      <c r="B111" s="243"/>
      <c r="C111" s="223" t="s">
        <v>46</v>
      </c>
      <c r="D111" s="223"/>
      <c r="E111" s="223"/>
      <c r="F111" s="242" t="s">
        <v>909</v>
      </c>
      <c r="G111" s="223"/>
      <c r="H111" s="223" t="s">
        <v>949</v>
      </c>
      <c r="I111" s="223" t="s">
        <v>911</v>
      </c>
      <c r="J111" s="223">
        <v>20</v>
      </c>
      <c r="K111" s="234"/>
    </row>
    <row r="112" spans="2:11" ht="15" customHeight="1">
      <c r="B112" s="243"/>
      <c r="C112" s="223" t="s">
        <v>950</v>
      </c>
      <c r="D112" s="223"/>
      <c r="E112" s="223"/>
      <c r="F112" s="242" t="s">
        <v>909</v>
      </c>
      <c r="G112" s="223"/>
      <c r="H112" s="223" t="s">
        <v>951</v>
      </c>
      <c r="I112" s="223" t="s">
        <v>911</v>
      </c>
      <c r="J112" s="223">
        <v>120</v>
      </c>
      <c r="K112" s="234"/>
    </row>
    <row r="113" spans="2:11" ht="15" customHeight="1">
      <c r="B113" s="243"/>
      <c r="C113" s="223" t="s">
        <v>31</v>
      </c>
      <c r="D113" s="223"/>
      <c r="E113" s="223"/>
      <c r="F113" s="242" t="s">
        <v>909</v>
      </c>
      <c r="G113" s="223"/>
      <c r="H113" s="223" t="s">
        <v>952</v>
      </c>
      <c r="I113" s="223" t="s">
        <v>943</v>
      </c>
      <c r="J113" s="223"/>
      <c r="K113" s="234"/>
    </row>
    <row r="114" spans="2:11" ht="15" customHeight="1">
      <c r="B114" s="243"/>
      <c r="C114" s="223" t="s">
        <v>41</v>
      </c>
      <c r="D114" s="223"/>
      <c r="E114" s="223"/>
      <c r="F114" s="242" t="s">
        <v>909</v>
      </c>
      <c r="G114" s="223"/>
      <c r="H114" s="223" t="s">
        <v>953</v>
      </c>
      <c r="I114" s="223" t="s">
        <v>943</v>
      </c>
      <c r="J114" s="223"/>
      <c r="K114" s="234"/>
    </row>
    <row r="115" spans="2:11" ht="15" customHeight="1">
      <c r="B115" s="243"/>
      <c r="C115" s="223" t="s">
        <v>50</v>
      </c>
      <c r="D115" s="223"/>
      <c r="E115" s="223"/>
      <c r="F115" s="242" t="s">
        <v>909</v>
      </c>
      <c r="G115" s="223"/>
      <c r="H115" s="223" t="s">
        <v>954</v>
      </c>
      <c r="I115" s="223" t="s">
        <v>955</v>
      </c>
      <c r="J115" s="223"/>
      <c r="K115" s="234"/>
    </row>
    <row r="116" spans="2:11" ht="15" customHeight="1">
      <c r="B116" s="246"/>
      <c r="C116" s="252"/>
      <c r="D116" s="252"/>
      <c r="E116" s="252"/>
      <c r="F116" s="252"/>
      <c r="G116" s="252"/>
      <c r="H116" s="252"/>
      <c r="I116" s="252"/>
      <c r="J116" s="252"/>
      <c r="K116" s="248"/>
    </row>
    <row r="117" spans="2:11" ht="18.75" customHeight="1">
      <c r="B117" s="253"/>
      <c r="C117" s="219"/>
      <c r="D117" s="219"/>
      <c r="E117" s="219"/>
      <c r="F117" s="254"/>
      <c r="G117" s="219"/>
      <c r="H117" s="219"/>
      <c r="I117" s="219"/>
      <c r="J117" s="219"/>
      <c r="K117" s="253"/>
    </row>
    <row r="118" spans="2:11" ht="18.75" customHeight="1">
      <c r="B118" s="229"/>
      <c r="C118" s="229"/>
      <c r="D118" s="229"/>
      <c r="E118" s="229"/>
      <c r="F118" s="229"/>
      <c r="G118" s="229"/>
      <c r="H118" s="229"/>
      <c r="I118" s="229"/>
      <c r="J118" s="229"/>
      <c r="K118" s="229"/>
    </row>
    <row r="119" spans="2:11" ht="7.5" customHeight="1">
      <c r="B119" s="255"/>
      <c r="C119" s="256"/>
      <c r="D119" s="256"/>
      <c r="E119" s="256"/>
      <c r="F119" s="256"/>
      <c r="G119" s="256"/>
      <c r="H119" s="256"/>
      <c r="I119" s="256"/>
      <c r="J119" s="256"/>
      <c r="K119" s="257"/>
    </row>
    <row r="120" spans="2:11" ht="45" customHeight="1">
      <c r="B120" s="258"/>
      <c r="C120" s="402" t="s">
        <v>956</v>
      </c>
      <c r="D120" s="402"/>
      <c r="E120" s="402"/>
      <c r="F120" s="402"/>
      <c r="G120" s="402"/>
      <c r="H120" s="402"/>
      <c r="I120" s="402"/>
      <c r="J120" s="402"/>
      <c r="K120" s="259"/>
    </row>
    <row r="121" spans="2:11" ht="17.25" customHeight="1">
      <c r="B121" s="260"/>
      <c r="C121" s="235" t="s">
        <v>903</v>
      </c>
      <c r="D121" s="235"/>
      <c r="E121" s="235"/>
      <c r="F121" s="235" t="s">
        <v>904</v>
      </c>
      <c r="G121" s="236"/>
      <c r="H121" s="235" t="s">
        <v>120</v>
      </c>
      <c r="I121" s="235" t="s">
        <v>50</v>
      </c>
      <c r="J121" s="235" t="s">
        <v>905</v>
      </c>
      <c r="K121" s="261"/>
    </row>
    <row r="122" spans="2:11" ht="17.25" customHeight="1">
      <c r="B122" s="260"/>
      <c r="C122" s="237" t="s">
        <v>906</v>
      </c>
      <c r="D122" s="237"/>
      <c r="E122" s="237"/>
      <c r="F122" s="238" t="s">
        <v>907</v>
      </c>
      <c r="G122" s="239"/>
      <c r="H122" s="237"/>
      <c r="I122" s="237"/>
      <c r="J122" s="237" t="s">
        <v>908</v>
      </c>
      <c r="K122" s="261"/>
    </row>
    <row r="123" spans="2:11" ht="5.25" customHeight="1">
      <c r="B123" s="262"/>
      <c r="C123" s="240"/>
      <c r="D123" s="240"/>
      <c r="E123" s="240"/>
      <c r="F123" s="240"/>
      <c r="G123" s="223"/>
      <c r="H123" s="240"/>
      <c r="I123" s="240"/>
      <c r="J123" s="240"/>
      <c r="K123" s="263"/>
    </row>
    <row r="124" spans="2:11" ht="15" customHeight="1">
      <c r="B124" s="262"/>
      <c r="C124" s="223" t="s">
        <v>912</v>
      </c>
      <c r="D124" s="240"/>
      <c r="E124" s="240"/>
      <c r="F124" s="242" t="s">
        <v>909</v>
      </c>
      <c r="G124" s="223"/>
      <c r="H124" s="223" t="s">
        <v>948</v>
      </c>
      <c r="I124" s="223" t="s">
        <v>911</v>
      </c>
      <c r="J124" s="223">
        <v>120</v>
      </c>
      <c r="K124" s="264"/>
    </row>
    <row r="125" spans="2:11" ht="15" customHeight="1">
      <c r="B125" s="262"/>
      <c r="C125" s="223" t="s">
        <v>957</v>
      </c>
      <c r="D125" s="223"/>
      <c r="E125" s="223"/>
      <c r="F125" s="242" t="s">
        <v>909</v>
      </c>
      <c r="G125" s="223"/>
      <c r="H125" s="223" t="s">
        <v>958</v>
      </c>
      <c r="I125" s="223" t="s">
        <v>911</v>
      </c>
      <c r="J125" s="223" t="s">
        <v>959</v>
      </c>
      <c r="K125" s="264"/>
    </row>
    <row r="126" spans="2:11" ht="15" customHeight="1">
      <c r="B126" s="262"/>
      <c r="C126" s="223" t="s">
        <v>858</v>
      </c>
      <c r="D126" s="223"/>
      <c r="E126" s="223"/>
      <c r="F126" s="242" t="s">
        <v>909</v>
      </c>
      <c r="G126" s="223"/>
      <c r="H126" s="223" t="s">
        <v>960</v>
      </c>
      <c r="I126" s="223" t="s">
        <v>911</v>
      </c>
      <c r="J126" s="223" t="s">
        <v>959</v>
      </c>
      <c r="K126" s="264"/>
    </row>
    <row r="127" spans="2:11" ht="15" customHeight="1">
      <c r="B127" s="262"/>
      <c r="C127" s="223" t="s">
        <v>920</v>
      </c>
      <c r="D127" s="223"/>
      <c r="E127" s="223"/>
      <c r="F127" s="242" t="s">
        <v>915</v>
      </c>
      <c r="G127" s="223"/>
      <c r="H127" s="223" t="s">
        <v>921</v>
      </c>
      <c r="I127" s="223" t="s">
        <v>911</v>
      </c>
      <c r="J127" s="223">
        <v>15</v>
      </c>
      <c r="K127" s="264"/>
    </row>
    <row r="128" spans="2:11" ht="15" customHeight="1">
      <c r="B128" s="262"/>
      <c r="C128" s="244" t="s">
        <v>922</v>
      </c>
      <c r="D128" s="244"/>
      <c r="E128" s="244"/>
      <c r="F128" s="245" t="s">
        <v>915</v>
      </c>
      <c r="G128" s="244"/>
      <c r="H128" s="244" t="s">
        <v>923</v>
      </c>
      <c r="I128" s="244" t="s">
        <v>911</v>
      </c>
      <c r="J128" s="244">
        <v>15</v>
      </c>
      <c r="K128" s="264"/>
    </row>
    <row r="129" spans="2:11" ht="15" customHeight="1">
      <c r="B129" s="262"/>
      <c r="C129" s="244" t="s">
        <v>924</v>
      </c>
      <c r="D129" s="244"/>
      <c r="E129" s="244"/>
      <c r="F129" s="245" t="s">
        <v>915</v>
      </c>
      <c r="G129" s="244"/>
      <c r="H129" s="244" t="s">
        <v>925</v>
      </c>
      <c r="I129" s="244" t="s">
        <v>911</v>
      </c>
      <c r="J129" s="244">
        <v>20</v>
      </c>
      <c r="K129" s="264"/>
    </row>
    <row r="130" spans="2:11" ht="15" customHeight="1">
      <c r="B130" s="262"/>
      <c r="C130" s="244" t="s">
        <v>926</v>
      </c>
      <c r="D130" s="244"/>
      <c r="E130" s="244"/>
      <c r="F130" s="245" t="s">
        <v>915</v>
      </c>
      <c r="G130" s="244"/>
      <c r="H130" s="244" t="s">
        <v>927</v>
      </c>
      <c r="I130" s="244" t="s">
        <v>911</v>
      </c>
      <c r="J130" s="244">
        <v>20</v>
      </c>
      <c r="K130" s="264"/>
    </row>
    <row r="131" spans="2:11" ht="15" customHeight="1">
      <c r="B131" s="262"/>
      <c r="C131" s="223" t="s">
        <v>914</v>
      </c>
      <c r="D131" s="223"/>
      <c r="E131" s="223"/>
      <c r="F131" s="242" t="s">
        <v>915</v>
      </c>
      <c r="G131" s="223"/>
      <c r="H131" s="223" t="s">
        <v>948</v>
      </c>
      <c r="I131" s="223" t="s">
        <v>911</v>
      </c>
      <c r="J131" s="223">
        <v>50</v>
      </c>
      <c r="K131" s="264"/>
    </row>
    <row r="132" spans="2:11" ht="15" customHeight="1">
      <c r="B132" s="262"/>
      <c r="C132" s="223" t="s">
        <v>928</v>
      </c>
      <c r="D132" s="223"/>
      <c r="E132" s="223"/>
      <c r="F132" s="242" t="s">
        <v>915</v>
      </c>
      <c r="G132" s="223"/>
      <c r="H132" s="223" t="s">
        <v>948</v>
      </c>
      <c r="I132" s="223" t="s">
        <v>911</v>
      </c>
      <c r="J132" s="223">
        <v>50</v>
      </c>
      <c r="K132" s="264"/>
    </row>
    <row r="133" spans="2:11" ht="15" customHeight="1">
      <c r="B133" s="262"/>
      <c r="C133" s="223" t="s">
        <v>934</v>
      </c>
      <c r="D133" s="223"/>
      <c r="E133" s="223"/>
      <c r="F133" s="242" t="s">
        <v>915</v>
      </c>
      <c r="G133" s="223"/>
      <c r="H133" s="223" t="s">
        <v>948</v>
      </c>
      <c r="I133" s="223" t="s">
        <v>911</v>
      </c>
      <c r="J133" s="223">
        <v>50</v>
      </c>
      <c r="K133" s="264"/>
    </row>
    <row r="134" spans="2:11" ht="15" customHeight="1">
      <c r="B134" s="262"/>
      <c r="C134" s="223" t="s">
        <v>936</v>
      </c>
      <c r="D134" s="223"/>
      <c r="E134" s="223"/>
      <c r="F134" s="242" t="s">
        <v>915</v>
      </c>
      <c r="G134" s="223"/>
      <c r="H134" s="223" t="s">
        <v>948</v>
      </c>
      <c r="I134" s="223" t="s">
        <v>911</v>
      </c>
      <c r="J134" s="223">
        <v>50</v>
      </c>
      <c r="K134" s="264"/>
    </row>
    <row r="135" spans="2:11" ht="15" customHeight="1">
      <c r="B135" s="262"/>
      <c r="C135" s="223" t="s">
        <v>125</v>
      </c>
      <c r="D135" s="223"/>
      <c r="E135" s="223"/>
      <c r="F135" s="242" t="s">
        <v>915</v>
      </c>
      <c r="G135" s="223"/>
      <c r="H135" s="223" t="s">
        <v>961</v>
      </c>
      <c r="I135" s="223" t="s">
        <v>911</v>
      </c>
      <c r="J135" s="223">
        <v>255</v>
      </c>
      <c r="K135" s="264"/>
    </row>
    <row r="136" spans="2:11" ht="15" customHeight="1">
      <c r="B136" s="262"/>
      <c r="C136" s="223" t="s">
        <v>938</v>
      </c>
      <c r="D136" s="223"/>
      <c r="E136" s="223"/>
      <c r="F136" s="242" t="s">
        <v>909</v>
      </c>
      <c r="G136" s="223"/>
      <c r="H136" s="223" t="s">
        <v>962</v>
      </c>
      <c r="I136" s="223" t="s">
        <v>940</v>
      </c>
      <c r="J136" s="223"/>
      <c r="K136" s="264"/>
    </row>
    <row r="137" spans="2:11" ht="15" customHeight="1">
      <c r="B137" s="262"/>
      <c r="C137" s="223" t="s">
        <v>941</v>
      </c>
      <c r="D137" s="223"/>
      <c r="E137" s="223"/>
      <c r="F137" s="242" t="s">
        <v>909</v>
      </c>
      <c r="G137" s="223"/>
      <c r="H137" s="223" t="s">
        <v>963</v>
      </c>
      <c r="I137" s="223" t="s">
        <v>943</v>
      </c>
      <c r="J137" s="223"/>
      <c r="K137" s="264"/>
    </row>
    <row r="138" spans="2:11" ht="15" customHeight="1">
      <c r="B138" s="262"/>
      <c r="C138" s="223" t="s">
        <v>944</v>
      </c>
      <c r="D138" s="223"/>
      <c r="E138" s="223"/>
      <c r="F138" s="242" t="s">
        <v>909</v>
      </c>
      <c r="G138" s="223"/>
      <c r="H138" s="223" t="s">
        <v>944</v>
      </c>
      <c r="I138" s="223" t="s">
        <v>943</v>
      </c>
      <c r="J138" s="223"/>
      <c r="K138" s="264"/>
    </row>
    <row r="139" spans="2:11" ht="15" customHeight="1">
      <c r="B139" s="262"/>
      <c r="C139" s="223" t="s">
        <v>31</v>
      </c>
      <c r="D139" s="223"/>
      <c r="E139" s="223"/>
      <c r="F139" s="242" t="s">
        <v>909</v>
      </c>
      <c r="G139" s="223"/>
      <c r="H139" s="223" t="s">
        <v>964</v>
      </c>
      <c r="I139" s="223" t="s">
        <v>943</v>
      </c>
      <c r="J139" s="223"/>
      <c r="K139" s="264"/>
    </row>
    <row r="140" spans="2:11" ht="15" customHeight="1">
      <c r="B140" s="262"/>
      <c r="C140" s="223" t="s">
        <v>965</v>
      </c>
      <c r="D140" s="223"/>
      <c r="E140" s="223"/>
      <c r="F140" s="242" t="s">
        <v>909</v>
      </c>
      <c r="G140" s="223"/>
      <c r="H140" s="223" t="s">
        <v>966</v>
      </c>
      <c r="I140" s="223" t="s">
        <v>943</v>
      </c>
      <c r="J140" s="223"/>
      <c r="K140" s="264"/>
    </row>
    <row r="141" spans="2:11" ht="15" customHeight="1">
      <c r="B141" s="265"/>
      <c r="C141" s="266"/>
      <c r="D141" s="266"/>
      <c r="E141" s="266"/>
      <c r="F141" s="266"/>
      <c r="G141" s="266"/>
      <c r="H141" s="266"/>
      <c r="I141" s="266"/>
      <c r="J141" s="266"/>
      <c r="K141" s="267"/>
    </row>
    <row r="142" spans="2:11" ht="18.75" customHeight="1">
      <c r="B142" s="219"/>
      <c r="C142" s="219"/>
      <c r="D142" s="219"/>
      <c r="E142" s="219"/>
      <c r="F142" s="254"/>
      <c r="G142" s="219"/>
      <c r="H142" s="219"/>
      <c r="I142" s="219"/>
      <c r="J142" s="219"/>
      <c r="K142" s="219"/>
    </row>
    <row r="143" spans="2:11" ht="18.75" customHeight="1">
      <c r="B143" s="229"/>
      <c r="C143" s="229"/>
      <c r="D143" s="229"/>
      <c r="E143" s="229"/>
      <c r="F143" s="229"/>
      <c r="G143" s="229"/>
      <c r="H143" s="229"/>
      <c r="I143" s="229"/>
      <c r="J143" s="229"/>
      <c r="K143" s="229"/>
    </row>
    <row r="144" spans="2:11" ht="7.5" customHeight="1">
      <c r="B144" s="230"/>
      <c r="C144" s="231"/>
      <c r="D144" s="231"/>
      <c r="E144" s="231"/>
      <c r="F144" s="231"/>
      <c r="G144" s="231"/>
      <c r="H144" s="231"/>
      <c r="I144" s="231"/>
      <c r="J144" s="231"/>
      <c r="K144" s="232"/>
    </row>
    <row r="145" spans="2:11" ht="45" customHeight="1">
      <c r="B145" s="233"/>
      <c r="C145" s="407" t="s">
        <v>967</v>
      </c>
      <c r="D145" s="407"/>
      <c r="E145" s="407"/>
      <c r="F145" s="407"/>
      <c r="G145" s="407"/>
      <c r="H145" s="407"/>
      <c r="I145" s="407"/>
      <c r="J145" s="407"/>
      <c r="K145" s="234"/>
    </row>
    <row r="146" spans="2:11" ht="17.25" customHeight="1">
      <c r="B146" s="233"/>
      <c r="C146" s="235" t="s">
        <v>903</v>
      </c>
      <c r="D146" s="235"/>
      <c r="E146" s="235"/>
      <c r="F146" s="235" t="s">
        <v>904</v>
      </c>
      <c r="G146" s="236"/>
      <c r="H146" s="235" t="s">
        <v>120</v>
      </c>
      <c r="I146" s="235" t="s">
        <v>50</v>
      </c>
      <c r="J146" s="235" t="s">
        <v>905</v>
      </c>
      <c r="K146" s="234"/>
    </row>
    <row r="147" spans="2:11" ht="17.25" customHeight="1">
      <c r="B147" s="233"/>
      <c r="C147" s="237" t="s">
        <v>906</v>
      </c>
      <c r="D147" s="237"/>
      <c r="E147" s="237"/>
      <c r="F147" s="238" t="s">
        <v>907</v>
      </c>
      <c r="G147" s="239"/>
      <c r="H147" s="237"/>
      <c r="I147" s="237"/>
      <c r="J147" s="237" t="s">
        <v>908</v>
      </c>
      <c r="K147" s="234"/>
    </row>
    <row r="148" spans="2:11" ht="5.25" customHeight="1">
      <c r="B148" s="243"/>
      <c r="C148" s="240"/>
      <c r="D148" s="240"/>
      <c r="E148" s="240"/>
      <c r="F148" s="240"/>
      <c r="G148" s="241"/>
      <c r="H148" s="240"/>
      <c r="I148" s="240"/>
      <c r="J148" s="240"/>
      <c r="K148" s="264"/>
    </row>
    <row r="149" spans="2:11" ht="15" customHeight="1">
      <c r="B149" s="243"/>
      <c r="C149" s="268" t="s">
        <v>912</v>
      </c>
      <c r="D149" s="223"/>
      <c r="E149" s="223"/>
      <c r="F149" s="269" t="s">
        <v>909</v>
      </c>
      <c r="G149" s="223"/>
      <c r="H149" s="268" t="s">
        <v>948</v>
      </c>
      <c r="I149" s="268" t="s">
        <v>911</v>
      </c>
      <c r="J149" s="268">
        <v>120</v>
      </c>
      <c r="K149" s="264"/>
    </row>
    <row r="150" spans="2:11" ht="15" customHeight="1">
      <c r="B150" s="243"/>
      <c r="C150" s="268" t="s">
        <v>957</v>
      </c>
      <c r="D150" s="223"/>
      <c r="E150" s="223"/>
      <c r="F150" s="269" t="s">
        <v>909</v>
      </c>
      <c r="G150" s="223"/>
      <c r="H150" s="268" t="s">
        <v>968</v>
      </c>
      <c r="I150" s="268" t="s">
        <v>911</v>
      </c>
      <c r="J150" s="268" t="s">
        <v>959</v>
      </c>
      <c r="K150" s="264"/>
    </row>
    <row r="151" spans="2:11" ht="15" customHeight="1">
      <c r="B151" s="243"/>
      <c r="C151" s="268" t="s">
        <v>858</v>
      </c>
      <c r="D151" s="223"/>
      <c r="E151" s="223"/>
      <c r="F151" s="269" t="s">
        <v>909</v>
      </c>
      <c r="G151" s="223"/>
      <c r="H151" s="268" t="s">
        <v>969</v>
      </c>
      <c r="I151" s="268" t="s">
        <v>911</v>
      </c>
      <c r="J151" s="268" t="s">
        <v>959</v>
      </c>
      <c r="K151" s="264"/>
    </row>
    <row r="152" spans="2:11" ht="15" customHeight="1">
      <c r="B152" s="243"/>
      <c r="C152" s="268" t="s">
        <v>914</v>
      </c>
      <c r="D152" s="223"/>
      <c r="E152" s="223"/>
      <c r="F152" s="269" t="s">
        <v>915</v>
      </c>
      <c r="G152" s="223"/>
      <c r="H152" s="268" t="s">
        <v>948</v>
      </c>
      <c r="I152" s="268" t="s">
        <v>911</v>
      </c>
      <c r="J152" s="268">
        <v>50</v>
      </c>
      <c r="K152" s="264"/>
    </row>
    <row r="153" spans="2:11" ht="15" customHeight="1">
      <c r="B153" s="243"/>
      <c r="C153" s="268" t="s">
        <v>917</v>
      </c>
      <c r="D153" s="223"/>
      <c r="E153" s="223"/>
      <c r="F153" s="269" t="s">
        <v>909</v>
      </c>
      <c r="G153" s="223"/>
      <c r="H153" s="268" t="s">
        <v>948</v>
      </c>
      <c r="I153" s="268" t="s">
        <v>919</v>
      </c>
      <c r="J153" s="268"/>
      <c r="K153" s="264"/>
    </row>
    <row r="154" spans="2:11" ht="15" customHeight="1">
      <c r="B154" s="243"/>
      <c r="C154" s="268" t="s">
        <v>928</v>
      </c>
      <c r="D154" s="223"/>
      <c r="E154" s="223"/>
      <c r="F154" s="269" t="s">
        <v>915</v>
      </c>
      <c r="G154" s="223"/>
      <c r="H154" s="268" t="s">
        <v>948</v>
      </c>
      <c r="I154" s="268" t="s">
        <v>911</v>
      </c>
      <c r="J154" s="268">
        <v>50</v>
      </c>
      <c r="K154" s="264"/>
    </row>
    <row r="155" spans="2:11" ht="15" customHeight="1">
      <c r="B155" s="243"/>
      <c r="C155" s="268" t="s">
        <v>936</v>
      </c>
      <c r="D155" s="223"/>
      <c r="E155" s="223"/>
      <c r="F155" s="269" t="s">
        <v>915</v>
      </c>
      <c r="G155" s="223"/>
      <c r="H155" s="268" t="s">
        <v>948</v>
      </c>
      <c r="I155" s="268" t="s">
        <v>911</v>
      </c>
      <c r="J155" s="268">
        <v>50</v>
      </c>
      <c r="K155" s="264"/>
    </row>
    <row r="156" spans="2:11" ht="15" customHeight="1">
      <c r="B156" s="243"/>
      <c r="C156" s="268" t="s">
        <v>934</v>
      </c>
      <c r="D156" s="223"/>
      <c r="E156" s="223"/>
      <c r="F156" s="269" t="s">
        <v>915</v>
      </c>
      <c r="G156" s="223"/>
      <c r="H156" s="268" t="s">
        <v>948</v>
      </c>
      <c r="I156" s="268" t="s">
        <v>911</v>
      </c>
      <c r="J156" s="268">
        <v>50</v>
      </c>
      <c r="K156" s="264"/>
    </row>
    <row r="157" spans="2:11" ht="15" customHeight="1">
      <c r="B157" s="243"/>
      <c r="C157" s="268" t="s">
        <v>98</v>
      </c>
      <c r="D157" s="223"/>
      <c r="E157" s="223"/>
      <c r="F157" s="269" t="s">
        <v>909</v>
      </c>
      <c r="G157" s="223"/>
      <c r="H157" s="268" t="s">
        <v>970</v>
      </c>
      <c r="I157" s="268" t="s">
        <v>911</v>
      </c>
      <c r="J157" s="268" t="s">
        <v>971</v>
      </c>
      <c r="K157" s="264"/>
    </row>
    <row r="158" spans="2:11" ht="15" customHeight="1">
      <c r="B158" s="243"/>
      <c r="C158" s="268" t="s">
        <v>972</v>
      </c>
      <c r="D158" s="223"/>
      <c r="E158" s="223"/>
      <c r="F158" s="269" t="s">
        <v>909</v>
      </c>
      <c r="G158" s="223"/>
      <c r="H158" s="268" t="s">
        <v>973</v>
      </c>
      <c r="I158" s="268" t="s">
        <v>943</v>
      </c>
      <c r="J158" s="268"/>
      <c r="K158" s="264"/>
    </row>
    <row r="159" spans="2:11" ht="15" customHeight="1">
      <c r="B159" s="270"/>
      <c r="C159" s="252"/>
      <c r="D159" s="252"/>
      <c r="E159" s="252"/>
      <c r="F159" s="252"/>
      <c r="G159" s="252"/>
      <c r="H159" s="252"/>
      <c r="I159" s="252"/>
      <c r="J159" s="252"/>
      <c r="K159" s="271"/>
    </row>
    <row r="160" spans="2:11" ht="18.75" customHeight="1">
      <c r="B160" s="219"/>
      <c r="C160" s="223"/>
      <c r="D160" s="223"/>
      <c r="E160" s="223"/>
      <c r="F160" s="242"/>
      <c r="G160" s="223"/>
      <c r="H160" s="223"/>
      <c r="I160" s="223"/>
      <c r="J160" s="223"/>
      <c r="K160" s="219"/>
    </row>
    <row r="161" spans="2:11" ht="18.75" customHeight="1">
      <c r="B161" s="229"/>
      <c r="C161" s="229"/>
      <c r="D161" s="229"/>
      <c r="E161" s="229"/>
      <c r="F161" s="229"/>
      <c r="G161" s="229"/>
      <c r="H161" s="229"/>
      <c r="I161" s="229"/>
      <c r="J161" s="229"/>
      <c r="K161" s="229"/>
    </row>
    <row r="162" spans="2:11" ht="7.5" customHeight="1">
      <c r="B162" s="211"/>
      <c r="C162" s="212"/>
      <c r="D162" s="212"/>
      <c r="E162" s="212"/>
      <c r="F162" s="212"/>
      <c r="G162" s="212"/>
      <c r="H162" s="212"/>
      <c r="I162" s="212"/>
      <c r="J162" s="212"/>
      <c r="K162" s="213"/>
    </row>
    <row r="163" spans="2:11" ht="45" customHeight="1">
      <c r="B163" s="214"/>
      <c r="C163" s="402" t="s">
        <v>974</v>
      </c>
      <c r="D163" s="402"/>
      <c r="E163" s="402"/>
      <c r="F163" s="402"/>
      <c r="G163" s="402"/>
      <c r="H163" s="402"/>
      <c r="I163" s="402"/>
      <c r="J163" s="402"/>
      <c r="K163" s="215"/>
    </row>
    <row r="164" spans="2:11" ht="17.25" customHeight="1">
      <c r="B164" s="214"/>
      <c r="C164" s="235" t="s">
        <v>903</v>
      </c>
      <c r="D164" s="235"/>
      <c r="E164" s="235"/>
      <c r="F164" s="235" t="s">
        <v>904</v>
      </c>
      <c r="G164" s="272"/>
      <c r="H164" s="273" t="s">
        <v>120</v>
      </c>
      <c r="I164" s="273" t="s">
        <v>50</v>
      </c>
      <c r="J164" s="235" t="s">
        <v>905</v>
      </c>
      <c r="K164" s="215"/>
    </row>
    <row r="165" spans="2:11" ht="17.25" customHeight="1">
      <c r="B165" s="216"/>
      <c r="C165" s="237" t="s">
        <v>906</v>
      </c>
      <c r="D165" s="237"/>
      <c r="E165" s="237"/>
      <c r="F165" s="238" t="s">
        <v>907</v>
      </c>
      <c r="G165" s="274"/>
      <c r="H165" s="275"/>
      <c r="I165" s="275"/>
      <c r="J165" s="237" t="s">
        <v>908</v>
      </c>
      <c r="K165" s="217"/>
    </row>
    <row r="166" spans="2:11" ht="5.25" customHeight="1">
      <c r="B166" s="243"/>
      <c r="C166" s="240"/>
      <c r="D166" s="240"/>
      <c r="E166" s="240"/>
      <c r="F166" s="240"/>
      <c r="G166" s="241"/>
      <c r="H166" s="240"/>
      <c r="I166" s="240"/>
      <c r="J166" s="240"/>
      <c r="K166" s="264"/>
    </row>
    <row r="167" spans="2:11" ht="15" customHeight="1">
      <c r="B167" s="243"/>
      <c r="C167" s="223" t="s">
        <v>912</v>
      </c>
      <c r="D167" s="223"/>
      <c r="E167" s="223"/>
      <c r="F167" s="242" t="s">
        <v>909</v>
      </c>
      <c r="G167" s="223"/>
      <c r="H167" s="223" t="s">
        <v>948</v>
      </c>
      <c r="I167" s="223" t="s">
        <v>911</v>
      </c>
      <c r="J167" s="223">
        <v>120</v>
      </c>
      <c r="K167" s="264"/>
    </row>
    <row r="168" spans="2:11" ht="15" customHeight="1">
      <c r="B168" s="243"/>
      <c r="C168" s="223" t="s">
        <v>957</v>
      </c>
      <c r="D168" s="223"/>
      <c r="E168" s="223"/>
      <c r="F168" s="242" t="s">
        <v>909</v>
      </c>
      <c r="G168" s="223"/>
      <c r="H168" s="223" t="s">
        <v>958</v>
      </c>
      <c r="I168" s="223" t="s">
        <v>911</v>
      </c>
      <c r="J168" s="223" t="s">
        <v>959</v>
      </c>
      <c r="K168" s="264"/>
    </row>
    <row r="169" spans="2:11" ht="15" customHeight="1">
      <c r="B169" s="243"/>
      <c r="C169" s="223" t="s">
        <v>858</v>
      </c>
      <c r="D169" s="223"/>
      <c r="E169" s="223"/>
      <c r="F169" s="242" t="s">
        <v>909</v>
      </c>
      <c r="G169" s="223"/>
      <c r="H169" s="223" t="s">
        <v>975</v>
      </c>
      <c r="I169" s="223" t="s">
        <v>911</v>
      </c>
      <c r="J169" s="223" t="s">
        <v>959</v>
      </c>
      <c r="K169" s="264"/>
    </row>
    <row r="170" spans="2:11" ht="15" customHeight="1">
      <c r="B170" s="243"/>
      <c r="C170" s="223" t="s">
        <v>914</v>
      </c>
      <c r="D170" s="223"/>
      <c r="E170" s="223"/>
      <c r="F170" s="242" t="s">
        <v>915</v>
      </c>
      <c r="G170" s="223"/>
      <c r="H170" s="223" t="s">
        <v>975</v>
      </c>
      <c r="I170" s="223" t="s">
        <v>911</v>
      </c>
      <c r="J170" s="223">
        <v>50</v>
      </c>
      <c r="K170" s="264"/>
    </row>
    <row r="171" spans="2:11" ht="15" customHeight="1">
      <c r="B171" s="243"/>
      <c r="C171" s="223" t="s">
        <v>917</v>
      </c>
      <c r="D171" s="223"/>
      <c r="E171" s="223"/>
      <c r="F171" s="242" t="s">
        <v>909</v>
      </c>
      <c r="G171" s="223"/>
      <c r="H171" s="223" t="s">
        <v>975</v>
      </c>
      <c r="I171" s="223" t="s">
        <v>919</v>
      </c>
      <c r="J171" s="223"/>
      <c r="K171" s="264"/>
    </row>
    <row r="172" spans="2:11" ht="15" customHeight="1">
      <c r="B172" s="243"/>
      <c r="C172" s="223" t="s">
        <v>928</v>
      </c>
      <c r="D172" s="223"/>
      <c r="E172" s="223"/>
      <c r="F172" s="242" t="s">
        <v>915</v>
      </c>
      <c r="G172" s="223"/>
      <c r="H172" s="223" t="s">
        <v>975</v>
      </c>
      <c r="I172" s="223" t="s">
        <v>911</v>
      </c>
      <c r="J172" s="223">
        <v>50</v>
      </c>
      <c r="K172" s="264"/>
    </row>
    <row r="173" spans="2:11" ht="15" customHeight="1">
      <c r="B173" s="243"/>
      <c r="C173" s="223" t="s">
        <v>936</v>
      </c>
      <c r="D173" s="223"/>
      <c r="E173" s="223"/>
      <c r="F173" s="242" t="s">
        <v>915</v>
      </c>
      <c r="G173" s="223"/>
      <c r="H173" s="223" t="s">
        <v>975</v>
      </c>
      <c r="I173" s="223" t="s">
        <v>911</v>
      </c>
      <c r="J173" s="223">
        <v>50</v>
      </c>
      <c r="K173" s="264"/>
    </row>
    <row r="174" spans="2:11" ht="15" customHeight="1">
      <c r="B174" s="243"/>
      <c r="C174" s="223" t="s">
        <v>934</v>
      </c>
      <c r="D174" s="223"/>
      <c r="E174" s="223"/>
      <c r="F174" s="242" t="s">
        <v>915</v>
      </c>
      <c r="G174" s="223"/>
      <c r="H174" s="223" t="s">
        <v>975</v>
      </c>
      <c r="I174" s="223" t="s">
        <v>911</v>
      </c>
      <c r="J174" s="223">
        <v>50</v>
      </c>
      <c r="K174" s="264"/>
    </row>
    <row r="175" spans="2:11" ht="15" customHeight="1">
      <c r="B175" s="243"/>
      <c r="C175" s="223" t="s">
        <v>119</v>
      </c>
      <c r="D175" s="223"/>
      <c r="E175" s="223"/>
      <c r="F175" s="242" t="s">
        <v>909</v>
      </c>
      <c r="G175" s="223"/>
      <c r="H175" s="223" t="s">
        <v>976</v>
      </c>
      <c r="I175" s="223" t="s">
        <v>977</v>
      </c>
      <c r="J175" s="223"/>
      <c r="K175" s="264"/>
    </row>
    <row r="176" spans="2:11" ht="15" customHeight="1">
      <c r="B176" s="243"/>
      <c r="C176" s="223" t="s">
        <v>50</v>
      </c>
      <c r="D176" s="223"/>
      <c r="E176" s="223"/>
      <c r="F176" s="242" t="s">
        <v>909</v>
      </c>
      <c r="G176" s="223"/>
      <c r="H176" s="223" t="s">
        <v>978</v>
      </c>
      <c r="I176" s="223" t="s">
        <v>979</v>
      </c>
      <c r="J176" s="223">
        <v>1</v>
      </c>
      <c r="K176" s="264"/>
    </row>
    <row r="177" spans="2:11" ht="15" customHeight="1">
      <c r="B177" s="243"/>
      <c r="C177" s="223" t="s">
        <v>46</v>
      </c>
      <c r="D177" s="223"/>
      <c r="E177" s="223"/>
      <c r="F177" s="242" t="s">
        <v>909</v>
      </c>
      <c r="G177" s="223"/>
      <c r="H177" s="223" t="s">
        <v>980</v>
      </c>
      <c r="I177" s="223" t="s">
        <v>911</v>
      </c>
      <c r="J177" s="223">
        <v>20</v>
      </c>
      <c r="K177" s="264"/>
    </row>
    <row r="178" spans="2:11" ht="15" customHeight="1">
      <c r="B178" s="243"/>
      <c r="C178" s="223" t="s">
        <v>120</v>
      </c>
      <c r="D178" s="223"/>
      <c r="E178" s="223"/>
      <c r="F178" s="242" t="s">
        <v>909</v>
      </c>
      <c r="G178" s="223"/>
      <c r="H178" s="223" t="s">
        <v>981</v>
      </c>
      <c r="I178" s="223" t="s">
        <v>911</v>
      </c>
      <c r="J178" s="223">
        <v>255</v>
      </c>
      <c r="K178" s="264"/>
    </row>
    <row r="179" spans="2:11" ht="15" customHeight="1">
      <c r="B179" s="243"/>
      <c r="C179" s="223" t="s">
        <v>121</v>
      </c>
      <c r="D179" s="223"/>
      <c r="E179" s="223"/>
      <c r="F179" s="242" t="s">
        <v>909</v>
      </c>
      <c r="G179" s="223"/>
      <c r="H179" s="223" t="s">
        <v>874</v>
      </c>
      <c r="I179" s="223" t="s">
        <v>911</v>
      </c>
      <c r="J179" s="223">
        <v>10</v>
      </c>
      <c r="K179" s="264"/>
    </row>
    <row r="180" spans="2:11" ht="15" customHeight="1">
      <c r="B180" s="243"/>
      <c r="C180" s="223" t="s">
        <v>122</v>
      </c>
      <c r="D180" s="223"/>
      <c r="E180" s="223"/>
      <c r="F180" s="242" t="s">
        <v>909</v>
      </c>
      <c r="G180" s="223"/>
      <c r="H180" s="223" t="s">
        <v>982</v>
      </c>
      <c r="I180" s="223" t="s">
        <v>943</v>
      </c>
      <c r="J180" s="223"/>
      <c r="K180" s="264"/>
    </row>
    <row r="181" spans="2:11" ht="15" customHeight="1">
      <c r="B181" s="243"/>
      <c r="C181" s="223" t="s">
        <v>983</v>
      </c>
      <c r="D181" s="223"/>
      <c r="E181" s="223"/>
      <c r="F181" s="242" t="s">
        <v>909</v>
      </c>
      <c r="G181" s="223"/>
      <c r="H181" s="223" t="s">
        <v>984</v>
      </c>
      <c r="I181" s="223" t="s">
        <v>943</v>
      </c>
      <c r="J181" s="223"/>
      <c r="K181" s="264"/>
    </row>
    <row r="182" spans="2:11" ht="15" customHeight="1">
      <c r="B182" s="243"/>
      <c r="C182" s="223" t="s">
        <v>972</v>
      </c>
      <c r="D182" s="223"/>
      <c r="E182" s="223"/>
      <c r="F182" s="242" t="s">
        <v>909</v>
      </c>
      <c r="G182" s="223"/>
      <c r="H182" s="223" t="s">
        <v>985</v>
      </c>
      <c r="I182" s="223" t="s">
        <v>943</v>
      </c>
      <c r="J182" s="223"/>
      <c r="K182" s="264"/>
    </row>
    <row r="183" spans="2:11" ht="15" customHeight="1">
      <c r="B183" s="243"/>
      <c r="C183" s="223" t="s">
        <v>124</v>
      </c>
      <c r="D183" s="223"/>
      <c r="E183" s="223"/>
      <c r="F183" s="242" t="s">
        <v>915</v>
      </c>
      <c r="G183" s="223"/>
      <c r="H183" s="223" t="s">
        <v>986</v>
      </c>
      <c r="I183" s="223" t="s">
        <v>911</v>
      </c>
      <c r="J183" s="223">
        <v>50</v>
      </c>
      <c r="K183" s="264"/>
    </row>
    <row r="184" spans="2:11" ht="15" customHeight="1">
      <c r="B184" s="243"/>
      <c r="C184" s="223" t="s">
        <v>987</v>
      </c>
      <c r="D184" s="223"/>
      <c r="E184" s="223"/>
      <c r="F184" s="242" t="s">
        <v>915</v>
      </c>
      <c r="G184" s="223"/>
      <c r="H184" s="223" t="s">
        <v>988</v>
      </c>
      <c r="I184" s="223" t="s">
        <v>989</v>
      </c>
      <c r="J184" s="223"/>
      <c r="K184" s="264"/>
    </row>
    <row r="185" spans="2:11" ht="15" customHeight="1">
      <c r="B185" s="243"/>
      <c r="C185" s="223" t="s">
        <v>990</v>
      </c>
      <c r="D185" s="223"/>
      <c r="E185" s="223"/>
      <c r="F185" s="242" t="s">
        <v>915</v>
      </c>
      <c r="G185" s="223"/>
      <c r="H185" s="223" t="s">
        <v>991</v>
      </c>
      <c r="I185" s="223" t="s">
        <v>989</v>
      </c>
      <c r="J185" s="223"/>
      <c r="K185" s="264"/>
    </row>
    <row r="186" spans="2:11" ht="15" customHeight="1">
      <c r="B186" s="243"/>
      <c r="C186" s="223" t="s">
        <v>992</v>
      </c>
      <c r="D186" s="223"/>
      <c r="E186" s="223"/>
      <c r="F186" s="242" t="s">
        <v>915</v>
      </c>
      <c r="G186" s="223"/>
      <c r="H186" s="223" t="s">
        <v>993</v>
      </c>
      <c r="I186" s="223" t="s">
        <v>989</v>
      </c>
      <c r="J186" s="223"/>
      <c r="K186" s="264"/>
    </row>
    <row r="187" spans="2:11" ht="15" customHeight="1">
      <c r="B187" s="243"/>
      <c r="C187" s="276" t="s">
        <v>994</v>
      </c>
      <c r="D187" s="223"/>
      <c r="E187" s="223"/>
      <c r="F187" s="242" t="s">
        <v>915</v>
      </c>
      <c r="G187" s="223"/>
      <c r="H187" s="223" t="s">
        <v>995</v>
      </c>
      <c r="I187" s="223" t="s">
        <v>996</v>
      </c>
      <c r="J187" s="277" t="s">
        <v>997</v>
      </c>
      <c r="K187" s="264"/>
    </row>
    <row r="188" spans="2:11" ht="15" customHeight="1">
      <c r="B188" s="243"/>
      <c r="C188" s="228" t="s">
        <v>35</v>
      </c>
      <c r="D188" s="223"/>
      <c r="E188" s="223"/>
      <c r="F188" s="242" t="s">
        <v>909</v>
      </c>
      <c r="G188" s="223"/>
      <c r="H188" s="219" t="s">
        <v>998</v>
      </c>
      <c r="I188" s="223" t="s">
        <v>999</v>
      </c>
      <c r="J188" s="223"/>
      <c r="K188" s="264"/>
    </row>
    <row r="189" spans="2:11" ht="15" customHeight="1">
      <c r="B189" s="243"/>
      <c r="C189" s="228" t="s">
        <v>1000</v>
      </c>
      <c r="D189" s="223"/>
      <c r="E189" s="223"/>
      <c r="F189" s="242" t="s">
        <v>909</v>
      </c>
      <c r="G189" s="223"/>
      <c r="H189" s="223" t="s">
        <v>1001</v>
      </c>
      <c r="I189" s="223" t="s">
        <v>943</v>
      </c>
      <c r="J189" s="223"/>
      <c r="K189" s="264"/>
    </row>
    <row r="190" spans="2:11" ht="15" customHeight="1">
      <c r="B190" s="243"/>
      <c r="C190" s="228" t="s">
        <v>1002</v>
      </c>
      <c r="D190" s="223"/>
      <c r="E190" s="223"/>
      <c r="F190" s="242" t="s">
        <v>909</v>
      </c>
      <c r="G190" s="223"/>
      <c r="H190" s="223" t="s">
        <v>1003</v>
      </c>
      <c r="I190" s="223" t="s">
        <v>943</v>
      </c>
      <c r="J190" s="223"/>
      <c r="K190" s="264"/>
    </row>
    <row r="191" spans="2:11" ht="15" customHeight="1">
      <c r="B191" s="243"/>
      <c r="C191" s="228" t="s">
        <v>1004</v>
      </c>
      <c r="D191" s="223"/>
      <c r="E191" s="223"/>
      <c r="F191" s="242" t="s">
        <v>915</v>
      </c>
      <c r="G191" s="223"/>
      <c r="H191" s="223" t="s">
        <v>1005</v>
      </c>
      <c r="I191" s="223" t="s">
        <v>943</v>
      </c>
      <c r="J191" s="223"/>
      <c r="K191" s="264"/>
    </row>
    <row r="192" spans="2:11" ht="15" customHeight="1">
      <c r="B192" s="270"/>
      <c r="C192" s="278"/>
      <c r="D192" s="252"/>
      <c r="E192" s="252"/>
      <c r="F192" s="252"/>
      <c r="G192" s="252"/>
      <c r="H192" s="252"/>
      <c r="I192" s="252"/>
      <c r="J192" s="252"/>
      <c r="K192" s="271"/>
    </row>
    <row r="193" spans="2:11" ht="18.75" customHeight="1">
      <c r="B193" s="219"/>
      <c r="C193" s="223"/>
      <c r="D193" s="223"/>
      <c r="E193" s="223"/>
      <c r="F193" s="242"/>
      <c r="G193" s="223"/>
      <c r="H193" s="223"/>
      <c r="I193" s="223"/>
      <c r="J193" s="223"/>
      <c r="K193" s="219"/>
    </row>
    <row r="194" spans="2:11" ht="18.75" customHeight="1">
      <c r="B194" s="219"/>
      <c r="C194" s="223"/>
      <c r="D194" s="223"/>
      <c r="E194" s="223"/>
      <c r="F194" s="242"/>
      <c r="G194" s="223"/>
      <c r="H194" s="223"/>
      <c r="I194" s="223"/>
      <c r="J194" s="223"/>
      <c r="K194" s="219"/>
    </row>
    <row r="195" spans="2:11" ht="18.75" customHeight="1">
      <c r="B195" s="229"/>
      <c r="C195" s="229"/>
      <c r="D195" s="229"/>
      <c r="E195" s="229"/>
      <c r="F195" s="229"/>
      <c r="G195" s="229"/>
      <c r="H195" s="229"/>
      <c r="I195" s="229"/>
      <c r="J195" s="229"/>
      <c r="K195" s="229"/>
    </row>
    <row r="196" spans="2:11" ht="13.5">
      <c r="B196" s="211"/>
      <c r="C196" s="212"/>
      <c r="D196" s="212"/>
      <c r="E196" s="212"/>
      <c r="F196" s="212"/>
      <c r="G196" s="212"/>
      <c r="H196" s="212"/>
      <c r="I196" s="212"/>
      <c r="J196" s="212"/>
      <c r="K196" s="213"/>
    </row>
    <row r="197" spans="2:11" ht="21">
      <c r="B197" s="214"/>
      <c r="C197" s="402" t="s">
        <v>1006</v>
      </c>
      <c r="D197" s="402"/>
      <c r="E197" s="402"/>
      <c r="F197" s="402"/>
      <c r="G197" s="402"/>
      <c r="H197" s="402"/>
      <c r="I197" s="402"/>
      <c r="J197" s="402"/>
      <c r="K197" s="215"/>
    </row>
    <row r="198" spans="2:11" ht="25.5" customHeight="1">
      <c r="B198" s="214"/>
      <c r="C198" s="279" t="s">
        <v>1007</v>
      </c>
      <c r="D198" s="279"/>
      <c r="E198" s="279"/>
      <c r="F198" s="279" t="s">
        <v>1008</v>
      </c>
      <c r="G198" s="280"/>
      <c r="H198" s="408" t="s">
        <v>1009</v>
      </c>
      <c r="I198" s="408"/>
      <c r="J198" s="408"/>
      <c r="K198" s="215"/>
    </row>
    <row r="199" spans="2:11" ht="5.25" customHeight="1">
      <c r="B199" s="243"/>
      <c r="C199" s="240"/>
      <c r="D199" s="240"/>
      <c r="E199" s="240"/>
      <c r="F199" s="240"/>
      <c r="G199" s="223"/>
      <c r="H199" s="240"/>
      <c r="I199" s="240"/>
      <c r="J199" s="240"/>
      <c r="K199" s="264"/>
    </row>
    <row r="200" spans="2:11" ht="15" customHeight="1">
      <c r="B200" s="243"/>
      <c r="C200" s="223" t="s">
        <v>999</v>
      </c>
      <c r="D200" s="223"/>
      <c r="E200" s="223"/>
      <c r="F200" s="242" t="s">
        <v>36</v>
      </c>
      <c r="G200" s="223"/>
      <c r="H200" s="404" t="s">
        <v>1010</v>
      </c>
      <c r="I200" s="404"/>
      <c r="J200" s="404"/>
      <c r="K200" s="264"/>
    </row>
    <row r="201" spans="2:11" ht="15" customHeight="1">
      <c r="B201" s="243"/>
      <c r="C201" s="249"/>
      <c r="D201" s="223"/>
      <c r="E201" s="223"/>
      <c r="F201" s="242" t="s">
        <v>37</v>
      </c>
      <c r="G201" s="223"/>
      <c r="H201" s="404" t="s">
        <v>1011</v>
      </c>
      <c r="I201" s="404"/>
      <c r="J201" s="404"/>
      <c r="K201" s="264"/>
    </row>
    <row r="202" spans="2:11" ht="15" customHeight="1">
      <c r="B202" s="243"/>
      <c r="C202" s="249"/>
      <c r="D202" s="223"/>
      <c r="E202" s="223"/>
      <c r="F202" s="242" t="s">
        <v>40</v>
      </c>
      <c r="G202" s="223"/>
      <c r="H202" s="404" t="s">
        <v>1012</v>
      </c>
      <c r="I202" s="404"/>
      <c r="J202" s="404"/>
      <c r="K202" s="264"/>
    </row>
    <row r="203" spans="2:11" ht="15" customHeight="1">
      <c r="B203" s="243"/>
      <c r="C203" s="223"/>
      <c r="D203" s="223"/>
      <c r="E203" s="223"/>
      <c r="F203" s="242" t="s">
        <v>38</v>
      </c>
      <c r="G203" s="223"/>
      <c r="H203" s="404" t="s">
        <v>1013</v>
      </c>
      <c r="I203" s="404"/>
      <c r="J203" s="404"/>
      <c r="K203" s="264"/>
    </row>
    <row r="204" spans="2:11" ht="15" customHeight="1">
      <c r="B204" s="243"/>
      <c r="C204" s="223"/>
      <c r="D204" s="223"/>
      <c r="E204" s="223"/>
      <c r="F204" s="242" t="s">
        <v>39</v>
      </c>
      <c r="G204" s="223"/>
      <c r="H204" s="404" t="s">
        <v>1014</v>
      </c>
      <c r="I204" s="404"/>
      <c r="J204" s="404"/>
      <c r="K204" s="264"/>
    </row>
    <row r="205" spans="2:11" ht="15" customHeight="1">
      <c r="B205" s="243"/>
      <c r="C205" s="223"/>
      <c r="D205" s="223"/>
      <c r="E205" s="223"/>
      <c r="F205" s="242"/>
      <c r="G205" s="223"/>
      <c r="H205" s="223"/>
      <c r="I205" s="223"/>
      <c r="J205" s="223"/>
      <c r="K205" s="264"/>
    </row>
    <row r="206" spans="2:11" ht="15" customHeight="1">
      <c r="B206" s="243"/>
      <c r="C206" s="223" t="s">
        <v>955</v>
      </c>
      <c r="D206" s="223"/>
      <c r="E206" s="223"/>
      <c r="F206" s="242" t="s">
        <v>72</v>
      </c>
      <c r="G206" s="223"/>
      <c r="H206" s="404" t="s">
        <v>1015</v>
      </c>
      <c r="I206" s="404"/>
      <c r="J206" s="404"/>
      <c r="K206" s="264"/>
    </row>
    <row r="207" spans="2:11" ht="15" customHeight="1">
      <c r="B207" s="243"/>
      <c r="C207" s="249"/>
      <c r="D207" s="223"/>
      <c r="E207" s="223"/>
      <c r="F207" s="242" t="s">
        <v>856</v>
      </c>
      <c r="G207" s="223"/>
      <c r="H207" s="404" t="s">
        <v>857</v>
      </c>
      <c r="I207" s="404"/>
      <c r="J207" s="404"/>
      <c r="K207" s="264"/>
    </row>
    <row r="208" spans="2:11" ht="15" customHeight="1">
      <c r="B208" s="243"/>
      <c r="C208" s="223"/>
      <c r="D208" s="223"/>
      <c r="E208" s="223"/>
      <c r="F208" s="242" t="s">
        <v>854</v>
      </c>
      <c r="G208" s="223"/>
      <c r="H208" s="404" t="s">
        <v>1016</v>
      </c>
      <c r="I208" s="404"/>
      <c r="J208" s="404"/>
      <c r="K208" s="264"/>
    </row>
    <row r="209" spans="2:11" ht="15" customHeight="1">
      <c r="B209" s="281"/>
      <c r="C209" s="249"/>
      <c r="D209" s="249"/>
      <c r="E209" s="249"/>
      <c r="F209" s="242" t="s">
        <v>86</v>
      </c>
      <c r="G209" s="228"/>
      <c r="H209" s="403" t="s">
        <v>87</v>
      </c>
      <c r="I209" s="403"/>
      <c r="J209" s="403"/>
      <c r="K209" s="282"/>
    </row>
    <row r="210" spans="2:11" ht="15" customHeight="1">
      <c r="B210" s="281"/>
      <c r="C210" s="249"/>
      <c r="D210" s="249"/>
      <c r="E210" s="249"/>
      <c r="F210" s="242" t="s">
        <v>602</v>
      </c>
      <c r="G210" s="228"/>
      <c r="H210" s="403" t="s">
        <v>840</v>
      </c>
      <c r="I210" s="403"/>
      <c r="J210" s="403"/>
      <c r="K210" s="282"/>
    </row>
    <row r="211" spans="2:11" ht="15" customHeight="1">
      <c r="B211" s="281"/>
      <c r="C211" s="249"/>
      <c r="D211" s="249"/>
      <c r="E211" s="249"/>
      <c r="F211" s="283"/>
      <c r="G211" s="228"/>
      <c r="H211" s="284"/>
      <c r="I211" s="284"/>
      <c r="J211" s="284"/>
      <c r="K211" s="282"/>
    </row>
    <row r="212" spans="2:11" ht="15" customHeight="1">
      <c r="B212" s="281"/>
      <c r="C212" s="223" t="s">
        <v>979</v>
      </c>
      <c r="D212" s="249"/>
      <c r="E212" s="249"/>
      <c r="F212" s="242">
        <v>1</v>
      </c>
      <c r="G212" s="228"/>
      <c r="H212" s="403" t="s">
        <v>1017</v>
      </c>
      <c r="I212" s="403"/>
      <c r="J212" s="403"/>
      <c r="K212" s="282"/>
    </row>
    <row r="213" spans="2:11" ht="15" customHeight="1">
      <c r="B213" s="281"/>
      <c r="C213" s="249"/>
      <c r="D213" s="249"/>
      <c r="E213" s="249"/>
      <c r="F213" s="242">
        <v>2</v>
      </c>
      <c r="G213" s="228"/>
      <c r="H213" s="403" t="s">
        <v>1018</v>
      </c>
      <c r="I213" s="403"/>
      <c r="J213" s="403"/>
      <c r="K213" s="282"/>
    </row>
    <row r="214" spans="2:11" ht="15" customHeight="1">
      <c r="B214" s="281"/>
      <c r="C214" s="249"/>
      <c r="D214" s="249"/>
      <c r="E214" s="249"/>
      <c r="F214" s="242">
        <v>3</v>
      </c>
      <c r="G214" s="228"/>
      <c r="H214" s="403" t="s">
        <v>1019</v>
      </c>
      <c r="I214" s="403"/>
      <c r="J214" s="403"/>
      <c r="K214" s="282"/>
    </row>
    <row r="215" spans="2:11" ht="15" customHeight="1">
      <c r="B215" s="281"/>
      <c r="C215" s="249"/>
      <c r="D215" s="249"/>
      <c r="E215" s="249"/>
      <c r="F215" s="242">
        <v>4</v>
      </c>
      <c r="G215" s="228"/>
      <c r="H215" s="403" t="s">
        <v>1020</v>
      </c>
      <c r="I215" s="403"/>
      <c r="J215" s="403"/>
      <c r="K215" s="282"/>
    </row>
    <row r="216" spans="2:11" ht="12.75" customHeight="1">
      <c r="B216" s="285"/>
      <c r="C216" s="286"/>
      <c r="D216" s="286"/>
      <c r="E216" s="286"/>
      <c r="F216" s="286"/>
      <c r="G216" s="286"/>
      <c r="H216" s="286"/>
      <c r="I216" s="286"/>
      <c r="J216" s="286"/>
      <c r="K216" s="287"/>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Klocová Lucie</dc:creator>
  <cp:keywords/>
  <dc:description/>
  <cp:lastModifiedBy>Ing. Jakub Hušek</cp:lastModifiedBy>
  <cp:lastPrinted>2017-11-01T10:42:13Z</cp:lastPrinted>
  <dcterms:created xsi:type="dcterms:W3CDTF">2017-10-31T23:01:16Z</dcterms:created>
  <dcterms:modified xsi:type="dcterms:W3CDTF">2021-04-22T14:23:09Z</dcterms:modified>
  <cp:category/>
  <cp:version/>
  <cp:contentType/>
  <cp:contentStatus/>
</cp:coreProperties>
</file>