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D:\projekty\01 MOJE PROJEKTY\2020\20-07 Desná\návrh\rozpočet\"/>
    </mc:Choice>
  </mc:AlternateContent>
  <bookViews>
    <workbookView xWindow="0" yWindow="0" windowWidth="28800" windowHeight="12435"/>
  </bookViews>
  <sheets>
    <sheet name="Rekapitulace stavby" sheetId="1" r:id="rId1"/>
    <sheet name="010_PŠ Filipová - SO 01 -..." sheetId="2" r:id="rId2"/>
    <sheet name="011_PŠ Filipová - SO 01 -..." sheetId="3" r:id="rId3"/>
    <sheet name="020_PŠ Filipová -  SO 02 ..." sheetId="4" r:id="rId4"/>
    <sheet name="021_PŠ Filipová - SO 02 -..." sheetId="5" r:id="rId5"/>
    <sheet name="030_PŠ 1. etapa - SO 03 -..." sheetId="6" r:id="rId6"/>
    <sheet name="031_PŠ 1. etapa - investi..." sheetId="7" r:id="rId7"/>
    <sheet name="032_PŠ 1.etapa - SO 03 - ..." sheetId="8" r:id="rId8"/>
    <sheet name="040 - SO 04 - VRN" sheetId="9" r:id="rId9"/>
    <sheet name="041_OP - SO 04 - ř.km 29,..." sheetId="10" r:id="rId10"/>
    <sheet name="042_PŠ 2. etapa - SO 04 -..." sheetId="11" r:id="rId11"/>
    <sheet name="050 - SO 05 - VRN" sheetId="12" r:id="rId12"/>
    <sheet name="051_OP - SO 05 - ř.km 30,..." sheetId="13" r:id="rId13"/>
    <sheet name="052_PŠ 2. etapa - SO 05 -..." sheetId="14" r:id="rId14"/>
    <sheet name="060 - SO 06 - VRN" sheetId="15" r:id="rId15"/>
    <sheet name="061_OP - SO 06 - ř.km 30,..." sheetId="16" r:id="rId16"/>
    <sheet name="062_PŠ 2. etapa - SO 06 -..." sheetId="17" r:id="rId17"/>
    <sheet name="07 - Inventarizace dřevin" sheetId="18" r:id="rId18"/>
  </sheets>
  <definedNames>
    <definedName name="_xlnm._FilterDatabase" localSheetId="1" hidden="1">'010_PŠ Filipová - SO 01 -...'!$C$79:$K$107</definedName>
    <definedName name="_xlnm._FilterDatabase" localSheetId="2" hidden="1">'011_PŠ Filipová - SO 01 -...'!$C$85:$K$208</definedName>
    <definedName name="_xlnm._FilterDatabase" localSheetId="3" hidden="1">'020_PŠ Filipová -  SO 02 ...'!$C$79:$K$105</definedName>
    <definedName name="_xlnm._FilterDatabase" localSheetId="4" hidden="1">'021_PŠ Filipová - SO 02 -...'!$C$82:$K$166</definedName>
    <definedName name="_xlnm._FilterDatabase" localSheetId="5" hidden="1">'030_PŠ 1. etapa - SO 03 -...'!$C$79:$K$111</definedName>
    <definedName name="_xlnm._FilterDatabase" localSheetId="6" hidden="1">'031_PŠ 1. etapa - investi...'!$C$86:$K$236</definedName>
    <definedName name="_xlnm._FilterDatabase" localSheetId="7" hidden="1">'032_PŠ 1.etapa - SO 03 - ...'!$C$83:$K$165</definedName>
    <definedName name="_xlnm._FilterDatabase" localSheetId="8" hidden="1">'040 - SO 04 - VRN'!$C$79:$K$105</definedName>
    <definedName name="_xlnm._FilterDatabase" localSheetId="9" hidden="1">'041_OP - SO 04 - ř.km 29,...'!$C$82:$K$172</definedName>
    <definedName name="_xlnm._FilterDatabase" localSheetId="10" hidden="1">'042_PŠ 2. etapa - SO 04 -...'!$C$82:$K$149</definedName>
    <definedName name="_xlnm._FilterDatabase" localSheetId="11" hidden="1">'050 - SO 05 - VRN'!$C$79:$K$105</definedName>
    <definedName name="_xlnm._FilterDatabase" localSheetId="12" hidden="1">'051_OP - SO 05 - ř.km 30,...'!$C$82:$K$158</definedName>
    <definedName name="_xlnm._FilterDatabase" localSheetId="13" hidden="1">'052_PŠ 2. etapa - SO 05 -...'!$C$85:$K$197</definedName>
    <definedName name="_xlnm._FilterDatabase" localSheetId="14" hidden="1">'060 - SO 06 - VRN'!$C$79:$K$109</definedName>
    <definedName name="_xlnm._FilterDatabase" localSheetId="15" hidden="1">'061_OP - SO 06 - ř.km 30,...'!$C$86:$K$194</definedName>
    <definedName name="_xlnm._FilterDatabase" localSheetId="16" hidden="1">'062_PŠ 2. etapa - SO 06 -...'!$C$81:$K$106</definedName>
    <definedName name="_xlnm._FilterDatabase" localSheetId="17" hidden="1">'07 - Inventarizace dřevin'!$C$80:$K$118</definedName>
    <definedName name="_xlnm.Print_Titles" localSheetId="1">'010_PŠ Filipová - SO 01 -...'!$79:$79</definedName>
    <definedName name="_xlnm.Print_Titles" localSheetId="2">'011_PŠ Filipová - SO 01 -...'!$85:$85</definedName>
    <definedName name="_xlnm.Print_Titles" localSheetId="3">'020_PŠ Filipová -  SO 02 ...'!$79:$79</definedName>
    <definedName name="_xlnm.Print_Titles" localSheetId="4">'021_PŠ Filipová - SO 02 -...'!$82:$82</definedName>
    <definedName name="_xlnm.Print_Titles" localSheetId="5">'030_PŠ 1. etapa - SO 03 -...'!$79:$79</definedName>
    <definedName name="_xlnm.Print_Titles" localSheetId="6">'031_PŠ 1. etapa - investi...'!$86:$86</definedName>
    <definedName name="_xlnm.Print_Titles" localSheetId="7">'032_PŠ 1.etapa - SO 03 - ...'!$83:$83</definedName>
    <definedName name="_xlnm.Print_Titles" localSheetId="8">'040 - SO 04 - VRN'!$79:$79</definedName>
    <definedName name="_xlnm.Print_Titles" localSheetId="9">'041_OP - SO 04 - ř.km 29,...'!$82:$82</definedName>
    <definedName name="_xlnm.Print_Titles" localSheetId="10">'042_PŠ 2. etapa - SO 04 -...'!$82:$82</definedName>
    <definedName name="_xlnm.Print_Titles" localSheetId="11">'050 - SO 05 - VRN'!$79:$79</definedName>
    <definedName name="_xlnm.Print_Titles" localSheetId="12">'051_OP - SO 05 - ř.km 30,...'!$82:$82</definedName>
    <definedName name="_xlnm.Print_Titles" localSheetId="13">'052_PŠ 2. etapa - SO 05 -...'!$85:$85</definedName>
    <definedName name="_xlnm.Print_Titles" localSheetId="14">'060 - SO 06 - VRN'!$79:$79</definedName>
    <definedName name="_xlnm.Print_Titles" localSheetId="15">'061_OP - SO 06 - ř.km 30,...'!$86:$86</definedName>
    <definedName name="_xlnm.Print_Titles" localSheetId="16">'062_PŠ 2. etapa - SO 06 -...'!$81:$81</definedName>
    <definedName name="_xlnm.Print_Titles" localSheetId="17">'07 - Inventarizace dřevin'!$80:$80</definedName>
    <definedName name="_xlnm.Print_Titles" localSheetId="0">'Rekapitulace stavby'!$52:$52</definedName>
    <definedName name="_xlnm.Print_Area" localSheetId="1">'010_PŠ Filipová - SO 01 -...'!$C$4:$J$39,'010_PŠ Filipová - SO 01 -...'!$C$45:$J$61,'010_PŠ Filipová - SO 01 -...'!$C$67:$J$107</definedName>
    <definedName name="_xlnm.Print_Area" localSheetId="2">'011_PŠ Filipová - SO 01 -...'!$C$4:$J$39,'011_PŠ Filipová - SO 01 -...'!$C$45:$J$67,'011_PŠ Filipová - SO 01 -...'!$C$73:$J$208</definedName>
    <definedName name="_xlnm.Print_Area" localSheetId="3">'020_PŠ Filipová -  SO 02 ...'!$C$4:$J$39,'020_PŠ Filipová -  SO 02 ...'!$C$45:$J$61,'020_PŠ Filipová -  SO 02 ...'!$C$67:$J$105</definedName>
    <definedName name="_xlnm.Print_Area" localSheetId="4">'021_PŠ Filipová - SO 02 -...'!$C$4:$J$39,'021_PŠ Filipová - SO 02 -...'!$C$45:$J$64,'021_PŠ Filipová - SO 02 -...'!$C$70:$J$166</definedName>
    <definedName name="_xlnm.Print_Area" localSheetId="5">'030_PŠ 1. etapa - SO 03 -...'!$C$4:$J$39,'030_PŠ 1. etapa - SO 03 -...'!$C$45:$J$61,'030_PŠ 1. etapa - SO 03 -...'!$C$67:$J$111</definedName>
    <definedName name="_xlnm.Print_Area" localSheetId="6">'031_PŠ 1. etapa - investi...'!$C$4:$J$39,'031_PŠ 1. etapa - investi...'!$C$45:$J$68,'031_PŠ 1. etapa - investi...'!$C$74:$J$236</definedName>
    <definedName name="_xlnm.Print_Area" localSheetId="7">'032_PŠ 1.etapa - SO 03 - ...'!$C$4:$J$39,'032_PŠ 1.etapa - SO 03 - ...'!$C$45:$J$65,'032_PŠ 1.etapa - SO 03 - ...'!$C$71:$J$165</definedName>
    <definedName name="_xlnm.Print_Area" localSheetId="8">'040 - SO 04 - VRN'!$C$4:$J$39,'040 - SO 04 - VRN'!$C$45:$J$61,'040 - SO 04 - VRN'!$C$67:$J$105</definedName>
    <definedName name="_xlnm.Print_Area" localSheetId="9">'041_OP - SO 04 - ř.km 29,...'!$C$4:$J$39,'041_OP - SO 04 - ř.km 29,...'!$C$45:$J$64,'041_OP - SO 04 - ř.km 29,...'!$C$70:$J$172</definedName>
    <definedName name="_xlnm.Print_Area" localSheetId="10">'042_PŠ 2. etapa - SO 04 -...'!$C$4:$J$39,'042_PŠ 2. etapa - SO 04 -...'!$C$45:$J$64,'042_PŠ 2. etapa - SO 04 -...'!$C$70:$J$149</definedName>
    <definedName name="_xlnm.Print_Area" localSheetId="11">'050 - SO 05 - VRN'!$C$4:$J$39,'050 - SO 05 - VRN'!$C$45:$J$61,'050 - SO 05 - VRN'!$C$67:$J$105</definedName>
    <definedName name="_xlnm.Print_Area" localSheetId="12">'051_OP - SO 05 - ř.km 30,...'!$C$4:$J$39,'051_OP - SO 05 - ř.km 30,...'!$C$45:$J$64,'051_OP - SO 05 - ř.km 30,...'!$C$70:$J$158</definedName>
    <definedName name="_xlnm.Print_Area" localSheetId="13">'052_PŠ 2. etapa - SO 05 -...'!$C$4:$J$39,'052_PŠ 2. etapa - SO 05 -...'!$C$45:$J$67,'052_PŠ 2. etapa - SO 05 -...'!$C$73:$J$197</definedName>
    <definedName name="_xlnm.Print_Area" localSheetId="14">'060 - SO 06 - VRN'!$C$4:$J$39,'060 - SO 06 - VRN'!$C$45:$J$61,'060 - SO 06 - VRN'!$C$67:$J$109</definedName>
    <definedName name="_xlnm.Print_Area" localSheetId="15">'061_OP - SO 06 - ř.km 30,...'!$C$4:$J$39,'061_OP - SO 06 - ř.km 30,...'!$C$45:$J$68,'061_OP - SO 06 - ř.km 30,...'!$C$74:$J$194</definedName>
    <definedName name="_xlnm.Print_Area" localSheetId="16">'062_PŠ 2. etapa - SO 06 -...'!$C$4:$J$39,'062_PŠ 2. etapa - SO 06 -...'!$C$45:$J$63,'062_PŠ 2. etapa - SO 06 -...'!$C$69:$J$106</definedName>
    <definedName name="_xlnm.Print_Area" localSheetId="17">'07 - Inventarizace dřevin'!$C$4:$J$39,'07 - Inventarizace dřevin'!$C$45:$J$62,'07 - Inventarizace dřevin'!$C$68:$J$118</definedName>
    <definedName name="_xlnm.Print_Area" localSheetId="0">'Rekapitulace stavby'!$D$4:$AO$36,'Rekapitulace stavby'!$C$42:$AQ$72</definedName>
  </definedNames>
  <calcPr calcId="152511"/>
</workbook>
</file>

<file path=xl/calcChain.xml><?xml version="1.0" encoding="utf-8"?>
<calcChain xmlns="http://schemas.openxmlformats.org/spreadsheetml/2006/main">
  <c r="J37" i="18" l="1"/>
  <c r="J36" i="18"/>
  <c r="AY71" i="1"/>
  <c r="J35" i="18"/>
  <c r="AX71" i="1"/>
  <c r="BI117" i="18"/>
  <c r="BH117" i="18"/>
  <c r="BG117" i="18"/>
  <c r="BF117" i="18"/>
  <c r="T117" i="18"/>
  <c r="R117" i="18"/>
  <c r="P117" i="18"/>
  <c r="BI115" i="18"/>
  <c r="BH115" i="18"/>
  <c r="BG115" i="18"/>
  <c r="BF115" i="18"/>
  <c r="T115" i="18"/>
  <c r="R115" i="18"/>
  <c r="P115" i="18"/>
  <c r="BI112" i="18"/>
  <c r="BH112" i="18"/>
  <c r="BG112" i="18"/>
  <c r="BF112" i="18"/>
  <c r="T112" i="18"/>
  <c r="R112" i="18"/>
  <c r="P112" i="18"/>
  <c r="BI109" i="18"/>
  <c r="BH109" i="18"/>
  <c r="BG109" i="18"/>
  <c r="BF109" i="18"/>
  <c r="T109" i="18"/>
  <c r="R109" i="18"/>
  <c r="P109" i="18"/>
  <c r="BI106" i="18"/>
  <c r="BH106" i="18"/>
  <c r="BG106" i="18"/>
  <c r="BF106" i="18"/>
  <c r="T106" i="18"/>
  <c r="R106" i="18"/>
  <c r="P106" i="18"/>
  <c r="BI103" i="18"/>
  <c r="BH103" i="18"/>
  <c r="BG103" i="18"/>
  <c r="BF103" i="18"/>
  <c r="T103" i="18"/>
  <c r="R103" i="18"/>
  <c r="P103" i="18"/>
  <c r="BI100" i="18"/>
  <c r="BH100" i="18"/>
  <c r="BG100" i="18"/>
  <c r="BF100" i="18"/>
  <c r="T100" i="18"/>
  <c r="R100" i="18"/>
  <c r="P100" i="18"/>
  <c r="BI97" i="18"/>
  <c r="BH97" i="18"/>
  <c r="BG97" i="18"/>
  <c r="BF97" i="18"/>
  <c r="T97" i="18"/>
  <c r="R97" i="18"/>
  <c r="P97" i="18"/>
  <c r="BI94" i="18"/>
  <c r="BH94" i="18"/>
  <c r="BG94" i="18"/>
  <c r="BF94" i="18"/>
  <c r="T94" i="18"/>
  <c r="R94" i="18"/>
  <c r="P94" i="18"/>
  <c r="BI91" i="18"/>
  <c r="BH91" i="18"/>
  <c r="BG91" i="18"/>
  <c r="BF91" i="18"/>
  <c r="T91" i="18"/>
  <c r="R91" i="18"/>
  <c r="P91" i="18"/>
  <c r="BI88" i="18"/>
  <c r="BH88" i="18"/>
  <c r="BG88" i="18"/>
  <c r="BF88" i="18"/>
  <c r="T88" i="18"/>
  <c r="R88" i="18"/>
  <c r="P88" i="18"/>
  <c r="BI84" i="18"/>
  <c r="BH84" i="18"/>
  <c r="BG84" i="18"/>
  <c r="BF84" i="18"/>
  <c r="T84" i="18"/>
  <c r="R84" i="18"/>
  <c r="P84" i="18"/>
  <c r="J78" i="18"/>
  <c r="J77" i="18"/>
  <c r="F77" i="18"/>
  <c r="F75" i="18"/>
  <c r="E73" i="18"/>
  <c r="J55" i="18"/>
  <c r="J54" i="18"/>
  <c r="F54" i="18"/>
  <c r="F52" i="18"/>
  <c r="E50" i="18"/>
  <c r="J18" i="18"/>
  <c r="E18" i="18"/>
  <c r="F78" i="18" s="1"/>
  <c r="J17" i="18"/>
  <c r="J12" i="18"/>
  <c r="J75" i="18"/>
  <c r="E7" i="18"/>
  <c r="E48" i="18" s="1"/>
  <c r="J37" i="17"/>
  <c r="J36" i="17"/>
  <c r="AY70" i="1"/>
  <c r="J35" i="17"/>
  <c r="AX70" i="1" s="1"/>
  <c r="BI106" i="17"/>
  <c r="BH106" i="17"/>
  <c r="BG106" i="17"/>
  <c r="BF106" i="17"/>
  <c r="T106" i="17"/>
  <c r="T105" i="17"/>
  <c r="R106" i="17"/>
  <c r="R105" i="17" s="1"/>
  <c r="P106" i="17"/>
  <c r="P105" i="17"/>
  <c r="BI102" i="17"/>
  <c r="BH102" i="17"/>
  <c r="BG102" i="17"/>
  <c r="BF102" i="17"/>
  <c r="T102" i="17"/>
  <c r="R102" i="17"/>
  <c r="P102" i="17"/>
  <c r="BI99" i="17"/>
  <c r="BH99" i="17"/>
  <c r="BG99" i="17"/>
  <c r="BF99" i="17"/>
  <c r="T99" i="17"/>
  <c r="R99" i="17"/>
  <c r="P99" i="17"/>
  <c r="BI97" i="17"/>
  <c r="BH97" i="17"/>
  <c r="BG97" i="17"/>
  <c r="BF97" i="17"/>
  <c r="T97" i="17"/>
  <c r="R97" i="17"/>
  <c r="P97" i="17"/>
  <c r="BI93" i="17"/>
  <c r="BH93" i="17"/>
  <c r="BG93" i="17"/>
  <c r="BF93" i="17"/>
  <c r="T93" i="17"/>
  <c r="R93" i="17"/>
  <c r="P93" i="17"/>
  <c r="BI89" i="17"/>
  <c r="BH89" i="17"/>
  <c r="BG89" i="17"/>
  <c r="BF89" i="17"/>
  <c r="T89" i="17"/>
  <c r="R89" i="17"/>
  <c r="P89" i="17"/>
  <c r="BI85" i="17"/>
  <c r="BH85" i="17"/>
  <c r="BG85" i="17"/>
  <c r="BF85" i="17"/>
  <c r="T85" i="17"/>
  <c r="R85" i="17"/>
  <c r="P85" i="17"/>
  <c r="J79" i="17"/>
  <c r="J78" i="17"/>
  <c r="F78" i="17"/>
  <c r="F76" i="17"/>
  <c r="E74" i="17"/>
  <c r="J55" i="17"/>
  <c r="J54" i="17"/>
  <c r="F54" i="17"/>
  <c r="F52" i="17"/>
  <c r="E50" i="17"/>
  <c r="J18" i="17"/>
  <c r="E18" i="17"/>
  <c r="F55" i="17"/>
  <c r="J17" i="17"/>
  <c r="J12" i="17"/>
  <c r="J52" i="17" s="1"/>
  <c r="E7" i="17"/>
  <c r="E72" i="17"/>
  <c r="J194" i="16"/>
  <c r="T193" i="16"/>
  <c r="R193" i="16"/>
  <c r="P193" i="16"/>
  <c r="BK193" i="16"/>
  <c r="J193" i="16" s="1"/>
  <c r="J66" i="16" s="1"/>
  <c r="J37" i="16"/>
  <c r="J36" i="16"/>
  <c r="AY69" i="1" s="1"/>
  <c r="J35" i="16"/>
  <c r="AX69" i="1"/>
  <c r="J67" i="16"/>
  <c r="BI192" i="16"/>
  <c r="BH192" i="16"/>
  <c r="BG192" i="16"/>
  <c r="BF192" i="16"/>
  <c r="T192" i="16"/>
  <c r="T191" i="16"/>
  <c r="R192" i="16"/>
  <c r="R191" i="16" s="1"/>
  <c r="P192" i="16"/>
  <c r="P191" i="16"/>
  <c r="BI188" i="16"/>
  <c r="BH188" i="16"/>
  <c r="BG188" i="16"/>
  <c r="BF188" i="16"/>
  <c r="T188" i="16"/>
  <c r="R188" i="16"/>
  <c r="P188" i="16"/>
  <c r="BI185" i="16"/>
  <c r="BH185" i="16"/>
  <c r="BG185" i="16"/>
  <c r="BF185" i="16"/>
  <c r="T185" i="16"/>
  <c r="R185" i="16"/>
  <c r="P185" i="16"/>
  <c r="BI182" i="16"/>
  <c r="BH182" i="16"/>
  <c r="BG182" i="16"/>
  <c r="BF182" i="16"/>
  <c r="T182" i="16"/>
  <c r="R182" i="16"/>
  <c r="P182" i="16"/>
  <c r="BI178" i="16"/>
  <c r="BH178" i="16"/>
  <c r="BG178" i="16"/>
  <c r="BF178" i="16"/>
  <c r="T178" i="16"/>
  <c r="R178" i="16"/>
  <c r="P178" i="16"/>
  <c r="BI175" i="16"/>
  <c r="BH175" i="16"/>
  <c r="BG175" i="16"/>
  <c r="BF175" i="16"/>
  <c r="T175" i="16"/>
  <c r="R175" i="16"/>
  <c r="P175" i="16"/>
  <c r="BI172" i="16"/>
  <c r="BH172" i="16"/>
  <c r="BG172" i="16"/>
  <c r="BF172" i="16"/>
  <c r="T172" i="16"/>
  <c r="R172" i="16"/>
  <c r="P172" i="16"/>
  <c r="BI168" i="16"/>
  <c r="BH168" i="16"/>
  <c r="BG168" i="16"/>
  <c r="BF168" i="16"/>
  <c r="T168" i="16"/>
  <c r="R168" i="16"/>
  <c r="P168" i="16"/>
  <c r="BI164" i="16"/>
  <c r="BH164" i="16"/>
  <c r="BG164" i="16"/>
  <c r="BF164" i="16"/>
  <c r="T164" i="16"/>
  <c r="R164" i="16"/>
  <c r="P164" i="16"/>
  <c r="BI159" i="16"/>
  <c r="BH159" i="16"/>
  <c r="BG159" i="16"/>
  <c r="BF159" i="16"/>
  <c r="T159" i="16"/>
  <c r="R159" i="16"/>
  <c r="P159" i="16"/>
  <c r="BI155" i="16"/>
  <c r="BH155" i="16"/>
  <c r="BG155" i="16"/>
  <c r="BF155" i="16"/>
  <c r="T155" i="16"/>
  <c r="R155" i="16"/>
  <c r="P155" i="16"/>
  <c r="BI151" i="16"/>
  <c r="BH151" i="16"/>
  <c r="BG151" i="16"/>
  <c r="BF151" i="16"/>
  <c r="T151" i="16"/>
  <c r="R151" i="16"/>
  <c r="P151" i="16"/>
  <c r="BI148" i="16"/>
  <c r="BH148" i="16"/>
  <c r="BG148" i="16"/>
  <c r="BF148" i="16"/>
  <c r="T148" i="16"/>
  <c r="R148" i="16"/>
  <c r="P148" i="16"/>
  <c r="BI145" i="16"/>
  <c r="BH145" i="16"/>
  <c r="BG145" i="16"/>
  <c r="BF145" i="16"/>
  <c r="T145" i="16"/>
  <c r="R145" i="16"/>
  <c r="P145" i="16"/>
  <c r="BI142" i="16"/>
  <c r="BH142" i="16"/>
  <c r="BG142" i="16"/>
  <c r="BF142" i="16"/>
  <c r="T142" i="16"/>
  <c r="R142" i="16"/>
  <c r="P142" i="16"/>
  <c r="BI139" i="16"/>
  <c r="BH139" i="16"/>
  <c r="BG139" i="16"/>
  <c r="BF139" i="16"/>
  <c r="T139" i="16"/>
  <c r="R139" i="16"/>
  <c r="P139" i="16"/>
  <c r="BI133" i="16"/>
  <c r="BH133" i="16"/>
  <c r="BG133" i="16"/>
  <c r="BF133" i="16"/>
  <c r="T133" i="16"/>
  <c r="R133" i="16"/>
  <c r="P133" i="16"/>
  <c r="BI131" i="16"/>
  <c r="BH131" i="16"/>
  <c r="BG131" i="16"/>
  <c r="BF131" i="16"/>
  <c r="T131" i="16"/>
  <c r="R131" i="16"/>
  <c r="P131" i="16"/>
  <c r="BI126" i="16"/>
  <c r="BH126" i="16"/>
  <c r="BG126" i="16"/>
  <c r="BF126" i="16"/>
  <c r="T126" i="16"/>
  <c r="R126" i="16"/>
  <c r="P126" i="16"/>
  <c r="BI122" i="16"/>
  <c r="BH122" i="16"/>
  <c r="BG122" i="16"/>
  <c r="BF122" i="16"/>
  <c r="T122" i="16"/>
  <c r="R122" i="16"/>
  <c r="P122" i="16"/>
  <c r="BI118" i="16"/>
  <c r="BH118" i="16"/>
  <c r="BG118" i="16"/>
  <c r="BF118" i="16"/>
  <c r="T118" i="16"/>
  <c r="R118" i="16"/>
  <c r="P118" i="16"/>
  <c r="BI112" i="16"/>
  <c r="BH112" i="16"/>
  <c r="BG112" i="16"/>
  <c r="BF112" i="16"/>
  <c r="T112" i="16"/>
  <c r="R112" i="16"/>
  <c r="P112" i="16"/>
  <c r="BI107" i="16"/>
  <c r="BH107" i="16"/>
  <c r="BG107" i="16"/>
  <c r="BF107" i="16"/>
  <c r="T107" i="16"/>
  <c r="R107" i="16"/>
  <c r="P107" i="16"/>
  <c r="BI104" i="16"/>
  <c r="BH104" i="16"/>
  <c r="BG104" i="16"/>
  <c r="BF104" i="16"/>
  <c r="T104" i="16"/>
  <c r="R104" i="16"/>
  <c r="P104" i="16"/>
  <c r="BI101" i="16"/>
  <c r="BH101" i="16"/>
  <c r="BG101" i="16"/>
  <c r="BF101" i="16"/>
  <c r="T101" i="16"/>
  <c r="R101" i="16"/>
  <c r="P101" i="16"/>
  <c r="BI98" i="16"/>
  <c r="BH98" i="16"/>
  <c r="BG98" i="16"/>
  <c r="BF98" i="16"/>
  <c r="T98" i="16"/>
  <c r="R98" i="16"/>
  <c r="P98" i="16"/>
  <c r="BI95" i="16"/>
  <c r="BH95" i="16"/>
  <c r="BG95" i="16"/>
  <c r="BF95" i="16"/>
  <c r="T95" i="16"/>
  <c r="R95" i="16"/>
  <c r="P95" i="16"/>
  <c r="BI91" i="16"/>
  <c r="BH91" i="16"/>
  <c r="BG91" i="16"/>
  <c r="BF91" i="16"/>
  <c r="T91" i="16"/>
  <c r="R91" i="16"/>
  <c r="P91" i="16"/>
  <c r="BI90" i="16"/>
  <c r="BH90" i="16"/>
  <c r="BG90" i="16"/>
  <c r="BF90" i="16"/>
  <c r="T90" i="16"/>
  <c r="R90" i="16"/>
  <c r="P90" i="16"/>
  <c r="J84" i="16"/>
  <c r="J83" i="16"/>
  <c r="F83" i="16"/>
  <c r="F81" i="16"/>
  <c r="E79" i="16"/>
  <c r="J55" i="16"/>
  <c r="J54" i="16"/>
  <c r="F54" i="16"/>
  <c r="F52" i="16"/>
  <c r="E50" i="16"/>
  <c r="J18" i="16"/>
  <c r="E18" i="16"/>
  <c r="F84" i="16"/>
  <c r="J17" i="16"/>
  <c r="J12" i="16"/>
  <c r="J52" i="16"/>
  <c r="E7" i="16"/>
  <c r="E77" i="16" s="1"/>
  <c r="J37" i="15"/>
  <c r="J36" i="15"/>
  <c r="AY68" i="1"/>
  <c r="J35" i="15"/>
  <c r="AX68" i="1" s="1"/>
  <c r="BI108" i="15"/>
  <c r="BH108" i="15"/>
  <c r="BG108" i="15"/>
  <c r="BF108" i="15"/>
  <c r="T108" i="15"/>
  <c r="R108" i="15"/>
  <c r="P108" i="15"/>
  <c r="BI106" i="15"/>
  <c r="BH106" i="15"/>
  <c r="BG106" i="15"/>
  <c r="BF106" i="15"/>
  <c r="T106" i="15"/>
  <c r="R106" i="15"/>
  <c r="P106" i="15"/>
  <c r="BI105" i="15"/>
  <c r="BH105" i="15"/>
  <c r="BG105" i="15"/>
  <c r="BF105" i="15"/>
  <c r="T105" i="15"/>
  <c r="R105" i="15"/>
  <c r="P105" i="15"/>
  <c r="BI104" i="15"/>
  <c r="BH104" i="15"/>
  <c r="BG104" i="15"/>
  <c r="BF104" i="15"/>
  <c r="T104" i="15"/>
  <c r="R104" i="15"/>
  <c r="P104" i="15"/>
  <c r="BI103" i="15"/>
  <c r="BH103" i="15"/>
  <c r="BG103" i="15"/>
  <c r="BF103" i="15"/>
  <c r="T103" i="15"/>
  <c r="R103" i="15"/>
  <c r="P103" i="15"/>
  <c r="BI101" i="15"/>
  <c r="BH101" i="15"/>
  <c r="BG101" i="15"/>
  <c r="BF101" i="15"/>
  <c r="T101" i="15"/>
  <c r="R101" i="15"/>
  <c r="P101" i="15"/>
  <c r="BI99" i="15"/>
  <c r="BH99" i="15"/>
  <c r="BG99" i="15"/>
  <c r="BF99" i="15"/>
  <c r="T99" i="15"/>
  <c r="R99" i="15"/>
  <c r="P99" i="15"/>
  <c r="BI97" i="15"/>
  <c r="BH97" i="15"/>
  <c r="BG97" i="15"/>
  <c r="BF97" i="15"/>
  <c r="T97" i="15"/>
  <c r="R97" i="15"/>
  <c r="P97" i="15"/>
  <c r="BI95" i="15"/>
  <c r="BH95" i="15"/>
  <c r="BG95" i="15"/>
  <c r="BF95" i="15"/>
  <c r="T95" i="15"/>
  <c r="R95" i="15"/>
  <c r="P95" i="15"/>
  <c r="BI93" i="15"/>
  <c r="BH93" i="15"/>
  <c r="BG93" i="15"/>
  <c r="BF93" i="15"/>
  <c r="T93" i="15"/>
  <c r="R93" i="15"/>
  <c r="P93" i="15"/>
  <c r="BI91" i="15"/>
  <c r="BH91" i="15"/>
  <c r="BG91" i="15"/>
  <c r="BF91" i="15"/>
  <c r="T91" i="15"/>
  <c r="R91" i="15"/>
  <c r="P91" i="15"/>
  <c r="BI90" i="15"/>
  <c r="BH90" i="15"/>
  <c r="BG90" i="15"/>
  <c r="BF90" i="15"/>
  <c r="T90" i="15"/>
  <c r="R90" i="15"/>
  <c r="P90" i="15"/>
  <c r="BI88" i="15"/>
  <c r="BH88" i="15"/>
  <c r="BG88" i="15"/>
  <c r="BF88" i="15"/>
  <c r="T88" i="15"/>
  <c r="R88" i="15"/>
  <c r="P88" i="15"/>
  <c r="BI86" i="15"/>
  <c r="BH86" i="15"/>
  <c r="BG86" i="15"/>
  <c r="BF86" i="15"/>
  <c r="T86" i="15"/>
  <c r="R86" i="15"/>
  <c r="P86" i="15"/>
  <c r="BI84" i="15"/>
  <c r="BH84" i="15"/>
  <c r="BG84" i="15"/>
  <c r="BF84" i="15"/>
  <c r="T84" i="15"/>
  <c r="R84" i="15"/>
  <c r="P84" i="15"/>
  <c r="BI82" i="15"/>
  <c r="BH82" i="15"/>
  <c r="BG82" i="15"/>
  <c r="BF82" i="15"/>
  <c r="T82" i="15"/>
  <c r="R82" i="15"/>
  <c r="P82" i="15"/>
  <c r="J77" i="15"/>
  <c r="J76" i="15"/>
  <c r="F76" i="15"/>
  <c r="F74" i="15"/>
  <c r="E72" i="15"/>
  <c r="J55" i="15"/>
  <c r="J54" i="15"/>
  <c r="F54" i="15"/>
  <c r="F52" i="15"/>
  <c r="E50" i="15"/>
  <c r="J18" i="15"/>
  <c r="E18" i="15"/>
  <c r="F77" i="15" s="1"/>
  <c r="J17" i="15"/>
  <c r="J12" i="15"/>
  <c r="J74" i="15" s="1"/>
  <c r="E7" i="15"/>
  <c r="E70" i="15"/>
  <c r="J37" i="14"/>
  <c r="J36" i="14"/>
  <c r="AY67" i="1"/>
  <c r="J35" i="14"/>
  <c r="AX67" i="1" s="1"/>
  <c r="BI197" i="14"/>
  <c r="BH197" i="14"/>
  <c r="BG197" i="14"/>
  <c r="BF197" i="14"/>
  <c r="T197" i="14"/>
  <c r="T196" i="14"/>
  <c r="R197" i="14"/>
  <c r="R196" i="14" s="1"/>
  <c r="P197" i="14"/>
  <c r="P196" i="14"/>
  <c r="BI195" i="14"/>
  <c r="BH195" i="14"/>
  <c r="BG195" i="14"/>
  <c r="BF195" i="14"/>
  <c r="T195" i="14"/>
  <c r="R195" i="14"/>
  <c r="P195" i="14"/>
  <c r="BI193" i="14"/>
  <c r="BH193" i="14"/>
  <c r="BG193" i="14"/>
  <c r="BF193" i="14"/>
  <c r="T193" i="14"/>
  <c r="R193" i="14"/>
  <c r="P193" i="14"/>
  <c r="BI192" i="14"/>
  <c r="BH192" i="14"/>
  <c r="BG192" i="14"/>
  <c r="BF192" i="14"/>
  <c r="T192" i="14"/>
  <c r="R192" i="14"/>
  <c r="P192" i="14"/>
  <c r="BI187" i="14"/>
  <c r="BH187" i="14"/>
  <c r="BG187" i="14"/>
  <c r="BF187" i="14"/>
  <c r="T187" i="14"/>
  <c r="R187" i="14"/>
  <c r="P187" i="14"/>
  <c r="BI183" i="14"/>
  <c r="BH183" i="14"/>
  <c r="BG183" i="14"/>
  <c r="BF183" i="14"/>
  <c r="T183" i="14"/>
  <c r="R183" i="14"/>
  <c r="P183" i="14"/>
  <c r="BI180" i="14"/>
  <c r="BH180" i="14"/>
  <c r="BG180" i="14"/>
  <c r="BF180" i="14"/>
  <c r="T180" i="14"/>
  <c r="R180" i="14"/>
  <c r="P180" i="14"/>
  <c r="BI177" i="14"/>
  <c r="BH177" i="14"/>
  <c r="BG177" i="14"/>
  <c r="BF177" i="14"/>
  <c r="T177" i="14"/>
  <c r="R177" i="14"/>
  <c r="P177" i="14"/>
  <c r="BI173" i="14"/>
  <c r="BH173" i="14"/>
  <c r="BG173" i="14"/>
  <c r="BF173" i="14"/>
  <c r="T173" i="14"/>
  <c r="R173" i="14"/>
  <c r="P173" i="14"/>
  <c r="BI170" i="14"/>
  <c r="BH170" i="14"/>
  <c r="BG170" i="14"/>
  <c r="BF170" i="14"/>
  <c r="T170" i="14"/>
  <c r="R170" i="14"/>
  <c r="P170" i="14"/>
  <c r="BI165" i="14"/>
  <c r="BH165" i="14"/>
  <c r="BG165" i="14"/>
  <c r="BF165" i="14"/>
  <c r="T165" i="14"/>
  <c r="R165" i="14"/>
  <c r="P165" i="14"/>
  <c r="BI161" i="14"/>
  <c r="BH161" i="14"/>
  <c r="BG161" i="14"/>
  <c r="BF161" i="14"/>
  <c r="T161" i="14"/>
  <c r="R161" i="14"/>
  <c r="P161" i="14"/>
  <c r="BI157" i="14"/>
  <c r="BH157" i="14"/>
  <c r="BG157" i="14"/>
  <c r="BF157" i="14"/>
  <c r="T157" i="14"/>
  <c r="R157" i="14"/>
  <c r="P157" i="14"/>
  <c r="BI154" i="14"/>
  <c r="BH154" i="14"/>
  <c r="BG154" i="14"/>
  <c r="BF154" i="14"/>
  <c r="T154" i="14"/>
  <c r="R154" i="14"/>
  <c r="P154" i="14"/>
  <c r="BI151" i="14"/>
  <c r="BH151" i="14"/>
  <c r="BG151" i="14"/>
  <c r="BF151" i="14"/>
  <c r="T151" i="14"/>
  <c r="R151" i="14"/>
  <c r="P151" i="14"/>
  <c r="BI148" i="14"/>
  <c r="BH148" i="14"/>
  <c r="BG148" i="14"/>
  <c r="BF148" i="14"/>
  <c r="T148" i="14"/>
  <c r="T147" i="14" s="1"/>
  <c r="R148" i="14"/>
  <c r="R147" i="14" s="1"/>
  <c r="P148" i="14"/>
  <c r="P147" i="14" s="1"/>
  <c r="BI141" i="14"/>
  <c r="BH141" i="14"/>
  <c r="BG141" i="14"/>
  <c r="BF141" i="14"/>
  <c r="T141" i="14"/>
  <c r="R141" i="14"/>
  <c r="P141" i="14"/>
  <c r="BI137" i="14"/>
  <c r="BH137" i="14"/>
  <c r="BG137" i="14"/>
  <c r="BF137" i="14"/>
  <c r="T137" i="14"/>
  <c r="R137" i="14"/>
  <c r="P137" i="14"/>
  <c r="BI131" i="14"/>
  <c r="BH131" i="14"/>
  <c r="BG131" i="14"/>
  <c r="BF131" i="14"/>
  <c r="T131" i="14"/>
  <c r="R131" i="14"/>
  <c r="P131" i="14"/>
  <c r="BI126" i="14"/>
  <c r="BH126" i="14"/>
  <c r="BG126" i="14"/>
  <c r="BF126" i="14"/>
  <c r="T126" i="14"/>
  <c r="R126" i="14"/>
  <c r="P126" i="14"/>
  <c r="BI121" i="14"/>
  <c r="BH121" i="14"/>
  <c r="BG121" i="14"/>
  <c r="BF121" i="14"/>
  <c r="T121" i="14"/>
  <c r="R121" i="14"/>
  <c r="P121" i="14"/>
  <c r="BI114" i="14"/>
  <c r="BH114" i="14"/>
  <c r="BG114" i="14"/>
  <c r="BF114" i="14"/>
  <c r="T114" i="14"/>
  <c r="R114" i="14"/>
  <c r="P114" i="14"/>
  <c r="BI108" i="14"/>
  <c r="BH108" i="14"/>
  <c r="BG108" i="14"/>
  <c r="BF108" i="14"/>
  <c r="T108" i="14"/>
  <c r="R108" i="14"/>
  <c r="P108" i="14"/>
  <c r="BI105" i="14"/>
  <c r="BH105" i="14"/>
  <c r="BG105" i="14"/>
  <c r="BF105" i="14"/>
  <c r="T105" i="14"/>
  <c r="R105" i="14"/>
  <c r="P105" i="14"/>
  <c r="BI102" i="14"/>
  <c r="BH102" i="14"/>
  <c r="BG102" i="14"/>
  <c r="BF102" i="14"/>
  <c r="T102" i="14"/>
  <c r="R102" i="14"/>
  <c r="P102" i="14"/>
  <c r="BI98" i="14"/>
  <c r="BH98" i="14"/>
  <c r="BG98" i="14"/>
  <c r="BF98" i="14"/>
  <c r="T98" i="14"/>
  <c r="R98" i="14"/>
  <c r="P98" i="14"/>
  <c r="BI93" i="14"/>
  <c r="BH93" i="14"/>
  <c r="BG93" i="14"/>
  <c r="BF93" i="14"/>
  <c r="T93" i="14"/>
  <c r="R93" i="14"/>
  <c r="P93" i="14"/>
  <c r="BI92" i="14"/>
  <c r="BH92" i="14"/>
  <c r="BG92" i="14"/>
  <c r="BF92" i="14"/>
  <c r="T92" i="14"/>
  <c r="R92" i="14"/>
  <c r="P92" i="14"/>
  <c r="BI89" i="14"/>
  <c r="BH89" i="14"/>
  <c r="BG89" i="14"/>
  <c r="BF89" i="14"/>
  <c r="T89" i="14"/>
  <c r="R89" i="14"/>
  <c r="P89" i="14"/>
  <c r="J83" i="14"/>
  <c r="J82" i="14"/>
  <c r="F82" i="14"/>
  <c r="F80" i="14"/>
  <c r="E78" i="14"/>
  <c r="J55" i="14"/>
  <c r="J54" i="14"/>
  <c r="F54" i="14"/>
  <c r="F52" i="14"/>
  <c r="E50" i="14"/>
  <c r="J18" i="14"/>
  <c r="E18" i="14"/>
  <c r="F83" i="14" s="1"/>
  <c r="J17" i="14"/>
  <c r="J12" i="14"/>
  <c r="J80" i="14" s="1"/>
  <c r="E7" i="14"/>
  <c r="E48" i="14"/>
  <c r="J37" i="13"/>
  <c r="J36" i="13"/>
  <c r="AY66" i="1"/>
  <c r="J35" i="13"/>
  <c r="AX66" i="1" s="1"/>
  <c r="BI158" i="13"/>
  <c r="BH158" i="13"/>
  <c r="BG158" i="13"/>
  <c r="BF158" i="13"/>
  <c r="T158" i="13"/>
  <c r="T157" i="13"/>
  <c r="R158" i="13"/>
  <c r="R157" i="13" s="1"/>
  <c r="P158" i="13"/>
  <c r="P157" i="13"/>
  <c r="BI155" i="13"/>
  <c r="BH155" i="13"/>
  <c r="BG155" i="13"/>
  <c r="BF155" i="13"/>
  <c r="T155" i="13"/>
  <c r="R155" i="13"/>
  <c r="P155" i="13"/>
  <c r="BI151" i="13"/>
  <c r="BH151" i="13"/>
  <c r="BG151" i="13"/>
  <c r="BF151" i="13"/>
  <c r="T151" i="13"/>
  <c r="R151" i="13"/>
  <c r="P151" i="13"/>
  <c r="BI148" i="13"/>
  <c r="BH148" i="13"/>
  <c r="BG148" i="13"/>
  <c r="BF148" i="13"/>
  <c r="T148" i="13"/>
  <c r="R148" i="13"/>
  <c r="P148" i="13"/>
  <c r="BI145" i="13"/>
  <c r="BH145" i="13"/>
  <c r="BG145" i="13"/>
  <c r="BF145" i="13"/>
  <c r="T145" i="13"/>
  <c r="R145" i="13"/>
  <c r="P145" i="13"/>
  <c r="BI142" i="13"/>
  <c r="BH142" i="13"/>
  <c r="BG142" i="13"/>
  <c r="BF142" i="13"/>
  <c r="T142" i="13"/>
  <c r="R142" i="13"/>
  <c r="P142" i="13"/>
  <c r="BI139" i="13"/>
  <c r="BH139" i="13"/>
  <c r="BG139" i="13"/>
  <c r="BF139" i="13"/>
  <c r="T139" i="13"/>
  <c r="R139" i="13"/>
  <c r="P139" i="13"/>
  <c r="BI133" i="13"/>
  <c r="BH133" i="13"/>
  <c r="BG133" i="13"/>
  <c r="BF133" i="13"/>
  <c r="T133" i="13"/>
  <c r="R133" i="13"/>
  <c r="P133" i="13"/>
  <c r="BI129" i="13"/>
  <c r="BH129" i="13"/>
  <c r="BG129" i="13"/>
  <c r="BF129" i="13"/>
  <c r="T129" i="13"/>
  <c r="R129" i="13"/>
  <c r="P129" i="13"/>
  <c r="BI124" i="13"/>
  <c r="BH124" i="13"/>
  <c r="BG124" i="13"/>
  <c r="BF124" i="13"/>
  <c r="T124" i="13"/>
  <c r="R124" i="13"/>
  <c r="P124" i="13"/>
  <c r="BI120" i="13"/>
  <c r="BH120" i="13"/>
  <c r="BG120" i="13"/>
  <c r="BF120" i="13"/>
  <c r="T120" i="13"/>
  <c r="R120" i="13"/>
  <c r="P120" i="13"/>
  <c r="BI116" i="13"/>
  <c r="BH116" i="13"/>
  <c r="BG116" i="13"/>
  <c r="BF116" i="13"/>
  <c r="T116" i="13"/>
  <c r="R116" i="13"/>
  <c r="P116" i="13"/>
  <c r="BI110" i="13"/>
  <c r="BH110" i="13"/>
  <c r="BG110" i="13"/>
  <c r="BF110" i="13"/>
  <c r="T110" i="13"/>
  <c r="R110" i="13"/>
  <c r="P110" i="13"/>
  <c r="BI105" i="13"/>
  <c r="BH105" i="13"/>
  <c r="BG105" i="13"/>
  <c r="BF105" i="13"/>
  <c r="T105" i="13"/>
  <c r="R105" i="13"/>
  <c r="P105" i="13"/>
  <c r="BI101" i="13"/>
  <c r="BH101" i="13"/>
  <c r="BG101" i="13"/>
  <c r="BF101" i="13"/>
  <c r="T101" i="13"/>
  <c r="R101" i="13"/>
  <c r="P101" i="13"/>
  <c r="BI97" i="13"/>
  <c r="BH97" i="13"/>
  <c r="BG97" i="13"/>
  <c r="BF97" i="13"/>
  <c r="T97" i="13"/>
  <c r="R97" i="13"/>
  <c r="P97" i="13"/>
  <c r="BI94" i="13"/>
  <c r="BH94" i="13"/>
  <c r="BG94" i="13"/>
  <c r="BF94" i="13"/>
  <c r="T94" i="13"/>
  <c r="R94" i="13"/>
  <c r="P94" i="13"/>
  <c r="BI91" i="13"/>
  <c r="BH91" i="13"/>
  <c r="BG91" i="13"/>
  <c r="BF91" i="13"/>
  <c r="T91" i="13"/>
  <c r="R91" i="13"/>
  <c r="P91" i="13"/>
  <c r="BI87" i="13"/>
  <c r="BH87" i="13"/>
  <c r="BG87" i="13"/>
  <c r="BF87" i="13"/>
  <c r="T87" i="13"/>
  <c r="R87" i="13"/>
  <c r="P87" i="13"/>
  <c r="BI86" i="13"/>
  <c r="BH86" i="13"/>
  <c r="BG86" i="13"/>
  <c r="BF86" i="13"/>
  <c r="T86" i="13"/>
  <c r="R86" i="13"/>
  <c r="P86" i="13"/>
  <c r="J80" i="13"/>
  <c r="J79" i="13"/>
  <c r="F79" i="13"/>
  <c r="F77" i="13"/>
  <c r="E75" i="13"/>
  <c r="J55" i="13"/>
  <c r="J54" i="13"/>
  <c r="F54" i="13"/>
  <c r="F52" i="13"/>
  <c r="E50" i="13"/>
  <c r="J18" i="13"/>
  <c r="E18" i="13"/>
  <c r="F80" i="13" s="1"/>
  <c r="J17" i="13"/>
  <c r="J12" i="13"/>
  <c r="J77" i="13"/>
  <c r="E7" i="13"/>
  <c r="E73" i="13" s="1"/>
  <c r="J37" i="12"/>
  <c r="J36" i="12"/>
  <c r="AY65" i="1" s="1"/>
  <c r="J35" i="12"/>
  <c r="AX65" i="1"/>
  <c r="BI104" i="12"/>
  <c r="BH104" i="12"/>
  <c r="BG104" i="12"/>
  <c r="BF104" i="12"/>
  <c r="T104" i="12"/>
  <c r="R104" i="12"/>
  <c r="P104" i="12"/>
  <c r="BI102" i="12"/>
  <c r="BH102" i="12"/>
  <c r="BG102" i="12"/>
  <c r="BF102" i="12"/>
  <c r="T102" i="12"/>
  <c r="R102" i="12"/>
  <c r="P102" i="12"/>
  <c r="BI101" i="12"/>
  <c r="BH101" i="12"/>
  <c r="BG101" i="12"/>
  <c r="BF101" i="12"/>
  <c r="T101" i="12"/>
  <c r="R101" i="12"/>
  <c r="P101" i="12"/>
  <c r="BI100" i="12"/>
  <c r="BH100" i="12"/>
  <c r="BG100" i="12"/>
  <c r="BF100" i="12"/>
  <c r="T100" i="12"/>
  <c r="R100" i="12"/>
  <c r="P100" i="12"/>
  <c r="BI99" i="12"/>
  <c r="BH99" i="12"/>
  <c r="BG99" i="12"/>
  <c r="BF99" i="12"/>
  <c r="T99" i="12"/>
  <c r="R99" i="12"/>
  <c r="P99" i="12"/>
  <c r="BI97" i="12"/>
  <c r="BH97" i="12"/>
  <c r="BG97" i="12"/>
  <c r="BF97" i="12"/>
  <c r="T97" i="12"/>
  <c r="R97" i="12"/>
  <c r="P97" i="12"/>
  <c r="BI95" i="12"/>
  <c r="BH95" i="12"/>
  <c r="BG95" i="12"/>
  <c r="BF95" i="12"/>
  <c r="T95" i="12"/>
  <c r="R95" i="12"/>
  <c r="P95" i="12"/>
  <c r="BI93" i="12"/>
  <c r="BH93" i="12"/>
  <c r="BG93" i="12"/>
  <c r="BF93" i="12"/>
  <c r="T93" i="12"/>
  <c r="R93" i="12"/>
  <c r="P93" i="12"/>
  <c r="BI91" i="12"/>
  <c r="BH91" i="12"/>
  <c r="BG91" i="12"/>
  <c r="BF91" i="12"/>
  <c r="T91" i="12"/>
  <c r="R91" i="12"/>
  <c r="P91" i="12"/>
  <c r="BI90" i="12"/>
  <c r="BH90" i="12"/>
  <c r="BG90" i="12"/>
  <c r="BF90" i="12"/>
  <c r="T90" i="12"/>
  <c r="R90" i="12"/>
  <c r="P90" i="12"/>
  <c r="BI88" i="12"/>
  <c r="BH88" i="12"/>
  <c r="BG88" i="12"/>
  <c r="BF88" i="12"/>
  <c r="T88" i="12"/>
  <c r="R88" i="12"/>
  <c r="P88" i="12"/>
  <c r="BI86" i="12"/>
  <c r="BH86" i="12"/>
  <c r="BG86" i="12"/>
  <c r="BF86" i="12"/>
  <c r="T86" i="12"/>
  <c r="R86" i="12"/>
  <c r="P86" i="12"/>
  <c r="BI84" i="12"/>
  <c r="BH84" i="12"/>
  <c r="BG84" i="12"/>
  <c r="BF84" i="12"/>
  <c r="T84" i="12"/>
  <c r="R84" i="12"/>
  <c r="P84" i="12"/>
  <c r="BI82" i="12"/>
  <c r="BH82" i="12"/>
  <c r="BG82" i="12"/>
  <c r="BF82" i="12"/>
  <c r="T82" i="12"/>
  <c r="R82" i="12"/>
  <c r="P82" i="12"/>
  <c r="J77" i="12"/>
  <c r="J76" i="12"/>
  <c r="F76" i="12"/>
  <c r="F74" i="12"/>
  <c r="E72" i="12"/>
  <c r="J55" i="12"/>
  <c r="J54" i="12"/>
  <c r="F54" i="12"/>
  <c r="F52" i="12"/>
  <c r="E50" i="12"/>
  <c r="J18" i="12"/>
  <c r="E18" i="12"/>
  <c r="F55" i="12" s="1"/>
  <c r="J17" i="12"/>
  <c r="J12" i="12"/>
  <c r="J52" i="12" s="1"/>
  <c r="E7" i="12"/>
  <c r="E48" i="12" s="1"/>
  <c r="J37" i="11"/>
  <c r="J36" i="11"/>
  <c r="AY64" i="1"/>
  <c r="J35" i="11"/>
  <c r="AX64" i="1"/>
  <c r="BI149" i="11"/>
  <c r="BH149" i="11"/>
  <c r="BG149" i="11"/>
  <c r="BF149" i="11"/>
  <c r="T149" i="11"/>
  <c r="T148" i="11"/>
  <c r="R149" i="11"/>
  <c r="R148" i="11"/>
  <c r="P149" i="11"/>
  <c r="P148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2" i="11"/>
  <c r="BH132" i="11"/>
  <c r="BG132" i="11"/>
  <c r="BF132" i="11"/>
  <c r="T132" i="11"/>
  <c r="R132" i="11"/>
  <c r="P132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2" i="11"/>
  <c r="BH122" i="11"/>
  <c r="BG122" i="11"/>
  <c r="BF122" i="11"/>
  <c r="T122" i="11"/>
  <c r="R122" i="11"/>
  <c r="P122" i="11"/>
  <c r="BI118" i="11"/>
  <c r="BH118" i="11"/>
  <c r="BG118" i="11"/>
  <c r="BF118" i="11"/>
  <c r="T118" i="11"/>
  <c r="R118" i="11"/>
  <c r="P118" i="11"/>
  <c r="BI114" i="11"/>
  <c r="BH114" i="11"/>
  <c r="BG114" i="11"/>
  <c r="BF114" i="11"/>
  <c r="T114" i="11"/>
  <c r="R114" i="11"/>
  <c r="P114" i="11"/>
  <c r="BI112" i="11"/>
  <c r="BH112" i="11"/>
  <c r="BG112" i="11"/>
  <c r="BF112" i="11"/>
  <c r="T112" i="11"/>
  <c r="R112" i="11"/>
  <c r="P112" i="11"/>
  <c r="BI109" i="11"/>
  <c r="BH109" i="11"/>
  <c r="BG109" i="11"/>
  <c r="BF109" i="11"/>
  <c r="T109" i="11"/>
  <c r="R109" i="11"/>
  <c r="P109" i="11"/>
  <c r="BI107" i="11"/>
  <c r="BH107" i="11"/>
  <c r="BG107" i="11"/>
  <c r="BF107" i="11"/>
  <c r="T107" i="11"/>
  <c r="R107" i="11"/>
  <c r="P107" i="11"/>
  <c r="BI104" i="11"/>
  <c r="BH104" i="11"/>
  <c r="BG104" i="11"/>
  <c r="BF104" i="11"/>
  <c r="T104" i="11"/>
  <c r="R104" i="11"/>
  <c r="P104" i="11"/>
  <c r="BI101" i="11"/>
  <c r="BH101" i="11"/>
  <c r="BG101" i="11"/>
  <c r="BF101" i="11"/>
  <c r="T101" i="11"/>
  <c r="R101" i="11"/>
  <c r="P101" i="11"/>
  <c r="BI98" i="11"/>
  <c r="BH98" i="11"/>
  <c r="BG98" i="11"/>
  <c r="BF98" i="11"/>
  <c r="T98" i="11"/>
  <c r="R98" i="11"/>
  <c r="P98" i="11"/>
  <c r="BI95" i="11"/>
  <c r="BH95" i="11"/>
  <c r="BG95" i="11"/>
  <c r="BF95" i="11"/>
  <c r="T95" i="11"/>
  <c r="R95" i="11"/>
  <c r="P95" i="11"/>
  <c r="BI91" i="11"/>
  <c r="BH91" i="11"/>
  <c r="BG91" i="11"/>
  <c r="BF91" i="11"/>
  <c r="T91" i="11"/>
  <c r="R91" i="11"/>
  <c r="P91" i="11"/>
  <c r="BI90" i="11"/>
  <c r="BH90" i="11"/>
  <c r="BG90" i="11"/>
  <c r="BF90" i="11"/>
  <c r="T90" i="11"/>
  <c r="R90" i="11"/>
  <c r="P90" i="11"/>
  <c r="BI86" i="11"/>
  <c r="BH86" i="11"/>
  <c r="BG86" i="11"/>
  <c r="BF86" i="11"/>
  <c r="T86" i="11"/>
  <c r="R86" i="11"/>
  <c r="P86" i="11"/>
  <c r="J80" i="11"/>
  <c r="J79" i="11"/>
  <c r="F79" i="11"/>
  <c r="F77" i="11"/>
  <c r="E75" i="11"/>
  <c r="J55" i="11"/>
  <c r="J54" i="11"/>
  <c r="F54" i="11"/>
  <c r="F52" i="11"/>
  <c r="E50" i="11"/>
  <c r="J18" i="11"/>
  <c r="E18" i="11"/>
  <c r="F80" i="11" s="1"/>
  <c r="J17" i="11"/>
  <c r="J12" i="11"/>
  <c r="J77" i="11" s="1"/>
  <c r="E7" i="11"/>
  <c r="E48" i="11"/>
  <c r="J37" i="10"/>
  <c r="J36" i="10"/>
  <c r="AY63" i="1" s="1"/>
  <c r="J35" i="10"/>
  <c r="AX63" i="1" s="1"/>
  <c r="BI172" i="10"/>
  <c r="BH172" i="10"/>
  <c r="BG172" i="10"/>
  <c r="BF172" i="10"/>
  <c r="T172" i="10"/>
  <c r="T171" i="10" s="1"/>
  <c r="R172" i="10"/>
  <c r="R171" i="10" s="1"/>
  <c r="P172" i="10"/>
  <c r="P171" i="10" s="1"/>
  <c r="BI166" i="10"/>
  <c r="BH166" i="10"/>
  <c r="BG166" i="10"/>
  <c r="BF166" i="10"/>
  <c r="T166" i="10"/>
  <c r="R166" i="10"/>
  <c r="P166" i="10"/>
  <c r="BI161" i="10"/>
  <c r="BH161" i="10"/>
  <c r="BG161" i="10"/>
  <c r="BF161" i="10"/>
  <c r="T161" i="10"/>
  <c r="R161" i="10"/>
  <c r="P161" i="10"/>
  <c r="BI156" i="10"/>
  <c r="BH156" i="10"/>
  <c r="BG156" i="10"/>
  <c r="BF156" i="10"/>
  <c r="T156" i="10"/>
  <c r="R156" i="10"/>
  <c r="P156" i="10"/>
  <c r="BI151" i="10"/>
  <c r="BH151" i="10"/>
  <c r="BG151" i="10"/>
  <c r="BF151" i="10"/>
  <c r="T151" i="10"/>
  <c r="R151" i="10"/>
  <c r="P151" i="10"/>
  <c r="BI146" i="10"/>
  <c r="BH146" i="10"/>
  <c r="BG146" i="10"/>
  <c r="BF146" i="10"/>
  <c r="T146" i="10"/>
  <c r="R146" i="10"/>
  <c r="P146" i="10"/>
  <c r="BI138" i="10"/>
  <c r="BH138" i="10"/>
  <c r="BG138" i="10"/>
  <c r="BF138" i="10"/>
  <c r="T138" i="10"/>
  <c r="R138" i="10"/>
  <c r="P138" i="10"/>
  <c r="BI132" i="10"/>
  <c r="BH132" i="10"/>
  <c r="BG132" i="10"/>
  <c r="BF132" i="10"/>
  <c r="T132" i="10"/>
  <c r="R132" i="10"/>
  <c r="P132" i="10"/>
  <c r="BI125" i="10"/>
  <c r="BH125" i="10"/>
  <c r="BG125" i="10"/>
  <c r="BF125" i="10"/>
  <c r="T125" i="10"/>
  <c r="R125" i="10"/>
  <c r="P125" i="10"/>
  <c r="BI119" i="10"/>
  <c r="BH119" i="10"/>
  <c r="BG119" i="10"/>
  <c r="BF119" i="10"/>
  <c r="T119" i="10"/>
  <c r="R119" i="10"/>
  <c r="P119" i="10"/>
  <c r="BI113" i="10"/>
  <c r="BH113" i="10"/>
  <c r="BG113" i="10"/>
  <c r="BF113" i="10"/>
  <c r="T113" i="10"/>
  <c r="R113" i="10"/>
  <c r="P113" i="10"/>
  <c r="BI111" i="10"/>
  <c r="BH111" i="10"/>
  <c r="BG111" i="10"/>
  <c r="BF111" i="10"/>
  <c r="T111" i="10"/>
  <c r="R111" i="10"/>
  <c r="P111" i="10"/>
  <c r="BI104" i="10"/>
  <c r="BH104" i="10"/>
  <c r="BG104" i="10"/>
  <c r="BF104" i="10"/>
  <c r="T104" i="10"/>
  <c r="R104" i="10"/>
  <c r="P104" i="10"/>
  <c r="BI100" i="10"/>
  <c r="BH100" i="10"/>
  <c r="BG100" i="10"/>
  <c r="BF100" i="10"/>
  <c r="T100" i="10"/>
  <c r="R100" i="10"/>
  <c r="P100" i="10"/>
  <c r="BI96" i="10"/>
  <c r="BH96" i="10"/>
  <c r="BG96" i="10"/>
  <c r="BF96" i="10"/>
  <c r="T96" i="10"/>
  <c r="R96" i="10"/>
  <c r="P96" i="10"/>
  <c r="BI91" i="10"/>
  <c r="BH91" i="10"/>
  <c r="BG91" i="10"/>
  <c r="BF91" i="10"/>
  <c r="T91" i="10"/>
  <c r="R91" i="10"/>
  <c r="P91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J80" i="10"/>
  <c r="J79" i="10"/>
  <c r="F79" i="10"/>
  <c r="F77" i="10"/>
  <c r="E75" i="10"/>
  <c r="J55" i="10"/>
  <c r="J54" i="10"/>
  <c r="F54" i="10"/>
  <c r="F52" i="10"/>
  <c r="E50" i="10"/>
  <c r="J18" i="10"/>
  <c r="E18" i="10"/>
  <c r="F80" i="10" s="1"/>
  <c r="J17" i="10"/>
  <c r="J12" i="10"/>
  <c r="J77" i="10" s="1"/>
  <c r="E7" i="10"/>
  <c r="E48" i="10"/>
  <c r="J37" i="9"/>
  <c r="J36" i="9"/>
  <c r="AY62" i="1" s="1"/>
  <c r="J35" i="9"/>
  <c r="AX62" i="1" s="1"/>
  <c r="BI104" i="9"/>
  <c r="BH104" i="9"/>
  <c r="BG104" i="9"/>
  <c r="BF104" i="9"/>
  <c r="T104" i="9"/>
  <c r="R104" i="9"/>
  <c r="P104" i="9"/>
  <c r="BI102" i="9"/>
  <c r="BH102" i="9"/>
  <c r="BG102" i="9"/>
  <c r="BF102" i="9"/>
  <c r="T102" i="9"/>
  <c r="R102" i="9"/>
  <c r="P102" i="9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7" i="9"/>
  <c r="BH97" i="9"/>
  <c r="BG97" i="9"/>
  <c r="BF97" i="9"/>
  <c r="T97" i="9"/>
  <c r="R97" i="9"/>
  <c r="P97" i="9"/>
  <c r="BI95" i="9"/>
  <c r="BH95" i="9"/>
  <c r="BG95" i="9"/>
  <c r="BF95" i="9"/>
  <c r="T95" i="9"/>
  <c r="R95" i="9"/>
  <c r="P95" i="9"/>
  <c r="BI93" i="9"/>
  <c r="BH93" i="9"/>
  <c r="BG93" i="9"/>
  <c r="BF93" i="9"/>
  <c r="T93" i="9"/>
  <c r="R93" i="9"/>
  <c r="P93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BI88" i="9"/>
  <c r="BH88" i="9"/>
  <c r="BG88" i="9"/>
  <c r="BF88" i="9"/>
  <c r="T88" i="9"/>
  <c r="R88" i="9"/>
  <c r="P88" i="9"/>
  <c r="BI86" i="9"/>
  <c r="BH86" i="9"/>
  <c r="BG86" i="9"/>
  <c r="BF86" i="9"/>
  <c r="T86" i="9"/>
  <c r="R86" i="9"/>
  <c r="P86" i="9"/>
  <c r="BI84" i="9"/>
  <c r="BH84" i="9"/>
  <c r="BG84" i="9"/>
  <c r="BF84" i="9"/>
  <c r="T84" i="9"/>
  <c r="R84" i="9"/>
  <c r="P84" i="9"/>
  <c r="BI82" i="9"/>
  <c r="BH82" i="9"/>
  <c r="BG82" i="9"/>
  <c r="BF82" i="9"/>
  <c r="T82" i="9"/>
  <c r="R82" i="9"/>
  <c r="P82" i="9"/>
  <c r="J77" i="9"/>
  <c r="J76" i="9"/>
  <c r="F76" i="9"/>
  <c r="F74" i="9"/>
  <c r="E72" i="9"/>
  <c r="J55" i="9"/>
  <c r="J54" i="9"/>
  <c r="F54" i="9"/>
  <c r="F52" i="9"/>
  <c r="E50" i="9"/>
  <c r="J18" i="9"/>
  <c r="E18" i="9"/>
  <c r="F77" i="9"/>
  <c r="J17" i="9"/>
  <c r="J12" i="9"/>
  <c r="J74" i="9" s="1"/>
  <c r="E7" i="9"/>
  <c r="E70" i="9" s="1"/>
  <c r="J37" i="8"/>
  <c r="J36" i="8"/>
  <c r="AY61" i="1"/>
  <c r="J35" i="8"/>
  <c r="AX61" i="1"/>
  <c r="BI165" i="8"/>
  <c r="BH165" i="8"/>
  <c r="BG165" i="8"/>
  <c r="BF165" i="8"/>
  <c r="T165" i="8"/>
  <c r="T164" i="8"/>
  <c r="R165" i="8"/>
  <c r="R164" i="8" s="1"/>
  <c r="P165" i="8"/>
  <c r="P164" i="8"/>
  <c r="BI160" i="8"/>
  <c r="BH160" i="8"/>
  <c r="BG160" i="8"/>
  <c r="BF160" i="8"/>
  <c r="T160" i="8"/>
  <c r="R160" i="8"/>
  <c r="P160" i="8"/>
  <c r="BI156" i="8"/>
  <c r="BH156" i="8"/>
  <c r="BG156" i="8"/>
  <c r="BF156" i="8"/>
  <c r="T156" i="8"/>
  <c r="R156" i="8"/>
  <c r="P156" i="8"/>
  <c r="BI152" i="8"/>
  <c r="BH152" i="8"/>
  <c r="BG152" i="8"/>
  <c r="BF152" i="8"/>
  <c r="T152" i="8"/>
  <c r="R152" i="8"/>
  <c r="P152" i="8"/>
  <c r="BI148" i="8"/>
  <c r="BH148" i="8"/>
  <c r="BG148" i="8"/>
  <c r="BF148" i="8"/>
  <c r="T148" i="8"/>
  <c r="R148" i="8"/>
  <c r="P148" i="8"/>
  <c r="BI142" i="8"/>
  <c r="BH142" i="8"/>
  <c r="BG142" i="8"/>
  <c r="BF142" i="8"/>
  <c r="T142" i="8"/>
  <c r="R142" i="8"/>
  <c r="P142" i="8"/>
  <c r="BI137" i="8"/>
  <c r="BH137" i="8"/>
  <c r="BG137" i="8"/>
  <c r="BF137" i="8"/>
  <c r="T137" i="8"/>
  <c r="R137" i="8"/>
  <c r="P137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28" i="8"/>
  <c r="BH128" i="8"/>
  <c r="BG128" i="8"/>
  <c r="BF128" i="8"/>
  <c r="T128" i="8"/>
  <c r="R128" i="8"/>
  <c r="P128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19" i="8"/>
  <c r="BH119" i="8"/>
  <c r="BG119" i="8"/>
  <c r="BF119" i="8"/>
  <c r="T119" i="8"/>
  <c r="R119" i="8"/>
  <c r="P119" i="8"/>
  <c r="BI117" i="8"/>
  <c r="BH117" i="8"/>
  <c r="BG117" i="8"/>
  <c r="BF117" i="8"/>
  <c r="T117" i="8"/>
  <c r="R117" i="8"/>
  <c r="P117" i="8"/>
  <c r="BI116" i="8"/>
  <c r="BH116" i="8"/>
  <c r="BG116" i="8"/>
  <c r="BF116" i="8"/>
  <c r="T116" i="8"/>
  <c r="R116" i="8"/>
  <c r="P116" i="8"/>
  <c r="BI111" i="8"/>
  <c r="BH111" i="8"/>
  <c r="BG111" i="8"/>
  <c r="BF111" i="8"/>
  <c r="T111" i="8"/>
  <c r="R111" i="8"/>
  <c r="P111" i="8"/>
  <c r="BI106" i="8"/>
  <c r="BH106" i="8"/>
  <c r="BG106" i="8"/>
  <c r="BF106" i="8"/>
  <c r="T106" i="8"/>
  <c r="R106" i="8"/>
  <c r="P106" i="8"/>
  <c r="BI104" i="8"/>
  <c r="BH104" i="8"/>
  <c r="BG104" i="8"/>
  <c r="BF104" i="8"/>
  <c r="T104" i="8"/>
  <c r="R104" i="8"/>
  <c r="P104" i="8"/>
  <c r="BI100" i="8"/>
  <c r="BH100" i="8"/>
  <c r="BG100" i="8"/>
  <c r="BF100" i="8"/>
  <c r="T100" i="8"/>
  <c r="R100" i="8"/>
  <c r="P100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3" i="8"/>
  <c r="BH93" i="8"/>
  <c r="BG93" i="8"/>
  <c r="BF93" i="8"/>
  <c r="T93" i="8"/>
  <c r="R93" i="8"/>
  <c r="P93" i="8"/>
  <c r="BI91" i="8"/>
  <c r="BH91" i="8"/>
  <c r="BG91" i="8"/>
  <c r="BF91" i="8"/>
  <c r="T91" i="8"/>
  <c r="R91" i="8"/>
  <c r="P91" i="8"/>
  <c r="BI87" i="8"/>
  <c r="BH87" i="8"/>
  <c r="BG87" i="8"/>
  <c r="BF87" i="8"/>
  <c r="T87" i="8"/>
  <c r="R87" i="8"/>
  <c r="P87" i="8"/>
  <c r="J81" i="8"/>
  <c r="J80" i="8"/>
  <c r="F80" i="8"/>
  <c r="F78" i="8"/>
  <c r="E76" i="8"/>
  <c r="J55" i="8"/>
  <c r="J54" i="8"/>
  <c r="F54" i="8"/>
  <c r="F52" i="8"/>
  <c r="E50" i="8"/>
  <c r="J18" i="8"/>
  <c r="E18" i="8"/>
  <c r="F55" i="8" s="1"/>
  <c r="J17" i="8"/>
  <c r="J12" i="8"/>
  <c r="J78" i="8" s="1"/>
  <c r="E7" i="8"/>
  <c r="E74" i="8" s="1"/>
  <c r="J37" i="7"/>
  <c r="J36" i="7"/>
  <c r="AY60" i="1"/>
  <c r="J35" i="7"/>
  <c r="AX60" i="1"/>
  <c r="BI236" i="7"/>
  <c r="BH236" i="7"/>
  <c r="BG236" i="7"/>
  <c r="BF236" i="7"/>
  <c r="T236" i="7"/>
  <c r="T235" i="7"/>
  <c r="R236" i="7"/>
  <c r="R235" i="7"/>
  <c r="P236" i="7"/>
  <c r="P235" i="7"/>
  <c r="BI230" i="7"/>
  <c r="BH230" i="7"/>
  <c r="BG230" i="7"/>
  <c r="BF230" i="7"/>
  <c r="T230" i="7"/>
  <c r="R230" i="7"/>
  <c r="P230" i="7"/>
  <c r="BI225" i="7"/>
  <c r="BH225" i="7"/>
  <c r="BG225" i="7"/>
  <c r="BF225" i="7"/>
  <c r="T225" i="7"/>
  <c r="R225" i="7"/>
  <c r="P225" i="7"/>
  <c r="BI221" i="7"/>
  <c r="BH221" i="7"/>
  <c r="BG221" i="7"/>
  <c r="BF221" i="7"/>
  <c r="T221" i="7"/>
  <c r="R221" i="7"/>
  <c r="P221" i="7"/>
  <c r="BI217" i="7"/>
  <c r="BH217" i="7"/>
  <c r="BG217" i="7"/>
  <c r="BF217" i="7"/>
  <c r="T217" i="7"/>
  <c r="R217" i="7"/>
  <c r="P217" i="7"/>
  <c r="BI212" i="7"/>
  <c r="BH212" i="7"/>
  <c r="BG212" i="7"/>
  <c r="BF212" i="7"/>
  <c r="T212" i="7"/>
  <c r="R212" i="7"/>
  <c r="P212" i="7"/>
  <c r="BI209" i="7"/>
  <c r="BH209" i="7"/>
  <c r="BG209" i="7"/>
  <c r="BF209" i="7"/>
  <c r="T209" i="7"/>
  <c r="R209" i="7"/>
  <c r="P209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2" i="7"/>
  <c r="BH202" i="7"/>
  <c r="BG202" i="7"/>
  <c r="BF202" i="7"/>
  <c r="T202" i="7"/>
  <c r="R202" i="7"/>
  <c r="P202" i="7"/>
  <c r="BI198" i="7"/>
  <c r="BH198" i="7"/>
  <c r="BG198" i="7"/>
  <c r="BF198" i="7"/>
  <c r="T198" i="7"/>
  <c r="T197" i="7" s="1"/>
  <c r="R198" i="7"/>
  <c r="R197" i="7" s="1"/>
  <c r="P198" i="7"/>
  <c r="P197" i="7" s="1"/>
  <c r="BI192" i="7"/>
  <c r="BH192" i="7"/>
  <c r="BG192" i="7"/>
  <c r="BF192" i="7"/>
  <c r="T192" i="7"/>
  <c r="R192" i="7"/>
  <c r="P192" i="7"/>
  <c r="BI187" i="7"/>
  <c r="BH187" i="7"/>
  <c r="BG187" i="7"/>
  <c r="BF187" i="7"/>
  <c r="T187" i="7"/>
  <c r="R187" i="7"/>
  <c r="P187" i="7"/>
  <c r="BI184" i="7"/>
  <c r="BH184" i="7"/>
  <c r="BG184" i="7"/>
  <c r="BF184" i="7"/>
  <c r="T184" i="7"/>
  <c r="R184" i="7"/>
  <c r="P184" i="7"/>
  <c r="BI179" i="7"/>
  <c r="BH179" i="7"/>
  <c r="BG179" i="7"/>
  <c r="BF179" i="7"/>
  <c r="T179" i="7"/>
  <c r="R179" i="7"/>
  <c r="P179" i="7"/>
  <c r="BI173" i="7"/>
  <c r="BH173" i="7"/>
  <c r="BG173" i="7"/>
  <c r="BF173" i="7"/>
  <c r="T173" i="7"/>
  <c r="R173" i="7"/>
  <c r="P173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4" i="7"/>
  <c r="BH164" i="7"/>
  <c r="BG164" i="7"/>
  <c r="BF164" i="7"/>
  <c r="T164" i="7"/>
  <c r="R164" i="7"/>
  <c r="P164" i="7"/>
  <c r="BI160" i="7"/>
  <c r="BH160" i="7"/>
  <c r="BG160" i="7"/>
  <c r="BF160" i="7"/>
  <c r="T160" i="7"/>
  <c r="R160" i="7"/>
  <c r="P160" i="7"/>
  <c r="BI157" i="7"/>
  <c r="BH157" i="7"/>
  <c r="BG157" i="7"/>
  <c r="BF157" i="7"/>
  <c r="T157" i="7"/>
  <c r="R157" i="7"/>
  <c r="P157" i="7"/>
  <c r="BI153" i="7"/>
  <c r="BH153" i="7"/>
  <c r="BG153" i="7"/>
  <c r="BF153" i="7"/>
  <c r="T153" i="7"/>
  <c r="R153" i="7"/>
  <c r="P153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8" i="7"/>
  <c r="BH118" i="7"/>
  <c r="BG118" i="7"/>
  <c r="BF118" i="7"/>
  <c r="T118" i="7"/>
  <c r="R118" i="7"/>
  <c r="P118" i="7"/>
  <c r="BI113" i="7"/>
  <c r="BH113" i="7"/>
  <c r="BG113" i="7"/>
  <c r="BF113" i="7"/>
  <c r="T113" i="7"/>
  <c r="R113" i="7"/>
  <c r="P113" i="7"/>
  <c r="BI110" i="7"/>
  <c r="BH110" i="7"/>
  <c r="BG110" i="7"/>
  <c r="BF110" i="7"/>
  <c r="T110" i="7"/>
  <c r="R110" i="7"/>
  <c r="P110" i="7"/>
  <c r="BI108" i="7"/>
  <c r="BH108" i="7"/>
  <c r="BG108" i="7"/>
  <c r="BF108" i="7"/>
  <c r="T108" i="7"/>
  <c r="R108" i="7"/>
  <c r="P108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7" i="7"/>
  <c r="BH97" i="7"/>
  <c r="BG97" i="7"/>
  <c r="BF97" i="7"/>
  <c r="T97" i="7"/>
  <c r="R97" i="7"/>
  <c r="P97" i="7"/>
  <c r="BI94" i="7"/>
  <c r="BH94" i="7"/>
  <c r="BG94" i="7"/>
  <c r="BF94" i="7"/>
  <c r="T94" i="7"/>
  <c r="R94" i="7"/>
  <c r="P94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J84" i="7"/>
  <c r="J83" i="7"/>
  <c r="F83" i="7"/>
  <c r="F81" i="7"/>
  <c r="E79" i="7"/>
  <c r="J55" i="7"/>
  <c r="J54" i="7"/>
  <c r="F54" i="7"/>
  <c r="F52" i="7"/>
  <c r="E50" i="7"/>
  <c r="J18" i="7"/>
  <c r="E18" i="7"/>
  <c r="F84" i="7"/>
  <c r="J17" i="7"/>
  <c r="J12" i="7"/>
  <c r="J81" i="7" s="1"/>
  <c r="E7" i="7"/>
  <c r="E77" i="7" s="1"/>
  <c r="J37" i="6"/>
  <c r="J36" i="6"/>
  <c r="AY59" i="1"/>
  <c r="J35" i="6"/>
  <c r="AX59" i="1" s="1"/>
  <c r="BI110" i="6"/>
  <c r="BH110" i="6"/>
  <c r="BG110" i="6"/>
  <c r="BF110" i="6"/>
  <c r="T110" i="6"/>
  <c r="R110" i="6"/>
  <c r="P110" i="6"/>
  <c r="BI108" i="6"/>
  <c r="BH108" i="6"/>
  <c r="BG108" i="6"/>
  <c r="BF108" i="6"/>
  <c r="T108" i="6"/>
  <c r="R108" i="6"/>
  <c r="P108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8" i="6"/>
  <c r="BH88" i="6"/>
  <c r="BG88" i="6"/>
  <c r="BF88" i="6"/>
  <c r="T88" i="6"/>
  <c r="R88" i="6"/>
  <c r="P88" i="6"/>
  <c r="BI86" i="6"/>
  <c r="BH86" i="6"/>
  <c r="BG86" i="6"/>
  <c r="BF86" i="6"/>
  <c r="T86" i="6"/>
  <c r="R86" i="6"/>
  <c r="P86" i="6"/>
  <c r="BI84" i="6"/>
  <c r="BH84" i="6"/>
  <c r="BG84" i="6"/>
  <c r="BF84" i="6"/>
  <c r="T84" i="6"/>
  <c r="R84" i="6"/>
  <c r="P84" i="6"/>
  <c r="BI82" i="6"/>
  <c r="BH82" i="6"/>
  <c r="BG82" i="6"/>
  <c r="BF82" i="6"/>
  <c r="T82" i="6"/>
  <c r="R82" i="6"/>
  <c r="P82" i="6"/>
  <c r="J77" i="6"/>
  <c r="J76" i="6"/>
  <c r="F76" i="6"/>
  <c r="F74" i="6"/>
  <c r="E72" i="6"/>
  <c r="J55" i="6"/>
  <c r="J54" i="6"/>
  <c r="F54" i="6"/>
  <c r="F52" i="6"/>
  <c r="E50" i="6"/>
  <c r="J18" i="6"/>
  <c r="E18" i="6"/>
  <c r="F55" i="6" s="1"/>
  <c r="J17" i="6"/>
  <c r="J12" i="6"/>
  <c r="J74" i="6" s="1"/>
  <c r="E7" i="6"/>
  <c r="E48" i="6" s="1"/>
  <c r="J37" i="5"/>
  <c r="J36" i="5"/>
  <c r="AY58" i="1"/>
  <c r="J35" i="5"/>
  <c r="AX58" i="1"/>
  <c r="BI166" i="5"/>
  <c r="BH166" i="5"/>
  <c r="BG166" i="5"/>
  <c r="BF166" i="5"/>
  <c r="T166" i="5"/>
  <c r="T165" i="5"/>
  <c r="R166" i="5"/>
  <c r="R165" i="5"/>
  <c r="P166" i="5"/>
  <c r="P165" i="5"/>
  <c r="BI161" i="5"/>
  <c r="BH161" i="5"/>
  <c r="BG161" i="5"/>
  <c r="BF161" i="5"/>
  <c r="T161" i="5"/>
  <c r="R161" i="5"/>
  <c r="P161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18" i="5"/>
  <c r="BH118" i="5"/>
  <c r="BG118" i="5"/>
  <c r="BF118" i="5"/>
  <c r="T118" i="5"/>
  <c r="R118" i="5"/>
  <c r="P118" i="5"/>
  <c r="BI113" i="5"/>
  <c r="BH113" i="5"/>
  <c r="BG113" i="5"/>
  <c r="BF113" i="5"/>
  <c r="T113" i="5"/>
  <c r="R113" i="5"/>
  <c r="P113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7" i="5"/>
  <c r="BH97" i="5"/>
  <c r="BG97" i="5"/>
  <c r="BF97" i="5"/>
  <c r="T97" i="5"/>
  <c r="R97" i="5"/>
  <c r="P97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6" i="5"/>
  <c r="BH86" i="5"/>
  <c r="BG86" i="5"/>
  <c r="BF86" i="5"/>
  <c r="T86" i="5"/>
  <c r="R86" i="5"/>
  <c r="P86" i="5"/>
  <c r="J80" i="5"/>
  <c r="J79" i="5"/>
  <c r="F79" i="5"/>
  <c r="F77" i="5"/>
  <c r="E75" i="5"/>
  <c r="J55" i="5"/>
  <c r="J54" i="5"/>
  <c r="F54" i="5"/>
  <c r="F52" i="5"/>
  <c r="E50" i="5"/>
  <c r="J18" i="5"/>
  <c r="E18" i="5"/>
  <c r="F80" i="5"/>
  <c r="J17" i="5"/>
  <c r="J12" i="5"/>
  <c r="J52" i="5" s="1"/>
  <c r="E7" i="5"/>
  <c r="E73" i="5" s="1"/>
  <c r="J37" i="4"/>
  <c r="J36" i="4"/>
  <c r="AY57" i="1"/>
  <c r="J35" i="4"/>
  <c r="AX57" i="1" s="1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BI84" i="4"/>
  <c r="BH84" i="4"/>
  <c r="BG84" i="4"/>
  <c r="BF84" i="4"/>
  <c r="T84" i="4"/>
  <c r="R84" i="4"/>
  <c r="P84" i="4"/>
  <c r="BI82" i="4"/>
  <c r="BH82" i="4"/>
  <c r="BG82" i="4"/>
  <c r="BF82" i="4"/>
  <c r="T82" i="4"/>
  <c r="R82" i="4"/>
  <c r="P82" i="4"/>
  <c r="J77" i="4"/>
  <c r="J76" i="4"/>
  <c r="F76" i="4"/>
  <c r="F74" i="4"/>
  <c r="E72" i="4"/>
  <c r="J55" i="4"/>
  <c r="J54" i="4"/>
  <c r="F54" i="4"/>
  <c r="F52" i="4"/>
  <c r="E50" i="4"/>
  <c r="J18" i="4"/>
  <c r="E18" i="4"/>
  <c r="F55" i="4" s="1"/>
  <c r="J17" i="4"/>
  <c r="J12" i="4"/>
  <c r="J74" i="4"/>
  <c r="E7" i="4"/>
  <c r="E48" i="4" s="1"/>
  <c r="J37" i="3"/>
  <c r="J36" i="3"/>
  <c r="AY56" i="1" s="1"/>
  <c r="J35" i="3"/>
  <c r="AX56" i="1" s="1"/>
  <c r="BI208" i="3"/>
  <c r="BH208" i="3"/>
  <c r="BG208" i="3"/>
  <c r="BF208" i="3"/>
  <c r="T208" i="3"/>
  <c r="T207" i="3" s="1"/>
  <c r="R208" i="3"/>
  <c r="R207" i="3" s="1"/>
  <c r="P208" i="3"/>
  <c r="P207" i="3" s="1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/>
  <c r="J17" i="3"/>
  <c r="J12" i="3"/>
  <c r="J52" i="3" s="1"/>
  <c r="E7" i="3"/>
  <c r="E76" i="3" s="1"/>
  <c r="J37" i="2"/>
  <c r="J36" i="2"/>
  <c r="AY55" i="1"/>
  <c r="J35" i="2"/>
  <c r="AX55" i="1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/>
  <c r="J17" i="2"/>
  <c r="J12" i="2"/>
  <c r="J52" i="2" s="1"/>
  <c r="E7" i="2"/>
  <c r="E48" i="2" s="1"/>
  <c r="L50" i="1"/>
  <c r="AM50" i="1"/>
  <c r="AM49" i="1"/>
  <c r="L49" i="1"/>
  <c r="AM47" i="1"/>
  <c r="L47" i="1"/>
  <c r="L45" i="1"/>
  <c r="L44" i="1"/>
  <c r="J117" i="18"/>
  <c r="J115" i="18"/>
  <c r="J112" i="18"/>
  <c r="J109" i="18"/>
  <c r="J106" i="18"/>
  <c r="J103" i="18"/>
  <c r="BK97" i="18"/>
  <c r="J97" i="18"/>
  <c r="BK91" i="18"/>
  <c r="BK106" i="17"/>
  <c r="J99" i="17"/>
  <c r="J93" i="17"/>
  <c r="J85" i="17"/>
  <c r="BK185" i="16"/>
  <c r="J178" i="16"/>
  <c r="J168" i="16"/>
  <c r="J148" i="16"/>
  <c r="BK139" i="16"/>
  <c r="J104" i="12"/>
  <c r="BK86" i="12"/>
  <c r="J135" i="11"/>
  <c r="J95" i="11"/>
  <c r="BK166" i="10"/>
  <c r="BK111" i="10"/>
  <c r="BK91" i="10"/>
  <c r="J97" i="9"/>
  <c r="J100" i="8"/>
  <c r="BK173" i="7"/>
  <c r="J97" i="7"/>
  <c r="BK104" i="6"/>
  <c r="BK99" i="6"/>
  <c r="J90" i="6"/>
  <c r="BK129" i="5"/>
  <c r="BK100" i="5"/>
  <c r="BK90" i="5"/>
  <c r="BK188" i="16"/>
  <c r="J159" i="16"/>
  <c r="BK148" i="16"/>
  <c r="BK118" i="16"/>
  <c r="J108" i="15"/>
  <c r="BK97" i="15"/>
  <c r="BK88" i="15"/>
  <c r="J195" i="14"/>
  <c r="J173" i="14"/>
  <c r="BK141" i="14"/>
  <c r="J105" i="14"/>
  <c r="J158" i="13"/>
  <c r="J120" i="13"/>
  <c r="J94" i="13"/>
  <c r="BK102" i="12"/>
  <c r="J91" i="12"/>
  <c r="BK82" i="12"/>
  <c r="J109" i="11"/>
  <c r="BK91" i="11"/>
  <c r="BK161" i="10"/>
  <c r="BK125" i="10"/>
  <c r="J100" i="9"/>
  <c r="J152" i="8"/>
  <c r="BK123" i="8"/>
  <c r="BK221" i="7"/>
  <c r="BK206" i="7"/>
  <c r="BK187" i="7"/>
  <c r="BK157" i="7"/>
  <c r="J140" i="7"/>
  <c r="BK113" i="7"/>
  <c r="J94" i="7"/>
  <c r="J103" i="6"/>
  <c r="BK88" i="6"/>
  <c r="BK150" i="5"/>
  <c r="BK133" i="5"/>
  <c r="BK108" i="5"/>
  <c r="J104" i="4"/>
  <c r="J93" i="4"/>
  <c r="J86" i="4"/>
  <c r="BK206" i="3"/>
  <c r="J162" i="3"/>
  <c r="BK118" i="3"/>
  <c r="BK104" i="3"/>
  <c r="J93" i="3"/>
  <c r="J95" i="2"/>
  <c r="J82" i="2"/>
  <c r="J182" i="16"/>
  <c r="J145" i="16"/>
  <c r="BK131" i="16"/>
  <c r="J107" i="16"/>
  <c r="BK108" i="15"/>
  <c r="J104" i="15"/>
  <c r="BK95" i="15"/>
  <c r="J187" i="14"/>
  <c r="J161" i="14"/>
  <c r="J148" i="14"/>
  <c r="J126" i="14"/>
  <c r="BK105" i="14"/>
  <c r="J155" i="13"/>
  <c r="J139" i="13"/>
  <c r="J97" i="13"/>
  <c r="J100" i="12"/>
  <c r="BK90" i="12"/>
  <c r="J104" i="9"/>
  <c r="BK97" i="9"/>
  <c r="J88" i="9"/>
  <c r="BK156" i="8"/>
  <c r="J133" i="8"/>
  <c r="BK111" i="8"/>
  <c r="J95" i="8"/>
  <c r="J236" i="7"/>
  <c r="BK198" i="7"/>
  <c r="BK179" i="7"/>
  <c r="J160" i="7"/>
  <c r="J143" i="7"/>
  <c r="BK126" i="7"/>
  <c r="BK101" i="7"/>
  <c r="BK108" i="6"/>
  <c r="J99" i="6"/>
  <c r="BK93" i="6"/>
  <c r="J157" i="5"/>
  <c r="BK126" i="5"/>
  <c r="J102" i="4"/>
  <c r="BK93" i="4"/>
  <c r="J203" i="3"/>
  <c r="BK187" i="3"/>
  <c r="J176" i="3"/>
  <c r="BK153" i="3"/>
  <c r="J129" i="3"/>
  <c r="BK107" i="3"/>
  <c r="J97" i="3"/>
  <c r="BK103" i="2"/>
  <c r="BK93" i="2"/>
  <c r="J104" i="16"/>
  <c r="J90" i="16"/>
  <c r="J90" i="15"/>
  <c r="BK197" i="14"/>
  <c r="J180" i="14"/>
  <c r="J154" i="14"/>
  <c r="J114" i="14"/>
  <c r="J108" i="14"/>
  <c r="J148" i="13"/>
  <c r="BK120" i="13"/>
  <c r="BK101" i="13"/>
  <c r="BK97" i="12"/>
  <c r="J144" i="11"/>
  <c r="BK132" i="11"/>
  <c r="BK118" i="11"/>
  <c r="BK95" i="11"/>
  <c r="BK146" i="10"/>
  <c r="BK104" i="10"/>
  <c r="J87" i="10"/>
  <c r="BK88" i="9"/>
  <c r="J156" i="8"/>
  <c r="J119" i="8"/>
  <c r="BK116" i="8"/>
  <c r="BK87" i="8"/>
  <c r="BK225" i="7"/>
  <c r="J184" i="7"/>
  <c r="J122" i="7"/>
  <c r="J113" i="7"/>
  <c r="BK94" i="7"/>
  <c r="J110" i="6"/>
  <c r="BK84" i="6"/>
  <c r="BK153" i="5"/>
  <c r="J126" i="5"/>
  <c r="BK106" i="5"/>
  <c r="BK101" i="4"/>
  <c r="BK86" i="4"/>
  <c r="BK208" i="3"/>
  <c r="BK182" i="3"/>
  <c r="J173" i="3"/>
  <c r="J146" i="3"/>
  <c r="BK114" i="3"/>
  <c r="BK93" i="3"/>
  <c r="BK104" i="2"/>
  <c r="BK95" i="2"/>
  <c r="J84" i="2"/>
  <c r="J122" i="16"/>
  <c r="J101" i="16"/>
  <c r="J106" i="15"/>
  <c r="J99" i="15"/>
  <c r="BK93" i="15"/>
  <c r="BK86" i="15"/>
  <c r="BK180" i="14"/>
  <c r="J157" i="14"/>
  <c r="BK151" i="14"/>
  <c r="BK89" i="14"/>
  <c r="BK151" i="13"/>
  <c r="BK142" i="13"/>
  <c r="BK124" i="13"/>
  <c r="BK94" i="13"/>
  <c r="BK95" i="12"/>
  <c r="BK88" i="12"/>
  <c r="J138" i="11"/>
  <c r="J132" i="11"/>
  <c r="BK126" i="11"/>
  <c r="J118" i="11"/>
  <c r="J107" i="11"/>
  <c r="BK98" i="11"/>
  <c r="BK86" i="11"/>
  <c r="J161" i="10"/>
  <c r="J151" i="10"/>
  <c r="J132" i="10"/>
  <c r="J113" i="10"/>
  <c r="BK100" i="10"/>
  <c r="J86" i="10"/>
  <c r="J101" i="9"/>
  <c r="J95" i="9"/>
  <c r="J91" i="9"/>
  <c r="BK90" i="9"/>
  <c r="J160" i="8"/>
  <c r="J128" i="8"/>
  <c r="BK119" i="8"/>
  <c r="J104" i="8"/>
  <c r="J225" i="7"/>
  <c r="J212" i="7"/>
  <c r="BK168" i="7"/>
  <c r="BK140" i="7"/>
  <c r="J126" i="7"/>
  <c r="J90" i="7"/>
  <c r="J108" i="6"/>
  <c r="J91" i="6"/>
  <c r="BK86" i="6"/>
  <c r="BK118" i="5"/>
  <c r="J97" i="5"/>
  <c r="J89" i="5"/>
  <c r="BK102" i="4"/>
  <c r="J97" i="4"/>
  <c r="J204" i="3"/>
  <c r="BK181" i="3"/>
  <c r="BK170" i="3"/>
  <c r="BK143" i="3"/>
  <c r="BK134" i="3"/>
  <c r="J114" i="3"/>
  <c r="J90" i="2"/>
  <c r="BK82" i="2"/>
  <c r="J88" i="18"/>
  <c r="J102" i="17"/>
  <c r="BK93" i="17"/>
  <c r="BK192" i="16"/>
  <c r="BK178" i="16"/>
  <c r="BK168" i="16"/>
  <c r="BK145" i="16"/>
  <c r="J126" i="16"/>
  <c r="BK98" i="16"/>
  <c r="J101" i="15"/>
  <c r="J86" i="15"/>
  <c r="BK192" i="14"/>
  <c r="J165" i="14"/>
  <c r="BK137" i="14"/>
  <c r="BK102" i="14"/>
  <c r="BK155" i="13"/>
  <c r="BK110" i="13"/>
  <c r="J87" i="13"/>
  <c r="BK101" i="12"/>
  <c r="J86" i="12"/>
  <c r="BK114" i="11"/>
  <c r="BK104" i="11"/>
  <c r="J90" i="11"/>
  <c r="J119" i="10"/>
  <c r="BK104" i="9"/>
  <c r="J165" i="8"/>
  <c r="BK124" i="8"/>
  <c r="J93" i="8"/>
  <c r="BK217" i="7"/>
  <c r="J192" i="7"/>
  <c r="BK160" i="7"/>
  <c r="BK143" i="7"/>
  <c r="BK125" i="7"/>
  <c r="BK100" i="7"/>
  <c r="J104" i="6"/>
  <c r="BK95" i="6"/>
  <c r="J153" i="5"/>
  <c r="BK138" i="5"/>
  <c r="J129" i="5"/>
  <c r="J106" i="5"/>
  <c r="BK95" i="4"/>
  <c r="J90" i="4"/>
  <c r="BK82" i="4"/>
  <c r="J191" i="3"/>
  <c r="J149" i="3"/>
  <c r="BK110" i="3"/>
  <c r="BK97" i="3"/>
  <c r="J103" i="2"/>
  <c r="J88" i="2"/>
  <c r="J188" i="16"/>
  <c r="BK155" i="16"/>
  <c r="BK142" i="16"/>
  <c r="BK122" i="16"/>
  <c r="J95" i="16"/>
  <c r="BK106" i="15"/>
  <c r="BK90" i="15"/>
  <c r="BK195" i="14"/>
  <c r="BK170" i="14"/>
  <c r="J141" i="14"/>
  <c r="BK121" i="14"/>
  <c r="BK93" i="14"/>
  <c r="J145" i="13"/>
  <c r="BK105" i="13"/>
  <c r="BK99" i="12"/>
  <c r="BK93" i="12"/>
  <c r="J84" i="12"/>
  <c r="BK100" i="9"/>
  <c r="J86" i="9"/>
  <c r="BK152" i="8"/>
  <c r="BK128" i="8"/>
  <c r="BK106" i="8"/>
  <c r="BK93" i="8"/>
  <c r="J221" i="7"/>
  <c r="BK205" i="7"/>
  <c r="J169" i="7"/>
  <c r="BK153" i="7"/>
  <c r="BK128" i="7"/>
  <c r="BK108" i="7"/>
  <c r="J106" i="6"/>
  <c r="BK97" i="6"/>
  <c r="J84" i="6"/>
  <c r="BK140" i="5"/>
  <c r="J100" i="5"/>
  <c r="BK100" i="4"/>
  <c r="J206" i="3"/>
  <c r="BK191" i="3"/>
  <c r="J170" i="3"/>
  <c r="BK149" i="3"/>
  <c r="J134" i="3"/>
  <c r="J118" i="3"/>
  <c r="J98" i="3"/>
  <c r="BK99" i="2"/>
  <c r="BK86" i="2"/>
  <c r="J98" i="16"/>
  <c r="J95" i="15"/>
  <c r="BK82" i="15"/>
  <c r="J192" i="14"/>
  <c r="BK173" i="14"/>
  <c r="BK126" i="14"/>
  <c r="J93" i="14"/>
  <c r="BK139" i="13"/>
  <c r="J110" i="13"/>
  <c r="BK91" i="13"/>
  <c r="J149" i="11"/>
  <c r="BK138" i="11"/>
  <c r="J114" i="11"/>
  <c r="J98" i="11"/>
  <c r="J156" i="10"/>
  <c r="BK119" i="10"/>
  <c r="J96" i="10"/>
  <c r="J99" i="9"/>
  <c r="BK86" i="9"/>
  <c r="BK137" i="8"/>
  <c r="J111" i="8"/>
  <c r="BK236" i="7"/>
  <c r="J202" i="7"/>
  <c r="J153" i="7"/>
  <c r="BK118" i="7"/>
  <c r="J104" i="7"/>
  <c r="BK90" i="7"/>
  <c r="J86" i="6"/>
  <c r="BK166" i="5"/>
  <c r="J138" i="5"/>
  <c r="BK123" i="5"/>
  <c r="BK93" i="5"/>
  <c r="BK90" i="4"/>
  <c r="J82" i="4"/>
  <c r="BK195" i="3"/>
  <c r="BK165" i="3"/>
  <c r="BK125" i="3"/>
  <c r="BK98" i="3"/>
  <c r="BK105" i="2"/>
  <c r="J97" i="2"/>
  <c r="BK88" i="2"/>
  <c r="BK140" i="3"/>
  <c r="BK101" i="2"/>
  <c r="J91" i="18"/>
  <c r="J97" i="17"/>
  <c r="J185" i="16"/>
  <c r="BK172" i="16"/>
  <c r="J155" i="16"/>
  <c r="J133" i="16"/>
  <c r="BK104" i="16"/>
  <c r="J103" i="15"/>
  <c r="J93" i="15"/>
  <c r="J197" i="14"/>
  <c r="J183" i="14"/>
  <c r="BK161" i="14"/>
  <c r="BK114" i="14"/>
  <c r="BK92" i="14"/>
  <c r="J133" i="13"/>
  <c r="J105" i="13"/>
  <c r="BK104" i="12"/>
  <c r="J99" i="12"/>
  <c r="BK122" i="11"/>
  <c r="BK107" i="11"/>
  <c r="J172" i="10"/>
  <c r="BK151" i="10"/>
  <c r="BK87" i="10"/>
  <c r="BK91" i="9"/>
  <c r="BK133" i="8"/>
  <c r="J106" i="8"/>
  <c r="BK230" i="7"/>
  <c r="BK212" i="7"/>
  <c r="J205" i="7"/>
  <c r="BK164" i="7"/>
  <c r="J146" i="7"/>
  <c r="BK133" i="7"/>
  <c r="BK104" i="7"/>
  <c r="BK106" i="6"/>
  <c r="J101" i="6"/>
  <c r="J166" i="5"/>
  <c r="BK147" i="5"/>
  <c r="BK137" i="5"/>
  <c r="J118" i="5"/>
  <c r="BK86" i="5"/>
  <c r="J91" i="4"/>
  <c r="J84" i="4"/>
  <c r="BK204" i="3"/>
  <c r="J179" i="3"/>
  <c r="J143" i="3"/>
  <c r="BK116" i="3"/>
  <c r="J101" i="3"/>
  <c r="BK97" i="2"/>
  <c r="J91" i="2"/>
  <c r="J106" i="17"/>
  <c r="BK175" i="16"/>
  <c r="J151" i="16"/>
  <c r="BK126" i="16"/>
  <c r="BK91" i="16"/>
  <c r="J105" i="15"/>
  <c r="BK101" i="15"/>
  <c r="BK84" i="15"/>
  <c r="BK183" i="14"/>
  <c r="BK157" i="14"/>
  <c r="J137" i="14"/>
  <c r="BK108" i="14"/>
  <c r="J89" i="14"/>
  <c r="BK148" i="13"/>
  <c r="BK116" i="13"/>
  <c r="J102" i="12"/>
  <c r="J95" i="12"/>
  <c r="J88" i="12"/>
  <c r="BK101" i="9"/>
  <c r="J93" i="9"/>
  <c r="J82" i="9"/>
  <c r="J142" i="8"/>
  <c r="BK117" i="8"/>
  <c r="BK100" i="8"/>
  <c r="J87" i="8"/>
  <c r="J206" i="7"/>
  <c r="BK184" i="7"/>
  <c r="J164" i="7"/>
  <c r="BK145" i="7"/>
  <c r="J137" i="7"/>
  <c r="J110" i="7"/>
  <c r="BK91" i="7"/>
  <c r="J95" i="6"/>
  <c r="BK90" i="6"/>
  <c r="J147" i="5"/>
  <c r="J113" i="5"/>
  <c r="J101" i="4"/>
  <c r="J95" i="4"/>
  <c r="J195" i="3"/>
  <c r="J165" i="3"/>
  <c r="BK146" i="3"/>
  <c r="J125" i="3"/>
  <c r="BK101" i="3"/>
  <c r="BK106" i="2"/>
  <c r="AS54" i="1"/>
  <c r="J92" i="14"/>
  <c r="BK129" i="13"/>
  <c r="BK97" i="13"/>
  <c r="J93" i="12"/>
  <c r="BK144" i="11"/>
  <c r="BK135" i="11"/>
  <c r="J127" i="11"/>
  <c r="J112" i="11"/>
  <c r="J86" i="11"/>
  <c r="BK132" i="10"/>
  <c r="J100" i="10"/>
  <c r="BK86" i="10"/>
  <c r="J90" i="9"/>
  <c r="J84" i="9"/>
  <c r="J148" i="8"/>
  <c r="J117" i="8"/>
  <c r="J91" i="8"/>
  <c r="BK192" i="7"/>
  <c r="J125" i="7"/>
  <c r="BK110" i="7"/>
  <c r="BK97" i="7"/>
  <c r="BK105" i="6"/>
  <c r="J82" i="6"/>
  <c r="J161" i="5"/>
  <c r="J137" i="5"/>
  <c r="BK113" i="5"/>
  <c r="J90" i="5"/>
  <c r="BK97" i="4"/>
  <c r="BK84" i="4"/>
  <c r="BK197" i="3"/>
  <c r="BK179" i="3"/>
  <c r="J157" i="3"/>
  <c r="J116" i="3"/>
  <c r="J95" i="3"/>
  <c r="J89" i="3"/>
  <c r="J99" i="2"/>
  <c r="J86" i="2"/>
  <c r="BK117" i="18"/>
  <c r="BK115" i="18"/>
  <c r="BK112" i="18"/>
  <c r="BK109" i="18"/>
  <c r="BK106" i="18"/>
  <c r="BK103" i="18"/>
  <c r="BK100" i="18"/>
  <c r="J100" i="18"/>
  <c r="BK94" i="18"/>
  <c r="BK88" i="18"/>
  <c r="J84" i="18"/>
  <c r="BK102" i="17"/>
  <c r="BK97" i="17"/>
  <c r="J89" i="17"/>
  <c r="J192" i="16"/>
  <c r="BK182" i="16"/>
  <c r="J172" i="16"/>
  <c r="BK159" i="16"/>
  <c r="J142" i="16"/>
  <c r="J139" i="16"/>
  <c r="J118" i="16"/>
  <c r="BK112" i="16"/>
  <c r="BK95" i="16"/>
  <c r="J91" i="16"/>
  <c r="BK105" i="15"/>
  <c r="J97" i="15"/>
  <c r="J91" i="15"/>
  <c r="BK187" i="14"/>
  <c r="BK165" i="14"/>
  <c r="BK154" i="14"/>
  <c r="J131" i="14"/>
  <c r="BK158" i="13"/>
  <c r="BK145" i="13"/>
  <c r="J129" i="13"/>
  <c r="BK87" i="13"/>
  <c r="J101" i="12"/>
  <c r="J90" i="12"/>
  <c r="BK141" i="11"/>
  <c r="BK127" i="11"/>
  <c r="J122" i="11"/>
  <c r="BK109" i="11"/>
  <c r="J104" i="11"/>
  <c r="J91" i="11"/>
  <c r="BK172" i="10"/>
  <c r="BK156" i="10"/>
  <c r="J146" i="10"/>
  <c r="J125" i="10"/>
  <c r="J104" i="10"/>
  <c r="BK96" i="10"/>
  <c r="BK102" i="9"/>
  <c r="BK99" i="9"/>
  <c r="BK93" i="9"/>
  <c r="BK165" i="8"/>
  <c r="J137" i="8"/>
  <c r="BK132" i="8"/>
  <c r="J124" i="8"/>
  <c r="J116" i="8"/>
  <c r="BK95" i="8"/>
  <c r="J217" i="7"/>
  <c r="BK169" i="7"/>
  <c r="J157" i="7"/>
  <c r="BK137" i="7"/>
  <c r="J118" i="7"/>
  <c r="BK110" i="6"/>
  <c r="BK101" i="6"/>
  <c r="J88" i="6"/>
  <c r="BK82" i="6"/>
  <c r="BK101" i="5"/>
  <c r="J93" i="5"/>
  <c r="J86" i="5"/>
  <c r="J100" i="4"/>
  <c r="BK91" i="4"/>
  <c r="J187" i="3"/>
  <c r="BK176" i="3"/>
  <c r="J153" i="3"/>
  <c r="J137" i="3"/>
  <c r="BK129" i="3"/>
  <c r="J105" i="2"/>
  <c r="BK84" i="2"/>
  <c r="J94" i="18"/>
  <c r="BK84" i="18"/>
  <c r="BK99" i="17"/>
  <c r="BK85" i="17"/>
  <c r="J175" i="16"/>
  <c r="BK164" i="16"/>
  <c r="BK151" i="16"/>
  <c r="J131" i="16"/>
  <c r="BK107" i="16"/>
  <c r="BK104" i="15"/>
  <c r="BK91" i="15"/>
  <c r="J193" i="14"/>
  <c r="J177" i="14"/>
  <c r="J121" i="14"/>
  <c r="J98" i="14"/>
  <c r="J124" i="13"/>
  <c r="J101" i="13"/>
  <c r="J86" i="13"/>
  <c r="BK100" i="12"/>
  <c r="BK84" i="12"/>
  <c r="BK112" i="11"/>
  <c r="J101" i="11"/>
  <c r="J166" i="10"/>
  <c r="BK138" i="10"/>
  <c r="BK113" i="10"/>
  <c r="BK84" i="9"/>
  <c r="J132" i="8"/>
  <c r="J96" i="8"/>
  <c r="BK209" i="7"/>
  <c r="BK202" i="7"/>
  <c r="J173" i="7"/>
  <c r="J145" i="7"/>
  <c r="J128" i="7"/>
  <c r="J101" i="7"/>
  <c r="J105" i="6"/>
  <c r="J97" i="6"/>
  <c r="BK161" i="5"/>
  <c r="J140" i="5"/>
  <c r="J123" i="5"/>
  <c r="BK97" i="5"/>
  <c r="J99" i="4"/>
  <c r="J88" i="4"/>
  <c r="J208" i="3"/>
  <c r="BK173" i="3"/>
  <c r="J140" i="3"/>
  <c r="J107" i="3"/>
  <c r="BK95" i="3"/>
  <c r="J104" i="2"/>
  <c r="J93" i="2"/>
  <c r="BK89" i="17"/>
  <c r="J164" i="16"/>
  <c r="BK133" i="16"/>
  <c r="J112" i="16"/>
  <c r="BK90" i="16"/>
  <c r="BK103" i="15"/>
  <c r="J88" i="15"/>
  <c r="J82" i="15"/>
  <c r="BK177" i="14"/>
  <c r="J151" i="14"/>
  <c r="BK131" i="14"/>
  <c r="BK98" i="14"/>
  <c r="J151" i="13"/>
  <c r="BK133" i="13"/>
  <c r="J91" i="13"/>
  <c r="J97" i="12"/>
  <c r="BK91" i="12"/>
  <c r="J82" i="12"/>
  <c r="BK95" i="9"/>
  <c r="BK82" i="9"/>
  <c r="BK148" i="8"/>
  <c r="J123" i="8"/>
  <c r="BK104" i="8"/>
  <c r="BK91" i="8"/>
  <c r="J209" i="7"/>
  <c r="J187" i="7"/>
  <c r="J168" i="7"/>
  <c r="BK146" i="7"/>
  <c r="J133" i="7"/>
  <c r="BK122" i="7"/>
  <c r="J100" i="7"/>
  <c r="BK103" i="6"/>
  <c r="BK91" i="6"/>
  <c r="J150" i="5"/>
  <c r="J101" i="5"/>
  <c r="BK104" i="4"/>
  <c r="BK99" i="4"/>
  <c r="J197" i="3"/>
  <c r="J182" i="3"/>
  <c r="BK157" i="3"/>
  <c r="BK137" i="3"/>
  <c r="J120" i="3"/>
  <c r="J104" i="3"/>
  <c r="BK89" i="3"/>
  <c r="BK91" i="2"/>
  <c r="BK101" i="16"/>
  <c r="BK99" i="15"/>
  <c r="J84" i="15"/>
  <c r="BK193" i="14"/>
  <c r="J170" i="14"/>
  <c r="BK148" i="14"/>
  <c r="J102" i="14"/>
  <c r="J142" i="13"/>
  <c r="J116" i="13"/>
  <c r="BK86" i="13"/>
  <c r="BK149" i="11"/>
  <c r="J141" i="11"/>
  <c r="J126" i="11"/>
  <c r="BK101" i="11"/>
  <c r="BK90" i="11"/>
  <c r="J138" i="10"/>
  <c r="J111" i="10"/>
  <c r="J91" i="10"/>
  <c r="J102" i="9"/>
  <c r="BK160" i="8"/>
  <c r="BK142" i="8"/>
  <c r="BK96" i="8"/>
  <c r="J230" i="7"/>
  <c r="J198" i="7"/>
  <c r="J179" i="7"/>
  <c r="J108" i="7"/>
  <c r="J91" i="7"/>
  <c r="J93" i="6"/>
  <c r="BK157" i="5"/>
  <c r="J133" i="5"/>
  <c r="J108" i="5"/>
  <c r="BK89" i="5"/>
  <c r="BK88" i="4"/>
  <c r="BK203" i="3"/>
  <c r="J181" i="3"/>
  <c r="BK162" i="3"/>
  <c r="BK120" i="3"/>
  <c r="J110" i="3"/>
  <c r="J106" i="2"/>
  <c r="J101" i="2"/>
  <c r="BK90" i="2"/>
  <c r="P81" i="2" l="1"/>
  <c r="P80" i="2" s="1"/>
  <c r="AU55" i="1" s="1"/>
  <c r="R88" i="3"/>
  <c r="BK133" i="3"/>
  <c r="J133" i="3" s="1"/>
  <c r="J62" i="3" s="1"/>
  <c r="T133" i="3"/>
  <c r="R161" i="3"/>
  <c r="T161" i="3"/>
  <c r="P169" i="3"/>
  <c r="BK202" i="3"/>
  <c r="J202" i="3"/>
  <c r="J65" i="3" s="1"/>
  <c r="P202" i="3"/>
  <c r="T81" i="4"/>
  <c r="T80" i="4"/>
  <c r="T85" i="5"/>
  <c r="P146" i="5"/>
  <c r="P81" i="6"/>
  <c r="P80" i="6"/>
  <c r="AU59" i="1"/>
  <c r="BK89" i="7"/>
  <c r="BK132" i="7"/>
  <c r="J132" i="7"/>
  <c r="J62" i="7"/>
  <c r="BK139" i="7"/>
  <c r="J139" i="7" s="1"/>
  <c r="J63" i="7" s="1"/>
  <c r="BK201" i="7"/>
  <c r="J201" i="7" s="1"/>
  <c r="J65" i="7" s="1"/>
  <c r="R211" i="7"/>
  <c r="P86" i="8"/>
  <c r="T118" i="8"/>
  <c r="T147" i="8"/>
  <c r="BK81" i="9"/>
  <c r="BK80" i="9"/>
  <c r="J80" i="9" s="1"/>
  <c r="J59" i="9" s="1"/>
  <c r="R81" i="9"/>
  <c r="R80" i="9" s="1"/>
  <c r="T85" i="10"/>
  <c r="T84" i="10" s="1"/>
  <c r="T83" i="10" s="1"/>
  <c r="T145" i="10"/>
  <c r="P85" i="11"/>
  <c r="R131" i="11"/>
  <c r="T81" i="12"/>
  <c r="T80" i="12" s="1"/>
  <c r="T85" i="13"/>
  <c r="T84" i="13" s="1"/>
  <c r="T83" i="13" s="1"/>
  <c r="T138" i="13"/>
  <c r="P88" i="14"/>
  <c r="P150" i="14"/>
  <c r="P169" i="14"/>
  <c r="P191" i="14"/>
  <c r="R81" i="15"/>
  <c r="R80" i="15" s="1"/>
  <c r="T81" i="2"/>
  <c r="T80" i="2" s="1"/>
  <c r="BK81" i="4"/>
  <c r="J81" i="4" s="1"/>
  <c r="J60" i="4" s="1"/>
  <c r="P85" i="5"/>
  <c r="P84" i="5" s="1"/>
  <c r="P83" i="5" s="1"/>
  <c r="AU58" i="1" s="1"/>
  <c r="T146" i="5"/>
  <c r="R81" i="6"/>
  <c r="R80" i="6" s="1"/>
  <c r="T89" i="7"/>
  <c r="T132" i="7"/>
  <c r="T139" i="7"/>
  <c r="R201" i="7"/>
  <c r="BK211" i="7"/>
  <c r="J211" i="7" s="1"/>
  <c r="J66" i="7" s="1"/>
  <c r="T86" i="8"/>
  <c r="T85" i="8"/>
  <c r="T84" i="8" s="1"/>
  <c r="R118" i="8"/>
  <c r="P147" i="8"/>
  <c r="T85" i="11"/>
  <c r="T84" i="11" s="1"/>
  <c r="T83" i="11" s="1"/>
  <c r="T131" i="11"/>
  <c r="BK81" i="12"/>
  <c r="J81" i="12" s="1"/>
  <c r="J60" i="12" s="1"/>
  <c r="BK85" i="13"/>
  <c r="J85" i="13"/>
  <c r="J61" i="13" s="1"/>
  <c r="BK138" i="13"/>
  <c r="J138" i="13" s="1"/>
  <c r="J62" i="13" s="1"/>
  <c r="BK88" i="14"/>
  <c r="R150" i="14"/>
  <c r="T169" i="14"/>
  <c r="T191" i="14"/>
  <c r="P81" i="15"/>
  <c r="P80" i="15" s="1"/>
  <c r="AU68" i="1" s="1"/>
  <c r="BK89" i="16"/>
  <c r="T89" i="16"/>
  <c r="T138" i="16"/>
  <c r="R163" i="16"/>
  <c r="R184" i="16"/>
  <c r="R81" i="2"/>
  <c r="R80" i="2" s="1"/>
  <c r="BK88" i="3"/>
  <c r="J88" i="3"/>
  <c r="J61" i="3" s="1"/>
  <c r="T88" i="3"/>
  <c r="R133" i="3"/>
  <c r="BK161" i="3"/>
  <c r="J161" i="3" s="1"/>
  <c r="J63" i="3" s="1"/>
  <c r="BK169" i="3"/>
  <c r="J169" i="3"/>
  <c r="J64" i="3" s="1"/>
  <c r="T169" i="3"/>
  <c r="R202" i="3"/>
  <c r="P81" i="4"/>
  <c r="P80" i="4" s="1"/>
  <c r="AU57" i="1" s="1"/>
  <c r="BK85" i="5"/>
  <c r="J85" i="5"/>
  <c r="J61" i="5" s="1"/>
  <c r="BK146" i="5"/>
  <c r="J146" i="5" s="1"/>
  <c r="J62" i="5" s="1"/>
  <c r="T81" i="6"/>
  <c r="T80" i="6" s="1"/>
  <c r="R89" i="7"/>
  <c r="R132" i="7"/>
  <c r="P139" i="7"/>
  <c r="T201" i="7"/>
  <c r="T211" i="7"/>
  <c r="R86" i="8"/>
  <c r="P118" i="8"/>
  <c r="R147" i="8"/>
  <c r="P81" i="9"/>
  <c r="P80" i="9"/>
  <c r="AU62" i="1"/>
  <c r="BK85" i="10"/>
  <c r="J85" i="10" s="1"/>
  <c r="J61" i="10" s="1"/>
  <c r="R85" i="10"/>
  <c r="R145" i="10"/>
  <c r="BK85" i="11"/>
  <c r="J85" i="11"/>
  <c r="J61" i="11"/>
  <c r="BK131" i="11"/>
  <c r="J131" i="11" s="1"/>
  <c r="J62" i="11" s="1"/>
  <c r="P81" i="12"/>
  <c r="P80" i="12" s="1"/>
  <c r="AU65" i="1" s="1"/>
  <c r="R85" i="13"/>
  <c r="P138" i="13"/>
  <c r="T88" i="14"/>
  <c r="T87" i="14" s="1"/>
  <c r="T86" i="14" s="1"/>
  <c r="T150" i="14"/>
  <c r="R169" i="14"/>
  <c r="R191" i="14"/>
  <c r="T81" i="15"/>
  <c r="T80" i="15"/>
  <c r="R89" i="16"/>
  <c r="P138" i="16"/>
  <c r="R138" i="16"/>
  <c r="P163" i="16"/>
  <c r="BK184" i="16"/>
  <c r="J184" i="16" s="1"/>
  <c r="J64" i="16" s="1"/>
  <c r="T184" i="16"/>
  <c r="BK84" i="17"/>
  <c r="T84" i="17"/>
  <c r="T83" i="17"/>
  <c r="T82" i="17"/>
  <c r="BK81" i="2"/>
  <c r="J81" i="2" s="1"/>
  <c r="J60" i="2" s="1"/>
  <c r="P88" i="3"/>
  <c r="P133" i="3"/>
  <c r="P161" i="3"/>
  <c r="R169" i="3"/>
  <c r="T202" i="3"/>
  <c r="R81" i="4"/>
  <c r="R80" i="4" s="1"/>
  <c r="R85" i="5"/>
  <c r="R84" i="5"/>
  <c r="R83" i="5" s="1"/>
  <c r="R146" i="5"/>
  <c r="BK81" i="6"/>
  <c r="J81" i="6"/>
  <c r="J60" i="6" s="1"/>
  <c r="P89" i="7"/>
  <c r="P132" i="7"/>
  <c r="R139" i="7"/>
  <c r="P201" i="7"/>
  <c r="P211" i="7"/>
  <c r="BK86" i="8"/>
  <c r="J86" i="8" s="1"/>
  <c r="J61" i="8" s="1"/>
  <c r="BK118" i="8"/>
  <c r="J118" i="8"/>
  <c r="J62" i="8" s="1"/>
  <c r="BK147" i="8"/>
  <c r="J147" i="8" s="1"/>
  <c r="J63" i="8" s="1"/>
  <c r="T81" i="9"/>
  <c r="T80" i="9" s="1"/>
  <c r="P85" i="10"/>
  <c r="P84" i="10"/>
  <c r="P83" i="10" s="1"/>
  <c r="AU63" i="1" s="1"/>
  <c r="BK145" i="10"/>
  <c r="J145" i="10"/>
  <c r="J62" i="10" s="1"/>
  <c r="P145" i="10"/>
  <c r="R85" i="11"/>
  <c r="R84" i="11"/>
  <c r="R83" i="11" s="1"/>
  <c r="P131" i="11"/>
  <c r="R81" i="12"/>
  <c r="R80" i="12"/>
  <c r="P85" i="13"/>
  <c r="P84" i="13" s="1"/>
  <c r="P83" i="13" s="1"/>
  <c r="AU66" i="1" s="1"/>
  <c r="R138" i="13"/>
  <c r="R88" i="14"/>
  <c r="R87" i="14" s="1"/>
  <c r="R86" i="14" s="1"/>
  <c r="BK150" i="14"/>
  <c r="J150" i="14" s="1"/>
  <c r="J63" i="14" s="1"/>
  <c r="BK169" i="14"/>
  <c r="J169" i="14"/>
  <c r="J64" i="14" s="1"/>
  <c r="BK191" i="14"/>
  <c r="J191" i="14"/>
  <c r="J65" i="14"/>
  <c r="BK81" i="15"/>
  <c r="J81" i="15" s="1"/>
  <c r="J60" i="15" s="1"/>
  <c r="P89" i="16"/>
  <c r="BK138" i="16"/>
  <c r="J138" i="16" s="1"/>
  <c r="J62" i="16" s="1"/>
  <c r="BK163" i="16"/>
  <c r="J163" i="16" s="1"/>
  <c r="J63" i="16" s="1"/>
  <c r="T163" i="16"/>
  <c r="P184" i="16"/>
  <c r="P84" i="17"/>
  <c r="P83" i="17" s="1"/>
  <c r="P82" i="17" s="1"/>
  <c r="AU70" i="1" s="1"/>
  <c r="R84" i="17"/>
  <c r="R83" i="17" s="1"/>
  <c r="R82" i="17" s="1"/>
  <c r="BK83" i="18"/>
  <c r="J83" i="18" s="1"/>
  <c r="J61" i="18" s="1"/>
  <c r="P83" i="18"/>
  <c r="P82" i="18"/>
  <c r="P81" i="18" s="1"/>
  <c r="AU71" i="1" s="1"/>
  <c r="R83" i="18"/>
  <c r="R82" i="18"/>
  <c r="R81" i="18" s="1"/>
  <c r="T83" i="18"/>
  <c r="T82" i="18"/>
  <c r="T81" i="18"/>
  <c r="F55" i="2"/>
  <c r="E70" i="2"/>
  <c r="BE91" i="2"/>
  <c r="E48" i="3"/>
  <c r="F55" i="3"/>
  <c r="BE101" i="3"/>
  <c r="BE118" i="3"/>
  <c r="BE134" i="3"/>
  <c r="BE137" i="3"/>
  <c r="BE170" i="3"/>
  <c r="BE206" i="3"/>
  <c r="BK207" i="3"/>
  <c r="J207" i="3" s="1"/>
  <c r="J66" i="3" s="1"/>
  <c r="E70" i="4"/>
  <c r="F77" i="4"/>
  <c r="BE86" i="4"/>
  <c r="BE91" i="4"/>
  <c r="BE93" i="4"/>
  <c r="BE99" i="4"/>
  <c r="BE102" i="4"/>
  <c r="E48" i="5"/>
  <c r="F55" i="5"/>
  <c r="J77" i="5"/>
  <c r="BE97" i="5"/>
  <c r="BE100" i="5"/>
  <c r="BE129" i="5"/>
  <c r="BE147" i="5"/>
  <c r="BK165" i="5"/>
  <c r="J165" i="5" s="1"/>
  <c r="J63" i="5" s="1"/>
  <c r="BE88" i="6"/>
  <c r="BE97" i="6"/>
  <c r="BE101" i="6"/>
  <c r="BE104" i="6"/>
  <c r="BE106" i="6"/>
  <c r="E48" i="7"/>
  <c r="BE100" i="7"/>
  <c r="BE126" i="7"/>
  <c r="BE137" i="7"/>
  <c r="BE140" i="7"/>
  <c r="BE160" i="7"/>
  <c r="BE168" i="7"/>
  <c r="BE169" i="7"/>
  <c r="BE205" i="7"/>
  <c r="BE217" i="7"/>
  <c r="BE221" i="7"/>
  <c r="BE230" i="7"/>
  <c r="BE236" i="7"/>
  <c r="BK197" i="7"/>
  <c r="J197" i="7"/>
  <c r="J64" i="7" s="1"/>
  <c r="J52" i="8"/>
  <c r="F81" i="8"/>
  <c r="BE93" i="8"/>
  <c r="BE100" i="8"/>
  <c r="BE124" i="8"/>
  <c r="BE132" i="8"/>
  <c r="BE93" i="9"/>
  <c r="BE102" i="9"/>
  <c r="E73" i="10"/>
  <c r="BE100" i="10"/>
  <c r="BE113" i="10"/>
  <c r="BE119" i="10"/>
  <c r="BE125" i="10"/>
  <c r="BE151" i="10"/>
  <c r="BE156" i="10"/>
  <c r="BE161" i="10"/>
  <c r="BE166" i="10"/>
  <c r="E73" i="11"/>
  <c r="BE91" i="11"/>
  <c r="BE109" i="11"/>
  <c r="BE114" i="11"/>
  <c r="BE132" i="11"/>
  <c r="BE135" i="11"/>
  <c r="BE141" i="11"/>
  <c r="BE144" i="11"/>
  <c r="BE149" i="11"/>
  <c r="BK148" i="11"/>
  <c r="J148" i="11"/>
  <c r="J63" i="11" s="1"/>
  <c r="F77" i="12"/>
  <c r="BE82" i="12"/>
  <c r="BE84" i="12"/>
  <c r="BE88" i="12"/>
  <c r="BE91" i="12"/>
  <c r="BE93" i="12"/>
  <c r="BE99" i="12"/>
  <c r="E48" i="13"/>
  <c r="F55" i="13"/>
  <c r="BE86" i="13"/>
  <c r="BE116" i="13"/>
  <c r="BE142" i="13"/>
  <c r="BE145" i="13"/>
  <c r="BE155" i="13"/>
  <c r="BE158" i="13"/>
  <c r="E76" i="14"/>
  <c r="BE102" i="14"/>
  <c r="BE157" i="14"/>
  <c r="BE161" i="14"/>
  <c r="BE165" i="14"/>
  <c r="BE173" i="14"/>
  <c r="BE180" i="14"/>
  <c r="BE197" i="14"/>
  <c r="BK196" i="14"/>
  <c r="J196" i="14"/>
  <c r="J66" i="14"/>
  <c r="E48" i="15"/>
  <c r="BE84" i="15"/>
  <c r="BE88" i="15"/>
  <c r="BE91" i="15"/>
  <c r="BE99" i="15"/>
  <c r="BE101" i="15"/>
  <c r="BE103" i="15"/>
  <c r="BE108" i="15"/>
  <c r="J81" i="16"/>
  <c r="BE91" i="16"/>
  <c r="BE107" i="16"/>
  <c r="BE112" i="16"/>
  <c r="BE126" i="16"/>
  <c r="BE82" i="2"/>
  <c r="BE88" i="2"/>
  <c r="BE90" i="2"/>
  <c r="BE95" i="2"/>
  <c r="BE101" i="2"/>
  <c r="BE104" i="2"/>
  <c r="J80" i="3"/>
  <c r="BE93" i="3"/>
  <c r="BE95" i="3"/>
  <c r="BE110" i="3"/>
  <c r="BE114" i="3"/>
  <c r="BE140" i="3"/>
  <c r="BE162" i="3"/>
  <c r="BE173" i="3"/>
  <c r="BE204" i="3"/>
  <c r="BE104" i="4"/>
  <c r="BE89" i="5"/>
  <c r="BE90" i="5"/>
  <c r="BE93" i="5"/>
  <c r="BE106" i="5"/>
  <c r="BE113" i="5"/>
  <c r="BE118" i="5"/>
  <c r="BE133" i="5"/>
  <c r="BE138" i="5"/>
  <c r="E70" i="6"/>
  <c r="F77" i="6"/>
  <c r="BE86" i="6"/>
  <c r="J52" i="7"/>
  <c r="BE94" i="7"/>
  <c r="BE104" i="7"/>
  <c r="BE153" i="7"/>
  <c r="BE164" i="7"/>
  <c r="BE173" i="7"/>
  <c r="BE192" i="7"/>
  <c r="BE209" i="7"/>
  <c r="BE212" i="7"/>
  <c r="BE225" i="7"/>
  <c r="BK235" i="7"/>
  <c r="J235" i="7"/>
  <c r="J67" i="7"/>
  <c r="BE95" i="8"/>
  <c r="BE96" i="8"/>
  <c r="BE119" i="8"/>
  <c r="BE123" i="8"/>
  <c r="BE133" i="8"/>
  <c r="BE137" i="8"/>
  <c r="BE160" i="8"/>
  <c r="BE165" i="8"/>
  <c r="E48" i="9"/>
  <c r="J52" i="9"/>
  <c r="F55" i="9"/>
  <c r="BE82" i="9"/>
  <c r="BE84" i="9"/>
  <c r="BE90" i="9"/>
  <c r="BE91" i="9"/>
  <c r="E70" i="12"/>
  <c r="BE86" i="12"/>
  <c r="BE101" i="12"/>
  <c r="J52" i="13"/>
  <c r="BE87" i="13"/>
  <c r="BE101" i="13"/>
  <c r="BE124" i="13"/>
  <c r="BK157" i="13"/>
  <c r="J157" i="13"/>
  <c r="J63" i="13" s="1"/>
  <c r="J52" i="14"/>
  <c r="F55" i="14"/>
  <c r="BE126" i="14"/>
  <c r="BE151" i="14"/>
  <c r="BE154" i="14"/>
  <c r="BE177" i="14"/>
  <c r="BE187" i="14"/>
  <c r="BE192" i="14"/>
  <c r="BK147" i="14"/>
  <c r="J147" i="14"/>
  <c r="J62" i="14"/>
  <c r="J52" i="15"/>
  <c r="BE93" i="15"/>
  <c r="BE97" i="15"/>
  <c r="E48" i="16"/>
  <c r="F55" i="16"/>
  <c r="BE98" i="16"/>
  <c r="BE101" i="16"/>
  <c r="BE118" i="16"/>
  <c r="BE142" i="16"/>
  <c r="BE148" i="16"/>
  <c r="BE155" i="16"/>
  <c r="BE159" i="16"/>
  <c r="BE168" i="16"/>
  <c r="BE185" i="16"/>
  <c r="BK191" i="16"/>
  <c r="J191" i="16" s="1"/>
  <c r="J65" i="16" s="1"/>
  <c r="E48" i="17"/>
  <c r="BE93" i="17"/>
  <c r="BE97" i="17"/>
  <c r="BE99" i="17"/>
  <c r="J74" i="2"/>
  <c r="BE84" i="2"/>
  <c r="BE99" i="2"/>
  <c r="BE106" i="2"/>
  <c r="BE120" i="3"/>
  <c r="BE129" i="3"/>
  <c r="BE143" i="3"/>
  <c r="BE153" i="3"/>
  <c r="BE165" i="3"/>
  <c r="BE176" i="3"/>
  <c r="BE179" i="3"/>
  <c r="BE181" i="3"/>
  <c r="BE187" i="3"/>
  <c r="BE208" i="3"/>
  <c r="J52" i="4"/>
  <c r="BE82" i="4"/>
  <c r="BE84" i="4"/>
  <c r="BE100" i="4"/>
  <c r="BE101" i="4"/>
  <c r="BE157" i="5"/>
  <c r="J52" i="6"/>
  <c r="BE82" i="6"/>
  <c r="BE90" i="6"/>
  <c r="BE91" i="6"/>
  <c r="BE93" i="6"/>
  <c r="BE95" i="6"/>
  <c r="BE99" i="6"/>
  <c r="BE103" i="6"/>
  <c r="BE108" i="6"/>
  <c r="BE110" i="6"/>
  <c r="F55" i="7"/>
  <c r="BE90" i="7"/>
  <c r="BE110" i="7"/>
  <c r="BE113" i="7"/>
  <c r="BE118" i="7"/>
  <c r="BE122" i="7"/>
  <c r="BE125" i="7"/>
  <c r="BE128" i="7"/>
  <c r="BE133" i="7"/>
  <c r="BE143" i="7"/>
  <c r="BE184" i="7"/>
  <c r="BE187" i="7"/>
  <c r="E48" i="8"/>
  <c r="BE104" i="8"/>
  <c r="BE106" i="8"/>
  <c r="BE116" i="8"/>
  <c r="BE117" i="8"/>
  <c r="BE142" i="8"/>
  <c r="BE156" i="8"/>
  <c r="BE88" i="9"/>
  <c r="BE97" i="9"/>
  <c r="BE99" i="9"/>
  <c r="BE101" i="9"/>
  <c r="BE86" i="10"/>
  <c r="BE91" i="10"/>
  <c r="BE138" i="10"/>
  <c r="BE146" i="10"/>
  <c r="J52" i="11"/>
  <c r="BE86" i="11"/>
  <c r="BE90" i="11"/>
  <c r="BE101" i="11"/>
  <c r="BE107" i="11"/>
  <c r="BE122" i="11"/>
  <c r="BE126" i="11"/>
  <c r="J74" i="12"/>
  <c r="BE95" i="12"/>
  <c r="BE94" i="13"/>
  <c r="BE129" i="13"/>
  <c r="BE133" i="13"/>
  <c r="BE139" i="13"/>
  <c r="BE148" i="13"/>
  <c r="BE151" i="13"/>
  <c r="BE105" i="14"/>
  <c r="BE108" i="14"/>
  <c r="BE141" i="14"/>
  <c r="BE148" i="14"/>
  <c r="BE170" i="14"/>
  <c r="BE193" i="14"/>
  <c r="F55" i="15"/>
  <c r="BE82" i="15"/>
  <c r="BE90" i="15"/>
  <c r="BE105" i="15"/>
  <c r="BE90" i="16"/>
  <c r="BE95" i="16"/>
  <c r="BE104" i="16"/>
  <c r="BE131" i="16"/>
  <c r="BE133" i="16"/>
  <c r="BE145" i="16"/>
  <c r="BE172" i="16"/>
  <c r="BE175" i="16"/>
  <c r="BE178" i="16"/>
  <c r="BE182" i="16"/>
  <c r="BE188" i="16"/>
  <c r="J76" i="17"/>
  <c r="F79" i="17"/>
  <c r="BE89" i="17"/>
  <c r="BE106" i="17"/>
  <c r="F55" i="18"/>
  <c r="E71" i="18"/>
  <c r="BE84" i="18"/>
  <c r="BE91" i="18"/>
  <c r="BE94" i="18"/>
  <c r="BE86" i="2"/>
  <c r="BE93" i="2"/>
  <c r="BE97" i="2"/>
  <c r="BE103" i="2"/>
  <c r="BE105" i="2"/>
  <c r="BE89" i="3"/>
  <c r="BE97" i="3"/>
  <c r="BE98" i="3"/>
  <c r="BE104" i="3"/>
  <c r="BE107" i="3"/>
  <c r="BE116" i="3"/>
  <c r="BE125" i="3"/>
  <c r="BE146" i="3"/>
  <c r="BE149" i="3"/>
  <c r="BE157" i="3"/>
  <c r="BE182" i="3"/>
  <c r="BE191" i="3"/>
  <c r="BE195" i="3"/>
  <c r="BE197" i="3"/>
  <c r="BE203" i="3"/>
  <c r="BE88" i="4"/>
  <c r="BE90" i="4"/>
  <c r="BE95" i="4"/>
  <c r="BE97" i="4"/>
  <c r="BE86" i="5"/>
  <c r="BE101" i="5"/>
  <c r="BE108" i="5"/>
  <c r="BE123" i="5"/>
  <c r="BE126" i="5"/>
  <c r="BE137" i="5"/>
  <c r="BE140" i="5"/>
  <c r="BE150" i="5"/>
  <c r="BE153" i="5"/>
  <c r="BE161" i="5"/>
  <c r="BE166" i="5"/>
  <c r="BE84" i="6"/>
  <c r="BE105" i="6"/>
  <c r="BE91" i="7"/>
  <c r="BE97" i="7"/>
  <c r="BE101" i="7"/>
  <c r="BE108" i="7"/>
  <c r="BE145" i="7"/>
  <c r="BE146" i="7"/>
  <c r="BE157" i="7"/>
  <c r="BE179" i="7"/>
  <c r="BE198" i="7"/>
  <c r="BE202" i="7"/>
  <c r="BE206" i="7"/>
  <c r="BE87" i="8"/>
  <c r="BE91" i="8"/>
  <c r="BE111" i="8"/>
  <c r="BE128" i="8"/>
  <c r="BE148" i="8"/>
  <c r="BE152" i="8"/>
  <c r="BK164" i="8"/>
  <c r="J164" i="8"/>
  <c r="J64" i="8" s="1"/>
  <c r="BE86" i="9"/>
  <c r="BE95" i="9"/>
  <c r="BE100" i="9"/>
  <c r="BE104" i="9"/>
  <c r="J52" i="10"/>
  <c r="F55" i="10"/>
  <c r="BE87" i="10"/>
  <c r="BE96" i="10"/>
  <c r="BE104" i="10"/>
  <c r="BE111" i="10"/>
  <c r="BE132" i="10"/>
  <c r="BE172" i="10"/>
  <c r="BK171" i="10"/>
  <c r="J171" i="10" s="1"/>
  <c r="J63" i="10" s="1"/>
  <c r="F55" i="11"/>
  <c r="BE95" i="11"/>
  <c r="BE98" i="11"/>
  <c r="BE104" i="11"/>
  <c r="BE112" i="11"/>
  <c r="BE118" i="11"/>
  <c r="BE127" i="11"/>
  <c r="BE138" i="11"/>
  <c r="BE90" i="12"/>
  <c r="BE97" i="12"/>
  <c r="BE100" i="12"/>
  <c r="BE102" i="12"/>
  <c r="BE104" i="12"/>
  <c r="BE91" i="13"/>
  <c r="BE97" i="13"/>
  <c r="BE105" i="13"/>
  <c r="BE110" i="13"/>
  <c r="BE120" i="13"/>
  <c r="BE89" i="14"/>
  <c r="BE92" i="14"/>
  <c r="BE93" i="14"/>
  <c r="BE98" i="14"/>
  <c r="BE114" i="14"/>
  <c r="BE121" i="14"/>
  <c r="BE131" i="14"/>
  <c r="BE137" i="14"/>
  <c r="BE183" i="14"/>
  <c r="BE195" i="14"/>
  <c r="BE86" i="15"/>
  <c r="BE95" i="15"/>
  <c r="BE104" i="15"/>
  <c r="BE106" i="15"/>
  <c r="BE122" i="16"/>
  <c r="BE139" i="16"/>
  <c r="BE151" i="16"/>
  <c r="BE164" i="16"/>
  <c r="BE192" i="16"/>
  <c r="BE85" i="17"/>
  <c r="BE102" i="17"/>
  <c r="BK105" i="17"/>
  <c r="J105" i="17" s="1"/>
  <c r="J62" i="17" s="1"/>
  <c r="J52" i="18"/>
  <c r="BE88" i="18"/>
  <c r="BE97" i="18"/>
  <c r="BE100" i="18"/>
  <c r="BE103" i="18"/>
  <c r="BE106" i="18"/>
  <c r="BE109" i="18"/>
  <c r="BE112" i="18"/>
  <c r="BE115" i="18"/>
  <c r="BE117" i="18"/>
  <c r="F35" i="6"/>
  <c r="BB59" i="1" s="1"/>
  <c r="J34" i="8"/>
  <c r="AW61" i="1"/>
  <c r="F36" i="11"/>
  <c r="BC64" i="1" s="1"/>
  <c r="F37" i="5"/>
  <c r="BD58" i="1"/>
  <c r="F37" i="7"/>
  <c r="BD60" i="1" s="1"/>
  <c r="F37" i="3"/>
  <c r="BD56" i="1"/>
  <c r="F35" i="11"/>
  <c r="BB64" i="1" s="1"/>
  <c r="J34" i="4"/>
  <c r="AW57" i="1"/>
  <c r="F37" i="12"/>
  <c r="BD65" i="1" s="1"/>
  <c r="F36" i="18"/>
  <c r="BC71" i="1"/>
  <c r="F34" i="8"/>
  <c r="BA61" i="1" s="1"/>
  <c r="F34" i="10"/>
  <c r="BA63" i="1" s="1"/>
  <c r="J34" i="2"/>
  <c r="AW55" i="1" s="1"/>
  <c r="F34" i="5"/>
  <c r="BA58" i="1" s="1"/>
  <c r="J34" i="12"/>
  <c r="AW65" i="1" s="1"/>
  <c r="F35" i="12"/>
  <c r="BB65" i="1" s="1"/>
  <c r="F34" i="11"/>
  <c r="BA64" i="1" s="1"/>
  <c r="F35" i="16"/>
  <c r="BB69" i="1" s="1"/>
  <c r="F37" i="13"/>
  <c r="BD66" i="1" s="1"/>
  <c r="F34" i="7"/>
  <c r="BA60" i="1" s="1"/>
  <c r="F34" i="14"/>
  <c r="BA67" i="1" s="1"/>
  <c r="F36" i="16"/>
  <c r="BC69" i="1" s="1"/>
  <c r="F34" i="15"/>
  <c r="BA68" i="1" s="1"/>
  <c r="F37" i="18"/>
  <c r="BD71" i="1" s="1"/>
  <c r="F36" i="4"/>
  <c r="BC57" i="1" s="1"/>
  <c r="F34" i="9"/>
  <c r="BA62" i="1" s="1"/>
  <c r="F36" i="10"/>
  <c r="BC63" i="1" s="1"/>
  <c r="F36" i="14"/>
  <c r="BC67" i="1" s="1"/>
  <c r="F37" i="4"/>
  <c r="BD57" i="1" s="1"/>
  <c r="F36" i="6"/>
  <c r="BC59" i="1" s="1"/>
  <c r="F37" i="8"/>
  <c r="BD61" i="1" s="1"/>
  <c r="F37" i="17"/>
  <c r="BD70" i="1" s="1"/>
  <c r="F37" i="10"/>
  <c r="BD63" i="1" s="1"/>
  <c r="F34" i="4"/>
  <c r="BA57" i="1" s="1"/>
  <c r="F36" i="5"/>
  <c r="BC58" i="1" s="1"/>
  <c r="J34" i="15"/>
  <c r="AW68" i="1" s="1"/>
  <c r="F36" i="8"/>
  <c r="BC61" i="1" s="1"/>
  <c r="F35" i="2"/>
  <c r="BB55" i="1" s="1"/>
  <c r="F35" i="18"/>
  <c r="BB71" i="1" s="1"/>
  <c r="J34" i="3"/>
  <c r="AW56" i="1" s="1"/>
  <c r="F35" i="7"/>
  <c r="BB60" i="1" s="1"/>
  <c r="F36" i="15"/>
  <c r="BC68" i="1" s="1"/>
  <c r="F37" i="14"/>
  <c r="BD67" i="1" s="1"/>
  <c r="J34" i="14"/>
  <c r="AW67" i="1" s="1"/>
  <c r="F34" i="18"/>
  <c r="BA71" i="1" s="1"/>
  <c r="F34" i="2"/>
  <c r="BA55" i="1" s="1"/>
  <c r="J34" i="7"/>
  <c r="AW60" i="1" s="1"/>
  <c r="F36" i="12"/>
  <c r="BC65" i="1" s="1"/>
  <c r="F34" i="6"/>
  <c r="BA59" i="1" s="1"/>
  <c r="F37" i="6"/>
  <c r="BD59" i="1" s="1"/>
  <c r="F37" i="16"/>
  <c r="BD69" i="1" s="1"/>
  <c r="F35" i="10"/>
  <c r="BB63" i="1" s="1"/>
  <c r="F36" i="7"/>
  <c r="BC60" i="1" s="1"/>
  <c r="F34" i="3"/>
  <c r="BA56" i="1" s="1"/>
  <c r="F35" i="14"/>
  <c r="BB67" i="1" s="1"/>
  <c r="J34" i="9"/>
  <c r="AW62" i="1" s="1"/>
  <c r="J34" i="16"/>
  <c r="AW69" i="1" s="1"/>
  <c r="J34" i="13"/>
  <c r="AW66" i="1" s="1"/>
  <c r="F35" i="15"/>
  <c r="BB68" i="1" s="1"/>
  <c r="F37" i="15"/>
  <c r="BD68" i="1" s="1"/>
  <c r="J34" i="6"/>
  <c r="AW59" i="1" s="1"/>
  <c r="F37" i="9"/>
  <c r="BD62" i="1" s="1"/>
  <c r="F36" i="17"/>
  <c r="BC70" i="1" s="1"/>
  <c r="F34" i="12"/>
  <c r="BA65" i="1" s="1"/>
  <c r="F35" i="5"/>
  <c r="BB58" i="1" s="1"/>
  <c r="J34" i="10"/>
  <c r="AW63" i="1" s="1"/>
  <c r="F35" i="17"/>
  <c r="BB70" i="1" s="1"/>
  <c r="F36" i="3"/>
  <c r="BC56" i="1" s="1"/>
  <c r="F37" i="2"/>
  <c r="BD55" i="1" s="1"/>
  <c r="J34" i="5"/>
  <c r="AW58" i="1" s="1"/>
  <c r="F36" i="9"/>
  <c r="BC62" i="1" s="1"/>
  <c r="F34" i="13"/>
  <c r="BA66" i="1" s="1"/>
  <c r="F34" i="17"/>
  <c r="BA70" i="1" s="1"/>
  <c r="F36" i="2"/>
  <c r="BC55" i="1" s="1"/>
  <c r="F35" i="9"/>
  <c r="BB62" i="1" s="1"/>
  <c r="J34" i="11"/>
  <c r="AW64" i="1" s="1"/>
  <c r="F35" i="4"/>
  <c r="BB57" i="1" s="1"/>
  <c r="F35" i="13"/>
  <c r="BB66" i="1" s="1"/>
  <c r="J34" i="17"/>
  <c r="AW70" i="1" s="1"/>
  <c r="F36" i="13"/>
  <c r="BC66" i="1" s="1"/>
  <c r="F37" i="11"/>
  <c r="BD64" i="1" s="1"/>
  <c r="F35" i="3"/>
  <c r="BB56" i="1" s="1"/>
  <c r="J34" i="18"/>
  <c r="AW71" i="1" s="1"/>
  <c r="F35" i="8"/>
  <c r="BB61" i="1" s="1"/>
  <c r="F34" i="16"/>
  <c r="BA69" i="1" s="1"/>
  <c r="P87" i="3" l="1"/>
  <c r="P86" i="3"/>
  <c r="AU56" i="1"/>
  <c r="P88" i="16"/>
  <c r="P87" i="16" s="1"/>
  <c r="AU69" i="1" s="1"/>
  <c r="P88" i="7"/>
  <c r="P87" i="7"/>
  <c r="AU60" i="1" s="1"/>
  <c r="BK83" i="17"/>
  <c r="J83" i="17"/>
  <c r="J60" i="17"/>
  <c r="T87" i="3"/>
  <c r="T86" i="3"/>
  <c r="BK88" i="16"/>
  <c r="J88" i="16"/>
  <c r="J60" i="16" s="1"/>
  <c r="BK87" i="14"/>
  <c r="J87" i="14"/>
  <c r="J60" i="14"/>
  <c r="R84" i="10"/>
  <c r="R83" i="10"/>
  <c r="R85" i="8"/>
  <c r="R84" i="8"/>
  <c r="T88" i="16"/>
  <c r="T87" i="16"/>
  <c r="T88" i="7"/>
  <c r="T87" i="7" s="1"/>
  <c r="P84" i="11"/>
  <c r="P83" i="11"/>
  <c r="AU64" i="1"/>
  <c r="BK88" i="7"/>
  <c r="J88" i="7" s="1"/>
  <c r="J60" i="7" s="1"/>
  <c r="R88" i="16"/>
  <c r="R87" i="16" s="1"/>
  <c r="R84" i="13"/>
  <c r="R83" i="13"/>
  <c r="R88" i="7"/>
  <c r="R87" i="7" s="1"/>
  <c r="P87" i="14"/>
  <c r="P86" i="14" s="1"/>
  <c r="AU67" i="1" s="1"/>
  <c r="P85" i="8"/>
  <c r="P84" i="8" s="1"/>
  <c r="AU61" i="1" s="1"/>
  <c r="T84" i="5"/>
  <c r="T83" i="5" s="1"/>
  <c r="R87" i="3"/>
  <c r="R86" i="3" s="1"/>
  <c r="BK87" i="3"/>
  <c r="J87" i="3" s="1"/>
  <c r="J60" i="3" s="1"/>
  <c r="BK80" i="4"/>
  <c r="J80" i="4"/>
  <c r="J59" i="4" s="1"/>
  <c r="BK80" i="6"/>
  <c r="J80" i="6" s="1"/>
  <c r="J30" i="6" s="1"/>
  <c r="AG59" i="1" s="1"/>
  <c r="J89" i="7"/>
  <c r="J61" i="7" s="1"/>
  <c r="BK84" i="10"/>
  <c r="J84" i="10" s="1"/>
  <c r="J60" i="10" s="1"/>
  <c r="BK84" i="11"/>
  <c r="BK83" i="11" s="1"/>
  <c r="J83" i="11" s="1"/>
  <c r="J30" i="11" s="1"/>
  <c r="AG64" i="1" s="1"/>
  <c r="BK80" i="12"/>
  <c r="J80" i="12" s="1"/>
  <c r="J59" i="12" s="1"/>
  <c r="BK80" i="2"/>
  <c r="J80" i="2"/>
  <c r="J59" i="2" s="1"/>
  <c r="BK84" i="13"/>
  <c r="BK83" i="13" s="1"/>
  <c r="J83" i="13" s="1"/>
  <c r="J59" i="13" s="1"/>
  <c r="J88" i="14"/>
  <c r="J61" i="14" s="1"/>
  <c r="J89" i="16"/>
  <c r="J61" i="16" s="1"/>
  <c r="BK84" i="5"/>
  <c r="BK83" i="5" s="1"/>
  <c r="J83" i="5" s="1"/>
  <c r="J30" i="5" s="1"/>
  <c r="AG58" i="1" s="1"/>
  <c r="BK85" i="8"/>
  <c r="BK84" i="8"/>
  <c r="J84" i="8" s="1"/>
  <c r="J59" i="8" s="1"/>
  <c r="J81" i="9"/>
  <c r="J60" i="9"/>
  <c r="BK80" i="15"/>
  <c r="J80" i="15"/>
  <c r="J84" i="17"/>
  <c r="J61" i="17"/>
  <c r="BK82" i="18"/>
  <c r="J82" i="18"/>
  <c r="J60" i="18" s="1"/>
  <c r="J30" i="9"/>
  <c r="AG62" i="1" s="1"/>
  <c r="F33" i="7"/>
  <c r="AZ60" i="1" s="1"/>
  <c r="BA54" i="1"/>
  <c r="AW54" i="1" s="1"/>
  <c r="AK30" i="1" s="1"/>
  <c r="F33" i="5"/>
  <c r="AZ58" i="1"/>
  <c r="J33" i="3"/>
  <c r="AV56" i="1"/>
  <c r="AT56" i="1" s="1"/>
  <c r="J33" i="18"/>
  <c r="AV71" i="1" s="1"/>
  <c r="AT71" i="1" s="1"/>
  <c r="F33" i="16"/>
  <c r="AZ69" i="1" s="1"/>
  <c r="BD54" i="1"/>
  <c r="W33" i="1"/>
  <c r="J33" i="2"/>
  <c r="AV55" i="1" s="1"/>
  <c r="AT55" i="1" s="1"/>
  <c r="J33" i="10"/>
  <c r="AV63" i="1" s="1"/>
  <c r="AT63" i="1" s="1"/>
  <c r="J33" i="13"/>
  <c r="AV66" i="1"/>
  <c r="AT66" i="1" s="1"/>
  <c r="J33" i="15"/>
  <c r="AV68" i="1" s="1"/>
  <c r="AT68" i="1" s="1"/>
  <c r="F33" i="14"/>
  <c r="AZ67" i="1"/>
  <c r="J33" i="6"/>
  <c r="AV59" i="1" s="1"/>
  <c r="AT59" i="1" s="1"/>
  <c r="F33" i="8"/>
  <c r="AZ61" i="1" s="1"/>
  <c r="F33" i="15"/>
  <c r="AZ68" i="1"/>
  <c r="J33" i="4"/>
  <c r="AV57" i="1" s="1"/>
  <c r="AT57" i="1" s="1"/>
  <c r="F33" i="2"/>
  <c r="AZ55" i="1"/>
  <c r="J33" i="9"/>
  <c r="AV62" i="1" s="1"/>
  <c r="AT62" i="1" s="1"/>
  <c r="BC54" i="1"/>
  <c r="AY54" i="1" s="1"/>
  <c r="F33" i="13"/>
  <c r="AZ66" i="1"/>
  <c r="J33" i="14"/>
  <c r="AV67" i="1" s="1"/>
  <c r="AT67" i="1" s="1"/>
  <c r="F33" i="11"/>
  <c r="AZ64" i="1"/>
  <c r="J30" i="15"/>
  <c r="AG68" i="1" s="1"/>
  <c r="F33" i="6"/>
  <c r="AZ59" i="1" s="1"/>
  <c r="F33" i="9"/>
  <c r="AZ62" i="1"/>
  <c r="BB54" i="1"/>
  <c r="AX54" i="1" s="1"/>
  <c r="J33" i="8"/>
  <c r="AV61" i="1"/>
  <c r="AT61" i="1" s="1"/>
  <c r="F33" i="4"/>
  <c r="AZ57" i="1" s="1"/>
  <c r="F33" i="18"/>
  <c r="AZ71" i="1" s="1"/>
  <c r="F33" i="10"/>
  <c r="AZ63" i="1" s="1"/>
  <c r="J33" i="7"/>
  <c r="AV60" i="1" s="1"/>
  <c r="AT60" i="1" s="1"/>
  <c r="J33" i="5"/>
  <c r="AV58" i="1"/>
  <c r="AT58" i="1" s="1"/>
  <c r="F33" i="12"/>
  <c r="AZ65" i="1" s="1"/>
  <c r="J33" i="17"/>
  <c r="AV70" i="1" s="1"/>
  <c r="AT70" i="1" s="1"/>
  <c r="F33" i="3"/>
  <c r="AZ56" i="1"/>
  <c r="F33" i="17"/>
  <c r="AZ70" i="1" s="1"/>
  <c r="J33" i="12"/>
  <c r="AV65" i="1" s="1"/>
  <c r="AT65" i="1" s="1"/>
  <c r="J33" i="11"/>
  <c r="AV64" i="1"/>
  <c r="AT64" i="1" s="1"/>
  <c r="J33" i="16"/>
  <c r="AV69" i="1"/>
  <c r="AT69" i="1"/>
  <c r="AN68" i="1" l="1"/>
  <c r="AN58" i="1"/>
  <c r="J39" i="6"/>
  <c r="J39" i="9"/>
  <c r="J39" i="5"/>
  <c r="J39" i="15"/>
  <c r="J39" i="11"/>
  <c r="BK86" i="3"/>
  <c r="J86" i="3" s="1"/>
  <c r="J59" i="3" s="1"/>
  <c r="J84" i="5"/>
  <c r="J60" i="5" s="1"/>
  <c r="J85" i="8"/>
  <c r="J60" i="8"/>
  <c r="BK83" i="10"/>
  <c r="J83" i="10" s="1"/>
  <c r="J30" i="10" s="1"/>
  <c r="AG63" i="1" s="1"/>
  <c r="AN63" i="1" s="1"/>
  <c r="J84" i="11"/>
  <c r="J60" i="11"/>
  <c r="J84" i="13"/>
  <c r="J60" i="13" s="1"/>
  <c r="J59" i="15"/>
  <c r="J59" i="5"/>
  <c r="J59" i="6"/>
  <c r="J59" i="11"/>
  <c r="BK87" i="7"/>
  <c r="J87" i="7"/>
  <c r="BK87" i="16"/>
  <c r="J87" i="16" s="1"/>
  <c r="J30" i="16" s="1"/>
  <c r="AG69" i="1" s="1"/>
  <c r="AN69" i="1" s="1"/>
  <c r="BK82" i="17"/>
  <c r="J82" i="17"/>
  <c r="J59" i="17"/>
  <c r="BK86" i="14"/>
  <c r="J86" i="14" s="1"/>
  <c r="J30" i="14" s="1"/>
  <c r="AG67" i="1" s="1"/>
  <c r="AN67" i="1" s="1"/>
  <c r="BK81" i="18"/>
  <c r="J81" i="18"/>
  <c r="J59" i="18" s="1"/>
  <c r="AN62" i="1"/>
  <c r="AN59" i="1"/>
  <c r="AN64" i="1"/>
  <c r="J30" i="13"/>
  <c r="AG66" i="1" s="1"/>
  <c r="AN66" i="1" s="1"/>
  <c r="J30" i="7"/>
  <c r="AG60" i="1" s="1"/>
  <c r="AN60" i="1" s="1"/>
  <c r="W32" i="1"/>
  <c r="W31" i="1"/>
  <c r="J30" i="12"/>
  <c r="AG65" i="1" s="1"/>
  <c r="AN65" i="1" s="1"/>
  <c r="J30" i="4"/>
  <c r="AG57" i="1" s="1"/>
  <c r="AN57" i="1" s="1"/>
  <c r="AZ54" i="1"/>
  <c r="AV54" i="1" s="1"/>
  <c r="AK29" i="1" s="1"/>
  <c r="AU54" i="1"/>
  <c r="J30" i="8"/>
  <c r="AG61" i="1"/>
  <c r="AN61" i="1"/>
  <c r="W30" i="1"/>
  <c r="J30" i="2"/>
  <c r="AG55" i="1"/>
  <c r="AN55" i="1" s="1"/>
  <c r="J39" i="4" l="1"/>
  <c r="J39" i="8"/>
  <c r="J59" i="10"/>
  <c r="J39" i="12"/>
  <c r="J59" i="14"/>
  <c r="J59" i="7"/>
  <c r="J39" i="13"/>
  <c r="J39" i="14"/>
  <c r="J59" i="16"/>
  <c r="J39" i="2"/>
  <c r="J39" i="7"/>
  <c r="J39" i="10"/>
  <c r="J39" i="16"/>
  <c r="W29" i="1"/>
  <c r="J30" i="18"/>
  <c r="AG71" i="1"/>
  <c r="AN71" i="1" s="1"/>
  <c r="J30" i="17"/>
  <c r="AG70" i="1"/>
  <c r="AN70" i="1"/>
  <c r="J30" i="3"/>
  <c r="AG56" i="1"/>
  <c r="AN56" i="1"/>
  <c r="AT54" i="1"/>
  <c r="J39" i="18" l="1"/>
  <c r="J39" i="3"/>
  <c r="J39" i="17"/>
  <c r="AG54" i="1"/>
  <c r="AN54" i="1" s="1"/>
  <c r="AK26" i="1" l="1"/>
  <c r="AK35" i="1"/>
</calcChain>
</file>

<file path=xl/sharedStrings.xml><?xml version="1.0" encoding="utf-8"?>
<sst xmlns="http://schemas.openxmlformats.org/spreadsheetml/2006/main" count="12817" uniqueCount="1066">
  <si>
    <t>Export Komplet</t>
  </si>
  <si>
    <t>VZ</t>
  </si>
  <si>
    <t>2.0</t>
  </si>
  <si>
    <t>ZAMOK</t>
  </si>
  <si>
    <t>False</t>
  </si>
  <si>
    <t>{efe6a0de-21f9-4122-b195-7edb29dbb38a}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</si>
  <si>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</si>
  <si>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</si>
  <si>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</si>
  <si>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</si>
  <si>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</si>
  <si>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</si>
  <si>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</si>
  <si>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</si>
  <si>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</si>
  <si>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</si>
  <si>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</si>
  <si>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Desná, Loučná nad Desnou - oprava zdí a koryta toku, 1. etapa</t>
  </si>
  <si>
    <t>KSO:</t>
  </si>
  <si>
    <t/>
  </si>
  <si>
    <t>CC-CZ:</t>
  </si>
  <si>
    <t>Místo:</t>
  </si>
  <si>
    <t>KN Rejhotice</t>
  </si>
  <si>
    <t>Datum:</t>
  </si>
  <si>
    <t>15. 2. 2021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</si>
  <si>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</si>
  <si>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</si>
  <si>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</si>
  <si>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</si>
  <si>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</si>
  <si>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</si>
  <si>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</si>
  <si>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</si>
  <si>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</si>
  <si>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</si>
  <si>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</si>
  <si>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</si>
  <si>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</si>
  <si>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</si>
  <si>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</si>
  <si>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</si>
  <si>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</si>
  <si>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</si>
  <si>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</si>
  <si>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</si>
  <si>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</si>
  <si>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</si>
  <si>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</si>
  <si>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</si>
  <si>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</si>
  <si>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</si>
  <si>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</si>
  <si>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</si>
  <si>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</si>
  <si>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</si>
  <si>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</si>
  <si>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</si>
  <si>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</si>
  <si>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</si>
  <si>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</si>
  <si>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</si>
  <si>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</si>
  <si>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</si>
  <si>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</si>
  <si>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</si>
  <si>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</si>
  <si>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</si>
  <si>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</si>
  <si>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</si>
  <si>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</si>
  <si>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</si>
  <si>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</si>
  <si>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</si>
  <si>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</si>
  <si>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</si>
  <si>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</si>
  <si>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</si>
  <si>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</si>
  <si>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</si>
  <si>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</si>
  <si>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010_PŠ Filipová</t>
  </si>
  <si>
    <t>SO 01 - VRN</t>
  </si>
  <si>
    <t>STA</t>
  </si>
  <si>
    <t>1</t>
  </si>
  <si>
    <t>{56b519f6-8337-4091-ada0-4729f102342d}</t>
  </si>
  <si>
    <t>2</t>
  </si>
  <si>
    <t>011_PŠ Filipová</t>
  </si>
  <si>
    <t>SO 01 - ř.km 27,648 - 27,760</t>
  </si>
  <si>
    <t>{60dc705c-7c58-4711-8a5f-61f853cd61ff}</t>
  </si>
  <si>
    <t>020_PŠ Filipová</t>
  </si>
  <si>
    <t xml:space="preserve"> SO 02 - VRN</t>
  </si>
  <si>
    <t>{b6a57abb-bafa-41f1-b185-065481de308e}</t>
  </si>
  <si>
    <t>021_PŠ Filipová</t>
  </si>
  <si>
    <t>SO 02 - ř.km 28,265 - 28,395</t>
  </si>
  <si>
    <t>{ef66ccc0-0675-480e-96fd-8f5cf18751f2}</t>
  </si>
  <si>
    <t>030_PŠ 1. etapa</t>
  </si>
  <si>
    <t>SO 03 - VRN</t>
  </si>
  <si>
    <t>{91ccf449-1f1e-4ac6-b867-0c226b7e8c00}</t>
  </si>
  <si>
    <t>031_PŠ 1. etapa</t>
  </si>
  <si>
    <t>investice - SO 03 - ř.km 29,695 - 29,844</t>
  </si>
  <si>
    <t>{3bc8bc6e-d8d6-433e-8f5f-f7bfd66ac773}</t>
  </si>
  <si>
    <t>032_PŠ 1.etapa</t>
  </si>
  <si>
    <t>SO 03 - ř.km 29,695 - 29,844</t>
  </si>
  <si>
    <t>{e3af3d4f-94a4-4ac5-b951-42c67873969e}</t>
  </si>
  <si>
    <t>040</t>
  </si>
  <si>
    <t>SO 04 - VRN</t>
  </si>
  <si>
    <t>{c05588c3-f919-49bc-8722-2661a2915a0d}</t>
  </si>
  <si>
    <t>041_OP</t>
  </si>
  <si>
    <t>SO 04 - ř.km 29,864 - 30,057</t>
  </si>
  <si>
    <t>{acb5873b-5461-4d48-843d-570a57518489}</t>
  </si>
  <si>
    <t>042_PŠ 2. etapa</t>
  </si>
  <si>
    <t>{962d81b0-5e48-4364-8442-3eacff2f7fb8}</t>
  </si>
  <si>
    <t>050</t>
  </si>
  <si>
    <t>SO 05 - VRN</t>
  </si>
  <si>
    <t>{0d92a39f-6d27-4295-bca3-a3dc2d17ab9d}</t>
  </si>
  <si>
    <t>051_OP</t>
  </si>
  <si>
    <t>SO 05 - ř.km 30,095 - 30,197</t>
  </si>
  <si>
    <t>{add87c5d-dc16-4f34-a6aa-13008ab1f035}</t>
  </si>
  <si>
    <t>052_PŠ 2. etapa</t>
  </si>
  <si>
    <t>{7b611d60-7206-4e25-aa3b-e789d4203e6a}</t>
  </si>
  <si>
    <t>060</t>
  </si>
  <si>
    <t>SO 06 - VRN</t>
  </si>
  <si>
    <t>{1b568b68-4204-4ff6-be1b-0dc87c90167c}</t>
  </si>
  <si>
    <t>061_OP</t>
  </si>
  <si>
    <t>SO 06 - ř.km 30,197 - 30,251 40</t>
  </si>
  <si>
    <t>{af11b24a-a36b-4d17-b74d-6a0b3c77f060}</t>
  </si>
  <si>
    <t>062_PŠ 2. etapa</t>
  </si>
  <si>
    <t>{d5f247d5-1970-421a-b7f3-7ff291b94091}</t>
  </si>
  <si>
    <t>07</t>
  </si>
  <si>
    <t>Inventarizace dřevin</t>
  </si>
  <si>
    <t>{e5a138cf-60d2-4689-b645-1cae7a2c1a9a}</t>
  </si>
  <si>
    <t>KRYCÍ LIST SOUPISU PRACÍ</t>
  </si>
  <si>
    <t>Objekt:</t>
  </si>
  <si>
    <t>010_PŠ Filipová - SO 01 - VRN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</si>
  <si>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</si>
  <si>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</si>
  <si>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</si>
  <si>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</si>
  <si>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</si>
  <si>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</si>
  <si>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</si>
  <si>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</si>
  <si>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</si>
  <si>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</si>
  <si>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</si>
  <si>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</si>
  <si>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</si>
  <si>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</si>
  <si>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</si>
  <si>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</si>
  <si>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</si>
  <si>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</si>
  <si>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</si>
  <si>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</si>
  <si>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</si>
  <si>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</si>
  <si>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</si>
  <si>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R01</t>
  </si>
  <si>
    <t>Vytyčení stavby</t>
  </si>
  <si>
    <t>soubor</t>
  </si>
  <si>
    <t>4</t>
  </si>
  <si>
    <t>-129834607</t>
  </si>
  <si>
    <t>P</t>
  </si>
  <si>
    <t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pozemků._x000D_
- vytýčení bude provedeno geodetickou firmou na základě předané digitální formy situace stavby v JTSK a BPV._x000D_
- detailní vytýčení jednotlivých prvků stavebních objektů bude provedeno na základě předané projektové dokumentace k provádění stavby (rozměry prvků, výškové osazení).</t>
  </si>
  <si>
    <t>R02</t>
  </si>
  <si>
    <t>Zajištění a zabezpečení zařízení staveniště</t>
  </si>
  <si>
    <t>1627114983</t>
  </si>
  <si>
    <t>Poznámka k položce:_x000D_
- zřízení, provoz a likvidace zařízení staveniště, včetně případných přípojek, přístupů, deponií apod._x000D_
- zajištění umístění štítku o povolení stavby</t>
  </si>
  <si>
    <t>3</t>
  </si>
  <si>
    <t>R05</t>
  </si>
  <si>
    <t>Protokolární předání stavbou dotčených pozemků</t>
  </si>
  <si>
    <t>1507330938</t>
  </si>
  <si>
    <t>Poznámka k položce:_x000D_
- včetně komunikací, uvedených do původního stavu, zpět jejich vlastníkům</t>
  </si>
  <si>
    <t>R06</t>
  </si>
  <si>
    <t>Zpracování a předání dokumentace</t>
  </si>
  <si>
    <t>-747317966</t>
  </si>
  <si>
    <t>Poznámka k položce:_x000D_
- skutečného provedení stavby (2 paré + 1 v elektronické formě) objednateli a zaměření skutečného provedení stavby - geodetická část dokumentace (2 paré + 1 v elektronické formě) v rozsahu odpovídajícím příslušným právním předpisům, pořízení fotodokumentace stavby</t>
  </si>
  <si>
    <t>R07</t>
  </si>
  <si>
    <t>Zajištění všech nezbytných průzkumů nutných pro řádné provádění a dokončení díla</t>
  </si>
  <si>
    <t>-1482332259</t>
  </si>
  <si>
    <t>6</t>
  </si>
  <si>
    <t>R08</t>
  </si>
  <si>
    <t>2 x zkoušky pevnosti, mrazuvzdornosti a průsaků vod u betonových konstrukcí</t>
  </si>
  <si>
    <t>1853954352</t>
  </si>
  <si>
    <t>Poznámka k položce:_x000D_
- odběr vzorku pro stanovení a zajištění zkoušky krychelné pevnosti_x000D_
- přizvat TDS - odběr na místě na stavbě_x000D_
- zkoušky provedeny akreditovanou laboratoří</t>
  </si>
  <si>
    <t>7</t>
  </si>
  <si>
    <t>R10</t>
  </si>
  <si>
    <t>Záchranný transfer živočichů</t>
  </si>
  <si>
    <t>868429915</t>
  </si>
  <si>
    <t>Poznámka k položce:_x000D_
- viz biologické hodnocení záměru</t>
  </si>
  <si>
    <t>8</t>
  </si>
  <si>
    <t>R12</t>
  </si>
  <si>
    <t>Zpracování dílenské dokumentace</t>
  </si>
  <si>
    <t>830650607</t>
  </si>
  <si>
    <t>Poznámka k položce:_x000D_
- výztuže betonových konstrukcí</t>
  </si>
  <si>
    <t>9</t>
  </si>
  <si>
    <t>R13</t>
  </si>
  <si>
    <t>Vytyčení inženýrských sítí</t>
  </si>
  <si>
    <t>1630055120</t>
  </si>
  <si>
    <t>Poznámka k položce:_x000D_
- vytýčení, zajištění, předání stávajícího vedení včetně veškerých předávacíh protokolů</t>
  </si>
  <si>
    <t>10</t>
  </si>
  <si>
    <t>R15</t>
  </si>
  <si>
    <t>Dočasná dopravní opatření</t>
  </si>
  <si>
    <t>-1087346405</t>
  </si>
  <si>
    <t>Poznámka k položce:_x000D_
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prací._x000D_
- v rozsahu nezbytném pro řádné a bezpečné provádění prací na stavbě</t>
  </si>
  <si>
    <t>11</t>
  </si>
  <si>
    <t>R16</t>
  </si>
  <si>
    <t>Zajištění plnění povinností dle zák. č. 309/2006 Sb.</t>
  </si>
  <si>
    <t>1645215796</t>
  </si>
  <si>
    <t>Poznámka k položce:_x000D_
- především opatření vyplívající z plánu BOZP, havarijního a povodňového plánu</t>
  </si>
  <si>
    <t>12</t>
  </si>
  <si>
    <t>R17</t>
  </si>
  <si>
    <t>Aktualizace havarijního a povodňového plánu pro celou stavbu</t>
  </si>
  <si>
    <t>1980554064</t>
  </si>
  <si>
    <t>13</t>
  </si>
  <si>
    <t>R18</t>
  </si>
  <si>
    <t>Kompletní pasportizace okolních pozemků, komunikací a budov před zahájením stavby</t>
  </si>
  <si>
    <t>976384016</t>
  </si>
  <si>
    <t>14</t>
  </si>
  <si>
    <t>R21</t>
  </si>
  <si>
    <t>Zajištění biologického dozoru při výstavbě odborně způsobilou osobou</t>
  </si>
  <si>
    <t>394446813</t>
  </si>
  <si>
    <t>R24</t>
  </si>
  <si>
    <t>Odlov ryb</t>
  </si>
  <si>
    <t>-1671879257</t>
  </si>
  <si>
    <t>Poznámka k položce:_x000D_
- v opravovaných úsecích toku</t>
  </si>
  <si>
    <t>011_PŠ Filipová - SO 01 - ř.km 27,648 - 27,760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</si>
  <si>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</si>
  <si>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</si>
  <si>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</si>
  <si>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</si>
  <si>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</si>
  <si>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</si>
  <si>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</si>
  <si>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</si>
  <si>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</si>
  <si>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</si>
  <si>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R11001</t>
  </si>
  <si>
    <t>Zpevnění příjezdové cesty a zřízení sjezdu do koryta</t>
  </si>
  <si>
    <t>-858830388</t>
  </si>
  <si>
    <t>Poznámka k položce:_x000D_
- přístup podél levého břehu_x000D_
- manipulační pruh šířky 4,0 m_x000D_
- položení separační geotextílie 300 g/m2_x000D_
- zřízení podsypu tl. 15 cm ŠTP (dodávka + montáž)_x000D_
- opevnění silničními panely</t>
  </si>
  <si>
    <t>VV</t>
  </si>
  <si>
    <t>"délka úseku 90 m" 90*4</t>
  </si>
  <si>
    <t>Součet</t>
  </si>
  <si>
    <t>R11002</t>
  </si>
  <si>
    <t>Prořezání větví stromů a křovin</t>
  </si>
  <si>
    <t>m2</t>
  </si>
  <si>
    <t>130121569</t>
  </si>
  <si>
    <t>Poznámka k položce:_x000D_
- větve přesahující přes stávající konstrukce opěrné zdi</t>
  </si>
  <si>
    <t>R11003</t>
  </si>
  <si>
    <t>Kompletní likvidace dřevních zbytků a větví v souladu se zák. o odpadech 185/2001 Sb., v platném znění</t>
  </si>
  <si>
    <t>-1304600895</t>
  </si>
  <si>
    <t xml:space="preserve">Poznámka k položce:_x000D_
- veškerá dřevní hmota z prořezávky dřevin_x000D_
- součástí položky je doprava, potřebná manipulace a ekologické zpracování </t>
  </si>
  <si>
    <t>R11004</t>
  </si>
  <si>
    <t>Převedení vody během stavebních prací po celou dobu stavby - dle zvolené technologie zhotovitele - kompletní dodávka + montáž/demontáž</t>
  </si>
  <si>
    <t>-1284035448</t>
  </si>
  <si>
    <t>129253201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</si>
  <si>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</si>
  <si>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m3</t>
  </si>
  <si>
    <t>-830742418</t>
  </si>
  <si>
    <t>"nános ve vývaru jezu Loučná II"230*0,3</t>
  </si>
  <si>
    <t>132351103</t>
  </si>
  <si>
    <t>Hloubení nezapažených rýh šířky do 800 mm strojně s urovnáním dna do předepsaného profilu a spádu v hornině třídy těžitelnosti II skupiny 4 přes 50 do 100 m3</t>
  </si>
  <si>
    <t>-1204717287</t>
  </si>
  <si>
    <t>"předpatka - 60%"0,6*(33,20 + 30,00)*1,4</t>
  </si>
  <si>
    <t>132551103</t>
  </si>
  <si>
    <t>Hloubení nezapažených rýh šířky do 800 mm strojně s urovnáním dna do předepsaného profilu a spádu v hornině třídy těžitelnosti III skupiny 6 přes 50 do 100 m3</t>
  </si>
  <si>
    <t>-1092928685</t>
  </si>
  <si>
    <t>"předpatka - 40%"0,4*(33,20 + 30,00)*1,4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</si>
  <si>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</si>
  <si>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</si>
  <si>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-1686519957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</si>
  <si>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</si>
  <si>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</si>
  <si>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54525595</t>
  </si>
  <si>
    <t>69*5 'Přepočtené koeficientem množství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</si>
  <si>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</si>
  <si>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</si>
  <si>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-99735188</t>
  </si>
  <si>
    <t>Poznámka k položce:_x000D_
- vytlačená zemina novou konstrukcí_x000D_
- odvoz na skládku do Rapotína</t>
  </si>
  <si>
    <t>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</si>
  <si>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</si>
  <si>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-504280826</t>
  </si>
  <si>
    <t>38,48*5 'Přepočtené koeficientem množství</t>
  </si>
  <si>
    <t>167151103</t>
  </si>
  <si>
    <t>Nakládání, skládání a překládání neulehlého výkopku nebo sypaniny strojně nakládání, množství do 100 m3, z horniny třídy těžitelnosti III, skupiny 6 a 7</t>
  </si>
  <si>
    <t>-1974837339</t>
  </si>
  <si>
    <t>171151112</t>
  </si>
  <si>
    <t>Uložení sypanin do násypů strojně s rozprostřením sypaniny ve vrstvách a s hrubým urovnáním zhutněných z hornin nesoudržných kamenitých</t>
  </si>
  <si>
    <t>-2078035450</t>
  </si>
  <si>
    <t>Poznámka k položce:_x000D_
- ohrázkování stavebního prostoru</t>
  </si>
  <si>
    <t>"předpatka"(33,20 + 30,00)*1,4</t>
  </si>
  <si>
    <t>"zpětné umístění do koryta"50</t>
  </si>
  <si>
    <t>171251201</t>
  </si>
  <si>
    <t>Uložení sypaniny na skládky nebo meziskládky bez hutnění s upravením uložené sypaniny do předepsaného tvaru</t>
  </si>
  <si>
    <t>1095496496</t>
  </si>
  <si>
    <t>"vytlačená zemina"38,48</t>
  </si>
  <si>
    <t>"nános ve vývaru"69</t>
  </si>
  <si>
    <t>R17001</t>
  </si>
  <si>
    <t>Poplatek za skládku</t>
  </si>
  <si>
    <t>1159697042</t>
  </si>
  <si>
    <t>Svislé a kompletní konstrukce</t>
  </si>
  <si>
    <t>16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</si>
  <si>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</si>
  <si>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</si>
  <si>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-815196408</t>
  </si>
  <si>
    <t>"pata opěrné zdi"1,5</t>
  </si>
  <si>
    <t>17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</si>
  <si>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</si>
  <si>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</si>
  <si>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747751015</t>
  </si>
  <si>
    <t>"předpatka"(33,20+30)*0,6</t>
  </si>
  <si>
    <t>18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</si>
  <si>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</si>
  <si>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</si>
  <si>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-656697527</t>
  </si>
  <si>
    <t>"předpatka"63,2*1,4+5,6</t>
  </si>
  <si>
    <t>19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</si>
  <si>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</si>
  <si>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</si>
  <si>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76198202</t>
  </si>
  <si>
    <t>20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</si>
  <si>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</si>
  <si>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</si>
  <si>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t</t>
  </si>
  <si>
    <t>-510256498</t>
  </si>
  <si>
    <t>"předpatka - 40kg/m3"38*40/1000</t>
  </si>
  <si>
    <t>R32001</t>
  </si>
  <si>
    <t>Chemická kotva - D+M</t>
  </si>
  <si>
    <t>kus</t>
  </si>
  <si>
    <t>1310182308</t>
  </si>
  <si>
    <t>Poznámka k položce:_x000D_
- dle specifikace v projektové dokumentaci - typ C</t>
  </si>
  <si>
    <t>63*2</t>
  </si>
  <si>
    <t>22</t>
  </si>
  <si>
    <t>R32003</t>
  </si>
  <si>
    <t>Těsnění dilatační spáry - D+M</t>
  </si>
  <si>
    <t>m</t>
  </si>
  <si>
    <t>-556127733</t>
  </si>
  <si>
    <t>Poznámka k položce:_x000D_
- dle specifikace v projektové dokumentaci - výkres D.9._x000D_
- vztaženo na délku těsnícího pásu</t>
  </si>
  <si>
    <t>7*1,4</t>
  </si>
  <si>
    <t>23</t>
  </si>
  <si>
    <t>R32004</t>
  </si>
  <si>
    <t>Osazení smykových trnů do dilatačních spár jednoduchých pro nižší zatížení z nerezové nebo pozinkované oceli s pouzdrem z nerezové oceli nebo plastu, průměr 20 mm - D+M</t>
  </si>
  <si>
    <t>1283659555</t>
  </si>
  <si>
    <t>Poznámka k položce:_x000D_
- á 350 mm_x000D_
- v dilatační spáře 6 ks</t>
  </si>
  <si>
    <t>"7 dilatačních spár"7*6</t>
  </si>
  <si>
    <t>Vodorovné konstrukce</t>
  </si>
  <si>
    <t>24</t>
  </si>
  <si>
    <t>452311131</t>
  </si>
  <si>
    <t>Podkladní a zajišťovací konstrukce z betonu prostého v otevřeném výkopu desky pod potrubí, stoky a drobné objekty z betonu tř. C 12/15</t>
  </si>
  <si>
    <t>-933410828</t>
  </si>
  <si>
    <t>Poznámka k položce:_x000D_
- podkladní beton</t>
  </si>
  <si>
    <t>"předpatka"(33,2+30)*0,5*0,1</t>
  </si>
  <si>
    <t>25</t>
  </si>
  <si>
    <t>465511523</t>
  </si>
  <si>
    <t>Dlažba z lomového kamene upraveného vodorovná nebo plocha ve sklonu do 1:2 s dodáním hmot do cementové malty, s vyplněním spár a s vyspárováním cementovou maltou v ploše přes 20 m2, tl. 300 mm</t>
  </si>
  <si>
    <t>-646804781</t>
  </si>
  <si>
    <t>Poznámka k položce:_x000D_
- oprava dlažby vývaru jezu Loučná II</t>
  </si>
  <si>
    <t>"vývar jezu - 10%"230*0,1</t>
  </si>
  <si>
    <t>Ostatní konstrukce a práce, bourání</t>
  </si>
  <si>
    <t>26</t>
  </si>
  <si>
    <t>938903111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</si>
  <si>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</si>
  <si>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866679950</t>
  </si>
  <si>
    <t>"vývar jezu"230</t>
  </si>
  <si>
    <t>27</t>
  </si>
  <si>
    <t>938903113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</si>
  <si>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</si>
  <si>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2102069001</t>
  </si>
  <si>
    <t>"opěrná zeď"118+102</t>
  </si>
  <si>
    <t>28</t>
  </si>
  <si>
    <t>941111111</t>
  </si>
  <si>
    <t>Montáž lešení řadového trubkového lehkého pracovního s podlahami s provozním zatížením tř. 3 do 200 kg/m2 šířky tř. W06 od 0,6 do 0,9 m, výšky do 10 m</t>
  </si>
  <si>
    <t>1713804919</t>
  </si>
  <si>
    <t>(33,2+30)*2,5</t>
  </si>
  <si>
    <t>29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</si>
  <si>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</si>
  <si>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</si>
  <si>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-984731368</t>
  </si>
  <si>
    <t>158*30 'Přepočtené koeficientem množství</t>
  </si>
  <si>
    <t>30</t>
  </si>
  <si>
    <t>941111811</t>
  </si>
  <si>
    <t>Demontáž lešení řadového trubkového lehkého pracovního s podlahami s provozním zatížením tř. 3 do 200 kg/m2 šířky tř. W06 od 0,6 do 0,9 m, výšky do 10 m</t>
  </si>
  <si>
    <t>-1571921628</t>
  </si>
  <si>
    <t>31</t>
  </si>
  <si>
    <t>985131111</t>
  </si>
  <si>
    <t>Očištění ploch stěn, rubu kleneb a podlah tlakovou vodou</t>
  </si>
  <si>
    <t>-943868587</t>
  </si>
  <si>
    <t>Poznámka k položce:_x000D_
- očištění plochy po odstranění staré malty</t>
  </si>
  <si>
    <t>32</t>
  </si>
  <si>
    <t>985232111</t>
  </si>
  <si>
    <t>Hloubkové spárování zdiva hloubky přes 40 do 80 mm aktivovanou maltou délky spáry na 1 m2 upravované plochy do 6 m</t>
  </si>
  <si>
    <t>-374306454</t>
  </si>
  <si>
    <t>33</t>
  </si>
  <si>
    <t>985233111</t>
  </si>
  <si>
    <t>Úprava spár po spárování zdiva kamenného nebo cihelného délky spáry na 1 m2 upravované plochy do 6 m uhlazením</t>
  </si>
  <si>
    <t>1275912273</t>
  </si>
  <si>
    <t>34</t>
  </si>
  <si>
    <t>R985001</t>
  </si>
  <si>
    <t>Příplatek za použití spárovací hmoty</t>
  </si>
  <si>
    <t>-814508950</t>
  </si>
  <si>
    <t>Poznámka k položce:_x000D_
- spárovací hmota pro vrchní 3 cm výplně spár_x000D_
- 1-komponentní reprofilační malta s cementovým pojivem, zušlechtěná umělými vlákny, splňující požadavky ČSN EN 1504-3 třídy R4</t>
  </si>
  <si>
    <t>35</t>
  </si>
  <si>
    <t>R985131111</t>
  </si>
  <si>
    <t>817471925</t>
  </si>
  <si>
    <t>Poznámka k položce:_x000D_
- očištění tlakovou vodou VVP do 500 barů_x000D_
- včetně mechanického dočištění, odstranění mechů, řas a nesoudržných částí betonu ve spárách</t>
  </si>
  <si>
    <t>997</t>
  </si>
  <si>
    <t>Přesun sutě</t>
  </si>
  <si>
    <t>36</t>
  </si>
  <si>
    <t>997002511</t>
  </si>
  <si>
    <t>Vodorovné přemístění suti a vybouraných hmot bez naložení, se složením a hrubým urovnáním na vzdálenost do 1 km</t>
  </si>
  <si>
    <t>2028901230</t>
  </si>
  <si>
    <t>37</t>
  </si>
  <si>
    <t>997002519</t>
  </si>
  <si>
    <t>Vodorovné přemístění suti a vybouraných hmot bez naložení, se složením a hrubým urovnáním Příplatek k ceně za každý další i započatý 1 km přes 1 km</t>
  </si>
  <si>
    <t>-1519493149</t>
  </si>
  <si>
    <t>33,808*14 'Přepočtené koeficientem množství</t>
  </si>
  <si>
    <t>38</t>
  </si>
  <si>
    <t>997013601</t>
  </si>
  <si>
    <t>Poplatek za uložení stavebního odpadu na skládce (skládkovné) z prostého betonu zatříděného do Katalogu odpadů pod kódem 17 01 01</t>
  </si>
  <si>
    <t>-57108829</t>
  </si>
  <si>
    <t>998</t>
  </si>
  <si>
    <t>Přesun hmot</t>
  </si>
  <si>
    <t>39</t>
  </si>
  <si>
    <t>998332011</t>
  </si>
  <si>
    <t>Přesun hmot pro úpravy vodních toků a kanály, hráze rybníků apod. dopravní vzdálenost do 500 m</t>
  </si>
  <si>
    <t>-1905163134</t>
  </si>
  <si>
    <t>020_PŠ Filipová -  SO 02 - VRN</t>
  </si>
  <si>
    <t>-1472391259</t>
  </si>
  <si>
    <t>800638403</t>
  </si>
  <si>
    <t>-1430944698</t>
  </si>
  <si>
    <t>-1435403978</t>
  </si>
  <si>
    <t>1302179793</t>
  </si>
  <si>
    <t>832696233</t>
  </si>
  <si>
    <t>-491981040</t>
  </si>
  <si>
    <t>1351579657</t>
  </si>
  <si>
    <t>859536607</t>
  </si>
  <si>
    <t>780799230</t>
  </si>
  <si>
    <t>-1683470259</t>
  </si>
  <si>
    <t>-516743672</t>
  </si>
  <si>
    <t>907920535</t>
  </si>
  <si>
    <t>R26</t>
  </si>
  <si>
    <t>Zajištění rozborů pro výkopek dle platné legislativy pro jeho následnou manipulaci</t>
  </si>
  <si>
    <t>2060974749</t>
  </si>
  <si>
    <t>Poznámka k položce:_x000D_
- předpokládá se odvoz výkopku na skládku do Rapotína</t>
  </si>
  <si>
    <t>021_PŠ Filipová - SO 02 - ř.km 28,265 - 28,395</t>
  </si>
  <si>
    <t>Zpevnění příjezdové cesty a zřízení sjezdu do koryta toku</t>
  </si>
  <si>
    <t>-1134746591</t>
  </si>
  <si>
    <t>"délka úseku 40 m"40*4</t>
  </si>
  <si>
    <t>-452865746</t>
  </si>
  <si>
    <t>122351104</t>
  </si>
  <si>
    <t>Odkopávky a prokopávky nezapažené strojně v hornině třídy těžitelnosti II skupiny 4 přes 100 do 500 m3</t>
  </si>
  <si>
    <t>-586458058</t>
  </si>
  <si>
    <t>"vytlačená zemina opevněním"142,09+16,25+10</t>
  </si>
  <si>
    <t>-412653711</t>
  </si>
  <si>
    <t>"zapuštěná patka"63,15*1,1</t>
  </si>
  <si>
    <t>"přechodový úsek"10*0,9</t>
  </si>
  <si>
    <t>151101102</t>
  </si>
  <si>
    <t>Zřízení pažení a rozepření stěn rýh pro podzemní vedení příložné pro jakoukoliv mezerovitost, hloubky do 4 m</t>
  </si>
  <si>
    <t>579568112</t>
  </si>
  <si>
    <t>"přechodový úsek"5,0*3,5</t>
  </si>
  <si>
    <t>151101112</t>
  </si>
  <si>
    <t>Odstranění pažení a rozepření stěn rýh pro podzemní vedení s uložením materiálu na vzdálenost do 3 m od kraje výkopu příložné, hloubky přes 2 do 4 m</t>
  </si>
  <si>
    <t>-1271070439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</si>
  <si>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</si>
  <si>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</si>
  <si>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917766930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</si>
  <si>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</si>
  <si>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</si>
  <si>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-319123999</t>
  </si>
  <si>
    <t>246,805*6 'Přepočtené koeficientem množství</t>
  </si>
  <si>
    <t>-440414339</t>
  </si>
  <si>
    <t>-1006076091</t>
  </si>
  <si>
    <t>1183688012</t>
  </si>
  <si>
    <t>182151112</t>
  </si>
  <si>
    <t>Svahování trvalých svahů do projektovaných profilů strojně s potřebným přemístěním výkopku při svahování v zářezech v hornině třídy těžitelnosti II, skupiny 4 a 5</t>
  </si>
  <si>
    <t>1897609324</t>
  </si>
  <si>
    <t>"pod opevnění břehu"63,15*4,5</t>
  </si>
  <si>
    <t>-1328511123</t>
  </si>
  <si>
    <t>"dle kubaturového listu"261</t>
  </si>
  <si>
    <t>-1050062183</t>
  </si>
  <si>
    <t>-938040621</t>
  </si>
  <si>
    <t>261*6 'Přepočtené koeficientem množství</t>
  </si>
  <si>
    <t>1912377860</t>
  </si>
  <si>
    <t>R12001</t>
  </si>
  <si>
    <t>Příplatek za ztížené podmínky provádění</t>
  </si>
  <si>
    <t>1016151286</t>
  </si>
  <si>
    <t>Poznámka k položce:_x000D_
- v rámci řešeného úseku se nachází most se světlou výškou 2,80 m_x000D_
- nutno nános transportovat korytem pod tímto mostem</t>
  </si>
  <si>
    <t>1595818766</t>
  </si>
  <si>
    <t>"sediment"261</t>
  </si>
  <si>
    <t>462514161</t>
  </si>
  <si>
    <t>Zához z lomového kamene neupraveného provedený ze břehu nebo z lešení, do sucha nebo do vody záhozového, hmotnost jednotlivých kamenů přes 500 kg bez výplně mezer</t>
  </si>
  <si>
    <t>1048185701</t>
  </si>
  <si>
    <t>462514169</t>
  </si>
  <si>
    <t>Zához z lomového kamene neupraveného provedený ze břehu nebo z lešení, do sucha nebo do vody záhozového, hmotnost jednotlivých kamenů přes 500 kg Příplatek k ceně za urovnání líce záhozu</t>
  </si>
  <si>
    <t>660038634</t>
  </si>
  <si>
    <t>"zapuštěná patka"63,15*1,0</t>
  </si>
  <si>
    <t>463212111</t>
  </si>
  <si>
    <t>Rovnanina z lomového kamene upraveného, tříděného jakékoliv tloušťky rovnaniny s vyklínováním spár a dutin úlomky kamene</t>
  </si>
  <si>
    <t>1389068999</t>
  </si>
  <si>
    <t>"opevnění břehu"63,15*4,5*0,5</t>
  </si>
  <si>
    <t>"přechodový úsek"10,0*1,0</t>
  </si>
  <si>
    <t>463212191</t>
  </si>
  <si>
    <t>Rovnanina z lomového kamene upraveného, tříděného Příplatek k cenám za vypracování líce</t>
  </si>
  <si>
    <t>913709754</t>
  </si>
  <si>
    <t>"opevnění břehu"63,15*4,5</t>
  </si>
  <si>
    <t>R46001</t>
  </si>
  <si>
    <t>Zdivo z těžkého lomého kamene</t>
  </si>
  <si>
    <t>-762049965</t>
  </si>
  <si>
    <t xml:space="preserve">Poznámka k položce:_x000D_
- technologie provádění dle PD D.1. Technická zpráva_x000D_
- hmotnost tříděného lomového kamene 500 - 800 kg_x000D_
- beton třídy C 30/37 XF3 XC3 XA1_x000D_
</t>
  </si>
  <si>
    <t>"přechodový úsek"6,25+10</t>
  </si>
  <si>
    <t>464797542</t>
  </si>
  <si>
    <t>030_PŠ 1. etapa - SO 03 - VRN</t>
  </si>
  <si>
    <t>448939632</t>
  </si>
  <si>
    <t>405053654</t>
  </si>
  <si>
    <t>-2004171611</t>
  </si>
  <si>
    <t>-1608521949</t>
  </si>
  <si>
    <t>-697130100</t>
  </si>
  <si>
    <t>402860302</t>
  </si>
  <si>
    <t>-1890010589</t>
  </si>
  <si>
    <t>-677242646</t>
  </si>
  <si>
    <t>326874949</t>
  </si>
  <si>
    <t>-771463660</t>
  </si>
  <si>
    <t>-1828401968</t>
  </si>
  <si>
    <t>-99741852</t>
  </si>
  <si>
    <t>-1133869047</t>
  </si>
  <si>
    <t>199454198</t>
  </si>
  <si>
    <t>1087840491</t>
  </si>
  <si>
    <t>R25</t>
  </si>
  <si>
    <t>Náhradní výsadba</t>
  </si>
  <si>
    <t>-444175942</t>
  </si>
  <si>
    <t>Poznámka k položce:_x000D_
- náhradní výsadba bude provedena dle rozhodnutí č.j. oulo 313/2021, které je součástí dokladové části_x000D_
- bude provedena výsadba 30 ks listnatých stromů obvod kmene 14-16 cm_x000D_
- bude provedena výsadba 14 ks keřů_x000D_
- součástí položky se rozumí: hloubení jamek pro výsadbu, dodání substrátu, výsadba dřevin, ukotvení 3 kůly výšky 2 - 3 m a ukotvení, obalení kmene rákosem</t>
  </si>
  <si>
    <t>-917678096</t>
  </si>
  <si>
    <t>031_PŠ 1. etapa - investice - SO 03 - ř.km 29,695 - 29,844</t>
  </si>
  <si>
    <t xml:space="preserve">    2 - Zakládání</t>
  </si>
  <si>
    <t xml:space="preserve">    8 - Trubní vedení</t>
  </si>
  <si>
    <t>805333021</t>
  </si>
  <si>
    <t>122351105</t>
  </si>
  <si>
    <t>Odkopávky a prokopávky nezapažené strojně v hornině třídy těžitelnosti II skupiny 4 přes 500 do 1 000 m3</t>
  </si>
  <si>
    <t>2038502886</t>
  </si>
  <si>
    <t>59*10,5+47*8,5</t>
  </si>
  <si>
    <t>129951114</t>
  </si>
  <si>
    <t>Bourání konstrukcí v odkopávkách a prokopávkách strojně s přemístěním suti na hromady na vzdálenost do 20 m nebo s naložením na dopravní prostředek ze zdiva kamenného, pro jakýkoliv druh kamene na sucho</t>
  </si>
  <si>
    <t>-1263542007</t>
  </si>
  <si>
    <t>"stávající zeď včetně základu"(59+47)*3,5</t>
  </si>
  <si>
    <t>313096941</t>
  </si>
  <si>
    <t>59*4,9+47*4,2</t>
  </si>
  <si>
    <t>905219156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</si>
  <si>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</si>
  <si>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</si>
  <si>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619037505</t>
  </si>
  <si>
    <t>"mezideponie v rámci zařízení staveniště"2*378</t>
  </si>
  <si>
    <t>1513692260</t>
  </si>
  <si>
    <t>"zemina vytlačená novou konstrukcí"217</t>
  </si>
  <si>
    <t>-1050565724</t>
  </si>
  <si>
    <t>588*7 'Přepočtené koeficientem množství</t>
  </si>
  <si>
    <t>167151112</t>
  </si>
  <si>
    <t>Nakládání, skládání a překládání neulehlého výkopku nebo sypaniny strojně nakládání, množství přes 100 m3, z hornin třídy těžitelnosti II, skupiny 4 a 5</t>
  </si>
  <si>
    <t>-1619858065</t>
  </si>
  <si>
    <t>"mezideponie v rámci zařízení staveniště"378</t>
  </si>
  <si>
    <t>821393768</t>
  </si>
  <si>
    <t>"ohrázkování stavebního prostoru"(59+47)*4</t>
  </si>
  <si>
    <t>"zpětný zásyp"1019-217</t>
  </si>
  <si>
    <t>459994444</t>
  </si>
  <si>
    <t>181351103</t>
  </si>
  <si>
    <t>Rozprostření a urovnání ornice v rovině nebo ve svahu sklonu do 1:5 strojně při souvislé ploše přes 100 do 500 m2, tl. vrstvy do 200 mm</t>
  </si>
  <si>
    <t>554848178</t>
  </si>
  <si>
    <t>(59+47)*3</t>
  </si>
  <si>
    <t>181411131</t>
  </si>
  <si>
    <t>Založení trávníku na půdě předem připravené plochy do 1000 m2 výsevem včetně utažení parkového v rovině nebo na svahu do 1:5</t>
  </si>
  <si>
    <t>2106808127</t>
  </si>
  <si>
    <t>M</t>
  </si>
  <si>
    <t>00572410</t>
  </si>
  <si>
    <t>osivo směs travní parková</t>
  </si>
  <si>
    <t>kg</t>
  </si>
  <si>
    <t>73264151</t>
  </si>
  <si>
    <t>318*0,02 'Přepočtené koeficientem množství</t>
  </si>
  <si>
    <t>-175978395</t>
  </si>
  <si>
    <t>Zakládání</t>
  </si>
  <si>
    <t>213141131</t>
  </si>
  <si>
    <t>Zřízení vrstvy z geotextilie filtrační, separační, odvodňovací, ochranné, výztužné nebo protierozní ve sklonu přes 1:2 do 1:1, šířky do 3 m</t>
  </si>
  <si>
    <t>-146496778</t>
  </si>
  <si>
    <t>"odvodňovací klín"(59+47)*1,5</t>
  </si>
  <si>
    <t>"drenážní potrubí"(59+47)*0,5</t>
  </si>
  <si>
    <t>69311081</t>
  </si>
  <si>
    <t>geotextilie netkaná separační, ochranná, filtrační, drenážní PES 300g/m2</t>
  </si>
  <si>
    <t>1564211217</t>
  </si>
  <si>
    <t>212*1,1845 'Přepočtené koeficientem množství</t>
  </si>
  <si>
    <t>317321118</t>
  </si>
  <si>
    <t>Římsy ze železového betonu C 30/37</t>
  </si>
  <si>
    <t>-1379873804</t>
  </si>
  <si>
    <t>59*0,15+47*0,15</t>
  </si>
  <si>
    <t>317351105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</si>
  <si>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</si>
  <si>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584544505</t>
  </si>
  <si>
    <t>(59+47)*0,8</t>
  </si>
  <si>
    <t>317351106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</si>
  <si>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</si>
  <si>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-218406676</t>
  </si>
  <si>
    <t>317361821</t>
  </si>
  <si>
    <t>Výztuž překladů, říms, žlabů, žlabových říms, klenbových pásů z betonářské oceli 10 505 (R) nebo BSt 500</t>
  </si>
  <si>
    <t>22378130</t>
  </si>
  <si>
    <t>"prut č. 6"(53,72+43,2)/1000</t>
  </si>
  <si>
    <t>"prut č. 7"(410,39+327,06)/1000</t>
  </si>
  <si>
    <t>"prut č. 8"(753,25+606,04)/1000</t>
  </si>
  <si>
    <t>"prut č. 10"(143,34+451,25+199,46+270,75)/1000</t>
  </si>
  <si>
    <t>"prut č. 11"(93,74+295,12+130,45+177,07)/1000</t>
  </si>
  <si>
    <t>321222111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</si>
  <si>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na maltu cementovou tl. od 250 do 450 mm</t>
  </si>
  <si>
    <t>-1218562078</t>
  </si>
  <si>
    <t>59*3,32*0,3</t>
  </si>
  <si>
    <t>47*2,5*0,3</t>
  </si>
  <si>
    <t>58381079</t>
  </si>
  <si>
    <t>hranoly lámané pro řádkové zdivo 25x25x40cm</t>
  </si>
  <si>
    <t>-393064476</t>
  </si>
  <si>
    <t>Poznámka k položce:_x000D_
- ztratné 10%</t>
  </si>
  <si>
    <t>94,014*2,75 'Přepočtené koeficientem množství</t>
  </si>
  <si>
    <t>464728224</t>
  </si>
  <si>
    <t>59*3,85</t>
  </si>
  <si>
    <t>47*2,87</t>
  </si>
  <si>
    <t>1988585101</t>
  </si>
  <si>
    <t>59*8,17+8,17*8</t>
  </si>
  <si>
    <t>47*6,5+6,5*5</t>
  </si>
  <si>
    <t>1244433714</t>
  </si>
  <si>
    <t>1442886538</t>
  </si>
  <si>
    <t>"prut č. 5"(19,02+15,15)/1000</t>
  </si>
  <si>
    <t>"prut č.9"(780,49+2457,11+898,83+1220,08)/1000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</si>
  <si>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</si>
  <si>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</si>
  <si>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585517989</t>
  </si>
  <si>
    <t>"prut č.1"(4350,11+2792,09)/1000</t>
  </si>
  <si>
    <t>"prut č.2"(4262,53+2737,8)/1000</t>
  </si>
  <si>
    <t>"prut č.3"(5605,52+4048,53)/1000</t>
  </si>
  <si>
    <t>"prut č.4"(157,77+125,68)/1000</t>
  </si>
  <si>
    <t>276360180</t>
  </si>
  <si>
    <t>Poznámka k položce:_x000D_
- dle specifikace v projektové dokumentaci - typ A_x000D_
- kotvení obkladu z řádkového zdiva trny v rastru 4 ks/m2_x000D_
- každá druhá spára á 0,5 m</t>
  </si>
  <si>
    <t>196*4</t>
  </si>
  <si>
    <t>117*4</t>
  </si>
  <si>
    <t>R32002</t>
  </si>
  <si>
    <t>Těsnění pracovní spáry - D+M</t>
  </si>
  <si>
    <t>453309494</t>
  </si>
  <si>
    <t>Poznámka k položce:_x000D_
dle specifikace v projektové dokumentaci - typ D</t>
  </si>
  <si>
    <t>59+47</t>
  </si>
  <si>
    <t>971064699</t>
  </si>
  <si>
    <t>6*4,25</t>
  </si>
  <si>
    <t>5*3,4</t>
  </si>
  <si>
    <t>-2018493890</t>
  </si>
  <si>
    <t xml:space="preserve">Poznámka k položce:_x000D_
- á 500 mm_x000D_
</t>
  </si>
  <si>
    <t>"zeď výšky 2,75 m"21*6</t>
  </si>
  <si>
    <t>"zeď výšky 2,10 m"18*5</t>
  </si>
  <si>
    <t>457531111</t>
  </si>
  <si>
    <t>Filtrační vrstvy jakékoliv tloušťky a sklonu z hrubého drceného kameniva bez zhutnění, frakce od 4-8 do 22-32 mm</t>
  </si>
  <si>
    <t>-1618022690</t>
  </si>
  <si>
    <t>"odvodňovací klín"(59+47)*0,5</t>
  </si>
  <si>
    <t>Trubní vedení</t>
  </si>
  <si>
    <t>871218113</t>
  </si>
  <si>
    <t>Kladení drenážního potrubí z plastických hmot do připravené rýhy z flexibilního PVC, průměru 150 mm</t>
  </si>
  <si>
    <t>-503865182</t>
  </si>
  <si>
    <t>28611225</t>
  </si>
  <si>
    <t>trubka drenážní flexibilní celoperforovaná PVC-U SN 4 DN 160 pro meliorace, dočasné nebo odlehčovací drenáže</t>
  </si>
  <si>
    <t>2058229720</t>
  </si>
  <si>
    <t>871263121</t>
  </si>
  <si>
    <t>Montáž kanalizačního potrubí z plastů z tvrdého PVC těsněných gumovým kroužkem v otevřeném výkopu ve sklonu do 20 % DN 110</t>
  </si>
  <si>
    <t>1607364460</t>
  </si>
  <si>
    <t>24*1</t>
  </si>
  <si>
    <t>28611113</t>
  </si>
  <si>
    <t>trubka kanalizační PVC DN 80x1000mm SN4</t>
  </si>
  <si>
    <t>-639602906</t>
  </si>
  <si>
    <t>24*1,03 'Přepočtené koeficientem množství</t>
  </si>
  <si>
    <t>1168583306</t>
  </si>
  <si>
    <t>Poznámka k položce:_x000D_
- očištění plochy po zdění obkladního zdiva</t>
  </si>
  <si>
    <t>59*3,32</t>
  </si>
  <si>
    <t>47*2,5</t>
  </si>
  <si>
    <t>-828638586</t>
  </si>
  <si>
    <t>40</t>
  </si>
  <si>
    <t>-58048955</t>
  </si>
  <si>
    <t>41</t>
  </si>
  <si>
    <t>-1962528297</t>
  </si>
  <si>
    <t>42</t>
  </si>
  <si>
    <t>R985002</t>
  </si>
  <si>
    <t>Spojovací můstek</t>
  </si>
  <si>
    <t>-1377459000</t>
  </si>
  <si>
    <t>Poznámka k položce:_x000D_
- na cementové bázi_x000D_
- spotřeba 0,2 kg/m2</t>
  </si>
  <si>
    <t>43</t>
  </si>
  <si>
    <t>-698484989</t>
  </si>
  <si>
    <t>032_PŠ 1.etapa - SO 03 - ř.km 29,695 - 29,844</t>
  </si>
  <si>
    <t>-548335443</t>
  </si>
  <si>
    <t>"celková délka sjezdů - 40 m"40*4</t>
  </si>
  <si>
    <t>115001106</t>
  </si>
  <si>
    <t>Převedení vody potrubím průměru DN přes 600 do 900</t>
  </si>
  <si>
    <t>-1722779282</t>
  </si>
  <si>
    <t>Poznámka k položce:_x000D_
- převedení vody přes celý úsek psádového stupně</t>
  </si>
  <si>
    <t>115101202</t>
  </si>
  <si>
    <t>Čerpání vody na dopravní výšku do 10 m s uvažovaným průměrným přítokem přes 500 do 1 000 l/min</t>
  </si>
  <si>
    <t>hod</t>
  </si>
  <si>
    <t>-698508006</t>
  </si>
  <si>
    <t>Poznámka k položce:_x000D_
- pro celý stavební objekt</t>
  </si>
  <si>
    <t>115101302</t>
  </si>
  <si>
    <t>Pohotovost záložní čerpací soupravy pro dopravní výšku do 10 m s uvažovaným průměrným přítokem přes 500 do 1 000 l/min</t>
  </si>
  <si>
    <t>den</t>
  </si>
  <si>
    <t>103327363</t>
  </si>
  <si>
    <t>1487055261</t>
  </si>
  <si>
    <t>"ř.km 29,754"25+20+90</t>
  </si>
  <si>
    <t>"ř.km 29,844"55,5+95,8</t>
  </si>
  <si>
    <t>-518095639</t>
  </si>
  <si>
    <t>1114293060</t>
  </si>
  <si>
    <t>286,3*7 'Přepočtené koeficientem množství</t>
  </si>
  <si>
    <t>1244375394</t>
  </si>
  <si>
    <t xml:space="preserve">Poznámka k položce:_x000D_
- ohrázkování stavebního prostoru_x000D_
</t>
  </si>
  <si>
    <t>"ř.km  29,754"12,7*2</t>
  </si>
  <si>
    <t>"ř.km 29,844"13,3*2</t>
  </si>
  <si>
    <t>1537360363</t>
  </si>
  <si>
    <t>1384985440</t>
  </si>
  <si>
    <t>-1153722339</t>
  </si>
  <si>
    <t>-1730566149</t>
  </si>
  <si>
    <t>"ř.km 29,754"12,7*(0,15+0,3)</t>
  </si>
  <si>
    <t>"ř.km 29,844"12,85*0,15+13,3*0,3</t>
  </si>
  <si>
    <t>hranoly lámané pro řádkové zdivo 20x20x40cm</t>
  </si>
  <si>
    <t>587472415</t>
  </si>
  <si>
    <t>2099205739</t>
  </si>
  <si>
    <t>"ř.km 29,754"12,7*0,45</t>
  </si>
  <si>
    <t>"ř.km 29,844"13*0,45</t>
  </si>
  <si>
    <t>2145702651</t>
  </si>
  <si>
    <t>"ř.km 29,754"12,7*1,8+0,8</t>
  </si>
  <si>
    <t>"ř.km 29,844"13*1,8+0,8</t>
  </si>
  <si>
    <t>1996356894</t>
  </si>
  <si>
    <t>-1333644832</t>
  </si>
  <si>
    <t>"ř.km 12,754"0,5</t>
  </si>
  <si>
    <t>"ř.km 12,844"0,55</t>
  </si>
  <si>
    <t>484654563</t>
  </si>
  <si>
    <t>Poznámka k položce:_x000D_
- dle specifikace v projektové dokumentaci - typ A_x000D_
- kotvení obkladu z řádkového zdiva trny v rastru 3 ks/m2</t>
  </si>
  <si>
    <t>"ř.km 29,754"14*3</t>
  </si>
  <si>
    <t>"ř.km 29,844"15*3</t>
  </si>
  <si>
    <t>-415236773</t>
  </si>
  <si>
    <t>Poznámka k položce:_x000D_
dle specifikace v projektové dokumentaci - typ 9</t>
  </si>
  <si>
    <t>"ř.km 12,754"1,8</t>
  </si>
  <si>
    <t>"ř.km 12,844"1,8</t>
  </si>
  <si>
    <t>451317123</t>
  </si>
  <si>
    <t>Podklad pod dlažbu z betonu prostého pro prostředí s mrazovými cykly tř. C 30/37 tl. přes 150 do 200 mm</t>
  </si>
  <si>
    <t>-1140379050</t>
  </si>
  <si>
    <t>"ř.km 29,754"12,7*(4+2,8+3)</t>
  </si>
  <si>
    <t>"ř.km 29,844"12,9*6+13,*3</t>
  </si>
  <si>
    <t>547052726</t>
  </si>
  <si>
    <t>"ř.km 29,754"2*20</t>
  </si>
  <si>
    <t>"ř.km 29,844"19,2+20</t>
  </si>
  <si>
    <t>-49837591</t>
  </si>
  <si>
    <t>"ř.km 29,754"12,7*(2+2)</t>
  </si>
  <si>
    <t>"ř.km 29,844"12,85*2+13,3*2</t>
  </si>
  <si>
    <t>465515525</t>
  </si>
  <si>
    <t>Dlažba z hrubých kopáků vodorovná nebo plocha ve sklonu do 1:1 do malty MC 10, s vyplněním spár maltou MC 10 s vyspárováním nebo se zatřením spár maltou MCS v ploše přes 20 m2, tl. 500 mm</t>
  </si>
  <si>
    <t>1902809418</t>
  </si>
  <si>
    <t>-932853413</t>
  </si>
  <si>
    <t>040 - SO 04 - VRN</t>
  </si>
  <si>
    <t>1188826561</t>
  </si>
  <si>
    <t>-1824804625</t>
  </si>
  <si>
    <t>328812674</t>
  </si>
  <si>
    <t>1696398306</t>
  </si>
  <si>
    <t>-127350226</t>
  </si>
  <si>
    <t>-1816807389</t>
  </si>
  <si>
    <t>437227971</t>
  </si>
  <si>
    <t>-444681051</t>
  </si>
  <si>
    <t>2001595083</t>
  </si>
  <si>
    <t>1044953043</t>
  </si>
  <si>
    <t>-194071894</t>
  </si>
  <si>
    <t>542397023</t>
  </si>
  <si>
    <t>-2095847259</t>
  </si>
  <si>
    <t>-2102355094</t>
  </si>
  <si>
    <t>041_OP - SO 04 - ř.km 29,864 - 30,057</t>
  </si>
  <si>
    <t>917447579</t>
  </si>
  <si>
    <t>668261616</t>
  </si>
  <si>
    <t>"SO 041 ř.km 29,864 - 29,944"70*3,5*0,5+10*1</t>
  </si>
  <si>
    <t>"SO 045 ř.km 29,894 - 30,050"160*4,3*0,5+10*1</t>
  </si>
  <si>
    <t>1886707344</t>
  </si>
  <si>
    <t>"SO 041 ř.km 29,864 - 29,944"70*1,1+10*0,9</t>
  </si>
  <si>
    <t>"SO 042 ř.km 29,944 - 30,014"70*1,1</t>
  </si>
  <si>
    <t>"SO 045 ř.km 29,894 - 30,050"160*1,1+10*0,9</t>
  </si>
  <si>
    <t>-1232333431</t>
  </si>
  <si>
    <t>"SO 041 ř.km 29,864 - 29,944"5*3,5</t>
  </si>
  <si>
    <t>"SO 045 ř.km 29,894 - 30,050"5*3,5</t>
  </si>
  <si>
    <t>-1196536828</t>
  </si>
  <si>
    <t>-1756747204</t>
  </si>
  <si>
    <t>1410255394</t>
  </si>
  <si>
    <t>834,5*7 'Přepočtené koeficientem množství</t>
  </si>
  <si>
    <t>-1914302887</t>
  </si>
  <si>
    <t>-1591283734</t>
  </si>
  <si>
    <t>-76032266</t>
  </si>
  <si>
    <t>835646258</t>
  </si>
  <si>
    <t>Poznámka k položce:_x000D_
- opevnění břehu</t>
  </si>
  <si>
    <t>"SO 041 ř.km 29,864 - 29,944"70*3,5+10*1</t>
  </si>
  <si>
    <t>"SO 042 ř.km 29,944 - 30,014"70*2,5</t>
  </si>
  <si>
    <t>"SO 045 ř.km 29,894 - 30,050"160*4,3+10*1</t>
  </si>
  <si>
    <t>-2105390420</t>
  </si>
  <si>
    <t>-1192961394</t>
  </si>
  <si>
    <t>"SO 041 ř.km 29,864 - 29,944"70*1,1</t>
  </si>
  <si>
    <t>"SO 045 ř.km 29,894 - 30,050"160*1,1</t>
  </si>
  <si>
    <t>2011351158</t>
  </si>
  <si>
    <t>"SO 041 ř.km 29,864 - 29,944"70*1</t>
  </si>
  <si>
    <t>"SO 042 ř.km 29,944 - 30,014"70*1</t>
  </si>
  <si>
    <t>"SO 045 ř.km 29,894 - 30,050"160*1</t>
  </si>
  <si>
    <t>1603305108</t>
  </si>
  <si>
    <t>"SO 042 ř.km 29,944 - 30,014"70*2,5*0,5</t>
  </si>
  <si>
    <t>-1836609480</t>
  </si>
  <si>
    <t>-1534915913</t>
  </si>
  <si>
    <t>"SO 041 ř.km 29,864 - 29,944"6,25+10</t>
  </si>
  <si>
    <t>"SO 045 ř.km 29,894 - 30,050"6,25+10</t>
  </si>
  <si>
    <t>-480768132</t>
  </si>
  <si>
    <t>042_PŠ 2. etapa - SO 04 - ř.km 29,864 - 30,057</t>
  </si>
  <si>
    <t>-1549338588</t>
  </si>
  <si>
    <t>"celková délka sjezdu - 90 m"90*4</t>
  </si>
  <si>
    <t>-491702749</t>
  </si>
  <si>
    <t>-1748364696</t>
  </si>
  <si>
    <t>Poznámka k položce:_x000D_
- dle kubaturového listu</t>
  </si>
  <si>
    <t>"SO 044 ř.km 29,925 - 30,015"270</t>
  </si>
  <si>
    <t>1331033997</t>
  </si>
  <si>
    <t xml:space="preserve">"SO 043 ř.km 30,014 - 30,057"23*1,1+10*0,9 </t>
  </si>
  <si>
    <t>-1999265716</t>
  </si>
  <si>
    <t>"SO 043 ř.km 30,014 - 30,057"5*3,5</t>
  </si>
  <si>
    <t>1294647176</t>
  </si>
  <si>
    <t>-1604587044</t>
  </si>
  <si>
    <t>-38271849</t>
  </si>
  <si>
    <t>270*7 'Přepočtené koeficientem množství</t>
  </si>
  <si>
    <t>666765993</t>
  </si>
  <si>
    <t>-598376241</t>
  </si>
  <si>
    <t>34,3*7 'Přepočtené koeficientem množství</t>
  </si>
  <si>
    <t>-787195855</t>
  </si>
  <si>
    <t>-438693122</t>
  </si>
  <si>
    <t>1273070424</t>
  </si>
  <si>
    <t>1897952958</t>
  </si>
  <si>
    <t>-535017346</t>
  </si>
  <si>
    <t>"SO 043 ř.km 30,014 - 30,057"23*3,8+10*1</t>
  </si>
  <si>
    <t>-819610199</t>
  </si>
  <si>
    <t>"SO 043 ř.km 30,014 - 30,057"23*1,1</t>
  </si>
  <si>
    <t>-564422370</t>
  </si>
  <si>
    <t>"SO 043 ř.km 30,014 - 30,057"23*1</t>
  </si>
  <si>
    <t>-829687402</t>
  </si>
  <si>
    <t>"SO 043 ř.km 30,014 - 30,057"23*3,8*0,5+10*1</t>
  </si>
  <si>
    <t>947343728</t>
  </si>
  <si>
    <t>-1541479423</t>
  </si>
  <si>
    <t>"SO 043 ř.km 30,014 - 30,057"6,25+10</t>
  </si>
  <si>
    <t>2038001165</t>
  </si>
  <si>
    <t>050 - SO 05 - VRN</t>
  </si>
  <si>
    <t>1466689461</t>
  </si>
  <si>
    <t>-1836007193</t>
  </si>
  <si>
    <t>-527727091</t>
  </si>
  <si>
    <t>2012145623</t>
  </si>
  <si>
    <t>600107426</t>
  </si>
  <si>
    <t>880857619</t>
  </si>
  <si>
    <t>1577134997</t>
  </si>
  <si>
    <t>-2094942588</t>
  </si>
  <si>
    <t>-472298779</t>
  </si>
  <si>
    <t>-130398692</t>
  </si>
  <si>
    <t>811667699</t>
  </si>
  <si>
    <t>-59189281</t>
  </si>
  <si>
    <t>1083556295</t>
  </si>
  <si>
    <t>2092738286</t>
  </si>
  <si>
    <t>051_OP - SO 05 - ř.km 30,095 - 30,197</t>
  </si>
  <si>
    <t>-1812042146</t>
  </si>
  <si>
    <t>96873350</t>
  </si>
  <si>
    <t>Poznámka k položce:_x000D_
- vytlačená zemina opevněním</t>
  </si>
  <si>
    <t>"SO 052 ř.km 30,138 - 30,160 40"2,8*3,3*0,5+2*10*1</t>
  </si>
  <si>
    <t>-2120944774</t>
  </si>
  <si>
    <t>"SO 053 ř.km 30,160 40 - 30,197"36,6*1,6</t>
  </si>
  <si>
    <t>-1867022436</t>
  </si>
  <si>
    <t>"SO 052 ř.km 30,138 - 30,160 40"2,8*1,1+2*10*0,9</t>
  </si>
  <si>
    <t>-1855902464</t>
  </si>
  <si>
    <t>"SO 052 ř.km 30,138 - 30,160 40"2*5*3,5</t>
  </si>
  <si>
    <t>"SO 053 ř.km 30,160 40 - 30,197"36,6*2</t>
  </si>
  <si>
    <t>1274531574</t>
  </si>
  <si>
    <t>-484455173</t>
  </si>
  <si>
    <t>191372345</t>
  </si>
  <si>
    <t>104,26*7 'Přepočtené koeficientem množství</t>
  </si>
  <si>
    <t>-274906943</t>
  </si>
  <si>
    <t>-455202697</t>
  </si>
  <si>
    <t>113647043</t>
  </si>
  <si>
    <t>-736307642</t>
  </si>
  <si>
    <t>"SO 052 ř.km 30,138 - 30,160 40"2,8*3,3+2*10*1</t>
  </si>
  <si>
    <t>113329118</t>
  </si>
  <si>
    <t>2019514168</t>
  </si>
  <si>
    <t>"SO 052 ř.km 30,138 - 30,160 40"2,8*1,1</t>
  </si>
  <si>
    <t>-1508070096</t>
  </si>
  <si>
    <t>"SO 052 ř.km 30,138 - 30,160 40"2,8*1</t>
  </si>
  <si>
    <t>-1461543553</t>
  </si>
  <si>
    <t>433064093</t>
  </si>
  <si>
    <t>991376535</t>
  </si>
  <si>
    <t>"SO 052 ř.km 30,138 - 30,160 40"2*(6,25+10)</t>
  </si>
  <si>
    <t>R46002</t>
  </si>
  <si>
    <t>988329863</t>
  </si>
  <si>
    <t>Poznámka k položce:_x000D_
- dle specifikace v projektové dokumentaci - typ A</t>
  </si>
  <si>
    <t>-923435858</t>
  </si>
  <si>
    <t>052_PŠ 2. etapa - SO 05 - ř.km 30,095 - 30,197</t>
  </si>
  <si>
    <t>1050478709</t>
  </si>
  <si>
    <t>"pro celý úsek"50*4</t>
  </si>
  <si>
    <t>1812882285</t>
  </si>
  <si>
    <t>532403923</t>
  </si>
  <si>
    <t>"SO 051 ř.km 30,107 50 - 30,138"30*1,7</t>
  </si>
  <si>
    <t>"SO 054 ř.km 30,095 - 30,197"92*3,8*0,5+10*1</t>
  </si>
  <si>
    <t>-884777898</t>
  </si>
  <si>
    <t>"SO 051 ř.km 30,107 50 - 30,138"30*1</t>
  </si>
  <si>
    <t>"SO 054 ř.km 30,095 - 30,197"92*1,1+10*0,9</t>
  </si>
  <si>
    <t>1295874456</t>
  </si>
  <si>
    <t>"SO 054 ř.km 30,095 - 30,197"5*3,5</t>
  </si>
  <si>
    <t>-886515793</t>
  </si>
  <si>
    <t>261314451</t>
  </si>
  <si>
    <t>584459156</t>
  </si>
  <si>
    <t>376*7 'Přepočtené koeficientem množství</t>
  </si>
  <si>
    <t>1211906001</t>
  </si>
  <si>
    <t>1180260998</t>
  </si>
  <si>
    <t>1247157846</t>
  </si>
  <si>
    <t>-260945557</t>
  </si>
  <si>
    <t>"SO 054 ř.km 30,095 - 30,197"92*3,8+10*1</t>
  </si>
  <si>
    <t>-2004059202</t>
  </si>
  <si>
    <t>-469102146</t>
  </si>
  <si>
    <t>"SO 051 ř.km 30,107 50 - 30,138"1,35</t>
  </si>
  <si>
    <t>2045314021</t>
  </si>
  <si>
    <t>"SO 054 ř.km 30,095 - 30,197"92*1,1</t>
  </si>
  <si>
    <t>-1979421257</t>
  </si>
  <si>
    <t>"SO 054 ř.km 30,095 - 30,197"92*1</t>
  </si>
  <si>
    <t>-1227878375</t>
  </si>
  <si>
    <t>1283889278</t>
  </si>
  <si>
    <t>"SO 051 ř.km 30,107 50 - 30,138"30*1,5</t>
  </si>
  <si>
    <t>-180085576</t>
  </si>
  <si>
    <t>"SO 054 ř.km 30,095 - 30,197"6,25+10</t>
  </si>
  <si>
    <t>1772967361</t>
  </si>
  <si>
    <t>"SO 051 ř.km 30,107 50 - 30,138"30*3</t>
  </si>
  <si>
    <t>-827870683</t>
  </si>
  <si>
    <t>-1637306239</t>
  </si>
  <si>
    <t>-1289721374</t>
  </si>
  <si>
    <t>653478784</t>
  </si>
  <si>
    <t>-238743297</t>
  </si>
  <si>
    <t>-863246862</t>
  </si>
  <si>
    <t>1739987307</t>
  </si>
  <si>
    <t>7,034*16 'Přepočtené koeficientem množství</t>
  </si>
  <si>
    <t>-257355217</t>
  </si>
  <si>
    <t>-1034192770</t>
  </si>
  <si>
    <t>060 - SO 06 - VRN</t>
  </si>
  <si>
    <t>921090782</t>
  </si>
  <si>
    <t>-1829339248</t>
  </si>
  <si>
    <t>2082539403</t>
  </si>
  <si>
    <t>-1607902591</t>
  </si>
  <si>
    <t>1613848735</t>
  </si>
  <si>
    <t>-558523359</t>
  </si>
  <si>
    <t>2103232068</t>
  </si>
  <si>
    <t>-127531789</t>
  </si>
  <si>
    <t>374521704</t>
  </si>
  <si>
    <t>1055101278</t>
  </si>
  <si>
    <t>-36360650</t>
  </si>
  <si>
    <t>-1998980510</t>
  </si>
  <si>
    <t>-1069609462</t>
  </si>
  <si>
    <t>760908640</t>
  </si>
  <si>
    <t>-934865806</t>
  </si>
  <si>
    <t>-2042258440</t>
  </si>
  <si>
    <t>061_OP - SO 06 - ř.km 30,197 - 30,251 40</t>
  </si>
  <si>
    <t>N00 - Nepojmenované práce</t>
  </si>
  <si>
    <t xml:space="preserve">    N01 - Nepojmenovaný díl</t>
  </si>
  <si>
    <t>1619251786</t>
  </si>
  <si>
    <t>1053390053</t>
  </si>
  <si>
    <t>"SO 064 ř.km ,30,197 - 30,251 40"54,4*4,3*0,5</t>
  </si>
  <si>
    <t>-1439268644</t>
  </si>
  <si>
    <t>"SO 061 ř.km 30,210 - 30,236"26*2,15</t>
  </si>
  <si>
    <t>115078582</t>
  </si>
  <si>
    <t>"SO 064 ř.km 30,197 - 30,251 40"54,4*1,1</t>
  </si>
  <si>
    <t>21627119</t>
  </si>
  <si>
    <t>"SO 061 ř.km 30,210 - 30,236"26*2,5</t>
  </si>
  <si>
    <t>-1202571579</t>
  </si>
  <si>
    <t>-415670215</t>
  </si>
  <si>
    <t>-238594658</t>
  </si>
  <si>
    <t>232,7*7 'Přepočtené koeficientem množství</t>
  </si>
  <si>
    <t>-850802686</t>
  </si>
  <si>
    <t>588755581</t>
  </si>
  <si>
    <t>-1736190312</t>
  </si>
  <si>
    <t>-488498995</t>
  </si>
  <si>
    <t>-963633051</t>
  </si>
  <si>
    <t>1776825033</t>
  </si>
  <si>
    <t>"SO 062 ř.km 30,236 - 30,243 50"5,8*0,8</t>
  </si>
  <si>
    <t>912651939</t>
  </si>
  <si>
    <t>"SO 062 ř.km 30,236 - 30,243 50"6,5*1+5,27*1</t>
  </si>
  <si>
    <t>-820573756</t>
  </si>
  <si>
    <t>1661806916</t>
  </si>
  <si>
    <t>"SO 062 ř.km 30,236 - 30,243 50"0,25</t>
  </si>
  <si>
    <t>1442861557</t>
  </si>
  <si>
    <t>Poznámka k položce:_x000D_
- dle specifikace v projektové dokumentaci - typ D</t>
  </si>
  <si>
    <t>"SO 062 ř.km 30,236 - 30,243 50"15</t>
  </si>
  <si>
    <t>1038747553</t>
  </si>
  <si>
    <t>"SO 062 ř.km 30,236 - 30,243 50"6</t>
  </si>
  <si>
    <t>Osazení opancéřování - D+M</t>
  </si>
  <si>
    <t>512</t>
  </si>
  <si>
    <t>1396350965</t>
  </si>
  <si>
    <t>Poznámka k položce:_x000D_
- opancéřování hran dobetonávky_x000D_
- nerezový profil L 3/100/100 s kotvením do betonu</t>
  </si>
  <si>
    <t>"délka hrany - 8 m"8*2</t>
  </si>
  <si>
    <t>-1939344685</t>
  </si>
  <si>
    <t>"SO 062 ř.km 30,236 - 30,243 50"3,8*5</t>
  </si>
  <si>
    <t>"SO 064 ř.km ,30,197 - 30,251 40"54,4*1,1</t>
  </si>
  <si>
    <t>687397502</t>
  </si>
  <si>
    <t>"SO 062 ř.km 30,236 - 30,243 50"3,8*5*3</t>
  </si>
  <si>
    <t>"SO 064 ř.km ,30,197 - 30,251 40"54,4*1</t>
  </si>
  <si>
    <t>1725025487</t>
  </si>
  <si>
    <t>-942045480</t>
  </si>
  <si>
    <t>"SO 064 ř.km ,30,197 - 30,251 40"54,4*4,3</t>
  </si>
  <si>
    <t>-252844469</t>
  </si>
  <si>
    <t>-709455352</t>
  </si>
  <si>
    <t>588972651</t>
  </si>
  <si>
    <t>"SO 062 ř.km 30,236 - 30,243 50"3*2,4</t>
  </si>
  <si>
    <t>-936760333</t>
  </si>
  <si>
    <t>"SO 062 ř.km 30,236 - 30,243 50"3*3</t>
  </si>
  <si>
    <t>-919247722</t>
  </si>
  <si>
    <t>N00</t>
  </si>
  <si>
    <t>Nepojmenované práce</t>
  </si>
  <si>
    <t>N01</t>
  </si>
  <si>
    <t>Nepojmenovaný díl</t>
  </si>
  <si>
    <t>062_PŠ 2. etapa - SO 06 - ř.km 30,197 - 30,251 40</t>
  </si>
  <si>
    <t>961259448</t>
  </si>
  <si>
    <t>"pro celý stavební objekt"45*4</t>
  </si>
  <si>
    <t>-1147092895</t>
  </si>
  <si>
    <t>"SO 063 ř.km 30,197 - 30,251 40"100</t>
  </si>
  <si>
    <t>-994469432</t>
  </si>
  <si>
    <t>-1554031330</t>
  </si>
  <si>
    <t>100*7 'Přepočtené koeficientem množství</t>
  </si>
  <si>
    <t>1705937997</t>
  </si>
  <si>
    <t>-550218753</t>
  </si>
  <si>
    <t>1439947741</t>
  </si>
  <si>
    <t>07 - Inventarizace dřevin</t>
  </si>
  <si>
    <t>112101101</t>
  </si>
  <si>
    <t>Odstranění stromů s odřezáním kmene a s odvětvením listnatých, průměru kmene přes 100 do 300 mm</t>
  </si>
  <si>
    <t>-460589721</t>
  </si>
  <si>
    <t>"SO 02 ř.km 28,265 - 28,395 - položka č. 1 a č.2"2</t>
  </si>
  <si>
    <t>"SO 03 ř.km 29,695 - 29,844 - položka č. 11 a č. 12"2</t>
  </si>
  <si>
    <t>112151355</t>
  </si>
  <si>
    <t>Pokácení stromu postupné se spouštěním částí kmene a koruny o průměru na řezné ploše pařezu přes 500 do 600 mm</t>
  </si>
  <si>
    <t>1949198365</t>
  </si>
  <si>
    <t>"SO 03 ř.km 29,695 - 29,844 - položka č. 4, č.5 a č.8"3</t>
  </si>
  <si>
    <t>112151356</t>
  </si>
  <si>
    <t>Pokácení stromu postupné se spouštěním částí kmene a koruny o průměru na řezné ploše pařezu přes 600 do 700 mm</t>
  </si>
  <si>
    <t>1572212695</t>
  </si>
  <si>
    <t>"SO 03 ř.km 29,695 - 29,844 - položka č. 6"1</t>
  </si>
  <si>
    <t>112151357</t>
  </si>
  <si>
    <t>Pokácení stromu postupné se spouštěním částí kmene a koruny o průměru na řezné ploše pařezu přes 700 do 800 mm</t>
  </si>
  <si>
    <t>1294654306</t>
  </si>
  <si>
    <t>"SO 03 ř.km 29,695 - 29,844 - položka č. 1, č. 2 a č. 7"3</t>
  </si>
  <si>
    <t>112151358</t>
  </si>
  <si>
    <t>Pokácení stromu postupné se spouštěním částí kmene a koruny o průměru na řezné ploše pařezu přes 800 do 900 mm</t>
  </si>
  <si>
    <t>-493941941</t>
  </si>
  <si>
    <t>"SO 03 ř.km 29,695 - 29,844 - položka č. 3 a č. 10"2</t>
  </si>
  <si>
    <t>112151359</t>
  </si>
  <si>
    <t>Pokácení stromu postupné se spouštěním částí kmene a koruny o průměru na řezné ploše pařezu přes 900 do 1000 mm</t>
  </si>
  <si>
    <t>634446311</t>
  </si>
  <si>
    <t>"SO 03 ř.km 29,695 - 29,844 - položka č. 9"1</t>
  </si>
  <si>
    <t>112251102</t>
  </si>
  <si>
    <t>Odstranění pařezů strojně s jejich vykopáním, vytrháním nebo odstřelením průměru přes 300 do 500 mm</t>
  </si>
  <si>
    <t>681268224</t>
  </si>
  <si>
    <t>"SO 02 ř.km 28,265 - 28,395"2</t>
  </si>
  <si>
    <t>112251103</t>
  </si>
  <si>
    <t>Odstranění pařezů strojně s jejich vykopáním, vytrháním nebo odstřelením průměru přes 500 do 700 mm</t>
  </si>
  <si>
    <t>-731124751</t>
  </si>
  <si>
    <t>"SO 03 ř.km 29,695 - 29,844 - položka č. 4, č. 5 a č. 8"3</t>
  </si>
  <si>
    <t>112251104</t>
  </si>
  <si>
    <t>Odstranění pařezů strojně s jejich vykopáním, vytrháním nebo odstřelením průměru přes 700 do 900 mm</t>
  </si>
  <si>
    <t>1198544478</t>
  </si>
  <si>
    <t>"SO 03 ř.km 29,695 - 29,844 - položka č. 1, č. 2, č. 3, č. 6, č. 7, č. 10, č. 11 a č. 12"8</t>
  </si>
  <si>
    <t>112251105</t>
  </si>
  <si>
    <t>Odstranění pařezů strojně s jejich vykopáním, vytrháním nebo odstřelením průměru přes 900 do 1100 mm</t>
  </si>
  <si>
    <t>808005238</t>
  </si>
  <si>
    <t>2000632166</t>
  </si>
  <si>
    <t xml:space="preserve">Poznámka k položce:_x000D_
- veškerá dřevní hmota z kácení dřevin_x000D_
- součástí položky je doprava, potřebná manipulace a ekologické zpracování </t>
  </si>
  <si>
    <t>Kompletní likvidace pařezů v souladu se zák. č. 185/2001 Sb., v platném znění</t>
  </si>
  <si>
    <t>-1083451047</t>
  </si>
  <si>
    <t>Poznámka k položce:_x000D_
- součástí položky jsou přesuny, doprava a potřebná manipulace s pařezy, včetně případných poplatků za uložení na skládku_x000D_
- počet pařezů 14 ks_x000D_
- předpoklad uložení na skládku Rapotín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</si>
</sst>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0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3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7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21"/>
      <c r="AQ5" s="21"/>
      <c r="AR5" s="19"/>
      <c r="BE5" s="24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9" t="s">
        <v>17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21"/>
      <c r="AQ6" s="21"/>
      <c r="AR6" s="19"/>
      <c r="BE6" s="24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45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4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5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4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24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5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245"/>
      <c r="BS13" s="16" t="s">
        <v>6</v>
      </c>
    </row>
    <row r="14" spans="1:74" ht="12.75">
      <c r="B14" s="20"/>
      <c r="C14" s="21"/>
      <c r="D14" s="21"/>
      <c r="E14" s="250" t="s">
        <v>32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24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5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24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245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5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34</v>
      </c>
      <c r="AO19" s="21"/>
      <c r="AP19" s="21"/>
      <c r="AQ19" s="21"/>
      <c r="AR19" s="19"/>
      <c r="BE19" s="24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36</v>
      </c>
      <c r="AO20" s="21"/>
      <c r="AP20" s="21"/>
      <c r="AQ20" s="21"/>
      <c r="AR20" s="19"/>
      <c r="BE20" s="245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5"/>
    </row>
    <row r="22" spans="1:71" s="1" customFormat="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5"/>
    </row>
    <row r="23" spans="1:71" s="1" customFormat="1" ht="47.25" customHeight="1">
      <c r="B23" s="20"/>
      <c r="C23" s="21"/>
      <c r="D23" s="21"/>
      <c r="E23" s="252" t="s">
        <v>40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1"/>
      <c r="AP23" s="21"/>
      <c r="AQ23" s="21"/>
      <c r="AR23" s="19"/>
      <c r="BE23" s="24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5"/>
    </row>
    <row r="26" spans="1:71" s="2" customFormat="1" ht="25.9" customHeight="1">
      <c r="A26" s="33"/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3">
        <f>ROUND(AG54,2)</f>
        <v>0</v>
      </c>
      <c r="AL26" s="254"/>
      <c r="AM26" s="254"/>
      <c r="AN26" s="254"/>
      <c r="AO26" s="254"/>
      <c r="AP26" s="35"/>
      <c r="AQ26" s="35"/>
      <c r="AR26" s="38"/>
      <c r="BE26" s="24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5" t="s">
        <v>42</v>
      </c>
      <c r="M28" s="255"/>
      <c r="N28" s="255"/>
      <c r="O28" s="255"/>
      <c r="P28" s="255"/>
      <c r="Q28" s="35"/>
      <c r="R28" s="35"/>
      <c r="S28" s="35"/>
      <c r="T28" s="35"/>
      <c r="U28" s="35"/>
      <c r="V28" s="35"/>
      <c r="W28" s="255" t="s">
        <v>43</v>
      </c>
      <c r="X28" s="255"/>
      <c r="Y28" s="255"/>
      <c r="Z28" s="255"/>
      <c r="AA28" s="255"/>
      <c r="AB28" s="255"/>
      <c r="AC28" s="255"/>
      <c r="AD28" s="255"/>
      <c r="AE28" s="255"/>
      <c r="AF28" s="35"/>
      <c r="AG28" s="35"/>
      <c r="AH28" s="35"/>
      <c r="AI28" s="35"/>
      <c r="AJ28" s="35"/>
      <c r="AK28" s="255" t="s">
        <v>44</v>
      </c>
      <c r="AL28" s="255"/>
      <c r="AM28" s="255"/>
      <c r="AN28" s="255"/>
      <c r="AO28" s="255"/>
      <c r="AP28" s="35"/>
      <c r="AQ28" s="35"/>
      <c r="AR28" s="38"/>
      <c r="BE28" s="245"/>
    </row>
    <row r="29" spans="1:71" s="3" customFormat="1" ht="14.45" customHeight="1">
      <c r="B29" s="39"/>
      <c r="C29" s="40"/>
      <c r="D29" s="28" t="s">
        <v>45</v>
      </c>
      <c r="E29" s="40"/>
      <c r="F29" s="28" t="s">
        <v>46</v>
      </c>
      <c r="G29" s="40"/>
      <c r="H29" s="40"/>
      <c r="I29" s="40"/>
      <c r="J29" s="40"/>
      <c r="K29" s="40"/>
      <c r="L29" s="258">
        <v>0.21</v>
      </c>
      <c r="M29" s="257"/>
      <c r="N29" s="257"/>
      <c r="O29" s="257"/>
      <c r="P29" s="257"/>
      <c r="Q29" s="40"/>
      <c r="R29" s="40"/>
      <c r="S29" s="40"/>
      <c r="T29" s="40"/>
      <c r="U29" s="40"/>
      <c r="V29" s="40"/>
      <c r="W29" s="256">
        <f>ROUND(AZ54, 2)</f>
        <v>0</v>
      </c>
      <c r="X29" s="257"/>
      <c r="Y29" s="257"/>
      <c r="Z29" s="257"/>
      <c r="AA29" s="257"/>
      <c r="AB29" s="257"/>
      <c r="AC29" s="257"/>
      <c r="AD29" s="257"/>
      <c r="AE29" s="257"/>
      <c r="AF29" s="40"/>
      <c r="AG29" s="40"/>
      <c r="AH29" s="40"/>
      <c r="AI29" s="40"/>
      <c r="AJ29" s="40"/>
      <c r="AK29" s="256">
        <f>ROUND(AV54, 2)</f>
        <v>0</v>
      </c>
      <c r="AL29" s="257"/>
      <c r="AM29" s="257"/>
      <c r="AN29" s="257"/>
      <c r="AO29" s="257"/>
      <c r="AP29" s="40"/>
      <c r="AQ29" s="40"/>
      <c r="AR29" s="41"/>
      <c r="BE29" s="246"/>
    </row>
    <row r="30" spans="1:71" s="3" customFormat="1" ht="14.45" customHeight="1">
      <c r="B30" s="39"/>
      <c r="C30" s="40"/>
      <c r="D30" s="40"/>
      <c r="E30" s="40"/>
      <c r="F30" s="28" t="s">
        <v>47</v>
      </c>
      <c r="G30" s="40"/>
      <c r="H30" s="40"/>
      <c r="I30" s="40"/>
      <c r="J30" s="40"/>
      <c r="K30" s="40"/>
      <c r="L30" s="258">
        <v>0.15</v>
      </c>
      <c r="M30" s="257"/>
      <c r="N30" s="257"/>
      <c r="O30" s="257"/>
      <c r="P30" s="257"/>
      <c r="Q30" s="40"/>
      <c r="R30" s="40"/>
      <c r="S30" s="40"/>
      <c r="T30" s="40"/>
      <c r="U30" s="40"/>
      <c r="V30" s="40"/>
      <c r="W30" s="256">
        <f>ROUND(BA54, 2)</f>
        <v>0</v>
      </c>
      <c r="X30" s="257"/>
      <c r="Y30" s="257"/>
      <c r="Z30" s="257"/>
      <c r="AA30" s="257"/>
      <c r="AB30" s="257"/>
      <c r="AC30" s="257"/>
      <c r="AD30" s="257"/>
      <c r="AE30" s="257"/>
      <c r="AF30" s="40"/>
      <c r="AG30" s="40"/>
      <c r="AH30" s="40"/>
      <c r="AI30" s="40"/>
      <c r="AJ30" s="40"/>
      <c r="AK30" s="256">
        <f>ROUND(AW54, 2)</f>
        <v>0</v>
      </c>
      <c r="AL30" s="257"/>
      <c r="AM30" s="257"/>
      <c r="AN30" s="257"/>
      <c r="AO30" s="257"/>
      <c r="AP30" s="40"/>
      <c r="AQ30" s="40"/>
      <c r="AR30" s="41"/>
      <c r="BE30" s="246"/>
    </row>
    <row r="31" spans="1:71" s="3" customFormat="1" ht="14.45" hidden="1" customHeight="1">
      <c r="B31" s="39"/>
      <c r="C31" s="40"/>
      <c r="D31" s="40"/>
      <c r="E31" s="40"/>
      <c r="F31" s="28" t="s">
        <v>48</v>
      </c>
      <c r="G31" s="40"/>
      <c r="H31" s="40"/>
      <c r="I31" s="40"/>
      <c r="J31" s="40"/>
      <c r="K31" s="40"/>
      <c r="L31" s="258">
        <v>0.21</v>
      </c>
      <c r="M31" s="257"/>
      <c r="N31" s="257"/>
      <c r="O31" s="257"/>
      <c r="P31" s="257"/>
      <c r="Q31" s="40"/>
      <c r="R31" s="40"/>
      <c r="S31" s="40"/>
      <c r="T31" s="40"/>
      <c r="U31" s="40"/>
      <c r="V31" s="40"/>
      <c r="W31" s="256">
        <f>ROUND(BB54, 2)</f>
        <v>0</v>
      </c>
      <c r="X31" s="257"/>
      <c r="Y31" s="257"/>
      <c r="Z31" s="257"/>
      <c r="AA31" s="257"/>
      <c r="AB31" s="257"/>
      <c r="AC31" s="257"/>
      <c r="AD31" s="257"/>
      <c r="AE31" s="257"/>
      <c r="AF31" s="40"/>
      <c r="AG31" s="40"/>
      <c r="AH31" s="40"/>
      <c r="AI31" s="40"/>
      <c r="AJ31" s="40"/>
      <c r="AK31" s="256">
        <v>0</v>
      </c>
      <c r="AL31" s="257"/>
      <c r="AM31" s="257"/>
      <c r="AN31" s="257"/>
      <c r="AO31" s="257"/>
      <c r="AP31" s="40"/>
      <c r="AQ31" s="40"/>
      <c r="AR31" s="41"/>
      <c r="BE31" s="246"/>
    </row>
    <row r="32" spans="1:71" s="3" customFormat="1" ht="14.45" hidden="1" customHeight="1">
      <c r="B32" s="39"/>
      <c r="C32" s="40"/>
      <c r="D32" s="40"/>
      <c r="E32" s="40"/>
      <c r="F32" s="28" t="s">
        <v>49</v>
      </c>
      <c r="G32" s="40"/>
      <c r="H32" s="40"/>
      <c r="I32" s="40"/>
      <c r="J32" s="40"/>
      <c r="K32" s="40"/>
      <c r="L32" s="258">
        <v>0.15</v>
      </c>
      <c r="M32" s="257"/>
      <c r="N32" s="257"/>
      <c r="O32" s="257"/>
      <c r="P32" s="257"/>
      <c r="Q32" s="40"/>
      <c r="R32" s="40"/>
      <c r="S32" s="40"/>
      <c r="T32" s="40"/>
      <c r="U32" s="40"/>
      <c r="V32" s="40"/>
      <c r="W32" s="256">
        <f>ROUND(BC54, 2)</f>
        <v>0</v>
      </c>
      <c r="X32" s="257"/>
      <c r="Y32" s="257"/>
      <c r="Z32" s="257"/>
      <c r="AA32" s="257"/>
      <c r="AB32" s="257"/>
      <c r="AC32" s="257"/>
      <c r="AD32" s="257"/>
      <c r="AE32" s="257"/>
      <c r="AF32" s="40"/>
      <c r="AG32" s="40"/>
      <c r="AH32" s="40"/>
      <c r="AI32" s="40"/>
      <c r="AJ32" s="40"/>
      <c r="AK32" s="256">
        <v>0</v>
      </c>
      <c r="AL32" s="257"/>
      <c r="AM32" s="257"/>
      <c r="AN32" s="257"/>
      <c r="AO32" s="257"/>
      <c r="AP32" s="40"/>
      <c r="AQ32" s="40"/>
      <c r="AR32" s="41"/>
      <c r="BE32" s="246"/>
    </row>
    <row r="33" spans="1:57" s="3" customFormat="1" ht="14.45" hidden="1" customHeight="1">
      <c r="B33" s="39"/>
      <c r="C33" s="40"/>
      <c r="D33" s="40"/>
      <c r="E33" s="40"/>
      <c r="F33" s="28" t="s">
        <v>50</v>
      </c>
      <c r="G33" s="40"/>
      <c r="H33" s="40"/>
      <c r="I33" s="40"/>
      <c r="J33" s="40"/>
      <c r="K33" s="40"/>
      <c r="L33" s="258">
        <v>0</v>
      </c>
      <c r="M33" s="257"/>
      <c r="N33" s="257"/>
      <c r="O33" s="257"/>
      <c r="P33" s="257"/>
      <c r="Q33" s="40"/>
      <c r="R33" s="40"/>
      <c r="S33" s="40"/>
      <c r="T33" s="40"/>
      <c r="U33" s="40"/>
      <c r="V33" s="40"/>
      <c r="W33" s="256">
        <f>ROUND(BD54, 2)</f>
        <v>0</v>
      </c>
      <c r="X33" s="257"/>
      <c r="Y33" s="257"/>
      <c r="Z33" s="257"/>
      <c r="AA33" s="257"/>
      <c r="AB33" s="257"/>
      <c r="AC33" s="257"/>
      <c r="AD33" s="257"/>
      <c r="AE33" s="257"/>
      <c r="AF33" s="40"/>
      <c r="AG33" s="40"/>
      <c r="AH33" s="40"/>
      <c r="AI33" s="40"/>
      <c r="AJ33" s="40"/>
      <c r="AK33" s="256">
        <v>0</v>
      </c>
      <c r="AL33" s="257"/>
      <c r="AM33" s="257"/>
      <c r="AN33" s="257"/>
      <c r="AO33" s="257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51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52</v>
      </c>
      <c r="U35" s="44"/>
      <c r="V35" s="44"/>
      <c r="W35" s="44"/>
      <c r="X35" s="262" t="s">
        <v>53</v>
      </c>
      <c r="Y35" s="260"/>
      <c r="Z35" s="260"/>
      <c r="AA35" s="260"/>
      <c r="AB35" s="260"/>
      <c r="AC35" s="44"/>
      <c r="AD35" s="44"/>
      <c r="AE35" s="44"/>
      <c r="AF35" s="44"/>
      <c r="AG35" s="44"/>
      <c r="AH35" s="44"/>
      <c r="AI35" s="44"/>
      <c r="AJ35" s="44"/>
      <c r="AK35" s="259">
        <f>SUM(AK26:AK33)</f>
        <v>0</v>
      </c>
      <c r="AL35" s="260"/>
      <c r="AM35" s="260"/>
      <c r="AN35" s="260"/>
      <c r="AO35" s="26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20-06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41" t="str">
        <f>K6</f>
        <v>Desná, Loučná nad Desnou - oprava zdí a koryta toku, 1. etapa</v>
      </c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2"/>
      <c r="Z45" s="242"/>
      <c r="AA45" s="242"/>
      <c r="AB45" s="242"/>
      <c r="AC45" s="242"/>
      <c r="AD45" s="242"/>
      <c r="AE45" s="242"/>
      <c r="AF45" s="242"/>
      <c r="AG45" s="242"/>
      <c r="AH45" s="242"/>
      <c r="AI45" s="242"/>
      <c r="AJ45" s="242"/>
      <c r="AK45" s="242"/>
      <c r="AL45" s="242"/>
      <c r="AM45" s="242"/>
      <c r="AN45" s="242"/>
      <c r="AO45" s="242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KN Rejhotice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67" t="str">
        <f>IF(AN8= "","",AN8)</f>
        <v>15. 2. 2021</v>
      </c>
      <c r="AN47" s="267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Povodí Moravy, s.p.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268" t="str">
        <f>IF(E17="","",E17)</f>
        <v>Ing. Vít Pučálek</v>
      </c>
      <c r="AN49" s="269"/>
      <c r="AO49" s="269"/>
      <c r="AP49" s="269"/>
      <c r="AQ49" s="35"/>
      <c r="AR49" s="38"/>
      <c r="AS49" s="270" t="s">
        <v>55</v>
      </c>
      <c r="AT49" s="271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268" t="str">
        <f>IF(E20="","",E20)</f>
        <v>Ing. Vít Pučálek</v>
      </c>
      <c r="AN50" s="269"/>
      <c r="AO50" s="269"/>
      <c r="AP50" s="269"/>
      <c r="AQ50" s="35"/>
      <c r="AR50" s="38"/>
      <c r="AS50" s="272"/>
      <c r="AT50" s="273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74"/>
      <c r="AT51" s="275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237" t="s">
        <v>56</v>
      </c>
      <c r="D52" s="238"/>
      <c r="E52" s="238"/>
      <c r="F52" s="238"/>
      <c r="G52" s="238"/>
      <c r="H52" s="65"/>
      <c r="I52" s="240" t="s">
        <v>57</v>
      </c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8"/>
      <c r="AC52" s="238"/>
      <c r="AD52" s="238"/>
      <c r="AE52" s="238"/>
      <c r="AF52" s="238"/>
      <c r="AG52" s="266" t="s">
        <v>58</v>
      </c>
      <c r="AH52" s="238"/>
      <c r="AI52" s="238"/>
      <c r="AJ52" s="238"/>
      <c r="AK52" s="238"/>
      <c r="AL52" s="238"/>
      <c r="AM52" s="238"/>
      <c r="AN52" s="240" t="s">
        <v>59</v>
      </c>
      <c r="AO52" s="238"/>
      <c r="AP52" s="238"/>
      <c r="AQ52" s="66" t="s">
        <v>60</v>
      </c>
      <c r="AR52" s="38"/>
      <c r="AS52" s="67" t="s">
        <v>61</v>
      </c>
      <c r="AT52" s="68" t="s">
        <v>62</v>
      </c>
      <c r="AU52" s="68" t="s">
        <v>63</v>
      </c>
      <c r="AV52" s="68" t="s">
        <v>64</v>
      </c>
      <c r="AW52" s="68" t="s">
        <v>65</v>
      </c>
      <c r="AX52" s="68" t="s">
        <v>66</v>
      </c>
      <c r="AY52" s="68" t="s">
        <v>67</v>
      </c>
      <c r="AZ52" s="68" t="s">
        <v>68</v>
      </c>
      <c r="BA52" s="68" t="s">
        <v>69</v>
      </c>
      <c r="BB52" s="68" t="s">
        <v>70</v>
      </c>
      <c r="BC52" s="68" t="s">
        <v>71</v>
      </c>
      <c r="BD52" s="69" t="s">
        <v>72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73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43">
        <f>ROUND(SUM(AG55:AG71),2)</f>
        <v>0</v>
      </c>
      <c r="AH54" s="243"/>
      <c r="AI54" s="243"/>
      <c r="AJ54" s="243"/>
      <c r="AK54" s="243"/>
      <c r="AL54" s="243"/>
      <c r="AM54" s="243"/>
      <c r="AN54" s="276">
        <f t="shared" ref="AN54:AN71" si="0">SUM(AG54,AT54)</f>
        <v>0</v>
      </c>
      <c r="AO54" s="276"/>
      <c r="AP54" s="276"/>
      <c r="AQ54" s="77" t="s">
        <v>19</v>
      </c>
      <c r="AR54" s="78"/>
      <c r="AS54" s="79">
        <f>ROUND(SUM(AS55:AS71),2)</f>
        <v>0</v>
      </c>
      <c r="AT54" s="80">
        <f t="shared" ref="AT54:AT71" si="1">ROUND(SUM(AV54:AW54),2)</f>
        <v>0</v>
      </c>
      <c r="AU54" s="81">
        <f>ROUND(SUM(AU55:AU71),5)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ROUND(SUM(AZ55:AZ71),2)</f>
        <v>0</v>
      </c>
      <c r="BA54" s="80">
        <f>ROUND(SUM(BA55:BA71),2)</f>
        <v>0</v>
      </c>
      <c r="BB54" s="80">
        <f>ROUND(SUM(BB55:BB71),2)</f>
        <v>0</v>
      </c>
      <c r="BC54" s="80">
        <f>ROUND(SUM(BC55:BC71),2)</f>
        <v>0</v>
      </c>
      <c r="BD54" s="82">
        <f>ROUND(SUM(BD55:BD71),2)</f>
        <v>0</v>
      </c>
      <c r="BS54" s="83" t="s">
        <v>74</v>
      </c>
      <c r="BT54" s="83" t="s">
        <v>75</v>
      </c>
      <c r="BU54" s="84" t="s">
        <v>76</v>
      </c>
      <c r="BV54" s="83" t="s">
        <v>77</v>
      </c>
      <c r="BW54" s="83" t="s">
        <v>5</v>
      </c>
      <c r="BX54" s="83" t="s">
        <v>78</v>
      </c>
      <c r="CL54" s="83" t="s">
        <v>19</v>
      </c>
    </row>
    <row r="55" spans="1:91" s="7" customFormat="1" ht="24.75" customHeight="1">
      <c r="A55" s="85" t="s">
        <v>79</v>
      </c>
      <c r="B55" s="86"/>
      <c r="C55" s="87"/>
      <c r="D55" s="239" t="s">
        <v>80</v>
      </c>
      <c r="E55" s="239"/>
      <c r="F55" s="239"/>
      <c r="G55" s="239"/>
      <c r="H55" s="239"/>
      <c r="I55" s="88"/>
      <c r="J55" s="239" t="s">
        <v>81</v>
      </c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64">
        <f>'010_PŠ Filipová - SO 01 -...'!J30</f>
        <v>0</v>
      </c>
      <c r="AH55" s="265"/>
      <c r="AI55" s="265"/>
      <c r="AJ55" s="265"/>
      <c r="AK55" s="265"/>
      <c r="AL55" s="265"/>
      <c r="AM55" s="265"/>
      <c r="AN55" s="264">
        <f t="shared" si="0"/>
        <v>0</v>
      </c>
      <c r="AO55" s="265"/>
      <c r="AP55" s="265"/>
      <c r="AQ55" s="89" t="s">
        <v>82</v>
      </c>
      <c r="AR55" s="90"/>
      <c r="AS55" s="91">
        <v>0</v>
      </c>
      <c r="AT55" s="92">
        <f t="shared" si="1"/>
        <v>0</v>
      </c>
      <c r="AU55" s="93">
        <f>'010_PŠ Filipová - SO 01 -...'!P80</f>
        <v>0</v>
      </c>
      <c r="AV55" s="92">
        <f>'010_PŠ Filipová - SO 01 -...'!J33</f>
        <v>0</v>
      </c>
      <c r="AW55" s="92">
        <f>'010_PŠ Filipová - SO 01 -...'!J34</f>
        <v>0</v>
      </c>
      <c r="AX55" s="92">
        <f>'010_PŠ Filipová - SO 01 -...'!J35</f>
        <v>0</v>
      </c>
      <c r="AY55" s="92">
        <f>'010_PŠ Filipová - SO 01 -...'!J36</f>
        <v>0</v>
      </c>
      <c r="AZ55" s="92">
        <f>'010_PŠ Filipová - SO 01 -...'!F33</f>
        <v>0</v>
      </c>
      <c r="BA55" s="92">
        <f>'010_PŠ Filipová - SO 01 -...'!F34</f>
        <v>0</v>
      </c>
      <c r="BB55" s="92">
        <f>'010_PŠ Filipová - SO 01 -...'!F35</f>
        <v>0</v>
      </c>
      <c r="BC55" s="92">
        <f>'010_PŠ Filipová - SO 01 -...'!F36</f>
        <v>0</v>
      </c>
      <c r="BD55" s="94">
        <f>'010_PŠ Filipová - SO 01 -...'!F37</f>
        <v>0</v>
      </c>
      <c r="BT55" s="95" t="s">
        <v>83</v>
      </c>
      <c r="BV55" s="95" t="s">
        <v>77</v>
      </c>
      <c r="BW55" s="95" t="s">
        <v>84</v>
      </c>
      <c r="BX55" s="95" t="s">
        <v>5</v>
      </c>
      <c r="CL55" s="95" t="s">
        <v>19</v>
      </c>
      <c r="CM55" s="95" t="s">
        <v>85</v>
      </c>
    </row>
    <row r="56" spans="1:91" s="7" customFormat="1" ht="24.75" customHeight="1">
      <c r="A56" s="85" t="s">
        <v>79</v>
      </c>
      <c r="B56" s="86"/>
      <c r="C56" s="87"/>
      <c r="D56" s="239" t="s">
        <v>86</v>
      </c>
      <c r="E56" s="239"/>
      <c r="F56" s="239"/>
      <c r="G56" s="239"/>
      <c r="H56" s="239"/>
      <c r="I56" s="88"/>
      <c r="J56" s="239" t="s">
        <v>87</v>
      </c>
      <c r="K56" s="239"/>
      <c r="L56" s="239"/>
      <c r="M56" s="239"/>
      <c r="N56" s="239"/>
      <c r="O56" s="239"/>
      <c r="P56" s="239"/>
      <c r="Q56" s="239"/>
      <c r="R56" s="239"/>
      <c r="S56" s="239"/>
      <c r="T56" s="239"/>
      <c r="U56" s="239"/>
      <c r="V56" s="239"/>
      <c r="W56" s="239"/>
      <c r="X56" s="239"/>
      <c r="Y56" s="239"/>
      <c r="Z56" s="239"/>
      <c r="AA56" s="239"/>
      <c r="AB56" s="239"/>
      <c r="AC56" s="239"/>
      <c r="AD56" s="239"/>
      <c r="AE56" s="239"/>
      <c r="AF56" s="239"/>
      <c r="AG56" s="264">
        <f>'011_PŠ Filipová - SO 01 -...'!J30</f>
        <v>0</v>
      </c>
      <c r="AH56" s="265"/>
      <c r="AI56" s="265"/>
      <c r="AJ56" s="265"/>
      <c r="AK56" s="265"/>
      <c r="AL56" s="265"/>
      <c r="AM56" s="265"/>
      <c r="AN56" s="264">
        <f t="shared" si="0"/>
        <v>0</v>
      </c>
      <c r="AO56" s="265"/>
      <c r="AP56" s="265"/>
      <c r="AQ56" s="89" t="s">
        <v>82</v>
      </c>
      <c r="AR56" s="90"/>
      <c r="AS56" s="91">
        <v>0</v>
      </c>
      <c r="AT56" s="92">
        <f t="shared" si="1"/>
        <v>0</v>
      </c>
      <c r="AU56" s="93">
        <f>'011_PŠ Filipová - SO 01 -...'!P86</f>
        <v>0</v>
      </c>
      <c r="AV56" s="92">
        <f>'011_PŠ Filipová - SO 01 -...'!J33</f>
        <v>0</v>
      </c>
      <c r="AW56" s="92">
        <f>'011_PŠ Filipová - SO 01 -...'!J34</f>
        <v>0</v>
      </c>
      <c r="AX56" s="92">
        <f>'011_PŠ Filipová - SO 01 -...'!J35</f>
        <v>0</v>
      </c>
      <c r="AY56" s="92">
        <f>'011_PŠ Filipová - SO 01 -...'!J36</f>
        <v>0</v>
      </c>
      <c r="AZ56" s="92">
        <f>'011_PŠ Filipová - SO 01 -...'!F33</f>
        <v>0</v>
      </c>
      <c r="BA56" s="92">
        <f>'011_PŠ Filipová - SO 01 -...'!F34</f>
        <v>0</v>
      </c>
      <c r="BB56" s="92">
        <f>'011_PŠ Filipová - SO 01 -...'!F35</f>
        <v>0</v>
      </c>
      <c r="BC56" s="92">
        <f>'011_PŠ Filipová - SO 01 -...'!F36</f>
        <v>0</v>
      </c>
      <c r="BD56" s="94">
        <f>'011_PŠ Filipová - SO 01 -...'!F37</f>
        <v>0</v>
      </c>
      <c r="BT56" s="95" t="s">
        <v>83</v>
      </c>
      <c r="BV56" s="95" t="s">
        <v>77</v>
      </c>
      <c r="BW56" s="95" t="s">
        <v>88</v>
      </c>
      <c r="BX56" s="95" t="s">
        <v>5</v>
      </c>
      <c r="CL56" s="95" t="s">
        <v>19</v>
      </c>
      <c r="CM56" s="95" t="s">
        <v>85</v>
      </c>
    </row>
    <row r="57" spans="1:91" s="7" customFormat="1" ht="24.75" customHeight="1">
      <c r="A57" s="85" t="s">
        <v>79</v>
      </c>
      <c r="B57" s="86"/>
      <c r="C57" s="87"/>
      <c r="D57" s="239" t="s">
        <v>89</v>
      </c>
      <c r="E57" s="239"/>
      <c r="F57" s="239"/>
      <c r="G57" s="239"/>
      <c r="H57" s="239"/>
      <c r="I57" s="88"/>
      <c r="J57" s="239" t="s">
        <v>90</v>
      </c>
      <c r="K57" s="239"/>
      <c r="L57" s="239"/>
      <c r="M57" s="239"/>
      <c r="N57" s="239"/>
      <c r="O57" s="239"/>
      <c r="P57" s="239"/>
      <c r="Q57" s="239"/>
      <c r="R57" s="239"/>
      <c r="S57" s="239"/>
      <c r="T57" s="239"/>
      <c r="U57" s="239"/>
      <c r="V57" s="239"/>
      <c r="W57" s="239"/>
      <c r="X57" s="239"/>
      <c r="Y57" s="239"/>
      <c r="Z57" s="239"/>
      <c r="AA57" s="239"/>
      <c r="AB57" s="239"/>
      <c r="AC57" s="239"/>
      <c r="AD57" s="239"/>
      <c r="AE57" s="239"/>
      <c r="AF57" s="239"/>
      <c r="AG57" s="264">
        <f>'020_PŠ Filipová -  SO 02 ...'!J30</f>
        <v>0</v>
      </c>
      <c r="AH57" s="265"/>
      <c r="AI57" s="265"/>
      <c r="AJ57" s="265"/>
      <c r="AK57" s="265"/>
      <c r="AL57" s="265"/>
      <c r="AM57" s="265"/>
      <c r="AN57" s="264">
        <f t="shared" si="0"/>
        <v>0</v>
      </c>
      <c r="AO57" s="265"/>
      <c r="AP57" s="265"/>
      <c r="AQ57" s="89" t="s">
        <v>82</v>
      </c>
      <c r="AR57" s="90"/>
      <c r="AS57" s="91">
        <v>0</v>
      </c>
      <c r="AT57" s="92">
        <f t="shared" si="1"/>
        <v>0</v>
      </c>
      <c r="AU57" s="93">
        <f>'020_PŠ Filipová -  SO 02 ...'!P80</f>
        <v>0</v>
      </c>
      <c r="AV57" s="92">
        <f>'020_PŠ Filipová -  SO 02 ...'!J33</f>
        <v>0</v>
      </c>
      <c r="AW57" s="92">
        <f>'020_PŠ Filipová -  SO 02 ...'!J34</f>
        <v>0</v>
      </c>
      <c r="AX57" s="92">
        <f>'020_PŠ Filipová -  SO 02 ...'!J35</f>
        <v>0</v>
      </c>
      <c r="AY57" s="92">
        <f>'020_PŠ Filipová -  SO 02 ...'!J36</f>
        <v>0</v>
      </c>
      <c r="AZ57" s="92">
        <f>'020_PŠ Filipová -  SO 02 ...'!F33</f>
        <v>0</v>
      </c>
      <c r="BA57" s="92">
        <f>'020_PŠ Filipová -  SO 02 ...'!F34</f>
        <v>0</v>
      </c>
      <c r="BB57" s="92">
        <f>'020_PŠ Filipová -  SO 02 ...'!F35</f>
        <v>0</v>
      </c>
      <c r="BC57" s="92">
        <f>'020_PŠ Filipová -  SO 02 ...'!F36</f>
        <v>0</v>
      </c>
      <c r="BD57" s="94">
        <f>'020_PŠ Filipová -  SO 02 ...'!F37</f>
        <v>0</v>
      </c>
      <c r="BT57" s="95" t="s">
        <v>83</v>
      </c>
      <c r="BV57" s="95" t="s">
        <v>77</v>
      </c>
      <c r="BW57" s="95" t="s">
        <v>91</v>
      </c>
      <c r="BX57" s="95" t="s">
        <v>5</v>
      </c>
      <c r="CL57" s="95" t="s">
        <v>19</v>
      </c>
      <c r="CM57" s="95" t="s">
        <v>85</v>
      </c>
    </row>
    <row r="58" spans="1:91" s="7" customFormat="1" ht="24.75" customHeight="1">
      <c r="A58" s="85" t="s">
        <v>79</v>
      </c>
      <c r="B58" s="86"/>
      <c r="C58" s="87"/>
      <c r="D58" s="239" t="s">
        <v>92</v>
      </c>
      <c r="E58" s="239"/>
      <c r="F58" s="239"/>
      <c r="G58" s="239"/>
      <c r="H58" s="239"/>
      <c r="I58" s="88"/>
      <c r="J58" s="239" t="s">
        <v>93</v>
      </c>
      <c r="K58" s="239"/>
      <c r="L58" s="239"/>
      <c r="M58" s="239"/>
      <c r="N58" s="239"/>
      <c r="O58" s="239"/>
      <c r="P58" s="239"/>
      <c r="Q58" s="239"/>
      <c r="R58" s="239"/>
      <c r="S58" s="239"/>
      <c r="T58" s="239"/>
      <c r="U58" s="239"/>
      <c r="V58" s="239"/>
      <c r="W58" s="239"/>
      <c r="X58" s="239"/>
      <c r="Y58" s="239"/>
      <c r="Z58" s="239"/>
      <c r="AA58" s="239"/>
      <c r="AB58" s="239"/>
      <c r="AC58" s="239"/>
      <c r="AD58" s="239"/>
      <c r="AE58" s="239"/>
      <c r="AF58" s="239"/>
      <c r="AG58" s="264">
        <f>'021_PŠ Filipová - SO 02 -...'!J30</f>
        <v>0</v>
      </c>
      <c r="AH58" s="265"/>
      <c r="AI58" s="265"/>
      <c r="AJ58" s="265"/>
      <c r="AK58" s="265"/>
      <c r="AL58" s="265"/>
      <c r="AM58" s="265"/>
      <c r="AN58" s="264">
        <f t="shared" si="0"/>
        <v>0</v>
      </c>
      <c r="AO58" s="265"/>
      <c r="AP58" s="265"/>
      <c r="AQ58" s="89" t="s">
        <v>82</v>
      </c>
      <c r="AR58" s="90"/>
      <c r="AS58" s="91">
        <v>0</v>
      </c>
      <c r="AT58" s="92">
        <f t="shared" si="1"/>
        <v>0</v>
      </c>
      <c r="AU58" s="93">
        <f>'021_PŠ Filipová - SO 02 -...'!P83</f>
        <v>0</v>
      </c>
      <c r="AV58" s="92">
        <f>'021_PŠ Filipová - SO 02 -...'!J33</f>
        <v>0</v>
      </c>
      <c r="AW58" s="92">
        <f>'021_PŠ Filipová - SO 02 -...'!J34</f>
        <v>0</v>
      </c>
      <c r="AX58" s="92">
        <f>'021_PŠ Filipová - SO 02 -...'!J35</f>
        <v>0</v>
      </c>
      <c r="AY58" s="92">
        <f>'021_PŠ Filipová - SO 02 -...'!J36</f>
        <v>0</v>
      </c>
      <c r="AZ58" s="92">
        <f>'021_PŠ Filipová - SO 02 -...'!F33</f>
        <v>0</v>
      </c>
      <c r="BA58" s="92">
        <f>'021_PŠ Filipová - SO 02 -...'!F34</f>
        <v>0</v>
      </c>
      <c r="BB58" s="92">
        <f>'021_PŠ Filipová - SO 02 -...'!F35</f>
        <v>0</v>
      </c>
      <c r="BC58" s="92">
        <f>'021_PŠ Filipová - SO 02 -...'!F36</f>
        <v>0</v>
      </c>
      <c r="BD58" s="94">
        <f>'021_PŠ Filipová - SO 02 -...'!F37</f>
        <v>0</v>
      </c>
      <c r="BT58" s="95" t="s">
        <v>83</v>
      </c>
      <c r="BV58" s="95" t="s">
        <v>77</v>
      </c>
      <c r="BW58" s="95" t="s">
        <v>94</v>
      </c>
      <c r="BX58" s="95" t="s">
        <v>5</v>
      </c>
      <c r="CL58" s="95" t="s">
        <v>19</v>
      </c>
      <c r="CM58" s="95" t="s">
        <v>85</v>
      </c>
    </row>
    <row r="59" spans="1:91" s="7" customFormat="1" ht="37.5" customHeight="1">
      <c r="A59" s="85" t="s">
        <v>79</v>
      </c>
      <c r="B59" s="86"/>
      <c r="C59" s="87"/>
      <c r="D59" s="239" t="s">
        <v>95</v>
      </c>
      <c r="E59" s="239"/>
      <c r="F59" s="239"/>
      <c r="G59" s="239"/>
      <c r="H59" s="239"/>
      <c r="I59" s="88"/>
      <c r="J59" s="239" t="s">
        <v>96</v>
      </c>
      <c r="K59" s="239"/>
      <c r="L59" s="239"/>
      <c r="M59" s="239"/>
      <c r="N59" s="239"/>
      <c r="O59" s="239"/>
      <c r="P59" s="239"/>
      <c r="Q59" s="239"/>
      <c r="R59" s="239"/>
      <c r="S59" s="239"/>
      <c r="T59" s="239"/>
      <c r="U59" s="239"/>
      <c r="V59" s="239"/>
      <c r="W59" s="239"/>
      <c r="X59" s="239"/>
      <c r="Y59" s="239"/>
      <c r="Z59" s="239"/>
      <c r="AA59" s="239"/>
      <c r="AB59" s="239"/>
      <c r="AC59" s="239"/>
      <c r="AD59" s="239"/>
      <c r="AE59" s="239"/>
      <c r="AF59" s="239"/>
      <c r="AG59" s="264">
        <f>'030_PŠ 1. etapa - SO 03 -...'!J30</f>
        <v>0</v>
      </c>
      <c r="AH59" s="265"/>
      <c r="AI59" s="265"/>
      <c r="AJ59" s="265"/>
      <c r="AK59" s="265"/>
      <c r="AL59" s="265"/>
      <c r="AM59" s="265"/>
      <c r="AN59" s="264">
        <f t="shared" si="0"/>
        <v>0</v>
      </c>
      <c r="AO59" s="265"/>
      <c r="AP59" s="265"/>
      <c r="AQ59" s="89" t="s">
        <v>82</v>
      </c>
      <c r="AR59" s="90"/>
      <c r="AS59" s="91">
        <v>0</v>
      </c>
      <c r="AT59" s="92">
        <f t="shared" si="1"/>
        <v>0</v>
      </c>
      <c r="AU59" s="93">
        <f>'030_PŠ 1. etapa - SO 03 -...'!P80</f>
        <v>0</v>
      </c>
      <c r="AV59" s="92">
        <f>'030_PŠ 1. etapa - SO 03 -...'!J33</f>
        <v>0</v>
      </c>
      <c r="AW59" s="92">
        <f>'030_PŠ 1. etapa - SO 03 -...'!J34</f>
        <v>0</v>
      </c>
      <c r="AX59" s="92">
        <f>'030_PŠ 1. etapa - SO 03 -...'!J35</f>
        <v>0</v>
      </c>
      <c r="AY59" s="92">
        <f>'030_PŠ 1. etapa - SO 03 -...'!J36</f>
        <v>0</v>
      </c>
      <c r="AZ59" s="92">
        <f>'030_PŠ 1. etapa - SO 03 -...'!F33</f>
        <v>0</v>
      </c>
      <c r="BA59" s="92">
        <f>'030_PŠ 1. etapa - SO 03 -...'!F34</f>
        <v>0</v>
      </c>
      <c r="BB59" s="92">
        <f>'030_PŠ 1. etapa - SO 03 -...'!F35</f>
        <v>0</v>
      </c>
      <c r="BC59" s="92">
        <f>'030_PŠ 1. etapa - SO 03 -...'!F36</f>
        <v>0</v>
      </c>
      <c r="BD59" s="94">
        <f>'030_PŠ 1. etapa - SO 03 -...'!F37</f>
        <v>0</v>
      </c>
      <c r="BT59" s="95" t="s">
        <v>83</v>
      </c>
      <c r="BV59" s="95" t="s">
        <v>77</v>
      </c>
      <c r="BW59" s="95" t="s">
        <v>97</v>
      </c>
      <c r="BX59" s="95" t="s">
        <v>5</v>
      </c>
      <c r="CL59" s="95" t="s">
        <v>19</v>
      </c>
      <c r="CM59" s="95" t="s">
        <v>85</v>
      </c>
    </row>
    <row r="60" spans="1:91" s="7" customFormat="1" ht="37.5" customHeight="1">
      <c r="A60" s="85" t="s">
        <v>79</v>
      </c>
      <c r="B60" s="86"/>
      <c r="C60" s="87"/>
      <c r="D60" s="239" t="s">
        <v>98</v>
      </c>
      <c r="E60" s="239"/>
      <c r="F60" s="239"/>
      <c r="G60" s="239"/>
      <c r="H60" s="239"/>
      <c r="I60" s="88"/>
      <c r="J60" s="239" t="s">
        <v>99</v>
      </c>
      <c r="K60" s="239"/>
      <c r="L60" s="239"/>
      <c r="M60" s="239"/>
      <c r="N60" s="239"/>
      <c r="O60" s="239"/>
      <c r="P60" s="239"/>
      <c r="Q60" s="239"/>
      <c r="R60" s="239"/>
      <c r="S60" s="239"/>
      <c r="T60" s="239"/>
      <c r="U60" s="239"/>
      <c r="V60" s="239"/>
      <c r="W60" s="239"/>
      <c r="X60" s="239"/>
      <c r="Y60" s="239"/>
      <c r="Z60" s="239"/>
      <c r="AA60" s="239"/>
      <c r="AB60" s="239"/>
      <c r="AC60" s="239"/>
      <c r="AD60" s="239"/>
      <c r="AE60" s="239"/>
      <c r="AF60" s="239"/>
      <c r="AG60" s="264">
        <f>'031_PŠ 1. etapa - investi...'!J30</f>
        <v>0</v>
      </c>
      <c r="AH60" s="265"/>
      <c r="AI60" s="265"/>
      <c r="AJ60" s="265"/>
      <c r="AK60" s="265"/>
      <c r="AL60" s="265"/>
      <c r="AM60" s="265"/>
      <c r="AN60" s="264">
        <f t="shared" si="0"/>
        <v>0</v>
      </c>
      <c r="AO60" s="265"/>
      <c r="AP60" s="265"/>
      <c r="AQ60" s="89" t="s">
        <v>82</v>
      </c>
      <c r="AR60" s="90"/>
      <c r="AS60" s="91">
        <v>0</v>
      </c>
      <c r="AT60" s="92">
        <f t="shared" si="1"/>
        <v>0</v>
      </c>
      <c r="AU60" s="93">
        <f>'031_PŠ 1. etapa - investi...'!P87</f>
        <v>0</v>
      </c>
      <c r="AV60" s="92">
        <f>'031_PŠ 1. etapa - investi...'!J33</f>
        <v>0</v>
      </c>
      <c r="AW60" s="92">
        <f>'031_PŠ 1. etapa - investi...'!J34</f>
        <v>0</v>
      </c>
      <c r="AX60" s="92">
        <f>'031_PŠ 1. etapa - investi...'!J35</f>
        <v>0</v>
      </c>
      <c r="AY60" s="92">
        <f>'031_PŠ 1. etapa - investi...'!J36</f>
        <v>0</v>
      </c>
      <c r="AZ60" s="92">
        <f>'031_PŠ 1. etapa - investi...'!F33</f>
        <v>0</v>
      </c>
      <c r="BA60" s="92">
        <f>'031_PŠ 1. etapa - investi...'!F34</f>
        <v>0</v>
      </c>
      <c r="BB60" s="92">
        <f>'031_PŠ 1. etapa - investi...'!F35</f>
        <v>0</v>
      </c>
      <c r="BC60" s="92">
        <f>'031_PŠ 1. etapa - investi...'!F36</f>
        <v>0</v>
      </c>
      <c r="BD60" s="94">
        <f>'031_PŠ 1. etapa - investi...'!F37</f>
        <v>0</v>
      </c>
      <c r="BT60" s="95" t="s">
        <v>83</v>
      </c>
      <c r="BV60" s="95" t="s">
        <v>77</v>
      </c>
      <c r="BW60" s="95" t="s">
        <v>100</v>
      </c>
      <c r="BX60" s="95" t="s">
        <v>5</v>
      </c>
      <c r="CL60" s="95" t="s">
        <v>19</v>
      </c>
      <c r="CM60" s="95" t="s">
        <v>85</v>
      </c>
    </row>
    <row r="61" spans="1:91" s="7" customFormat="1" ht="24.75" customHeight="1">
      <c r="A61" s="85" t="s">
        <v>79</v>
      </c>
      <c r="B61" s="86"/>
      <c r="C61" s="87"/>
      <c r="D61" s="239" t="s">
        <v>101</v>
      </c>
      <c r="E61" s="239"/>
      <c r="F61" s="239"/>
      <c r="G61" s="239"/>
      <c r="H61" s="239"/>
      <c r="I61" s="88"/>
      <c r="J61" s="239" t="s">
        <v>102</v>
      </c>
      <c r="K61" s="239"/>
      <c r="L61" s="239"/>
      <c r="M61" s="239"/>
      <c r="N61" s="239"/>
      <c r="O61" s="239"/>
      <c r="P61" s="239"/>
      <c r="Q61" s="239"/>
      <c r="R61" s="239"/>
      <c r="S61" s="239"/>
      <c r="T61" s="239"/>
      <c r="U61" s="239"/>
      <c r="V61" s="239"/>
      <c r="W61" s="239"/>
      <c r="X61" s="239"/>
      <c r="Y61" s="239"/>
      <c r="Z61" s="239"/>
      <c r="AA61" s="239"/>
      <c r="AB61" s="239"/>
      <c r="AC61" s="239"/>
      <c r="AD61" s="239"/>
      <c r="AE61" s="239"/>
      <c r="AF61" s="239"/>
      <c r="AG61" s="264">
        <f>'032_PŠ 1.etapa - SO 03 - ...'!J30</f>
        <v>0</v>
      </c>
      <c r="AH61" s="265"/>
      <c r="AI61" s="265"/>
      <c r="AJ61" s="265"/>
      <c r="AK61" s="265"/>
      <c r="AL61" s="265"/>
      <c r="AM61" s="265"/>
      <c r="AN61" s="264">
        <f t="shared" si="0"/>
        <v>0</v>
      </c>
      <c r="AO61" s="265"/>
      <c r="AP61" s="265"/>
      <c r="AQ61" s="89" t="s">
        <v>82</v>
      </c>
      <c r="AR61" s="90"/>
      <c r="AS61" s="91">
        <v>0</v>
      </c>
      <c r="AT61" s="92">
        <f t="shared" si="1"/>
        <v>0</v>
      </c>
      <c r="AU61" s="93">
        <f>'032_PŠ 1.etapa - SO 03 - ...'!P84</f>
        <v>0</v>
      </c>
      <c r="AV61" s="92">
        <f>'032_PŠ 1.etapa - SO 03 - ...'!J33</f>
        <v>0</v>
      </c>
      <c r="AW61" s="92">
        <f>'032_PŠ 1.etapa - SO 03 - ...'!J34</f>
        <v>0</v>
      </c>
      <c r="AX61" s="92">
        <f>'032_PŠ 1.etapa - SO 03 - ...'!J35</f>
        <v>0</v>
      </c>
      <c r="AY61" s="92">
        <f>'032_PŠ 1.etapa - SO 03 - ...'!J36</f>
        <v>0</v>
      </c>
      <c r="AZ61" s="92">
        <f>'032_PŠ 1.etapa - SO 03 - ...'!F33</f>
        <v>0</v>
      </c>
      <c r="BA61" s="92">
        <f>'032_PŠ 1.etapa - SO 03 - ...'!F34</f>
        <v>0</v>
      </c>
      <c r="BB61" s="92">
        <f>'032_PŠ 1.etapa - SO 03 - ...'!F35</f>
        <v>0</v>
      </c>
      <c r="BC61" s="92">
        <f>'032_PŠ 1.etapa - SO 03 - ...'!F36</f>
        <v>0</v>
      </c>
      <c r="BD61" s="94">
        <f>'032_PŠ 1.etapa - SO 03 - ...'!F37</f>
        <v>0</v>
      </c>
      <c r="BT61" s="95" t="s">
        <v>83</v>
      </c>
      <c r="BV61" s="95" t="s">
        <v>77</v>
      </c>
      <c r="BW61" s="95" t="s">
        <v>103</v>
      </c>
      <c r="BX61" s="95" t="s">
        <v>5</v>
      </c>
      <c r="CL61" s="95" t="s">
        <v>19</v>
      </c>
      <c r="CM61" s="95" t="s">
        <v>85</v>
      </c>
    </row>
    <row r="62" spans="1:91" s="7" customFormat="1" ht="16.5" customHeight="1">
      <c r="A62" s="85" t="s">
        <v>79</v>
      </c>
      <c r="B62" s="86"/>
      <c r="C62" s="87"/>
      <c r="D62" s="239" t="s">
        <v>104</v>
      </c>
      <c r="E62" s="239"/>
      <c r="F62" s="239"/>
      <c r="G62" s="239"/>
      <c r="H62" s="239"/>
      <c r="I62" s="88"/>
      <c r="J62" s="239" t="s">
        <v>105</v>
      </c>
      <c r="K62" s="239"/>
      <c r="L62" s="239"/>
      <c r="M62" s="239"/>
      <c r="N62" s="239"/>
      <c r="O62" s="239"/>
      <c r="P62" s="239"/>
      <c r="Q62" s="239"/>
      <c r="R62" s="239"/>
      <c r="S62" s="239"/>
      <c r="T62" s="239"/>
      <c r="U62" s="239"/>
      <c r="V62" s="239"/>
      <c r="W62" s="239"/>
      <c r="X62" s="239"/>
      <c r="Y62" s="239"/>
      <c r="Z62" s="239"/>
      <c r="AA62" s="239"/>
      <c r="AB62" s="239"/>
      <c r="AC62" s="239"/>
      <c r="AD62" s="239"/>
      <c r="AE62" s="239"/>
      <c r="AF62" s="239"/>
      <c r="AG62" s="264">
        <f>'040 - SO 04 - VRN'!J30</f>
        <v>0</v>
      </c>
      <c r="AH62" s="265"/>
      <c r="AI62" s="265"/>
      <c r="AJ62" s="265"/>
      <c r="AK62" s="265"/>
      <c r="AL62" s="265"/>
      <c r="AM62" s="265"/>
      <c r="AN62" s="264">
        <f t="shared" si="0"/>
        <v>0</v>
      </c>
      <c r="AO62" s="265"/>
      <c r="AP62" s="265"/>
      <c r="AQ62" s="89" t="s">
        <v>82</v>
      </c>
      <c r="AR62" s="90"/>
      <c r="AS62" s="91">
        <v>0</v>
      </c>
      <c r="AT62" s="92">
        <f t="shared" si="1"/>
        <v>0</v>
      </c>
      <c r="AU62" s="93">
        <f>'040 - SO 04 - VRN'!P80</f>
        <v>0</v>
      </c>
      <c r="AV62" s="92">
        <f>'040 - SO 04 - VRN'!J33</f>
        <v>0</v>
      </c>
      <c r="AW62" s="92">
        <f>'040 - SO 04 - VRN'!J34</f>
        <v>0</v>
      </c>
      <c r="AX62" s="92">
        <f>'040 - SO 04 - VRN'!J35</f>
        <v>0</v>
      </c>
      <c r="AY62" s="92">
        <f>'040 - SO 04 - VRN'!J36</f>
        <v>0</v>
      </c>
      <c r="AZ62" s="92">
        <f>'040 - SO 04 - VRN'!F33</f>
        <v>0</v>
      </c>
      <c r="BA62" s="92">
        <f>'040 - SO 04 - VRN'!F34</f>
        <v>0</v>
      </c>
      <c r="BB62" s="92">
        <f>'040 - SO 04 - VRN'!F35</f>
        <v>0</v>
      </c>
      <c r="BC62" s="92">
        <f>'040 - SO 04 - VRN'!F36</f>
        <v>0</v>
      </c>
      <c r="BD62" s="94">
        <f>'040 - SO 04 - VRN'!F37</f>
        <v>0</v>
      </c>
      <c r="BT62" s="95" t="s">
        <v>83</v>
      </c>
      <c r="BV62" s="95" t="s">
        <v>77</v>
      </c>
      <c r="BW62" s="95" t="s">
        <v>106</v>
      </c>
      <c r="BX62" s="95" t="s">
        <v>5</v>
      </c>
      <c r="CL62" s="95" t="s">
        <v>19</v>
      </c>
      <c r="CM62" s="95" t="s">
        <v>85</v>
      </c>
    </row>
    <row r="63" spans="1:91" s="7" customFormat="1" ht="16.5" customHeight="1">
      <c r="A63" s="85" t="s">
        <v>79</v>
      </c>
      <c r="B63" s="86"/>
      <c r="C63" s="87"/>
      <c r="D63" s="239" t="s">
        <v>107</v>
      </c>
      <c r="E63" s="239"/>
      <c r="F63" s="239"/>
      <c r="G63" s="239"/>
      <c r="H63" s="239"/>
      <c r="I63" s="88"/>
      <c r="J63" s="239" t="s">
        <v>108</v>
      </c>
      <c r="K63" s="239"/>
      <c r="L63" s="239"/>
      <c r="M63" s="239"/>
      <c r="N63" s="239"/>
      <c r="O63" s="239"/>
      <c r="P63" s="239"/>
      <c r="Q63" s="239"/>
      <c r="R63" s="239"/>
      <c r="S63" s="239"/>
      <c r="T63" s="239"/>
      <c r="U63" s="239"/>
      <c r="V63" s="239"/>
      <c r="W63" s="239"/>
      <c r="X63" s="239"/>
      <c r="Y63" s="239"/>
      <c r="Z63" s="239"/>
      <c r="AA63" s="239"/>
      <c r="AB63" s="239"/>
      <c r="AC63" s="239"/>
      <c r="AD63" s="239"/>
      <c r="AE63" s="239"/>
      <c r="AF63" s="239"/>
      <c r="AG63" s="264">
        <f>'041_OP - SO 04 - ř.km 29,...'!J30</f>
        <v>0</v>
      </c>
      <c r="AH63" s="265"/>
      <c r="AI63" s="265"/>
      <c r="AJ63" s="265"/>
      <c r="AK63" s="265"/>
      <c r="AL63" s="265"/>
      <c r="AM63" s="265"/>
      <c r="AN63" s="264">
        <f t="shared" si="0"/>
        <v>0</v>
      </c>
      <c r="AO63" s="265"/>
      <c r="AP63" s="265"/>
      <c r="AQ63" s="89" t="s">
        <v>82</v>
      </c>
      <c r="AR63" s="90"/>
      <c r="AS63" s="91">
        <v>0</v>
      </c>
      <c r="AT63" s="92">
        <f t="shared" si="1"/>
        <v>0</v>
      </c>
      <c r="AU63" s="93">
        <f>'041_OP - SO 04 - ř.km 29,...'!P83</f>
        <v>0</v>
      </c>
      <c r="AV63" s="92">
        <f>'041_OP - SO 04 - ř.km 29,...'!J33</f>
        <v>0</v>
      </c>
      <c r="AW63" s="92">
        <f>'041_OP - SO 04 - ř.km 29,...'!J34</f>
        <v>0</v>
      </c>
      <c r="AX63" s="92">
        <f>'041_OP - SO 04 - ř.km 29,...'!J35</f>
        <v>0</v>
      </c>
      <c r="AY63" s="92">
        <f>'041_OP - SO 04 - ř.km 29,...'!J36</f>
        <v>0</v>
      </c>
      <c r="AZ63" s="92">
        <f>'041_OP - SO 04 - ř.km 29,...'!F33</f>
        <v>0</v>
      </c>
      <c r="BA63" s="92">
        <f>'041_OP - SO 04 - ř.km 29,...'!F34</f>
        <v>0</v>
      </c>
      <c r="BB63" s="92">
        <f>'041_OP - SO 04 - ř.km 29,...'!F35</f>
        <v>0</v>
      </c>
      <c r="BC63" s="92">
        <f>'041_OP - SO 04 - ř.km 29,...'!F36</f>
        <v>0</v>
      </c>
      <c r="BD63" s="94">
        <f>'041_OP - SO 04 - ř.km 29,...'!F37</f>
        <v>0</v>
      </c>
      <c r="BT63" s="95" t="s">
        <v>83</v>
      </c>
      <c r="BV63" s="95" t="s">
        <v>77</v>
      </c>
      <c r="BW63" s="95" t="s">
        <v>109</v>
      </c>
      <c r="BX63" s="95" t="s">
        <v>5</v>
      </c>
      <c r="CL63" s="95" t="s">
        <v>19</v>
      </c>
      <c r="CM63" s="95" t="s">
        <v>85</v>
      </c>
    </row>
    <row r="64" spans="1:91" s="7" customFormat="1" ht="37.5" customHeight="1">
      <c r="A64" s="85" t="s">
        <v>79</v>
      </c>
      <c r="B64" s="86"/>
      <c r="C64" s="87"/>
      <c r="D64" s="239" t="s">
        <v>110</v>
      </c>
      <c r="E64" s="239"/>
      <c r="F64" s="239"/>
      <c r="G64" s="239"/>
      <c r="H64" s="239"/>
      <c r="I64" s="88"/>
      <c r="J64" s="239" t="s">
        <v>108</v>
      </c>
      <c r="K64" s="239"/>
      <c r="L64" s="239"/>
      <c r="M64" s="239"/>
      <c r="N64" s="239"/>
      <c r="O64" s="239"/>
      <c r="P64" s="239"/>
      <c r="Q64" s="239"/>
      <c r="R64" s="239"/>
      <c r="S64" s="239"/>
      <c r="T64" s="239"/>
      <c r="U64" s="239"/>
      <c r="V64" s="239"/>
      <c r="W64" s="239"/>
      <c r="X64" s="239"/>
      <c r="Y64" s="239"/>
      <c r="Z64" s="239"/>
      <c r="AA64" s="239"/>
      <c r="AB64" s="239"/>
      <c r="AC64" s="239"/>
      <c r="AD64" s="239"/>
      <c r="AE64" s="239"/>
      <c r="AF64" s="239"/>
      <c r="AG64" s="264">
        <f>'042_PŠ 2. etapa - SO 04 -...'!J30</f>
        <v>0</v>
      </c>
      <c r="AH64" s="265"/>
      <c r="AI64" s="265"/>
      <c r="AJ64" s="265"/>
      <c r="AK64" s="265"/>
      <c r="AL64" s="265"/>
      <c r="AM64" s="265"/>
      <c r="AN64" s="264">
        <f t="shared" si="0"/>
        <v>0</v>
      </c>
      <c r="AO64" s="265"/>
      <c r="AP64" s="265"/>
      <c r="AQ64" s="89" t="s">
        <v>82</v>
      </c>
      <c r="AR64" s="90"/>
      <c r="AS64" s="91">
        <v>0</v>
      </c>
      <c r="AT64" s="92">
        <f t="shared" si="1"/>
        <v>0</v>
      </c>
      <c r="AU64" s="93">
        <f>'042_PŠ 2. etapa - SO 04 -...'!P83</f>
        <v>0</v>
      </c>
      <c r="AV64" s="92">
        <f>'042_PŠ 2. etapa - SO 04 -...'!J33</f>
        <v>0</v>
      </c>
      <c r="AW64" s="92">
        <f>'042_PŠ 2. etapa - SO 04 -...'!J34</f>
        <v>0</v>
      </c>
      <c r="AX64" s="92">
        <f>'042_PŠ 2. etapa - SO 04 -...'!J35</f>
        <v>0</v>
      </c>
      <c r="AY64" s="92">
        <f>'042_PŠ 2. etapa - SO 04 -...'!J36</f>
        <v>0</v>
      </c>
      <c r="AZ64" s="92">
        <f>'042_PŠ 2. etapa - SO 04 -...'!F33</f>
        <v>0</v>
      </c>
      <c r="BA64" s="92">
        <f>'042_PŠ 2. etapa - SO 04 -...'!F34</f>
        <v>0</v>
      </c>
      <c r="BB64" s="92">
        <f>'042_PŠ 2. etapa - SO 04 -...'!F35</f>
        <v>0</v>
      </c>
      <c r="BC64" s="92">
        <f>'042_PŠ 2. etapa - SO 04 -...'!F36</f>
        <v>0</v>
      </c>
      <c r="BD64" s="94">
        <f>'042_PŠ 2. etapa - SO 04 -...'!F37</f>
        <v>0</v>
      </c>
      <c r="BT64" s="95" t="s">
        <v>83</v>
      </c>
      <c r="BV64" s="95" t="s">
        <v>77</v>
      </c>
      <c r="BW64" s="95" t="s">
        <v>111</v>
      </c>
      <c r="BX64" s="95" t="s">
        <v>5</v>
      </c>
      <c r="CL64" s="95" t="s">
        <v>19</v>
      </c>
      <c r="CM64" s="95" t="s">
        <v>85</v>
      </c>
    </row>
    <row r="65" spans="1:91" s="7" customFormat="1" ht="16.5" customHeight="1">
      <c r="A65" s="85" t="s">
        <v>79</v>
      </c>
      <c r="B65" s="86"/>
      <c r="C65" s="87"/>
      <c r="D65" s="239" t="s">
        <v>112</v>
      </c>
      <c r="E65" s="239"/>
      <c r="F65" s="239"/>
      <c r="G65" s="239"/>
      <c r="H65" s="239"/>
      <c r="I65" s="88"/>
      <c r="J65" s="239" t="s">
        <v>113</v>
      </c>
      <c r="K65" s="239"/>
      <c r="L65" s="239"/>
      <c r="M65" s="239"/>
      <c r="N65" s="239"/>
      <c r="O65" s="239"/>
      <c r="P65" s="239"/>
      <c r="Q65" s="239"/>
      <c r="R65" s="239"/>
      <c r="S65" s="239"/>
      <c r="T65" s="239"/>
      <c r="U65" s="239"/>
      <c r="V65" s="239"/>
      <c r="W65" s="239"/>
      <c r="X65" s="239"/>
      <c r="Y65" s="239"/>
      <c r="Z65" s="239"/>
      <c r="AA65" s="239"/>
      <c r="AB65" s="239"/>
      <c r="AC65" s="239"/>
      <c r="AD65" s="239"/>
      <c r="AE65" s="239"/>
      <c r="AF65" s="239"/>
      <c r="AG65" s="264">
        <f>'050 - SO 05 - VRN'!J30</f>
        <v>0</v>
      </c>
      <c r="AH65" s="265"/>
      <c r="AI65" s="265"/>
      <c r="AJ65" s="265"/>
      <c r="AK65" s="265"/>
      <c r="AL65" s="265"/>
      <c r="AM65" s="265"/>
      <c r="AN65" s="264">
        <f t="shared" si="0"/>
        <v>0</v>
      </c>
      <c r="AO65" s="265"/>
      <c r="AP65" s="265"/>
      <c r="AQ65" s="89" t="s">
        <v>82</v>
      </c>
      <c r="AR65" s="90"/>
      <c r="AS65" s="91">
        <v>0</v>
      </c>
      <c r="AT65" s="92">
        <f t="shared" si="1"/>
        <v>0</v>
      </c>
      <c r="AU65" s="93">
        <f>'050 - SO 05 - VRN'!P80</f>
        <v>0</v>
      </c>
      <c r="AV65" s="92">
        <f>'050 - SO 05 - VRN'!J33</f>
        <v>0</v>
      </c>
      <c r="AW65" s="92">
        <f>'050 - SO 05 - VRN'!J34</f>
        <v>0</v>
      </c>
      <c r="AX65" s="92">
        <f>'050 - SO 05 - VRN'!J35</f>
        <v>0</v>
      </c>
      <c r="AY65" s="92">
        <f>'050 - SO 05 - VRN'!J36</f>
        <v>0</v>
      </c>
      <c r="AZ65" s="92">
        <f>'050 - SO 05 - VRN'!F33</f>
        <v>0</v>
      </c>
      <c r="BA65" s="92">
        <f>'050 - SO 05 - VRN'!F34</f>
        <v>0</v>
      </c>
      <c r="BB65" s="92">
        <f>'050 - SO 05 - VRN'!F35</f>
        <v>0</v>
      </c>
      <c r="BC65" s="92">
        <f>'050 - SO 05 - VRN'!F36</f>
        <v>0</v>
      </c>
      <c r="BD65" s="94">
        <f>'050 - SO 05 - VRN'!F37</f>
        <v>0</v>
      </c>
      <c r="BT65" s="95" t="s">
        <v>83</v>
      </c>
      <c r="BV65" s="95" t="s">
        <v>77</v>
      </c>
      <c r="BW65" s="95" t="s">
        <v>114</v>
      </c>
      <c r="BX65" s="95" t="s">
        <v>5</v>
      </c>
      <c r="CL65" s="95" t="s">
        <v>19</v>
      </c>
      <c r="CM65" s="95" t="s">
        <v>85</v>
      </c>
    </row>
    <row r="66" spans="1:91" s="7" customFormat="1" ht="16.5" customHeight="1">
      <c r="A66" s="85" t="s">
        <v>79</v>
      </c>
      <c r="B66" s="86"/>
      <c r="C66" s="87"/>
      <c r="D66" s="239" t="s">
        <v>115</v>
      </c>
      <c r="E66" s="239"/>
      <c r="F66" s="239"/>
      <c r="G66" s="239"/>
      <c r="H66" s="239"/>
      <c r="I66" s="88"/>
      <c r="J66" s="239" t="s">
        <v>116</v>
      </c>
      <c r="K66" s="239"/>
      <c r="L66" s="239"/>
      <c r="M66" s="239"/>
      <c r="N66" s="239"/>
      <c r="O66" s="239"/>
      <c r="P66" s="239"/>
      <c r="Q66" s="239"/>
      <c r="R66" s="239"/>
      <c r="S66" s="239"/>
      <c r="T66" s="239"/>
      <c r="U66" s="239"/>
      <c r="V66" s="239"/>
      <c r="W66" s="239"/>
      <c r="X66" s="239"/>
      <c r="Y66" s="239"/>
      <c r="Z66" s="239"/>
      <c r="AA66" s="239"/>
      <c r="AB66" s="239"/>
      <c r="AC66" s="239"/>
      <c r="AD66" s="239"/>
      <c r="AE66" s="239"/>
      <c r="AF66" s="239"/>
      <c r="AG66" s="264">
        <f>'051_OP - SO 05 - ř.km 30,...'!J30</f>
        <v>0</v>
      </c>
      <c r="AH66" s="265"/>
      <c r="AI66" s="265"/>
      <c r="AJ66" s="265"/>
      <c r="AK66" s="265"/>
      <c r="AL66" s="265"/>
      <c r="AM66" s="265"/>
      <c r="AN66" s="264">
        <f t="shared" si="0"/>
        <v>0</v>
      </c>
      <c r="AO66" s="265"/>
      <c r="AP66" s="265"/>
      <c r="AQ66" s="89" t="s">
        <v>82</v>
      </c>
      <c r="AR66" s="90"/>
      <c r="AS66" s="91">
        <v>0</v>
      </c>
      <c r="AT66" s="92">
        <f t="shared" si="1"/>
        <v>0</v>
      </c>
      <c r="AU66" s="93">
        <f>'051_OP - SO 05 - ř.km 30,...'!P83</f>
        <v>0</v>
      </c>
      <c r="AV66" s="92">
        <f>'051_OP - SO 05 - ř.km 30,...'!J33</f>
        <v>0</v>
      </c>
      <c r="AW66" s="92">
        <f>'051_OP - SO 05 - ř.km 30,...'!J34</f>
        <v>0</v>
      </c>
      <c r="AX66" s="92">
        <f>'051_OP - SO 05 - ř.km 30,...'!J35</f>
        <v>0</v>
      </c>
      <c r="AY66" s="92">
        <f>'051_OP - SO 05 - ř.km 30,...'!J36</f>
        <v>0</v>
      </c>
      <c r="AZ66" s="92">
        <f>'051_OP - SO 05 - ř.km 30,...'!F33</f>
        <v>0</v>
      </c>
      <c r="BA66" s="92">
        <f>'051_OP - SO 05 - ř.km 30,...'!F34</f>
        <v>0</v>
      </c>
      <c r="BB66" s="92">
        <f>'051_OP - SO 05 - ř.km 30,...'!F35</f>
        <v>0</v>
      </c>
      <c r="BC66" s="92">
        <f>'051_OP - SO 05 - ř.km 30,...'!F36</f>
        <v>0</v>
      </c>
      <c r="BD66" s="94">
        <f>'051_OP - SO 05 - ř.km 30,...'!F37</f>
        <v>0</v>
      </c>
      <c r="BT66" s="95" t="s">
        <v>83</v>
      </c>
      <c r="BV66" s="95" t="s">
        <v>77</v>
      </c>
      <c r="BW66" s="95" t="s">
        <v>117</v>
      </c>
      <c r="BX66" s="95" t="s">
        <v>5</v>
      </c>
      <c r="CL66" s="95" t="s">
        <v>19</v>
      </c>
      <c r="CM66" s="95" t="s">
        <v>85</v>
      </c>
    </row>
    <row r="67" spans="1:91" s="7" customFormat="1" ht="37.5" customHeight="1">
      <c r="A67" s="85" t="s">
        <v>79</v>
      </c>
      <c r="B67" s="86"/>
      <c r="C67" s="87"/>
      <c r="D67" s="239" t="s">
        <v>118</v>
      </c>
      <c r="E67" s="239"/>
      <c r="F67" s="239"/>
      <c r="G67" s="239"/>
      <c r="H67" s="239"/>
      <c r="I67" s="88"/>
      <c r="J67" s="239" t="s">
        <v>116</v>
      </c>
      <c r="K67" s="239"/>
      <c r="L67" s="239"/>
      <c r="M67" s="239"/>
      <c r="N67" s="239"/>
      <c r="O67" s="239"/>
      <c r="P67" s="239"/>
      <c r="Q67" s="239"/>
      <c r="R67" s="239"/>
      <c r="S67" s="239"/>
      <c r="T67" s="239"/>
      <c r="U67" s="239"/>
      <c r="V67" s="239"/>
      <c r="W67" s="239"/>
      <c r="X67" s="239"/>
      <c r="Y67" s="239"/>
      <c r="Z67" s="239"/>
      <c r="AA67" s="239"/>
      <c r="AB67" s="239"/>
      <c r="AC67" s="239"/>
      <c r="AD67" s="239"/>
      <c r="AE67" s="239"/>
      <c r="AF67" s="239"/>
      <c r="AG67" s="264">
        <f>'052_PŠ 2. etapa - SO 05 -...'!J30</f>
        <v>0</v>
      </c>
      <c r="AH67" s="265"/>
      <c r="AI67" s="265"/>
      <c r="AJ67" s="265"/>
      <c r="AK67" s="265"/>
      <c r="AL67" s="265"/>
      <c r="AM67" s="265"/>
      <c r="AN67" s="264">
        <f t="shared" si="0"/>
        <v>0</v>
      </c>
      <c r="AO67" s="265"/>
      <c r="AP67" s="265"/>
      <c r="AQ67" s="89" t="s">
        <v>82</v>
      </c>
      <c r="AR67" s="90"/>
      <c r="AS67" s="91">
        <v>0</v>
      </c>
      <c r="AT67" s="92">
        <f t="shared" si="1"/>
        <v>0</v>
      </c>
      <c r="AU67" s="93">
        <f>'052_PŠ 2. etapa - SO 05 -...'!P86</f>
        <v>0</v>
      </c>
      <c r="AV67" s="92">
        <f>'052_PŠ 2. etapa - SO 05 -...'!J33</f>
        <v>0</v>
      </c>
      <c r="AW67" s="92">
        <f>'052_PŠ 2. etapa - SO 05 -...'!J34</f>
        <v>0</v>
      </c>
      <c r="AX67" s="92">
        <f>'052_PŠ 2. etapa - SO 05 -...'!J35</f>
        <v>0</v>
      </c>
      <c r="AY67" s="92">
        <f>'052_PŠ 2. etapa - SO 05 -...'!J36</f>
        <v>0</v>
      </c>
      <c r="AZ67" s="92">
        <f>'052_PŠ 2. etapa - SO 05 -...'!F33</f>
        <v>0</v>
      </c>
      <c r="BA67" s="92">
        <f>'052_PŠ 2. etapa - SO 05 -...'!F34</f>
        <v>0</v>
      </c>
      <c r="BB67" s="92">
        <f>'052_PŠ 2. etapa - SO 05 -...'!F35</f>
        <v>0</v>
      </c>
      <c r="BC67" s="92">
        <f>'052_PŠ 2. etapa - SO 05 -...'!F36</f>
        <v>0</v>
      </c>
      <c r="BD67" s="94">
        <f>'052_PŠ 2. etapa - SO 05 -...'!F37</f>
        <v>0</v>
      </c>
      <c r="BT67" s="95" t="s">
        <v>83</v>
      </c>
      <c r="BV67" s="95" t="s">
        <v>77</v>
      </c>
      <c r="BW67" s="95" t="s">
        <v>119</v>
      </c>
      <c r="BX67" s="95" t="s">
        <v>5</v>
      </c>
      <c r="CL67" s="95" t="s">
        <v>19</v>
      </c>
      <c r="CM67" s="95" t="s">
        <v>85</v>
      </c>
    </row>
    <row r="68" spans="1:91" s="7" customFormat="1" ht="16.5" customHeight="1">
      <c r="A68" s="85" t="s">
        <v>79</v>
      </c>
      <c r="B68" s="86"/>
      <c r="C68" s="87"/>
      <c r="D68" s="239" t="s">
        <v>120</v>
      </c>
      <c r="E68" s="239"/>
      <c r="F68" s="239"/>
      <c r="G68" s="239"/>
      <c r="H68" s="239"/>
      <c r="I68" s="88"/>
      <c r="J68" s="239" t="s">
        <v>121</v>
      </c>
      <c r="K68" s="239"/>
      <c r="L68" s="239"/>
      <c r="M68" s="239"/>
      <c r="N68" s="239"/>
      <c r="O68" s="239"/>
      <c r="P68" s="239"/>
      <c r="Q68" s="239"/>
      <c r="R68" s="239"/>
      <c r="S68" s="239"/>
      <c r="T68" s="239"/>
      <c r="U68" s="239"/>
      <c r="V68" s="239"/>
      <c r="W68" s="239"/>
      <c r="X68" s="239"/>
      <c r="Y68" s="239"/>
      <c r="Z68" s="239"/>
      <c r="AA68" s="239"/>
      <c r="AB68" s="239"/>
      <c r="AC68" s="239"/>
      <c r="AD68" s="239"/>
      <c r="AE68" s="239"/>
      <c r="AF68" s="239"/>
      <c r="AG68" s="264">
        <f>'060 - SO 06 - VRN'!J30</f>
        <v>0</v>
      </c>
      <c r="AH68" s="265"/>
      <c r="AI68" s="265"/>
      <c r="AJ68" s="265"/>
      <c r="AK68" s="265"/>
      <c r="AL68" s="265"/>
      <c r="AM68" s="265"/>
      <c r="AN68" s="264">
        <f t="shared" si="0"/>
        <v>0</v>
      </c>
      <c r="AO68" s="265"/>
      <c r="AP68" s="265"/>
      <c r="AQ68" s="89" t="s">
        <v>82</v>
      </c>
      <c r="AR68" s="90"/>
      <c r="AS68" s="91">
        <v>0</v>
      </c>
      <c r="AT68" s="92">
        <f t="shared" si="1"/>
        <v>0</v>
      </c>
      <c r="AU68" s="93">
        <f>'060 - SO 06 - VRN'!P80</f>
        <v>0</v>
      </c>
      <c r="AV68" s="92">
        <f>'060 - SO 06 - VRN'!J33</f>
        <v>0</v>
      </c>
      <c r="AW68" s="92">
        <f>'060 - SO 06 - VRN'!J34</f>
        <v>0</v>
      </c>
      <c r="AX68" s="92">
        <f>'060 - SO 06 - VRN'!J35</f>
        <v>0</v>
      </c>
      <c r="AY68" s="92">
        <f>'060 - SO 06 - VRN'!J36</f>
        <v>0</v>
      </c>
      <c r="AZ68" s="92">
        <f>'060 - SO 06 - VRN'!F33</f>
        <v>0</v>
      </c>
      <c r="BA68" s="92">
        <f>'060 - SO 06 - VRN'!F34</f>
        <v>0</v>
      </c>
      <c r="BB68" s="92">
        <f>'060 - SO 06 - VRN'!F35</f>
        <v>0</v>
      </c>
      <c r="BC68" s="92">
        <f>'060 - SO 06 - VRN'!F36</f>
        <v>0</v>
      </c>
      <c r="BD68" s="94">
        <f>'060 - SO 06 - VRN'!F37</f>
        <v>0</v>
      </c>
      <c r="BT68" s="95" t="s">
        <v>83</v>
      </c>
      <c r="BV68" s="95" t="s">
        <v>77</v>
      </c>
      <c r="BW68" s="95" t="s">
        <v>122</v>
      </c>
      <c r="BX68" s="95" t="s">
        <v>5</v>
      </c>
      <c r="CL68" s="95" t="s">
        <v>19</v>
      </c>
      <c r="CM68" s="95" t="s">
        <v>85</v>
      </c>
    </row>
    <row r="69" spans="1:91" s="7" customFormat="1" ht="16.5" customHeight="1">
      <c r="A69" s="85" t="s">
        <v>79</v>
      </c>
      <c r="B69" s="86"/>
      <c r="C69" s="87"/>
      <c r="D69" s="239" t="s">
        <v>123</v>
      </c>
      <c r="E69" s="239"/>
      <c r="F69" s="239"/>
      <c r="G69" s="239"/>
      <c r="H69" s="239"/>
      <c r="I69" s="88"/>
      <c r="J69" s="239" t="s">
        <v>124</v>
      </c>
      <c r="K69" s="239"/>
      <c r="L69" s="239"/>
      <c r="M69" s="239"/>
      <c r="N69" s="239"/>
      <c r="O69" s="239"/>
      <c r="P69" s="239"/>
      <c r="Q69" s="239"/>
      <c r="R69" s="239"/>
      <c r="S69" s="239"/>
      <c r="T69" s="239"/>
      <c r="U69" s="239"/>
      <c r="V69" s="239"/>
      <c r="W69" s="239"/>
      <c r="X69" s="239"/>
      <c r="Y69" s="239"/>
      <c r="Z69" s="239"/>
      <c r="AA69" s="239"/>
      <c r="AB69" s="239"/>
      <c r="AC69" s="239"/>
      <c r="AD69" s="239"/>
      <c r="AE69" s="239"/>
      <c r="AF69" s="239"/>
      <c r="AG69" s="264">
        <f>'061_OP - SO 06 - ř.km 30,...'!J30</f>
        <v>0</v>
      </c>
      <c r="AH69" s="265"/>
      <c r="AI69" s="265"/>
      <c r="AJ69" s="265"/>
      <c r="AK69" s="265"/>
      <c r="AL69" s="265"/>
      <c r="AM69" s="265"/>
      <c r="AN69" s="264">
        <f t="shared" si="0"/>
        <v>0</v>
      </c>
      <c r="AO69" s="265"/>
      <c r="AP69" s="265"/>
      <c r="AQ69" s="89" t="s">
        <v>82</v>
      </c>
      <c r="AR69" s="90"/>
      <c r="AS69" s="91">
        <v>0</v>
      </c>
      <c r="AT69" s="92">
        <f t="shared" si="1"/>
        <v>0</v>
      </c>
      <c r="AU69" s="93">
        <f>'061_OP - SO 06 - ř.km 30,...'!P87</f>
        <v>0</v>
      </c>
      <c r="AV69" s="92">
        <f>'061_OP - SO 06 - ř.km 30,...'!J33</f>
        <v>0</v>
      </c>
      <c r="AW69" s="92">
        <f>'061_OP - SO 06 - ř.km 30,...'!J34</f>
        <v>0</v>
      </c>
      <c r="AX69" s="92">
        <f>'061_OP - SO 06 - ř.km 30,...'!J35</f>
        <v>0</v>
      </c>
      <c r="AY69" s="92">
        <f>'061_OP - SO 06 - ř.km 30,...'!J36</f>
        <v>0</v>
      </c>
      <c r="AZ69" s="92">
        <f>'061_OP - SO 06 - ř.km 30,...'!F33</f>
        <v>0</v>
      </c>
      <c r="BA69" s="92">
        <f>'061_OP - SO 06 - ř.km 30,...'!F34</f>
        <v>0</v>
      </c>
      <c r="BB69" s="92">
        <f>'061_OP - SO 06 - ř.km 30,...'!F35</f>
        <v>0</v>
      </c>
      <c r="BC69" s="92">
        <f>'061_OP - SO 06 - ř.km 30,...'!F36</f>
        <v>0</v>
      </c>
      <c r="BD69" s="94">
        <f>'061_OP - SO 06 - ř.km 30,...'!F37</f>
        <v>0</v>
      </c>
      <c r="BT69" s="95" t="s">
        <v>83</v>
      </c>
      <c r="BV69" s="95" t="s">
        <v>77</v>
      </c>
      <c r="BW69" s="95" t="s">
        <v>125</v>
      </c>
      <c r="BX69" s="95" t="s">
        <v>5</v>
      </c>
      <c r="CL69" s="95" t="s">
        <v>19</v>
      </c>
      <c r="CM69" s="95" t="s">
        <v>85</v>
      </c>
    </row>
    <row r="70" spans="1:91" s="7" customFormat="1" ht="37.5" customHeight="1">
      <c r="A70" s="85" t="s">
        <v>79</v>
      </c>
      <c r="B70" s="86"/>
      <c r="C70" s="87"/>
      <c r="D70" s="239" t="s">
        <v>126</v>
      </c>
      <c r="E70" s="239"/>
      <c r="F70" s="239"/>
      <c r="G70" s="239"/>
      <c r="H70" s="239"/>
      <c r="I70" s="88"/>
      <c r="J70" s="239" t="s">
        <v>124</v>
      </c>
      <c r="K70" s="239"/>
      <c r="L70" s="239"/>
      <c r="M70" s="239"/>
      <c r="N70" s="239"/>
      <c r="O70" s="239"/>
      <c r="P70" s="239"/>
      <c r="Q70" s="239"/>
      <c r="R70" s="239"/>
      <c r="S70" s="239"/>
      <c r="T70" s="239"/>
      <c r="U70" s="239"/>
      <c r="V70" s="239"/>
      <c r="W70" s="239"/>
      <c r="X70" s="239"/>
      <c r="Y70" s="239"/>
      <c r="Z70" s="239"/>
      <c r="AA70" s="239"/>
      <c r="AB70" s="239"/>
      <c r="AC70" s="239"/>
      <c r="AD70" s="239"/>
      <c r="AE70" s="239"/>
      <c r="AF70" s="239"/>
      <c r="AG70" s="264">
        <f>'062_PŠ 2. etapa - SO 06 -...'!J30</f>
        <v>0</v>
      </c>
      <c r="AH70" s="265"/>
      <c r="AI70" s="265"/>
      <c r="AJ70" s="265"/>
      <c r="AK70" s="265"/>
      <c r="AL70" s="265"/>
      <c r="AM70" s="265"/>
      <c r="AN70" s="264">
        <f t="shared" si="0"/>
        <v>0</v>
      </c>
      <c r="AO70" s="265"/>
      <c r="AP70" s="265"/>
      <c r="AQ70" s="89" t="s">
        <v>82</v>
      </c>
      <c r="AR70" s="90"/>
      <c r="AS70" s="91">
        <v>0</v>
      </c>
      <c r="AT70" s="92">
        <f t="shared" si="1"/>
        <v>0</v>
      </c>
      <c r="AU70" s="93">
        <f>'062_PŠ 2. etapa - SO 06 -...'!P82</f>
        <v>0</v>
      </c>
      <c r="AV70" s="92">
        <f>'062_PŠ 2. etapa - SO 06 -...'!J33</f>
        <v>0</v>
      </c>
      <c r="AW70" s="92">
        <f>'062_PŠ 2. etapa - SO 06 -...'!J34</f>
        <v>0</v>
      </c>
      <c r="AX70" s="92">
        <f>'062_PŠ 2. etapa - SO 06 -...'!J35</f>
        <v>0</v>
      </c>
      <c r="AY70" s="92">
        <f>'062_PŠ 2. etapa - SO 06 -...'!J36</f>
        <v>0</v>
      </c>
      <c r="AZ70" s="92">
        <f>'062_PŠ 2. etapa - SO 06 -...'!F33</f>
        <v>0</v>
      </c>
      <c r="BA70" s="92">
        <f>'062_PŠ 2. etapa - SO 06 -...'!F34</f>
        <v>0</v>
      </c>
      <c r="BB70" s="92">
        <f>'062_PŠ 2. etapa - SO 06 -...'!F35</f>
        <v>0</v>
      </c>
      <c r="BC70" s="92">
        <f>'062_PŠ 2. etapa - SO 06 -...'!F36</f>
        <v>0</v>
      </c>
      <c r="BD70" s="94">
        <f>'062_PŠ 2. etapa - SO 06 -...'!F37</f>
        <v>0</v>
      </c>
      <c r="BT70" s="95" t="s">
        <v>83</v>
      </c>
      <c r="BV70" s="95" t="s">
        <v>77</v>
      </c>
      <c r="BW70" s="95" t="s">
        <v>127</v>
      </c>
      <c r="BX70" s="95" t="s">
        <v>5</v>
      </c>
      <c r="CL70" s="95" t="s">
        <v>19</v>
      </c>
      <c r="CM70" s="95" t="s">
        <v>85</v>
      </c>
    </row>
    <row r="71" spans="1:91" s="7" customFormat="1" ht="16.5" customHeight="1">
      <c r="A71" s="85" t="s">
        <v>79</v>
      </c>
      <c r="B71" s="86"/>
      <c r="C71" s="87"/>
      <c r="D71" s="239" t="s">
        <v>128</v>
      </c>
      <c r="E71" s="239"/>
      <c r="F71" s="239"/>
      <c r="G71" s="239"/>
      <c r="H71" s="239"/>
      <c r="I71" s="88"/>
      <c r="J71" s="239" t="s">
        <v>129</v>
      </c>
      <c r="K71" s="239"/>
      <c r="L71" s="239"/>
      <c r="M71" s="239"/>
      <c r="N71" s="239"/>
      <c r="O71" s="239"/>
      <c r="P71" s="239"/>
      <c r="Q71" s="239"/>
      <c r="R71" s="239"/>
      <c r="S71" s="239"/>
      <c r="T71" s="239"/>
      <c r="U71" s="239"/>
      <c r="V71" s="239"/>
      <c r="W71" s="239"/>
      <c r="X71" s="239"/>
      <c r="Y71" s="239"/>
      <c r="Z71" s="239"/>
      <c r="AA71" s="239"/>
      <c r="AB71" s="239"/>
      <c r="AC71" s="239"/>
      <c r="AD71" s="239"/>
      <c r="AE71" s="239"/>
      <c r="AF71" s="239"/>
      <c r="AG71" s="264">
        <f>'07 - Inventarizace dřevin'!J30</f>
        <v>0</v>
      </c>
      <c r="AH71" s="265"/>
      <c r="AI71" s="265"/>
      <c r="AJ71" s="265"/>
      <c r="AK71" s="265"/>
      <c r="AL71" s="265"/>
      <c r="AM71" s="265"/>
      <c r="AN71" s="264">
        <f t="shared" si="0"/>
        <v>0</v>
      </c>
      <c r="AO71" s="265"/>
      <c r="AP71" s="265"/>
      <c r="AQ71" s="89" t="s">
        <v>82</v>
      </c>
      <c r="AR71" s="90"/>
      <c r="AS71" s="96">
        <v>0</v>
      </c>
      <c r="AT71" s="97">
        <f t="shared" si="1"/>
        <v>0</v>
      </c>
      <c r="AU71" s="98">
        <f>'07 - Inventarizace dřevin'!P81</f>
        <v>0</v>
      </c>
      <c r="AV71" s="97">
        <f>'07 - Inventarizace dřevin'!J33</f>
        <v>0</v>
      </c>
      <c r="AW71" s="97">
        <f>'07 - Inventarizace dřevin'!J34</f>
        <v>0</v>
      </c>
      <c r="AX71" s="97">
        <f>'07 - Inventarizace dřevin'!J35</f>
        <v>0</v>
      </c>
      <c r="AY71" s="97">
        <f>'07 - Inventarizace dřevin'!J36</f>
        <v>0</v>
      </c>
      <c r="AZ71" s="97">
        <f>'07 - Inventarizace dřevin'!F33</f>
        <v>0</v>
      </c>
      <c r="BA71" s="97">
        <f>'07 - Inventarizace dřevin'!F34</f>
        <v>0</v>
      </c>
      <c r="BB71" s="97">
        <f>'07 - Inventarizace dřevin'!F35</f>
        <v>0</v>
      </c>
      <c r="BC71" s="97">
        <f>'07 - Inventarizace dřevin'!F36</f>
        <v>0</v>
      </c>
      <c r="BD71" s="99">
        <f>'07 - Inventarizace dřevin'!F37</f>
        <v>0</v>
      </c>
      <c r="BT71" s="95" t="s">
        <v>83</v>
      </c>
      <c r="BV71" s="95" t="s">
        <v>77</v>
      </c>
      <c r="BW71" s="95" t="s">
        <v>130</v>
      </c>
      <c r="BX71" s="95" t="s">
        <v>5</v>
      </c>
      <c r="CL71" s="95" t="s">
        <v>19</v>
      </c>
      <c r="CM71" s="95" t="s">
        <v>85</v>
      </c>
    </row>
    <row r="72" spans="1:91" s="2" customFormat="1" ht="30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8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</row>
    <row r="73" spans="1:91" s="2" customFormat="1" ht="6.95" customHeight="1">
      <c r="A73" s="33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38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</row>
  </sheetData>
  <sheetProtection algorithmName="SHA-512" hashValue="2c01iRBNmV6csm62P4/r4fFVW+5828lhRN42RVV3RKThwb47ocA221H9BGbTJoZfkHrjpc0JukUCrZ7bF03kMg==" saltValue="IRelQFgh4DNzaR9RWhFIupM7mRBOKI2f53tKTAkllVzmup+5dUSNkf8aCbyU7XhciPsaxUftdJ2skN8JUoY09A==" spinCount="100000" sheet="1" objects="1" scenarios="1" formatColumns="0" formatRows="0"/>
  <mergeCells count="106">
    <mergeCell ref="AN69:AP69"/>
    <mergeCell ref="AG69:AM69"/>
    <mergeCell ref="AN70:AP70"/>
    <mergeCell ref="AG70:AM70"/>
    <mergeCell ref="AN71:AP71"/>
    <mergeCell ref="AG71:AM71"/>
    <mergeCell ref="AN54:AP5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56:AM56"/>
    <mergeCell ref="AG58:AM58"/>
    <mergeCell ref="AM47:AN47"/>
    <mergeCell ref="AM49:AP49"/>
    <mergeCell ref="AM50:AP50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D69:H69"/>
    <mergeCell ref="J69:AF69"/>
    <mergeCell ref="D70:H70"/>
    <mergeCell ref="J70:AF70"/>
    <mergeCell ref="D71:H71"/>
    <mergeCell ref="J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64:AM64"/>
    <mergeCell ref="AN64:AP64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</mergeCells>
  <hyperlinks>
    <hyperlink ref="A55" location="'010_PŠ Filipová - SO 01 -...'!C2" display="/"/>
    <hyperlink ref="A56" location="'011_PŠ Filipová - SO 01 -...'!C2" display="/"/>
    <hyperlink ref="A57" location="'020_PŠ Filipová -  SO 02 ...'!C2" display="/"/>
    <hyperlink ref="A58" location="'021_PŠ Filipová - SO 02 -...'!C2" display="/"/>
    <hyperlink ref="A59" location="'030_PŠ 1. etapa - SO 03 -...'!C2" display="/"/>
    <hyperlink ref="A60" location="'031_PŠ 1. etapa - investi...'!C2" display="/"/>
    <hyperlink ref="A61" location="'032_PŠ 1.etapa - SO 03 - ...'!C2" display="/"/>
    <hyperlink ref="A62" location="'040 - SO 04 - VRN'!C2" display="/"/>
    <hyperlink ref="A63" location="'041_OP - SO 04 - ř.km 29,...'!C2" display="/"/>
    <hyperlink ref="A64" location="'042_PŠ 2. etapa - SO 04 -...'!C2" display="/"/>
    <hyperlink ref="A65" location="'050 - SO 05 - VRN'!C2" display="/"/>
    <hyperlink ref="A66" location="'051_OP - SO 05 - ř.km 30,...'!C2" display="/"/>
    <hyperlink ref="A67" location="'052_PŠ 2. etapa - SO 05 -...'!C2" display="/"/>
    <hyperlink ref="A68" location="'060 - SO 06 - VRN'!C2" display="/"/>
    <hyperlink ref="A69" location="'061_OP - SO 06 - ř.km 30,...'!C2" display="/"/>
    <hyperlink ref="A70" location="'062_PŠ 2. etapa - SO 06 -...'!C2" display="/"/>
    <hyperlink ref="A71" location="'07 - Inventarizace dřevin'!C2" display="/"/>
  </hyperlinks>
  <pageMargins left="0.39374999999999999" right="0.39374999999999999" top="0.39374999999999999" bottom="0.39374999999999999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109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767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ROUND(J83,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ROUND((SUM(BE83:BE172)),  2)</f>
        <v>0</v>
      </c>
      <c r="G33" s="33"/>
      <c r="H33" s="33"/>
      <c r="I33" s="117">
        <v>0.21</v>
      </c>
      <c r="J33" s="116">
        <f>ROUND(((SUM(BE83:BE172))*I33),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ROUND((SUM(BF83:BF172)),  2)</f>
        <v>0</v>
      </c>
      <c r="G34" s="33"/>
      <c r="H34" s="33"/>
      <c r="I34" s="117">
        <v>0.15</v>
      </c>
      <c r="J34" s="116">
        <f>ROUND(((SUM(BF83:BF172))*I34),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ROUND((SUM(BG83:BG172)),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ROUND((SUM(BH83:BH172)),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ROUND((SUM(BI83:BI172)),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041_OP - SO 04 - ř.km 29,864 - 30,057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227</v>
      </c>
      <c r="E60" s="136"/>
      <c r="F60" s="136"/>
      <c r="G60" s="136"/>
      <c r="H60" s="136"/>
      <c r="I60" s="136"/>
      <c r="J60" s="137">
        <f>J84</f>
        <v>0</v>
      </c>
      <c r="K60" s="134"/>
      <c r="L60" s="138"/>
    </row>
    <row r="61" spans="1:47" s="12" customFormat="1" ht="19.899999999999999" customHeight="1">
      <c r="B61" s="188"/>
      <c r="C61" s="189"/>
      <c r="D61" s="190" t="s">
        <v>228</v>
      </c>
      <c r="E61" s="191"/>
      <c r="F61" s="191"/>
      <c r="G61" s="191"/>
      <c r="H61" s="191"/>
      <c r="I61" s="191"/>
      <c r="J61" s="192">
        <f>J85</f>
        <v>0</v>
      </c>
      <c r="K61" s="189"/>
      <c r="L61" s="193"/>
    </row>
    <row r="62" spans="1:47" s="12" customFormat="1" ht="19.899999999999999" customHeight="1">
      <c r="B62" s="188"/>
      <c r="C62" s="189"/>
      <c r="D62" s="190" t="s">
        <v>230</v>
      </c>
      <c r="E62" s="191"/>
      <c r="F62" s="191"/>
      <c r="G62" s="191"/>
      <c r="H62" s="191"/>
      <c r="I62" s="191"/>
      <c r="J62" s="192">
        <f>J145</f>
        <v>0</v>
      </c>
      <c r="K62" s="189"/>
      <c r="L62" s="193"/>
    </row>
    <row r="63" spans="1:47" s="12" customFormat="1" ht="19.899999999999999" customHeight="1">
      <c r="B63" s="188"/>
      <c r="C63" s="189"/>
      <c r="D63" s="190" t="s">
        <v>233</v>
      </c>
      <c r="E63" s="191"/>
      <c r="F63" s="191"/>
      <c r="G63" s="191"/>
      <c r="H63" s="191"/>
      <c r="I63" s="191"/>
      <c r="J63" s="192">
        <f>J171</f>
        <v>0</v>
      </c>
      <c r="K63" s="189"/>
      <c r="L63" s="193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139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284" t="str">
        <f>E7</f>
        <v>Desná, Loučná nad Desnou - oprava zdí a koryta toku, 1. etapa</v>
      </c>
      <c r="F73" s="285"/>
      <c r="G73" s="285"/>
      <c r="H73" s="28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132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41" t="str">
        <f>E9</f>
        <v>041_OP - SO 04 - ř.km 29,864 - 30,057</v>
      </c>
      <c r="F75" s="286"/>
      <c r="G75" s="286"/>
      <c r="H75" s="286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>KN Rejhotice</v>
      </c>
      <c r="G77" s="35"/>
      <c r="H77" s="35"/>
      <c r="I77" s="28" t="s">
        <v>23</v>
      </c>
      <c r="J77" s="58" t="str">
        <f>IF(J12="","",J12)</f>
        <v>15. 2. 2021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25</v>
      </c>
      <c r="D79" s="35"/>
      <c r="E79" s="35"/>
      <c r="F79" s="26" t="str">
        <f>E15</f>
        <v>Povodí Moravy, s.p.</v>
      </c>
      <c r="G79" s="35"/>
      <c r="H79" s="35"/>
      <c r="I79" s="28" t="s">
        <v>33</v>
      </c>
      <c r="J79" s="31" t="str">
        <f>E21</f>
        <v>Ing. Vít Pučálek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31</v>
      </c>
      <c r="D80" s="35"/>
      <c r="E80" s="35"/>
      <c r="F80" s="26" t="str">
        <f>IF(E18="","",E18)</f>
        <v>Vyplň údaj</v>
      </c>
      <c r="G80" s="35"/>
      <c r="H80" s="35"/>
      <c r="I80" s="28" t="s">
        <v>38</v>
      </c>
      <c r="J80" s="31" t="str">
        <f>E24</f>
        <v>Ing. Vít Pučálek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0" customFormat="1" ht="29.25" customHeight="1">
      <c r="A82" s="139"/>
      <c r="B82" s="140"/>
      <c r="C82" s="141" t="s">
        <v>140</v>
      </c>
      <c r="D82" s="142" t="s">
        <v>60</v>
      </c>
      <c r="E82" s="142" t="s">
        <v>56</v>
      </c>
      <c r="F82" s="142" t="s">
        <v>57</v>
      </c>
      <c r="G82" s="142" t="s">
        <v>141</v>
      </c>
      <c r="H82" s="142" t="s">
        <v>142</v>
      </c>
      <c r="I82" s="142" t="s">
        <v>143</v>
      </c>
      <c r="J82" s="143" t="s">
        <v>136</v>
      </c>
      <c r="K82" s="144" t="s">
        <v>144</v>
      </c>
      <c r="L82" s="145"/>
      <c r="M82" s="67" t="s">
        <v>19</v>
      </c>
      <c r="N82" s="68" t="s">
        <v>45</v>
      </c>
      <c r="O82" s="68" t="s">
        <v>145</v>
      </c>
      <c r="P82" s="68" t="s">
        <v>146</v>
      </c>
      <c r="Q82" s="68" t="s">
        <v>147</v>
      </c>
      <c r="R82" s="68" t="s">
        <v>148</v>
      </c>
      <c r="S82" s="68" t="s">
        <v>149</v>
      </c>
      <c r="T82" s="69" t="s">
        <v>150</v>
      </c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</row>
    <row r="83" spans="1:65" s="2" customFormat="1" ht="22.9" customHeight="1">
      <c r="A83" s="33"/>
      <c r="B83" s="34"/>
      <c r="C83" s="74" t="s">
        <v>151</v>
      </c>
      <c r="D83" s="35"/>
      <c r="E83" s="35"/>
      <c r="F83" s="35"/>
      <c r="G83" s="35"/>
      <c r="H83" s="35"/>
      <c r="I83" s="35"/>
      <c r="J83" s="146">
        <f>BK83</f>
        <v>0</v>
      </c>
      <c r="K83" s="35"/>
      <c r="L83" s="38"/>
      <c r="M83" s="70"/>
      <c r="N83" s="147"/>
      <c r="O83" s="71"/>
      <c r="P83" s="148">
        <f>P84</f>
        <v>0</v>
      </c>
      <c r="Q83" s="71"/>
      <c r="R83" s="148">
        <f>R84</f>
        <v>1871.8529499999997</v>
      </c>
      <c r="S83" s="71"/>
      <c r="T83" s="14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74</v>
      </c>
      <c r="AU83" s="16" t="s">
        <v>137</v>
      </c>
      <c r="BK83" s="150">
        <f>BK84</f>
        <v>0</v>
      </c>
    </row>
    <row r="84" spans="1:65" s="11" customFormat="1" ht="25.9" customHeight="1">
      <c r="B84" s="151"/>
      <c r="C84" s="152"/>
      <c r="D84" s="153" t="s">
        <v>74</v>
      </c>
      <c r="E84" s="154" t="s">
        <v>234</v>
      </c>
      <c r="F84" s="154" t="s">
        <v>235</v>
      </c>
      <c r="G84" s="152"/>
      <c r="H84" s="152"/>
      <c r="I84" s="155"/>
      <c r="J84" s="156">
        <f>BK84</f>
        <v>0</v>
      </c>
      <c r="K84" s="152"/>
      <c r="L84" s="157"/>
      <c r="M84" s="158"/>
      <c r="N84" s="159"/>
      <c r="O84" s="159"/>
      <c r="P84" s="160">
        <f>P85+P145+P171</f>
        <v>0</v>
      </c>
      <c r="Q84" s="159"/>
      <c r="R84" s="160">
        <f>R85+R145+R171</f>
        <v>1871.8529499999997</v>
      </c>
      <c r="S84" s="159"/>
      <c r="T84" s="161">
        <f>T85+T145+T171</f>
        <v>0</v>
      </c>
      <c r="AR84" s="162" t="s">
        <v>83</v>
      </c>
      <c r="AT84" s="163" t="s">
        <v>74</v>
      </c>
      <c r="AU84" s="163" t="s">
        <v>75</v>
      </c>
      <c r="AY84" s="162" t="s">
        <v>155</v>
      </c>
      <c r="BK84" s="164">
        <f>BK85+BK145+BK171</f>
        <v>0</v>
      </c>
    </row>
    <row r="85" spans="1:65" s="11" customFormat="1" ht="22.9" customHeight="1">
      <c r="B85" s="151"/>
      <c r="C85" s="152"/>
      <c r="D85" s="153" t="s">
        <v>74</v>
      </c>
      <c r="E85" s="194" t="s">
        <v>83</v>
      </c>
      <c r="F85" s="194" t="s">
        <v>236</v>
      </c>
      <c r="G85" s="152"/>
      <c r="H85" s="152"/>
      <c r="I85" s="155"/>
      <c r="J85" s="195">
        <f>BK85</f>
        <v>0</v>
      </c>
      <c r="K85" s="152"/>
      <c r="L85" s="157"/>
      <c r="M85" s="158"/>
      <c r="N85" s="159"/>
      <c r="O85" s="159"/>
      <c r="P85" s="160">
        <f>SUM(P86:P144)</f>
        <v>0</v>
      </c>
      <c r="Q85" s="159"/>
      <c r="R85" s="160">
        <f>SUM(R86:R144)</f>
        <v>2.9749999999999999E-2</v>
      </c>
      <c r="S85" s="159"/>
      <c r="T85" s="161">
        <f>SUM(T86:T144)</f>
        <v>0</v>
      </c>
      <c r="AR85" s="162" t="s">
        <v>83</v>
      </c>
      <c r="AT85" s="163" t="s">
        <v>74</v>
      </c>
      <c r="AU85" s="163" t="s">
        <v>83</v>
      </c>
      <c r="AY85" s="162" t="s">
        <v>155</v>
      </c>
      <c r="BK85" s="164">
        <f>SUM(BK86:BK144)</f>
        <v>0</v>
      </c>
    </row>
    <row r="86" spans="1:65" s="2" customFormat="1" ht="21.75" customHeight="1">
      <c r="A86" s="33"/>
      <c r="B86" s="34"/>
      <c r="C86" s="165" t="s">
        <v>83</v>
      </c>
      <c r="D86" s="165" t="s">
        <v>156</v>
      </c>
      <c r="E86" s="166" t="s">
        <v>253</v>
      </c>
      <c r="F86" s="167" t="s">
        <v>254</v>
      </c>
      <c r="G86" s="168" t="s">
        <v>159</v>
      </c>
      <c r="H86" s="169">
        <v>1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46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160</v>
      </c>
      <c r="AT86" s="177" t="s">
        <v>156</v>
      </c>
      <c r="AU86" s="177" t="s">
        <v>85</v>
      </c>
      <c r="AY86" s="16" t="s">
        <v>155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83</v>
      </c>
      <c r="BK86" s="178">
        <f>ROUND(I86*H86,2)</f>
        <v>0</v>
      </c>
      <c r="BL86" s="16" t="s">
        <v>160</v>
      </c>
      <c r="BM86" s="177" t="s">
        <v>768</v>
      </c>
    </row>
    <row r="87" spans="1:65" s="2" customFormat="1" ht="21.75" customHeight="1">
      <c r="A87" s="33"/>
      <c r="B87" s="34"/>
      <c r="C87" s="165" t="s">
        <v>85</v>
      </c>
      <c r="D87" s="165" t="s">
        <v>156</v>
      </c>
      <c r="E87" s="166" t="s">
        <v>450</v>
      </c>
      <c r="F87" s="167" t="s">
        <v>451</v>
      </c>
      <c r="G87" s="168" t="s">
        <v>258</v>
      </c>
      <c r="H87" s="169">
        <v>486.5</v>
      </c>
      <c r="I87" s="170"/>
      <c r="J87" s="171">
        <f>ROUND(I87*H87,2)</f>
        <v>0</v>
      </c>
      <c r="K87" s="172"/>
      <c r="L87" s="38"/>
      <c r="M87" s="173" t="s">
        <v>19</v>
      </c>
      <c r="N87" s="174" t="s">
        <v>46</v>
      </c>
      <c r="O87" s="63"/>
      <c r="P87" s="175">
        <f>O87*H87</f>
        <v>0</v>
      </c>
      <c r="Q87" s="175">
        <v>0</v>
      </c>
      <c r="R87" s="175">
        <f>Q87*H87</f>
        <v>0</v>
      </c>
      <c r="S87" s="175">
        <v>0</v>
      </c>
      <c r="T87" s="17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77" t="s">
        <v>160</v>
      </c>
      <c r="AT87" s="177" t="s">
        <v>156</v>
      </c>
      <c r="AU87" s="177" t="s">
        <v>85</v>
      </c>
      <c r="AY87" s="16" t="s">
        <v>155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16" t="s">
        <v>83</v>
      </c>
      <c r="BK87" s="178">
        <f>ROUND(I87*H87,2)</f>
        <v>0</v>
      </c>
      <c r="BL87" s="16" t="s">
        <v>160</v>
      </c>
      <c r="BM87" s="177" t="s">
        <v>769</v>
      </c>
    </row>
    <row r="88" spans="1:65" s="13" customFormat="1" ht="11.25">
      <c r="B88" s="196"/>
      <c r="C88" s="197"/>
      <c r="D88" s="179" t="s">
        <v>241</v>
      </c>
      <c r="E88" s="198" t="s">
        <v>19</v>
      </c>
      <c r="F88" s="199" t="s">
        <v>770</v>
      </c>
      <c r="G88" s="197"/>
      <c r="H88" s="200">
        <v>132.5</v>
      </c>
      <c r="I88" s="201"/>
      <c r="J88" s="197"/>
      <c r="K88" s="197"/>
      <c r="L88" s="202"/>
      <c r="M88" s="203"/>
      <c r="N88" s="204"/>
      <c r="O88" s="204"/>
      <c r="P88" s="204"/>
      <c r="Q88" s="204"/>
      <c r="R88" s="204"/>
      <c r="S88" s="204"/>
      <c r="T88" s="205"/>
      <c r="AT88" s="206" t="s">
        <v>241</v>
      </c>
      <c r="AU88" s="206" t="s">
        <v>85</v>
      </c>
      <c r="AV88" s="13" t="s">
        <v>85</v>
      </c>
      <c r="AW88" s="13" t="s">
        <v>37</v>
      </c>
      <c r="AX88" s="13" t="s">
        <v>75</v>
      </c>
      <c r="AY88" s="206" t="s">
        <v>155</v>
      </c>
    </row>
    <row r="89" spans="1:65" s="13" customFormat="1" ht="11.25">
      <c r="B89" s="196"/>
      <c r="C89" s="197"/>
      <c r="D89" s="179" t="s">
        <v>241</v>
      </c>
      <c r="E89" s="198" t="s">
        <v>19</v>
      </c>
      <c r="F89" s="199" t="s">
        <v>771</v>
      </c>
      <c r="G89" s="197"/>
      <c r="H89" s="200">
        <v>354</v>
      </c>
      <c r="I89" s="201"/>
      <c r="J89" s="197"/>
      <c r="K89" s="197"/>
      <c r="L89" s="202"/>
      <c r="M89" s="203"/>
      <c r="N89" s="204"/>
      <c r="O89" s="204"/>
      <c r="P89" s="204"/>
      <c r="Q89" s="204"/>
      <c r="R89" s="204"/>
      <c r="S89" s="204"/>
      <c r="T89" s="205"/>
      <c r="AT89" s="206" t="s">
        <v>241</v>
      </c>
      <c r="AU89" s="206" t="s">
        <v>85</v>
      </c>
      <c r="AV89" s="13" t="s">
        <v>85</v>
      </c>
      <c r="AW89" s="13" t="s">
        <v>37</v>
      </c>
      <c r="AX89" s="13" t="s">
        <v>75</v>
      </c>
      <c r="AY89" s="206" t="s">
        <v>155</v>
      </c>
    </row>
    <row r="90" spans="1:65" s="14" customFormat="1" ht="11.25">
      <c r="B90" s="207"/>
      <c r="C90" s="208"/>
      <c r="D90" s="179" t="s">
        <v>241</v>
      </c>
      <c r="E90" s="209" t="s">
        <v>19</v>
      </c>
      <c r="F90" s="210" t="s">
        <v>243</v>
      </c>
      <c r="G90" s="208"/>
      <c r="H90" s="211">
        <v>486.5</v>
      </c>
      <c r="I90" s="212"/>
      <c r="J90" s="208"/>
      <c r="K90" s="208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241</v>
      </c>
      <c r="AU90" s="217" t="s">
        <v>85</v>
      </c>
      <c r="AV90" s="14" t="s">
        <v>160</v>
      </c>
      <c r="AW90" s="14" t="s">
        <v>37</v>
      </c>
      <c r="AX90" s="14" t="s">
        <v>83</v>
      </c>
      <c r="AY90" s="217" t="s">
        <v>155</v>
      </c>
    </row>
    <row r="91" spans="1:65" s="2" customFormat="1" ht="21.75" customHeight="1">
      <c r="A91" s="33"/>
      <c r="B91" s="34"/>
      <c r="C91" s="165" t="s">
        <v>168</v>
      </c>
      <c r="D91" s="165" t="s">
        <v>156</v>
      </c>
      <c r="E91" s="166" t="s">
        <v>261</v>
      </c>
      <c r="F91" s="167" t="s">
        <v>262</v>
      </c>
      <c r="G91" s="168" t="s">
        <v>258</v>
      </c>
      <c r="H91" s="169">
        <v>348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85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772</v>
      </c>
    </row>
    <row r="92" spans="1:65" s="13" customFormat="1" ht="11.25">
      <c r="B92" s="196"/>
      <c r="C92" s="197"/>
      <c r="D92" s="179" t="s">
        <v>241</v>
      </c>
      <c r="E92" s="198" t="s">
        <v>19</v>
      </c>
      <c r="F92" s="199" t="s">
        <v>773</v>
      </c>
      <c r="G92" s="197"/>
      <c r="H92" s="200">
        <v>86</v>
      </c>
      <c r="I92" s="201"/>
      <c r="J92" s="197"/>
      <c r="K92" s="197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241</v>
      </c>
      <c r="AU92" s="206" t="s">
        <v>85</v>
      </c>
      <c r="AV92" s="13" t="s">
        <v>85</v>
      </c>
      <c r="AW92" s="13" t="s">
        <v>37</v>
      </c>
      <c r="AX92" s="13" t="s">
        <v>75</v>
      </c>
      <c r="AY92" s="206" t="s">
        <v>155</v>
      </c>
    </row>
    <row r="93" spans="1:65" s="13" customFormat="1" ht="11.25">
      <c r="B93" s="196"/>
      <c r="C93" s="197"/>
      <c r="D93" s="179" t="s">
        <v>241</v>
      </c>
      <c r="E93" s="198" t="s">
        <v>19</v>
      </c>
      <c r="F93" s="199" t="s">
        <v>774</v>
      </c>
      <c r="G93" s="197"/>
      <c r="H93" s="200">
        <v>77</v>
      </c>
      <c r="I93" s="201"/>
      <c r="J93" s="197"/>
      <c r="K93" s="197"/>
      <c r="L93" s="202"/>
      <c r="M93" s="203"/>
      <c r="N93" s="204"/>
      <c r="O93" s="204"/>
      <c r="P93" s="204"/>
      <c r="Q93" s="204"/>
      <c r="R93" s="204"/>
      <c r="S93" s="204"/>
      <c r="T93" s="205"/>
      <c r="AT93" s="206" t="s">
        <v>241</v>
      </c>
      <c r="AU93" s="206" t="s">
        <v>85</v>
      </c>
      <c r="AV93" s="13" t="s">
        <v>85</v>
      </c>
      <c r="AW93" s="13" t="s">
        <v>37</v>
      </c>
      <c r="AX93" s="13" t="s">
        <v>75</v>
      </c>
      <c r="AY93" s="206" t="s">
        <v>155</v>
      </c>
    </row>
    <row r="94" spans="1:65" s="13" customFormat="1" ht="11.25">
      <c r="B94" s="196"/>
      <c r="C94" s="197"/>
      <c r="D94" s="179" t="s">
        <v>241</v>
      </c>
      <c r="E94" s="198" t="s">
        <v>19</v>
      </c>
      <c r="F94" s="199" t="s">
        <v>775</v>
      </c>
      <c r="G94" s="197"/>
      <c r="H94" s="200">
        <v>185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241</v>
      </c>
      <c r="AU94" s="206" t="s">
        <v>85</v>
      </c>
      <c r="AV94" s="13" t="s">
        <v>85</v>
      </c>
      <c r="AW94" s="13" t="s">
        <v>37</v>
      </c>
      <c r="AX94" s="13" t="s">
        <v>75</v>
      </c>
      <c r="AY94" s="206" t="s">
        <v>155</v>
      </c>
    </row>
    <row r="95" spans="1:65" s="14" customFormat="1" ht="11.25">
      <c r="B95" s="207"/>
      <c r="C95" s="208"/>
      <c r="D95" s="179" t="s">
        <v>241</v>
      </c>
      <c r="E95" s="209" t="s">
        <v>19</v>
      </c>
      <c r="F95" s="210" t="s">
        <v>243</v>
      </c>
      <c r="G95" s="208"/>
      <c r="H95" s="211">
        <v>348</v>
      </c>
      <c r="I95" s="212"/>
      <c r="J95" s="208"/>
      <c r="K95" s="208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241</v>
      </c>
      <c r="AU95" s="217" t="s">
        <v>85</v>
      </c>
      <c r="AV95" s="14" t="s">
        <v>160</v>
      </c>
      <c r="AW95" s="14" t="s">
        <v>37</v>
      </c>
      <c r="AX95" s="14" t="s">
        <v>83</v>
      </c>
      <c r="AY95" s="217" t="s">
        <v>155</v>
      </c>
    </row>
    <row r="96" spans="1:65" s="2" customFormat="1" ht="21.75" customHeight="1">
      <c r="A96" s="33"/>
      <c r="B96" s="34"/>
      <c r="C96" s="165" t="s">
        <v>160</v>
      </c>
      <c r="D96" s="165" t="s">
        <v>156</v>
      </c>
      <c r="E96" s="166" t="s">
        <v>457</v>
      </c>
      <c r="F96" s="167" t="s">
        <v>458</v>
      </c>
      <c r="G96" s="168" t="s">
        <v>246</v>
      </c>
      <c r="H96" s="169">
        <v>35</v>
      </c>
      <c r="I96" s="170"/>
      <c r="J96" s="171">
        <f>ROUND(I96*H96,2)</f>
        <v>0</v>
      </c>
      <c r="K96" s="172"/>
      <c r="L96" s="38"/>
      <c r="M96" s="173" t="s">
        <v>19</v>
      </c>
      <c r="N96" s="174" t="s">
        <v>46</v>
      </c>
      <c r="O96" s="63"/>
      <c r="P96" s="175">
        <f>O96*H96</f>
        <v>0</v>
      </c>
      <c r="Q96" s="175">
        <v>8.4999999999999995E-4</v>
      </c>
      <c r="R96" s="175">
        <f>Q96*H96</f>
        <v>2.9749999999999999E-2</v>
      </c>
      <c r="S96" s="175">
        <v>0</v>
      </c>
      <c r="T96" s="17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77" t="s">
        <v>160</v>
      </c>
      <c r="AT96" s="177" t="s">
        <v>156</v>
      </c>
      <c r="AU96" s="177" t="s">
        <v>85</v>
      </c>
      <c r="AY96" s="16" t="s">
        <v>155</v>
      </c>
      <c r="BE96" s="178">
        <f>IF(N96="základní",J96,0)</f>
        <v>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16" t="s">
        <v>83</v>
      </c>
      <c r="BK96" s="178">
        <f>ROUND(I96*H96,2)</f>
        <v>0</v>
      </c>
      <c r="BL96" s="16" t="s">
        <v>160</v>
      </c>
      <c r="BM96" s="177" t="s">
        <v>776</v>
      </c>
    </row>
    <row r="97" spans="1:65" s="13" customFormat="1" ht="11.25">
      <c r="B97" s="196"/>
      <c r="C97" s="197"/>
      <c r="D97" s="179" t="s">
        <v>241</v>
      </c>
      <c r="E97" s="198" t="s">
        <v>19</v>
      </c>
      <c r="F97" s="199" t="s">
        <v>777</v>
      </c>
      <c r="G97" s="197"/>
      <c r="H97" s="200">
        <v>17.5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241</v>
      </c>
      <c r="AU97" s="206" t="s">
        <v>85</v>
      </c>
      <c r="AV97" s="13" t="s">
        <v>85</v>
      </c>
      <c r="AW97" s="13" t="s">
        <v>37</v>
      </c>
      <c r="AX97" s="13" t="s">
        <v>75</v>
      </c>
      <c r="AY97" s="206" t="s">
        <v>155</v>
      </c>
    </row>
    <row r="98" spans="1:65" s="13" customFormat="1" ht="11.25">
      <c r="B98" s="196"/>
      <c r="C98" s="197"/>
      <c r="D98" s="179" t="s">
        <v>241</v>
      </c>
      <c r="E98" s="198" t="s">
        <v>19</v>
      </c>
      <c r="F98" s="199" t="s">
        <v>778</v>
      </c>
      <c r="G98" s="197"/>
      <c r="H98" s="200">
        <v>17.5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241</v>
      </c>
      <c r="AU98" s="206" t="s">
        <v>85</v>
      </c>
      <c r="AV98" s="13" t="s">
        <v>85</v>
      </c>
      <c r="AW98" s="13" t="s">
        <v>37</v>
      </c>
      <c r="AX98" s="13" t="s">
        <v>75</v>
      </c>
      <c r="AY98" s="206" t="s">
        <v>155</v>
      </c>
    </row>
    <row r="99" spans="1:65" s="14" customFormat="1" ht="11.25">
      <c r="B99" s="207"/>
      <c r="C99" s="208"/>
      <c r="D99" s="179" t="s">
        <v>241</v>
      </c>
      <c r="E99" s="209" t="s">
        <v>19</v>
      </c>
      <c r="F99" s="210" t="s">
        <v>243</v>
      </c>
      <c r="G99" s="208"/>
      <c r="H99" s="211">
        <v>35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241</v>
      </c>
      <c r="AU99" s="217" t="s">
        <v>85</v>
      </c>
      <c r="AV99" s="14" t="s">
        <v>160</v>
      </c>
      <c r="AW99" s="14" t="s">
        <v>37</v>
      </c>
      <c r="AX99" s="14" t="s">
        <v>83</v>
      </c>
      <c r="AY99" s="217" t="s">
        <v>155</v>
      </c>
    </row>
    <row r="100" spans="1:65" s="2" customFormat="1" ht="21.75" customHeight="1">
      <c r="A100" s="33"/>
      <c r="B100" s="34"/>
      <c r="C100" s="165" t="s">
        <v>154</v>
      </c>
      <c r="D100" s="165" t="s">
        <v>156</v>
      </c>
      <c r="E100" s="166" t="s">
        <v>461</v>
      </c>
      <c r="F100" s="167" t="s">
        <v>462</v>
      </c>
      <c r="G100" s="168" t="s">
        <v>246</v>
      </c>
      <c r="H100" s="169">
        <v>35</v>
      </c>
      <c r="I100" s="170"/>
      <c r="J100" s="171">
        <f>ROUND(I100*H100,2)</f>
        <v>0</v>
      </c>
      <c r="K100" s="172"/>
      <c r="L100" s="38"/>
      <c r="M100" s="173" t="s">
        <v>19</v>
      </c>
      <c r="N100" s="174" t="s">
        <v>46</v>
      </c>
      <c r="O100" s="6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7" t="s">
        <v>160</v>
      </c>
      <c r="AT100" s="177" t="s">
        <v>156</v>
      </c>
      <c r="AU100" s="177" t="s">
        <v>85</v>
      </c>
      <c r="AY100" s="16" t="s">
        <v>155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6" t="s">
        <v>83</v>
      </c>
      <c r="BK100" s="178">
        <f>ROUND(I100*H100,2)</f>
        <v>0</v>
      </c>
      <c r="BL100" s="16" t="s">
        <v>160</v>
      </c>
      <c r="BM100" s="177" t="s">
        <v>779</v>
      </c>
    </row>
    <row r="101" spans="1:65" s="13" customFormat="1" ht="11.25">
      <c r="B101" s="196"/>
      <c r="C101" s="197"/>
      <c r="D101" s="179" t="s">
        <v>241</v>
      </c>
      <c r="E101" s="198" t="s">
        <v>19</v>
      </c>
      <c r="F101" s="199" t="s">
        <v>777</v>
      </c>
      <c r="G101" s="197"/>
      <c r="H101" s="200">
        <v>17.5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241</v>
      </c>
      <c r="AU101" s="206" t="s">
        <v>85</v>
      </c>
      <c r="AV101" s="13" t="s">
        <v>85</v>
      </c>
      <c r="AW101" s="13" t="s">
        <v>37</v>
      </c>
      <c r="AX101" s="13" t="s">
        <v>75</v>
      </c>
      <c r="AY101" s="206" t="s">
        <v>155</v>
      </c>
    </row>
    <row r="102" spans="1:65" s="13" customFormat="1" ht="11.25">
      <c r="B102" s="196"/>
      <c r="C102" s="197"/>
      <c r="D102" s="179" t="s">
        <v>241</v>
      </c>
      <c r="E102" s="198" t="s">
        <v>19</v>
      </c>
      <c r="F102" s="199" t="s">
        <v>778</v>
      </c>
      <c r="G102" s="197"/>
      <c r="H102" s="200">
        <v>17.5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241</v>
      </c>
      <c r="AU102" s="206" t="s">
        <v>85</v>
      </c>
      <c r="AV102" s="13" t="s">
        <v>85</v>
      </c>
      <c r="AW102" s="13" t="s">
        <v>37</v>
      </c>
      <c r="AX102" s="13" t="s">
        <v>75</v>
      </c>
      <c r="AY102" s="206" t="s">
        <v>155</v>
      </c>
    </row>
    <row r="103" spans="1:65" s="14" customFormat="1" ht="11.25">
      <c r="B103" s="207"/>
      <c r="C103" s="208"/>
      <c r="D103" s="179" t="s">
        <v>241</v>
      </c>
      <c r="E103" s="209" t="s">
        <v>19</v>
      </c>
      <c r="F103" s="210" t="s">
        <v>243</v>
      </c>
      <c r="G103" s="208"/>
      <c r="H103" s="211">
        <v>35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241</v>
      </c>
      <c r="AU103" s="217" t="s">
        <v>85</v>
      </c>
      <c r="AV103" s="14" t="s">
        <v>160</v>
      </c>
      <c r="AW103" s="14" t="s">
        <v>37</v>
      </c>
      <c r="AX103" s="14" t="s">
        <v>83</v>
      </c>
      <c r="AY103" s="217" t="s">
        <v>155</v>
      </c>
    </row>
    <row r="104" spans="1:65" s="2" customFormat="1" ht="33" customHeight="1">
      <c r="A104" s="33"/>
      <c r="B104" s="34"/>
      <c r="C104" s="165" t="s">
        <v>180</v>
      </c>
      <c r="D104" s="165" t="s">
        <v>156</v>
      </c>
      <c r="E104" s="166" t="s">
        <v>464</v>
      </c>
      <c r="F104" s="167" t="s">
        <v>465</v>
      </c>
      <c r="G104" s="168" t="s">
        <v>258</v>
      </c>
      <c r="H104" s="169">
        <v>834.5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85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780</v>
      </c>
    </row>
    <row r="105" spans="1:65" s="13" customFormat="1" ht="11.25">
      <c r="B105" s="196"/>
      <c r="C105" s="197"/>
      <c r="D105" s="179" t="s">
        <v>241</v>
      </c>
      <c r="E105" s="198" t="s">
        <v>19</v>
      </c>
      <c r="F105" s="199" t="s">
        <v>773</v>
      </c>
      <c r="G105" s="197"/>
      <c r="H105" s="200">
        <v>86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241</v>
      </c>
      <c r="AU105" s="206" t="s">
        <v>85</v>
      </c>
      <c r="AV105" s="13" t="s">
        <v>85</v>
      </c>
      <c r="AW105" s="13" t="s">
        <v>37</v>
      </c>
      <c r="AX105" s="13" t="s">
        <v>75</v>
      </c>
      <c r="AY105" s="206" t="s">
        <v>155</v>
      </c>
    </row>
    <row r="106" spans="1:65" s="13" customFormat="1" ht="11.25">
      <c r="B106" s="196"/>
      <c r="C106" s="197"/>
      <c r="D106" s="179" t="s">
        <v>241</v>
      </c>
      <c r="E106" s="198" t="s">
        <v>19</v>
      </c>
      <c r="F106" s="199" t="s">
        <v>774</v>
      </c>
      <c r="G106" s="197"/>
      <c r="H106" s="200">
        <v>77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241</v>
      </c>
      <c r="AU106" s="206" t="s">
        <v>85</v>
      </c>
      <c r="AV106" s="13" t="s">
        <v>85</v>
      </c>
      <c r="AW106" s="13" t="s">
        <v>37</v>
      </c>
      <c r="AX106" s="13" t="s">
        <v>75</v>
      </c>
      <c r="AY106" s="206" t="s">
        <v>155</v>
      </c>
    </row>
    <row r="107" spans="1:65" s="13" customFormat="1" ht="11.25">
      <c r="B107" s="196"/>
      <c r="C107" s="197"/>
      <c r="D107" s="179" t="s">
        <v>241</v>
      </c>
      <c r="E107" s="198" t="s">
        <v>19</v>
      </c>
      <c r="F107" s="199" t="s">
        <v>775</v>
      </c>
      <c r="G107" s="197"/>
      <c r="H107" s="200">
        <v>185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241</v>
      </c>
      <c r="AU107" s="206" t="s">
        <v>85</v>
      </c>
      <c r="AV107" s="13" t="s">
        <v>85</v>
      </c>
      <c r="AW107" s="13" t="s">
        <v>37</v>
      </c>
      <c r="AX107" s="13" t="s">
        <v>75</v>
      </c>
      <c r="AY107" s="206" t="s">
        <v>155</v>
      </c>
    </row>
    <row r="108" spans="1:65" s="13" customFormat="1" ht="11.25">
      <c r="B108" s="196"/>
      <c r="C108" s="197"/>
      <c r="D108" s="179" t="s">
        <v>241</v>
      </c>
      <c r="E108" s="198" t="s">
        <v>19</v>
      </c>
      <c r="F108" s="199" t="s">
        <v>770</v>
      </c>
      <c r="G108" s="197"/>
      <c r="H108" s="200">
        <v>132.5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241</v>
      </c>
      <c r="AU108" s="206" t="s">
        <v>85</v>
      </c>
      <c r="AV108" s="13" t="s">
        <v>85</v>
      </c>
      <c r="AW108" s="13" t="s">
        <v>37</v>
      </c>
      <c r="AX108" s="13" t="s">
        <v>75</v>
      </c>
      <c r="AY108" s="206" t="s">
        <v>155</v>
      </c>
    </row>
    <row r="109" spans="1:65" s="13" customFormat="1" ht="11.25">
      <c r="B109" s="196"/>
      <c r="C109" s="197"/>
      <c r="D109" s="179" t="s">
        <v>241</v>
      </c>
      <c r="E109" s="198" t="s">
        <v>19</v>
      </c>
      <c r="F109" s="199" t="s">
        <v>771</v>
      </c>
      <c r="G109" s="197"/>
      <c r="H109" s="200">
        <v>354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241</v>
      </c>
      <c r="AU109" s="206" t="s">
        <v>85</v>
      </c>
      <c r="AV109" s="13" t="s">
        <v>85</v>
      </c>
      <c r="AW109" s="13" t="s">
        <v>37</v>
      </c>
      <c r="AX109" s="13" t="s">
        <v>75</v>
      </c>
      <c r="AY109" s="206" t="s">
        <v>155</v>
      </c>
    </row>
    <row r="110" spans="1:65" s="14" customFormat="1" ht="11.25">
      <c r="B110" s="207"/>
      <c r="C110" s="208"/>
      <c r="D110" s="179" t="s">
        <v>241</v>
      </c>
      <c r="E110" s="209" t="s">
        <v>19</v>
      </c>
      <c r="F110" s="210" t="s">
        <v>243</v>
      </c>
      <c r="G110" s="208"/>
      <c r="H110" s="211">
        <v>834.5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241</v>
      </c>
      <c r="AU110" s="217" t="s">
        <v>85</v>
      </c>
      <c r="AV110" s="14" t="s">
        <v>160</v>
      </c>
      <c r="AW110" s="14" t="s">
        <v>37</v>
      </c>
      <c r="AX110" s="14" t="s">
        <v>83</v>
      </c>
      <c r="AY110" s="217" t="s">
        <v>155</v>
      </c>
    </row>
    <row r="111" spans="1:65" s="2" customFormat="1" ht="33" customHeight="1">
      <c r="A111" s="33"/>
      <c r="B111" s="34"/>
      <c r="C111" s="165" t="s">
        <v>185</v>
      </c>
      <c r="D111" s="165" t="s">
        <v>156</v>
      </c>
      <c r="E111" s="166" t="s">
        <v>467</v>
      </c>
      <c r="F111" s="167" t="s">
        <v>468</v>
      </c>
      <c r="G111" s="168" t="s">
        <v>258</v>
      </c>
      <c r="H111" s="169">
        <v>5841.5</v>
      </c>
      <c r="I111" s="170"/>
      <c r="J111" s="171">
        <f>ROUND(I111*H111,2)</f>
        <v>0</v>
      </c>
      <c r="K111" s="172"/>
      <c r="L111" s="38"/>
      <c r="M111" s="173" t="s">
        <v>19</v>
      </c>
      <c r="N111" s="174" t="s">
        <v>46</v>
      </c>
      <c r="O111" s="63"/>
      <c r="P111" s="175">
        <f>O111*H111</f>
        <v>0</v>
      </c>
      <c r="Q111" s="175">
        <v>0</v>
      </c>
      <c r="R111" s="175">
        <f>Q111*H111</f>
        <v>0</v>
      </c>
      <c r="S111" s="175">
        <v>0</v>
      </c>
      <c r="T111" s="176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77" t="s">
        <v>160</v>
      </c>
      <c r="AT111" s="177" t="s">
        <v>156</v>
      </c>
      <c r="AU111" s="177" t="s">
        <v>85</v>
      </c>
      <c r="AY111" s="16" t="s">
        <v>155</v>
      </c>
      <c r="BE111" s="178">
        <f>IF(N111="základní",J111,0)</f>
        <v>0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16" t="s">
        <v>83</v>
      </c>
      <c r="BK111" s="178">
        <f>ROUND(I111*H111,2)</f>
        <v>0</v>
      </c>
      <c r="BL111" s="16" t="s">
        <v>160</v>
      </c>
      <c r="BM111" s="177" t="s">
        <v>781</v>
      </c>
    </row>
    <row r="112" spans="1:65" s="13" customFormat="1" ht="11.25">
      <c r="B112" s="196"/>
      <c r="C112" s="197"/>
      <c r="D112" s="179" t="s">
        <v>241</v>
      </c>
      <c r="E112" s="197"/>
      <c r="F112" s="199" t="s">
        <v>782</v>
      </c>
      <c r="G112" s="197"/>
      <c r="H112" s="200">
        <v>5841.5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241</v>
      </c>
      <c r="AU112" s="206" t="s">
        <v>85</v>
      </c>
      <c r="AV112" s="13" t="s">
        <v>85</v>
      </c>
      <c r="AW112" s="13" t="s">
        <v>4</v>
      </c>
      <c r="AX112" s="13" t="s">
        <v>83</v>
      </c>
      <c r="AY112" s="206" t="s">
        <v>155</v>
      </c>
    </row>
    <row r="113" spans="1:65" s="2" customFormat="1" ht="21.75" customHeight="1">
      <c r="A113" s="33"/>
      <c r="B113" s="34"/>
      <c r="C113" s="165" t="s">
        <v>190</v>
      </c>
      <c r="D113" s="165" t="s">
        <v>156</v>
      </c>
      <c r="E113" s="166" t="s">
        <v>284</v>
      </c>
      <c r="F113" s="167" t="s">
        <v>285</v>
      </c>
      <c r="G113" s="168" t="s">
        <v>258</v>
      </c>
      <c r="H113" s="169">
        <v>348</v>
      </c>
      <c r="I113" s="170"/>
      <c r="J113" s="171">
        <f>ROUND(I113*H113,2)</f>
        <v>0</v>
      </c>
      <c r="K113" s="172"/>
      <c r="L113" s="38"/>
      <c r="M113" s="173" t="s">
        <v>19</v>
      </c>
      <c r="N113" s="174" t="s">
        <v>46</v>
      </c>
      <c r="O113" s="63"/>
      <c r="P113" s="175">
        <f>O113*H113</f>
        <v>0</v>
      </c>
      <c r="Q113" s="175">
        <v>0</v>
      </c>
      <c r="R113" s="175">
        <f>Q113*H113</f>
        <v>0</v>
      </c>
      <c r="S113" s="175">
        <v>0</v>
      </c>
      <c r="T113" s="176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77" t="s">
        <v>160</v>
      </c>
      <c r="AT113" s="177" t="s">
        <v>156</v>
      </c>
      <c r="AU113" s="177" t="s">
        <v>85</v>
      </c>
      <c r="AY113" s="16" t="s">
        <v>155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16" t="s">
        <v>83</v>
      </c>
      <c r="BK113" s="178">
        <f>ROUND(I113*H113,2)</f>
        <v>0</v>
      </c>
      <c r="BL113" s="16" t="s">
        <v>160</v>
      </c>
      <c r="BM113" s="177" t="s">
        <v>783</v>
      </c>
    </row>
    <row r="114" spans="1:65" s="2" customFormat="1" ht="29.25">
      <c r="A114" s="33"/>
      <c r="B114" s="34"/>
      <c r="C114" s="35"/>
      <c r="D114" s="179" t="s">
        <v>162</v>
      </c>
      <c r="E114" s="35"/>
      <c r="F114" s="180" t="s">
        <v>279</v>
      </c>
      <c r="G114" s="35"/>
      <c r="H114" s="35"/>
      <c r="I114" s="181"/>
      <c r="J114" s="35"/>
      <c r="K114" s="35"/>
      <c r="L114" s="38"/>
      <c r="M114" s="182"/>
      <c r="N114" s="183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162</v>
      </c>
      <c r="AU114" s="16" t="s">
        <v>85</v>
      </c>
    </row>
    <row r="115" spans="1:65" s="13" customFormat="1" ht="11.25">
      <c r="B115" s="196"/>
      <c r="C115" s="197"/>
      <c r="D115" s="179" t="s">
        <v>241</v>
      </c>
      <c r="E115" s="198" t="s">
        <v>19</v>
      </c>
      <c r="F115" s="199" t="s">
        <v>773</v>
      </c>
      <c r="G115" s="197"/>
      <c r="H115" s="200">
        <v>86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241</v>
      </c>
      <c r="AU115" s="206" t="s">
        <v>85</v>
      </c>
      <c r="AV115" s="13" t="s">
        <v>85</v>
      </c>
      <c r="AW115" s="13" t="s">
        <v>37</v>
      </c>
      <c r="AX115" s="13" t="s">
        <v>75</v>
      </c>
      <c r="AY115" s="206" t="s">
        <v>155</v>
      </c>
    </row>
    <row r="116" spans="1:65" s="13" customFormat="1" ht="11.25">
      <c r="B116" s="196"/>
      <c r="C116" s="197"/>
      <c r="D116" s="179" t="s">
        <v>241</v>
      </c>
      <c r="E116" s="198" t="s">
        <v>19</v>
      </c>
      <c r="F116" s="199" t="s">
        <v>774</v>
      </c>
      <c r="G116" s="197"/>
      <c r="H116" s="200">
        <v>77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241</v>
      </c>
      <c r="AU116" s="206" t="s">
        <v>85</v>
      </c>
      <c r="AV116" s="13" t="s">
        <v>85</v>
      </c>
      <c r="AW116" s="13" t="s">
        <v>37</v>
      </c>
      <c r="AX116" s="13" t="s">
        <v>75</v>
      </c>
      <c r="AY116" s="206" t="s">
        <v>155</v>
      </c>
    </row>
    <row r="117" spans="1:65" s="13" customFormat="1" ht="11.25">
      <c r="B117" s="196"/>
      <c r="C117" s="197"/>
      <c r="D117" s="179" t="s">
        <v>241</v>
      </c>
      <c r="E117" s="198" t="s">
        <v>19</v>
      </c>
      <c r="F117" s="199" t="s">
        <v>775</v>
      </c>
      <c r="G117" s="197"/>
      <c r="H117" s="200">
        <v>185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241</v>
      </c>
      <c r="AU117" s="206" t="s">
        <v>85</v>
      </c>
      <c r="AV117" s="13" t="s">
        <v>85</v>
      </c>
      <c r="AW117" s="13" t="s">
        <v>37</v>
      </c>
      <c r="AX117" s="13" t="s">
        <v>75</v>
      </c>
      <c r="AY117" s="206" t="s">
        <v>155</v>
      </c>
    </row>
    <row r="118" spans="1:65" s="14" customFormat="1" ht="11.25">
      <c r="B118" s="207"/>
      <c r="C118" s="208"/>
      <c r="D118" s="179" t="s">
        <v>241</v>
      </c>
      <c r="E118" s="209" t="s">
        <v>19</v>
      </c>
      <c r="F118" s="210" t="s">
        <v>243</v>
      </c>
      <c r="G118" s="208"/>
      <c r="H118" s="211">
        <v>348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241</v>
      </c>
      <c r="AU118" s="217" t="s">
        <v>85</v>
      </c>
      <c r="AV118" s="14" t="s">
        <v>160</v>
      </c>
      <c r="AW118" s="14" t="s">
        <v>37</v>
      </c>
      <c r="AX118" s="14" t="s">
        <v>83</v>
      </c>
      <c r="AY118" s="217" t="s">
        <v>155</v>
      </c>
    </row>
    <row r="119" spans="1:65" s="2" customFormat="1" ht="21.75" customHeight="1">
      <c r="A119" s="33"/>
      <c r="B119" s="34"/>
      <c r="C119" s="165" t="s">
        <v>195</v>
      </c>
      <c r="D119" s="165" t="s">
        <v>156</v>
      </c>
      <c r="E119" s="166" t="s">
        <v>287</v>
      </c>
      <c r="F119" s="167" t="s">
        <v>288</v>
      </c>
      <c r="G119" s="168" t="s">
        <v>258</v>
      </c>
      <c r="H119" s="169">
        <v>348</v>
      </c>
      <c r="I119" s="170"/>
      <c r="J119" s="171">
        <f>ROUND(I119*H119,2)</f>
        <v>0</v>
      </c>
      <c r="K119" s="172"/>
      <c r="L119" s="38"/>
      <c r="M119" s="173" t="s">
        <v>19</v>
      </c>
      <c r="N119" s="174" t="s">
        <v>46</v>
      </c>
      <c r="O119" s="63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77" t="s">
        <v>160</v>
      </c>
      <c r="AT119" s="177" t="s">
        <v>156</v>
      </c>
      <c r="AU119" s="177" t="s">
        <v>85</v>
      </c>
      <c r="AY119" s="16" t="s">
        <v>155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6" t="s">
        <v>83</v>
      </c>
      <c r="BK119" s="178">
        <f>ROUND(I119*H119,2)</f>
        <v>0</v>
      </c>
      <c r="BL119" s="16" t="s">
        <v>160</v>
      </c>
      <c r="BM119" s="177" t="s">
        <v>784</v>
      </c>
    </row>
    <row r="120" spans="1:65" s="2" customFormat="1" ht="19.5">
      <c r="A120" s="33"/>
      <c r="B120" s="34"/>
      <c r="C120" s="35"/>
      <c r="D120" s="179" t="s">
        <v>162</v>
      </c>
      <c r="E120" s="35"/>
      <c r="F120" s="180" t="s">
        <v>290</v>
      </c>
      <c r="G120" s="35"/>
      <c r="H120" s="35"/>
      <c r="I120" s="181"/>
      <c r="J120" s="35"/>
      <c r="K120" s="35"/>
      <c r="L120" s="38"/>
      <c r="M120" s="182"/>
      <c r="N120" s="183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162</v>
      </c>
      <c r="AU120" s="16" t="s">
        <v>85</v>
      </c>
    </row>
    <row r="121" spans="1:65" s="13" customFormat="1" ht="11.25">
      <c r="B121" s="196"/>
      <c r="C121" s="197"/>
      <c r="D121" s="179" t="s">
        <v>241</v>
      </c>
      <c r="E121" s="198" t="s">
        <v>19</v>
      </c>
      <c r="F121" s="199" t="s">
        <v>773</v>
      </c>
      <c r="G121" s="197"/>
      <c r="H121" s="200">
        <v>86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241</v>
      </c>
      <c r="AU121" s="206" t="s">
        <v>85</v>
      </c>
      <c r="AV121" s="13" t="s">
        <v>85</v>
      </c>
      <c r="AW121" s="13" t="s">
        <v>37</v>
      </c>
      <c r="AX121" s="13" t="s">
        <v>75</v>
      </c>
      <c r="AY121" s="206" t="s">
        <v>155</v>
      </c>
    </row>
    <row r="122" spans="1:65" s="13" customFormat="1" ht="11.25">
      <c r="B122" s="196"/>
      <c r="C122" s="197"/>
      <c r="D122" s="179" t="s">
        <v>241</v>
      </c>
      <c r="E122" s="198" t="s">
        <v>19</v>
      </c>
      <c r="F122" s="199" t="s">
        <v>774</v>
      </c>
      <c r="G122" s="197"/>
      <c r="H122" s="200">
        <v>77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241</v>
      </c>
      <c r="AU122" s="206" t="s">
        <v>85</v>
      </c>
      <c r="AV122" s="13" t="s">
        <v>85</v>
      </c>
      <c r="AW122" s="13" t="s">
        <v>37</v>
      </c>
      <c r="AX122" s="13" t="s">
        <v>75</v>
      </c>
      <c r="AY122" s="206" t="s">
        <v>155</v>
      </c>
    </row>
    <row r="123" spans="1:65" s="13" customFormat="1" ht="11.25">
      <c r="B123" s="196"/>
      <c r="C123" s="197"/>
      <c r="D123" s="179" t="s">
        <v>241</v>
      </c>
      <c r="E123" s="198" t="s">
        <v>19</v>
      </c>
      <c r="F123" s="199" t="s">
        <v>775</v>
      </c>
      <c r="G123" s="197"/>
      <c r="H123" s="200">
        <v>185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241</v>
      </c>
      <c r="AU123" s="206" t="s">
        <v>85</v>
      </c>
      <c r="AV123" s="13" t="s">
        <v>85</v>
      </c>
      <c r="AW123" s="13" t="s">
        <v>37</v>
      </c>
      <c r="AX123" s="13" t="s">
        <v>75</v>
      </c>
      <c r="AY123" s="206" t="s">
        <v>155</v>
      </c>
    </row>
    <row r="124" spans="1:65" s="14" customFormat="1" ht="11.25">
      <c r="B124" s="207"/>
      <c r="C124" s="208"/>
      <c r="D124" s="179" t="s">
        <v>241</v>
      </c>
      <c r="E124" s="209" t="s">
        <v>19</v>
      </c>
      <c r="F124" s="210" t="s">
        <v>243</v>
      </c>
      <c r="G124" s="208"/>
      <c r="H124" s="211">
        <v>348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241</v>
      </c>
      <c r="AU124" s="217" t="s">
        <v>85</v>
      </c>
      <c r="AV124" s="14" t="s">
        <v>160</v>
      </c>
      <c r="AW124" s="14" t="s">
        <v>37</v>
      </c>
      <c r="AX124" s="14" t="s">
        <v>83</v>
      </c>
      <c r="AY124" s="217" t="s">
        <v>155</v>
      </c>
    </row>
    <row r="125" spans="1:65" s="2" customFormat="1" ht="21.75" customHeight="1">
      <c r="A125" s="33"/>
      <c r="B125" s="34"/>
      <c r="C125" s="165" t="s">
        <v>200</v>
      </c>
      <c r="D125" s="165" t="s">
        <v>156</v>
      </c>
      <c r="E125" s="166" t="s">
        <v>293</v>
      </c>
      <c r="F125" s="167" t="s">
        <v>294</v>
      </c>
      <c r="G125" s="168" t="s">
        <v>258</v>
      </c>
      <c r="H125" s="169">
        <v>834.5</v>
      </c>
      <c r="I125" s="170"/>
      <c r="J125" s="171">
        <f>ROUND(I125*H125,2)</f>
        <v>0</v>
      </c>
      <c r="K125" s="172"/>
      <c r="L125" s="38"/>
      <c r="M125" s="173" t="s">
        <v>19</v>
      </c>
      <c r="N125" s="174" t="s">
        <v>46</v>
      </c>
      <c r="O125" s="63"/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7" t="s">
        <v>160</v>
      </c>
      <c r="AT125" s="177" t="s">
        <v>156</v>
      </c>
      <c r="AU125" s="177" t="s">
        <v>85</v>
      </c>
      <c r="AY125" s="16" t="s">
        <v>155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6" t="s">
        <v>83</v>
      </c>
      <c r="BK125" s="178">
        <f>ROUND(I125*H125,2)</f>
        <v>0</v>
      </c>
      <c r="BL125" s="16" t="s">
        <v>160</v>
      </c>
      <c r="BM125" s="177" t="s">
        <v>785</v>
      </c>
    </row>
    <row r="126" spans="1:65" s="13" customFormat="1" ht="11.25">
      <c r="B126" s="196"/>
      <c r="C126" s="197"/>
      <c r="D126" s="179" t="s">
        <v>241</v>
      </c>
      <c r="E126" s="198" t="s">
        <v>19</v>
      </c>
      <c r="F126" s="199" t="s">
        <v>773</v>
      </c>
      <c r="G126" s="197"/>
      <c r="H126" s="200">
        <v>86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241</v>
      </c>
      <c r="AU126" s="206" t="s">
        <v>85</v>
      </c>
      <c r="AV126" s="13" t="s">
        <v>85</v>
      </c>
      <c r="AW126" s="13" t="s">
        <v>37</v>
      </c>
      <c r="AX126" s="13" t="s">
        <v>75</v>
      </c>
      <c r="AY126" s="206" t="s">
        <v>155</v>
      </c>
    </row>
    <row r="127" spans="1:65" s="13" customFormat="1" ht="11.25">
      <c r="B127" s="196"/>
      <c r="C127" s="197"/>
      <c r="D127" s="179" t="s">
        <v>241</v>
      </c>
      <c r="E127" s="198" t="s">
        <v>19</v>
      </c>
      <c r="F127" s="199" t="s">
        <v>774</v>
      </c>
      <c r="G127" s="197"/>
      <c r="H127" s="200">
        <v>77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241</v>
      </c>
      <c r="AU127" s="206" t="s">
        <v>85</v>
      </c>
      <c r="AV127" s="13" t="s">
        <v>85</v>
      </c>
      <c r="AW127" s="13" t="s">
        <v>37</v>
      </c>
      <c r="AX127" s="13" t="s">
        <v>75</v>
      </c>
      <c r="AY127" s="206" t="s">
        <v>155</v>
      </c>
    </row>
    <row r="128" spans="1:65" s="13" customFormat="1" ht="11.25">
      <c r="B128" s="196"/>
      <c r="C128" s="197"/>
      <c r="D128" s="179" t="s">
        <v>241</v>
      </c>
      <c r="E128" s="198" t="s">
        <v>19</v>
      </c>
      <c r="F128" s="199" t="s">
        <v>775</v>
      </c>
      <c r="G128" s="197"/>
      <c r="H128" s="200">
        <v>185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241</v>
      </c>
      <c r="AU128" s="206" t="s">
        <v>85</v>
      </c>
      <c r="AV128" s="13" t="s">
        <v>85</v>
      </c>
      <c r="AW128" s="13" t="s">
        <v>37</v>
      </c>
      <c r="AX128" s="13" t="s">
        <v>75</v>
      </c>
      <c r="AY128" s="206" t="s">
        <v>155</v>
      </c>
    </row>
    <row r="129" spans="1:65" s="13" customFormat="1" ht="11.25">
      <c r="B129" s="196"/>
      <c r="C129" s="197"/>
      <c r="D129" s="179" t="s">
        <v>241</v>
      </c>
      <c r="E129" s="198" t="s">
        <v>19</v>
      </c>
      <c r="F129" s="199" t="s">
        <v>770</v>
      </c>
      <c r="G129" s="197"/>
      <c r="H129" s="200">
        <v>132.5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241</v>
      </c>
      <c r="AU129" s="206" t="s">
        <v>85</v>
      </c>
      <c r="AV129" s="13" t="s">
        <v>85</v>
      </c>
      <c r="AW129" s="13" t="s">
        <v>37</v>
      </c>
      <c r="AX129" s="13" t="s">
        <v>75</v>
      </c>
      <c r="AY129" s="206" t="s">
        <v>155</v>
      </c>
    </row>
    <row r="130" spans="1:65" s="13" customFormat="1" ht="11.25">
      <c r="B130" s="196"/>
      <c r="C130" s="197"/>
      <c r="D130" s="179" t="s">
        <v>241</v>
      </c>
      <c r="E130" s="198" t="s">
        <v>19</v>
      </c>
      <c r="F130" s="199" t="s">
        <v>771</v>
      </c>
      <c r="G130" s="197"/>
      <c r="H130" s="200">
        <v>354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241</v>
      </c>
      <c r="AU130" s="206" t="s">
        <v>85</v>
      </c>
      <c r="AV130" s="13" t="s">
        <v>85</v>
      </c>
      <c r="AW130" s="13" t="s">
        <v>37</v>
      </c>
      <c r="AX130" s="13" t="s">
        <v>75</v>
      </c>
      <c r="AY130" s="206" t="s">
        <v>155</v>
      </c>
    </row>
    <row r="131" spans="1:65" s="14" customFormat="1" ht="11.25">
      <c r="B131" s="207"/>
      <c r="C131" s="208"/>
      <c r="D131" s="179" t="s">
        <v>241</v>
      </c>
      <c r="E131" s="209" t="s">
        <v>19</v>
      </c>
      <c r="F131" s="210" t="s">
        <v>243</v>
      </c>
      <c r="G131" s="208"/>
      <c r="H131" s="211">
        <v>834.5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241</v>
      </c>
      <c r="AU131" s="217" t="s">
        <v>85</v>
      </c>
      <c r="AV131" s="14" t="s">
        <v>160</v>
      </c>
      <c r="AW131" s="14" t="s">
        <v>37</v>
      </c>
      <c r="AX131" s="14" t="s">
        <v>83</v>
      </c>
      <c r="AY131" s="217" t="s">
        <v>155</v>
      </c>
    </row>
    <row r="132" spans="1:65" s="2" customFormat="1" ht="21.75" customHeight="1">
      <c r="A132" s="33"/>
      <c r="B132" s="34"/>
      <c r="C132" s="165" t="s">
        <v>205</v>
      </c>
      <c r="D132" s="165" t="s">
        <v>156</v>
      </c>
      <c r="E132" s="166" t="s">
        <v>474</v>
      </c>
      <c r="F132" s="167" t="s">
        <v>475</v>
      </c>
      <c r="G132" s="168" t="s">
        <v>246</v>
      </c>
      <c r="H132" s="169">
        <v>1128</v>
      </c>
      <c r="I132" s="170"/>
      <c r="J132" s="171">
        <f>ROUND(I132*H132,2)</f>
        <v>0</v>
      </c>
      <c r="K132" s="172"/>
      <c r="L132" s="38"/>
      <c r="M132" s="173" t="s">
        <v>19</v>
      </c>
      <c r="N132" s="174" t="s">
        <v>46</v>
      </c>
      <c r="O132" s="63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7" t="s">
        <v>160</v>
      </c>
      <c r="AT132" s="177" t="s">
        <v>156</v>
      </c>
      <c r="AU132" s="177" t="s">
        <v>85</v>
      </c>
      <c r="AY132" s="16" t="s">
        <v>155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6" t="s">
        <v>83</v>
      </c>
      <c r="BK132" s="178">
        <f>ROUND(I132*H132,2)</f>
        <v>0</v>
      </c>
      <c r="BL132" s="16" t="s">
        <v>160</v>
      </c>
      <c r="BM132" s="177" t="s">
        <v>786</v>
      </c>
    </row>
    <row r="133" spans="1:65" s="2" customFormat="1" ht="19.5">
      <c r="A133" s="33"/>
      <c r="B133" s="34"/>
      <c r="C133" s="35"/>
      <c r="D133" s="179" t="s">
        <v>162</v>
      </c>
      <c r="E133" s="35"/>
      <c r="F133" s="180" t="s">
        <v>787</v>
      </c>
      <c r="G133" s="35"/>
      <c r="H133" s="35"/>
      <c r="I133" s="181"/>
      <c r="J133" s="35"/>
      <c r="K133" s="35"/>
      <c r="L133" s="38"/>
      <c r="M133" s="182"/>
      <c r="N133" s="183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162</v>
      </c>
      <c r="AU133" s="16" t="s">
        <v>85</v>
      </c>
    </row>
    <row r="134" spans="1:65" s="13" customFormat="1" ht="11.25">
      <c r="B134" s="196"/>
      <c r="C134" s="197"/>
      <c r="D134" s="179" t="s">
        <v>241</v>
      </c>
      <c r="E134" s="198" t="s">
        <v>19</v>
      </c>
      <c r="F134" s="199" t="s">
        <v>788</v>
      </c>
      <c r="G134" s="197"/>
      <c r="H134" s="200">
        <v>255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241</v>
      </c>
      <c r="AU134" s="206" t="s">
        <v>85</v>
      </c>
      <c r="AV134" s="13" t="s">
        <v>85</v>
      </c>
      <c r="AW134" s="13" t="s">
        <v>37</v>
      </c>
      <c r="AX134" s="13" t="s">
        <v>75</v>
      </c>
      <c r="AY134" s="206" t="s">
        <v>155</v>
      </c>
    </row>
    <row r="135" spans="1:65" s="13" customFormat="1" ht="11.25">
      <c r="B135" s="196"/>
      <c r="C135" s="197"/>
      <c r="D135" s="179" t="s">
        <v>241</v>
      </c>
      <c r="E135" s="198" t="s">
        <v>19</v>
      </c>
      <c r="F135" s="199" t="s">
        <v>789</v>
      </c>
      <c r="G135" s="197"/>
      <c r="H135" s="200">
        <v>175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241</v>
      </c>
      <c r="AU135" s="206" t="s">
        <v>85</v>
      </c>
      <c r="AV135" s="13" t="s">
        <v>85</v>
      </c>
      <c r="AW135" s="13" t="s">
        <v>37</v>
      </c>
      <c r="AX135" s="13" t="s">
        <v>75</v>
      </c>
      <c r="AY135" s="206" t="s">
        <v>155</v>
      </c>
    </row>
    <row r="136" spans="1:65" s="13" customFormat="1" ht="11.25">
      <c r="B136" s="196"/>
      <c r="C136" s="197"/>
      <c r="D136" s="179" t="s">
        <v>241</v>
      </c>
      <c r="E136" s="198" t="s">
        <v>19</v>
      </c>
      <c r="F136" s="199" t="s">
        <v>790</v>
      </c>
      <c r="G136" s="197"/>
      <c r="H136" s="200">
        <v>698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241</v>
      </c>
      <c r="AU136" s="206" t="s">
        <v>85</v>
      </c>
      <c r="AV136" s="13" t="s">
        <v>85</v>
      </c>
      <c r="AW136" s="13" t="s">
        <v>37</v>
      </c>
      <c r="AX136" s="13" t="s">
        <v>75</v>
      </c>
      <c r="AY136" s="206" t="s">
        <v>155</v>
      </c>
    </row>
    <row r="137" spans="1:65" s="14" customFormat="1" ht="11.25">
      <c r="B137" s="207"/>
      <c r="C137" s="208"/>
      <c r="D137" s="179" t="s">
        <v>241</v>
      </c>
      <c r="E137" s="209" t="s">
        <v>19</v>
      </c>
      <c r="F137" s="210" t="s">
        <v>243</v>
      </c>
      <c r="G137" s="208"/>
      <c r="H137" s="211">
        <v>1128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241</v>
      </c>
      <c r="AU137" s="217" t="s">
        <v>85</v>
      </c>
      <c r="AV137" s="14" t="s">
        <v>160</v>
      </c>
      <c r="AW137" s="14" t="s">
        <v>37</v>
      </c>
      <c r="AX137" s="14" t="s">
        <v>83</v>
      </c>
      <c r="AY137" s="217" t="s">
        <v>155</v>
      </c>
    </row>
    <row r="138" spans="1:65" s="2" customFormat="1" ht="16.5" customHeight="1">
      <c r="A138" s="33"/>
      <c r="B138" s="34"/>
      <c r="C138" s="165" t="s">
        <v>210</v>
      </c>
      <c r="D138" s="165" t="s">
        <v>156</v>
      </c>
      <c r="E138" s="166" t="s">
        <v>298</v>
      </c>
      <c r="F138" s="167" t="s">
        <v>299</v>
      </c>
      <c r="G138" s="168" t="s">
        <v>19</v>
      </c>
      <c r="H138" s="169">
        <v>834.5</v>
      </c>
      <c r="I138" s="170"/>
      <c r="J138" s="171">
        <f>ROUND(I138*H138,2)</f>
        <v>0</v>
      </c>
      <c r="K138" s="172"/>
      <c r="L138" s="38"/>
      <c r="M138" s="173" t="s">
        <v>19</v>
      </c>
      <c r="N138" s="174" t="s">
        <v>46</v>
      </c>
      <c r="O138" s="6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7" t="s">
        <v>160</v>
      </c>
      <c r="AT138" s="177" t="s">
        <v>156</v>
      </c>
      <c r="AU138" s="177" t="s">
        <v>85</v>
      </c>
      <c r="AY138" s="16" t="s">
        <v>155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6" t="s">
        <v>83</v>
      </c>
      <c r="BK138" s="178">
        <f>ROUND(I138*H138,2)</f>
        <v>0</v>
      </c>
      <c r="BL138" s="16" t="s">
        <v>160</v>
      </c>
      <c r="BM138" s="177" t="s">
        <v>791</v>
      </c>
    </row>
    <row r="139" spans="1:65" s="13" customFormat="1" ht="11.25">
      <c r="B139" s="196"/>
      <c r="C139" s="197"/>
      <c r="D139" s="179" t="s">
        <v>241</v>
      </c>
      <c r="E139" s="198" t="s">
        <v>19</v>
      </c>
      <c r="F139" s="199" t="s">
        <v>773</v>
      </c>
      <c r="G139" s="197"/>
      <c r="H139" s="200">
        <v>86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241</v>
      </c>
      <c r="AU139" s="206" t="s">
        <v>85</v>
      </c>
      <c r="AV139" s="13" t="s">
        <v>85</v>
      </c>
      <c r="AW139" s="13" t="s">
        <v>37</v>
      </c>
      <c r="AX139" s="13" t="s">
        <v>75</v>
      </c>
      <c r="AY139" s="206" t="s">
        <v>155</v>
      </c>
    </row>
    <row r="140" spans="1:65" s="13" customFormat="1" ht="11.25">
      <c r="B140" s="196"/>
      <c r="C140" s="197"/>
      <c r="D140" s="179" t="s">
        <v>241</v>
      </c>
      <c r="E140" s="198" t="s">
        <v>19</v>
      </c>
      <c r="F140" s="199" t="s">
        <v>774</v>
      </c>
      <c r="G140" s="197"/>
      <c r="H140" s="200">
        <v>77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241</v>
      </c>
      <c r="AU140" s="206" t="s">
        <v>85</v>
      </c>
      <c r="AV140" s="13" t="s">
        <v>85</v>
      </c>
      <c r="AW140" s="13" t="s">
        <v>37</v>
      </c>
      <c r="AX140" s="13" t="s">
        <v>75</v>
      </c>
      <c r="AY140" s="206" t="s">
        <v>155</v>
      </c>
    </row>
    <row r="141" spans="1:65" s="13" customFormat="1" ht="11.25">
      <c r="B141" s="196"/>
      <c r="C141" s="197"/>
      <c r="D141" s="179" t="s">
        <v>241</v>
      </c>
      <c r="E141" s="198" t="s">
        <v>19</v>
      </c>
      <c r="F141" s="199" t="s">
        <v>775</v>
      </c>
      <c r="G141" s="197"/>
      <c r="H141" s="200">
        <v>185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241</v>
      </c>
      <c r="AU141" s="206" t="s">
        <v>85</v>
      </c>
      <c r="AV141" s="13" t="s">
        <v>85</v>
      </c>
      <c r="AW141" s="13" t="s">
        <v>37</v>
      </c>
      <c r="AX141" s="13" t="s">
        <v>75</v>
      </c>
      <c r="AY141" s="206" t="s">
        <v>155</v>
      </c>
    </row>
    <row r="142" spans="1:65" s="13" customFormat="1" ht="11.25">
      <c r="B142" s="196"/>
      <c r="C142" s="197"/>
      <c r="D142" s="179" t="s">
        <v>241</v>
      </c>
      <c r="E142" s="198" t="s">
        <v>19</v>
      </c>
      <c r="F142" s="199" t="s">
        <v>770</v>
      </c>
      <c r="G142" s="197"/>
      <c r="H142" s="200">
        <v>132.5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241</v>
      </c>
      <c r="AU142" s="206" t="s">
        <v>85</v>
      </c>
      <c r="AV142" s="13" t="s">
        <v>85</v>
      </c>
      <c r="AW142" s="13" t="s">
        <v>37</v>
      </c>
      <c r="AX142" s="13" t="s">
        <v>75</v>
      </c>
      <c r="AY142" s="206" t="s">
        <v>155</v>
      </c>
    </row>
    <row r="143" spans="1:65" s="13" customFormat="1" ht="11.25">
      <c r="B143" s="196"/>
      <c r="C143" s="197"/>
      <c r="D143" s="179" t="s">
        <v>241</v>
      </c>
      <c r="E143" s="198" t="s">
        <v>19</v>
      </c>
      <c r="F143" s="199" t="s">
        <v>771</v>
      </c>
      <c r="G143" s="197"/>
      <c r="H143" s="200">
        <v>354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241</v>
      </c>
      <c r="AU143" s="206" t="s">
        <v>85</v>
      </c>
      <c r="AV143" s="13" t="s">
        <v>85</v>
      </c>
      <c r="AW143" s="13" t="s">
        <v>37</v>
      </c>
      <c r="AX143" s="13" t="s">
        <v>75</v>
      </c>
      <c r="AY143" s="206" t="s">
        <v>155</v>
      </c>
    </row>
    <row r="144" spans="1:65" s="14" customFormat="1" ht="11.25">
      <c r="B144" s="207"/>
      <c r="C144" s="208"/>
      <c r="D144" s="179" t="s">
        <v>241</v>
      </c>
      <c r="E144" s="209" t="s">
        <v>19</v>
      </c>
      <c r="F144" s="210" t="s">
        <v>243</v>
      </c>
      <c r="G144" s="208"/>
      <c r="H144" s="211">
        <v>834.5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241</v>
      </c>
      <c r="AU144" s="217" t="s">
        <v>85</v>
      </c>
      <c r="AV144" s="14" t="s">
        <v>160</v>
      </c>
      <c r="AW144" s="14" t="s">
        <v>37</v>
      </c>
      <c r="AX144" s="14" t="s">
        <v>83</v>
      </c>
      <c r="AY144" s="217" t="s">
        <v>155</v>
      </c>
    </row>
    <row r="145" spans="1:65" s="11" customFormat="1" ht="22.9" customHeight="1">
      <c r="B145" s="151"/>
      <c r="C145" s="152"/>
      <c r="D145" s="153" t="s">
        <v>74</v>
      </c>
      <c r="E145" s="194" t="s">
        <v>160</v>
      </c>
      <c r="F145" s="194" t="s">
        <v>346</v>
      </c>
      <c r="G145" s="152"/>
      <c r="H145" s="152"/>
      <c r="I145" s="155"/>
      <c r="J145" s="195">
        <f>BK145</f>
        <v>0</v>
      </c>
      <c r="K145" s="152"/>
      <c r="L145" s="157"/>
      <c r="M145" s="158"/>
      <c r="N145" s="159"/>
      <c r="O145" s="159"/>
      <c r="P145" s="160">
        <f>SUM(P146:P170)</f>
        <v>0</v>
      </c>
      <c r="Q145" s="159"/>
      <c r="R145" s="160">
        <f>SUM(R146:R170)</f>
        <v>1871.8231999999998</v>
      </c>
      <c r="S145" s="159"/>
      <c r="T145" s="161">
        <f>SUM(T146:T170)</f>
        <v>0</v>
      </c>
      <c r="AR145" s="162" t="s">
        <v>83</v>
      </c>
      <c r="AT145" s="163" t="s">
        <v>74</v>
      </c>
      <c r="AU145" s="163" t="s">
        <v>83</v>
      </c>
      <c r="AY145" s="162" t="s">
        <v>155</v>
      </c>
      <c r="BK145" s="164">
        <f>SUM(BK146:BK170)</f>
        <v>0</v>
      </c>
    </row>
    <row r="146" spans="1:65" s="2" customFormat="1" ht="21.75" customHeight="1">
      <c r="A146" s="33"/>
      <c r="B146" s="34"/>
      <c r="C146" s="165" t="s">
        <v>214</v>
      </c>
      <c r="D146" s="165" t="s">
        <v>156</v>
      </c>
      <c r="E146" s="166" t="s">
        <v>490</v>
      </c>
      <c r="F146" s="167" t="s">
        <v>491</v>
      </c>
      <c r="G146" s="168" t="s">
        <v>258</v>
      </c>
      <c r="H146" s="169">
        <v>330</v>
      </c>
      <c r="I146" s="170"/>
      <c r="J146" s="171">
        <f>ROUND(I146*H146,2)</f>
        <v>0</v>
      </c>
      <c r="K146" s="172"/>
      <c r="L146" s="38"/>
      <c r="M146" s="173" t="s">
        <v>19</v>
      </c>
      <c r="N146" s="174" t="s">
        <v>46</v>
      </c>
      <c r="O146" s="63"/>
      <c r="P146" s="175">
        <f>O146*H146</f>
        <v>0</v>
      </c>
      <c r="Q146" s="175">
        <v>2.0019999999999998</v>
      </c>
      <c r="R146" s="175">
        <f>Q146*H146</f>
        <v>660.66</v>
      </c>
      <c r="S146" s="175">
        <v>0</v>
      </c>
      <c r="T146" s="17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7" t="s">
        <v>160</v>
      </c>
      <c r="AT146" s="177" t="s">
        <v>156</v>
      </c>
      <c r="AU146" s="177" t="s">
        <v>85</v>
      </c>
      <c r="AY146" s="16" t="s">
        <v>155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6" t="s">
        <v>83</v>
      </c>
      <c r="BK146" s="178">
        <f>ROUND(I146*H146,2)</f>
        <v>0</v>
      </c>
      <c r="BL146" s="16" t="s">
        <v>160</v>
      </c>
      <c r="BM146" s="177" t="s">
        <v>792</v>
      </c>
    </row>
    <row r="147" spans="1:65" s="13" customFormat="1" ht="11.25">
      <c r="B147" s="196"/>
      <c r="C147" s="197"/>
      <c r="D147" s="179" t="s">
        <v>241</v>
      </c>
      <c r="E147" s="198" t="s">
        <v>19</v>
      </c>
      <c r="F147" s="199" t="s">
        <v>793</v>
      </c>
      <c r="G147" s="197"/>
      <c r="H147" s="200">
        <v>77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241</v>
      </c>
      <c r="AU147" s="206" t="s">
        <v>85</v>
      </c>
      <c r="AV147" s="13" t="s">
        <v>85</v>
      </c>
      <c r="AW147" s="13" t="s">
        <v>37</v>
      </c>
      <c r="AX147" s="13" t="s">
        <v>75</v>
      </c>
      <c r="AY147" s="206" t="s">
        <v>155</v>
      </c>
    </row>
    <row r="148" spans="1:65" s="13" customFormat="1" ht="11.25">
      <c r="B148" s="196"/>
      <c r="C148" s="197"/>
      <c r="D148" s="179" t="s">
        <v>241</v>
      </c>
      <c r="E148" s="198" t="s">
        <v>19</v>
      </c>
      <c r="F148" s="199" t="s">
        <v>774</v>
      </c>
      <c r="G148" s="197"/>
      <c r="H148" s="200">
        <v>77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241</v>
      </c>
      <c r="AU148" s="206" t="s">
        <v>85</v>
      </c>
      <c r="AV148" s="13" t="s">
        <v>85</v>
      </c>
      <c r="AW148" s="13" t="s">
        <v>37</v>
      </c>
      <c r="AX148" s="13" t="s">
        <v>75</v>
      </c>
      <c r="AY148" s="206" t="s">
        <v>155</v>
      </c>
    </row>
    <row r="149" spans="1:65" s="13" customFormat="1" ht="11.25">
      <c r="B149" s="196"/>
      <c r="C149" s="197"/>
      <c r="D149" s="179" t="s">
        <v>241</v>
      </c>
      <c r="E149" s="198" t="s">
        <v>19</v>
      </c>
      <c r="F149" s="199" t="s">
        <v>794</v>
      </c>
      <c r="G149" s="197"/>
      <c r="H149" s="200">
        <v>176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241</v>
      </c>
      <c r="AU149" s="206" t="s">
        <v>85</v>
      </c>
      <c r="AV149" s="13" t="s">
        <v>85</v>
      </c>
      <c r="AW149" s="13" t="s">
        <v>37</v>
      </c>
      <c r="AX149" s="13" t="s">
        <v>75</v>
      </c>
      <c r="AY149" s="206" t="s">
        <v>155</v>
      </c>
    </row>
    <row r="150" spans="1:65" s="14" customFormat="1" ht="11.25">
      <c r="B150" s="207"/>
      <c r="C150" s="208"/>
      <c r="D150" s="179" t="s">
        <v>241</v>
      </c>
      <c r="E150" s="209" t="s">
        <v>19</v>
      </c>
      <c r="F150" s="210" t="s">
        <v>243</v>
      </c>
      <c r="G150" s="208"/>
      <c r="H150" s="211">
        <v>330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241</v>
      </c>
      <c r="AU150" s="217" t="s">
        <v>85</v>
      </c>
      <c r="AV150" s="14" t="s">
        <v>160</v>
      </c>
      <c r="AW150" s="14" t="s">
        <v>37</v>
      </c>
      <c r="AX150" s="14" t="s">
        <v>83</v>
      </c>
      <c r="AY150" s="217" t="s">
        <v>155</v>
      </c>
    </row>
    <row r="151" spans="1:65" s="2" customFormat="1" ht="33" customHeight="1">
      <c r="A151" s="33"/>
      <c r="B151" s="34"/>
      <c r="C151" s="165" t="s">
        <v>218</v>
      </c>
      <c r="D151" s="165" t="s">
        <v>156</v>
      </c>
      <c r="E151" s="166" t="s">
        <v>493</v>
      </c>
      <c r="F151" s="167" t="s">
        <v>494</v>
      </c>
      <c r="G151" s="168" t="s">
        <v>246</v>
      </c>
      <c r="H151" s="169">
        <v>300</v>
      </c>
      <c r="I151" s="170"/>
      <c r="J151" s="171">
        <f>ROUND(I151*H151,2)</f>
        <v>0</v>
      </c>
      <c r="K151" s="172"/>
      <c r="L151" s="38"/>
      <c r="M151" s="173" t="s">
        <v>19</v>
      </c>
      <c r="N151" s="174" t="s">
        <v>46</v>
      </c>
      <c r="O151" s="63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7" t="s">
        <v>160</v>
      </c>
      <c r="AT151" s="177" t="s">
        <v>156</v>
      </c>
      <c r="AU151" s="177" t="s">
        <v>85</v>
      </c>
      <c r="AY151" s="16" t="s">
        <v>155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6" t="s">
        <v>83</v>
      </c>
      <c r="BK151" s="178">
        <f>ROUND(I151*H151,2)</f>
        <v>0</v>
      </c>
      <c r="BL151" s="16" t="s">
        <v>160</v>
      </c>
      <c r="BM151" s="177" t="s">
        <v>795</v>
      </c>
    </row>
    <row r="152" spans="1:65" s="13" customFormat="1" ht="11.25">
      <c r="B152" s="196"/>
      <c r="C152" s="197"/>
      <c r="D152" s="179" t="s">
        <v>241</v>
      </c>
      <c r="E152" s="198" t="s">
        <v>19</v>
      </c>
      <c r="F152" s="199" t="s">
        <v>796</v>
      </c>
      <c r="G152" s="197"/>
      <c r="H152" s="200">
        <v>70</v>
      </c>
      <c r="I152" s="201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241</v>
      </c>
      <c r="AU152" s="206" t="s">
        <v>85</v>
      </c>
      <c r="AV152" s="13" t="s">
        <v>85</v>
      </c>
      <c r="AW152" s="13" t="s">
        <v>37</v>
      </c>
      <c r="AX152" s="13" t="s">
        <v>75</v>
      </c>
      <c r="AY152" s="206" t="s">
        <v>155</v>
      </c>
    </row>
    <row r="153" spans="1:65" s="13" customFormat="1" ht="11.25">
      <c r="B153" s="196"/>
      <c r="C153" s="197"/>
      <c r="D153" s="179" t="s">
        <v>241</v>
      </c>
      <c r="E153" s="198" t="s">
        <v>19</v>
      </c>
      <c r="F153" s="199" t="s">
        <v>797</v>
      </c>
      <c r="G153" s="197"/>
      <c r="H153" s="200">
        <v>70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241</v>
      </c>
      <c r="AU153" s="206" t="s">
        <v>85</v>
      </c>
      <c r="AV153" s="13" t="s">
        <v>85</v>
      </c>
      <c r="AW153" s="13" t="s">
        <v>37</v>
      </c>
      <c r="AX153" s="13" t="s">
        <v>75</v>
      </c>
      <c r="AY153" s="206" t="s">
        <v>155</v>
      </c>
    </row>
    <row r="154" spans="1:65" s="13" customFormat="1" ht="11.25">
      <c r="B154" s="196"/>
      <c r="C154" s="197"/>
      <c r="D154" s="179" t="s">
        <v>241</v>
      </c>
      <c r="E154" s="198" t="s">
        <v>19</v>
      </c>
      <c r="F154" s="199" t="s">
        <v>798</v>
      </c>
      <c r="G154" s="197"/>
      <c r="H154" s="200">
        <v>160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241</v>
      </c>
      <c r="AU154" s="206" t="s">
        <v>85</v>
      </c>
      <c r="AV154" s="13" t="s">
        <v>85</v>
      </c>
      <c r="AW154" s="13" t="s">
        <v>37</v>
      </c>
      <c r="AX154" s="13" t="s">
        <v>75</v>
      </c>
      <c r="AY154" s="206" t="s">
        <v>155</v>
      </c>
    </row>
    <row r="155" spans="1:65" s="14" customFormat="1" ht="11.25">
      <c r="B155" s="207"/>
      <c r="C155" s="208"/>
      <c r="D155" s="179" t="s">
        <v>241</v>
      </c>
      <c r="E155" s="209" t="s">
        <v>19</v>
      </c>
      <c r="F155" s="210" t="s">
        <v>243</v>
      </c>
      <c r="G155" s="208"/>
      <c r="H155" s="211">
        <v>300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241</v>
      </c>
      <c r="AU155" s="217" t="s">
        <v>85</v>
      </c>
      <c r="AV155" s="14" t="s">
        <v>160</v>
      </c>
      <c r="AW155" s="14" t="s">
        <v>37</v>
      </c>
      <c r="AX155" s="14" t="s">
        <v>83</v>
      </c>
      <c r="AY155" s="217" t="s">
        <v>155</v>
      </c>
    </row>
    <row r="156" spans="1:65" s="2" customFormat="1" ht="21.75" customHeight="1">
      <c r="A156" s="33"/>
      <c r="B156" s="34"/>
      <c r="C156" s="165" t="s">
        <v>8</v>
      </c>
      <c r="D156" s="165" t="s">
        <v>156</v>
      </c>
      <c r="E156" s="166" t="s">
        <v>497</v>
      </c>
      <c r="F156" s="167" t="s">
        <v>498</v>
      </c>
      <c r="G156" s="168" t="s">
        <v>258</v>
      </c>
      <c r="H156" s="169">
        <v>574</v>
      </c>
      <c r="I156" s="170"/>
      <c r="J156" s="171">
        <f>ROUND(I156*H156,2)</f>
        <v>0</v>
      </c>
      <c r="K156" s="172"/>
      <c r="L156" s="38"/>
      <c r="M156" s="173" t="s">
        <v>19</v>
      </c>
      <c r="N156" s="174" t="s">
        <v>46</v>
      </c>
      <c r="O156" s="63"/>
      <c r="P156" s="175">
        <f>O156*H156</f>
        <v>0</v>
      </c>
      <c r="Q156" s="175">
        <v>1.9967999999999999</v>
      </c>
      <c r="R156" s="175">
        <f>Q156*H156</f>
        <v>1146.1632</v>
      </c>
      <c r="S156" s="175">
        <v>0</v>
      </c>
      <c r="T156" s="17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7" t="s">
        <v>160</v>
      </c>
      <c r="AT156" s="177" t="s">
        <v>156</v>
      </c>
      <c r="AU156" s="177" t="s">
        <v>85</v>
      </c>
      <c r="AY156" s="16" t="s">
        <v>155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6" t="s">
        <v>83</v>
      </c>
      <c r="BK156" s="178">
        <f>ROUND(I156*H156,2)</f>
        <v>0</v>
      </c>
      <c r="BL156" s="16" t="s">
        <v>160</v>
      </c>
      <c r="BM156" s="177" t="s">
        <v>799</v>
      </c>
    </row>
    <row r="157" spans="1:65" s="13" customFormat="1" ht="11.25">
      <c r="B157" s="196"/>
      <c r="C157" s="197"/>
      <c r="D157" s="179" t="s">
        <v>241</v>
      </c>
      <c r="E157" s="198" t="s">
        <v>19</v>
      </c>
      <c r="F157" s="199" t="s">
        <v>770</v>
      </c>
      <c r="G157" s="197"/>
      <c r="H157" s="200">
        <v>132.5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241</v>
      </c>
      <c r="AU157" s="206" t="s">
        <v>85</v>
      </c>
      <c r="AV157" s="13" t="s">
        <v>85</v>
      </c>
      <c r="AW157" s="13" t="s">
        <v>37</v>
      </c>
      <c r="AX157" s="13" t="s">
        <v>75</v>
      </c>
      <c r="AY157" s="206" t="s">
        <v>155</v>
      </c>
    </row>
    <row r="158" spans="1:65" s="13" customFormat="1" ht="11.25">
      <c r="B158" s="196"/>
      <c r="C158" s="197"/>
      <c r="D158" s="179" t="s">
        <v>241</v>
      </c>
      <c r="E158" s="198" t="s">
        <v>19</v>
      </c>
      <c r="F158" s="199" t="s">
        <v>800</v>
      </c>
      <c r="G158" s="197"/>
      <c r="H158" s="200">
        <v>87.5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241</v>
      </c>
      <c r="AU158" s="206" t="s">
        <v>85</v>
      </c>
      <c r="AV158" s="13" t="s">
        <v>85</v>
      </c>
      <c r="AW158" s="13" t="s">
        <v>37</v>
      </c>
      <c r="AX158" s="13" t="s">
        <v>75</v>
      </c>
      <c r="AY158" s="206" t="s">
        <v>155</v>
      </c>
    </row>
    <row r="159" spans="1:65" s="13" customFormat="1" ht="11.25">
      <c r="B159" s="196"/>
      <c r="C159" s="197"/>
      <c r="D159" s="179" t="s">
        <v>241</v>
      </c>
      <c r="E159" s="198" t="s">
        <v>19</v>
      </c>
      <c r="F159" s="199" t="s">
        <v>771</v>
      </c>
      <c r="G159" s="197"/>
      <c r="H159" s="200">
        <v>354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241</v>
      </c>
      <c r="AU159" s="206" t="s">
        <v>85</v>
      </c>
      <c r="AV159" s="13" t="s">
        <v>85</v>
      </c>
      <c r="AW159" s="13" t="s">
        <v>37</v>
      </c>
      <c r="AX159" s="13" t="s">
        <v>75</v>
      </c>
      <c r="AY159" s="206" t="s">
        <v>155</v>
      </c>
    </row>
    <row r="160" spans="1:65" s="14" customFormat="1" ht="11.25">
      <c r="B160" s="207"/>
      <c r="C160" s="208"/>
      <c r="D160" s="179" t="s">
        <v>241</v>
      </c>
      <c r="E160" s="209" t="s">
        <v>19</v>
      </c>
      <c r="F160" s="210" t="s">
        <v>243</v>
      </c>
      <c r="G160" s="208"/>
      <c r="H160" s="211">
        <v>574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241</v>
      </c>
      <c r="AU160" s="217" t="s">
        <v>85</v>
      </c>
      <c r="AV160" s="14" t="s">
        <v>160</v>
      </c>
      <c r="AW160" s="14" t="s">
        <v>37</v>
      </c>
      <c r="AX160" s="14" t="s">
        <v>83</v>
      </c>
      <c r="AY160" s="217" t="s">
        <v>155</v>
      </c>
    </row>
    <row r="161" spans="1:65" s="2" customFormat="1" ht="16.5" customHeight="1">
      <c r="A161" s="33"/>
      <c r="B161" s="34"/>
      <c r="C161" s="165" t="s">
        <v>302</v>
      </c>
      <c r="D161" s="165" t="s">
        <v>156</v>
      </c>
      <c r="E161" s="166" t="s">
        <v>502</v>
      </c>
      <c r="F161" s="167" t="s">
        <v>503</v>
      </c>
      <c r="G161" s="168" t="s">
        <v>246</v>
      </c>
      <c r="H161" s="169">
        <v>1128</v>
      </c>
      <c r="I161" s="170"/>
      <c r="J161" s="171">
        <f>ROUND(I161*H161,2)</f>
        <v>0</v>
      </c>
      <c r="K161" s="172"/>
      <c r="L161" s="38"/>
      <c r="M161" s="173" t="s">
        <v>19</v>
      </c>
      <c r="N161" s="174" t="s">
        <v>46</v>
      </c>
      <c r="O161" s="63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7" t="s">
        <v>160</v>
      </c>
      <c r="AT161" s="177" t="s">
        <v>156</v>
      </c>
      <c r="AU161" s="177" t="s">
        <v>85</v>
      </c>
      <c r="AY161" s="16" t="s">
        <v>155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6" t="s">
        <v>83</v>
      </c>
      <c r="BK161" s="178">
        <f>ROUND(I161*H161,2)</f>
        <v>0</v>
      </c>
      <c r="BL161" s="16" t="s">
        <v>160</v>
      </c>
      <c r="BM161" s="177" t="s">
        <v>801</v>
      </c>
    </row>
    <row r="162" spans="1:65" s="13" customFormat="1" ht="11.25">
      <c r="B162" s="196"/>
      <c r="C162" s="197"/>
      <c r="D162" s="179" t="s">
        <v>241</v>
      </c>
      <c r="E162" s="198" t="s">
        <v>19</v>
      </c>
      <c r="F162" s="199" t="s">
        <v>788</v>
      </c>
      <c r="G162" s="197"/>
      <c r="H162" s="200">
        <v>255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241</v>
      </c>
      <c r="AU162" s="206" t="s">
        <v>85</v>
      </c>
      <c r="AV162" s="13" t="s">
        <v>85</v>
      </c>
      <c r="AW162" s="13" t="s">
        <v>37</v>
      </c>
      <c r="AX162" s="13" t="s">
        <v>75</v>
      </c>
      <c r="AY162" s="206" t="s">
        <v>155</v>
      </c>
    </row>
    <row r="163" spans="1:65" s="13" customFormat="1" ht="11.25">
      <c r="B163" s="196"/>
      <c r="C163" s="197"/>
      <c r="D163" s="179" t="s">
        <v>241</v>
      </c>
      <c r="E163" s="198" t="s">
        <v>19</v>
      </c>
      <c r="F163" s="199" t="s">
        <v>789</v>
      </c>
      <c r="G163" s="197"/>
      <c r="H163" s="200">
        <v>175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241</v>
      </c>
      <c r="AU163" s="206" t="s">
        <v>85</v>
      </c>
      <c r="AV163" s="13" t="s">
        <v>85</v>
      </c>
      <c r="AW163" s="13" t="s">
        <v>37</v>
      </c>
      <c r="AX163" s="13" t="s">
        <v>75</v>
      </c>
      <c r="AY163" s="206" t="s">
        <v>155</v>
      </c>
    </row>
    <row r="164" spans="1:65" s="13" customFormat="1" ht="11.25">
      <c r="B164" s="196"/>
      <c r="C164" s="197"/>
      <c r="D164" s="179" t="s">
        <v>241</v>
      </c>
      <c r="E164" s="198" t="s">
        <v>19</v>
      </c>
      <c r="F164" s="199" t="s">
        <v>790</v>
      </c>
      <c r="G164" s="197"/>
      <c r="H164" s="200">
        <v>698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241</v>
      </c>
      <c r="AU164" s="206" t="s">
        <v>85</v>
      </c>
      <c r="AV164" s="13" t="s">
        <v>85</v>
      </c>
      <c r="AW164" s="13" t="s">
        <v>37</v>
      </c>
      <c r="AX164" s="13" t="s">
        <v>75</v>
      </c>
      <c r="AY164" s="206" t="s">
        <v>155</v>
      </c>
    </row>
    <row r="165" spans="1:65" s="14" customFormat="1" ht="11.25">
      <c r="B165" s="207"/>
      <c r="C165" s="208"/>
      <c r="D165" s="179" t="s">
        <v>241</v>
      </c>
      <c r="E165" s="209" t="s">
        <v>19</v>
      </c>
      <c r="F165" s="210" t="s">
        <v>243</v>
      </c>
      <c r="G165" s="208"/>
      <c r="H165" s="211">
        <v>1128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241</v>
      </c>
      <c r="AU165" s="217" t="s">
        <v>85</v>
      </c>
      <c r="AV165" s="14" t="s">
        <v>160</v>
      </c>
      <c r="AW165" s="14" t="s">
        <v>37</v>
      </c>
      <c r="AX165" s="14" t="s">
        <v>83</v>
      </c>
      <c r="AY165" s="217" t="s">
        <v>155</v>
      </c>
    </row>
    <row r="166" spans="1:65" s="2" customFormat="1" ht="16.5" customHeight="1">
      <c r="A166" s="33"/>
      <c r="B166" s="34"/>
      <c r="C166" s="165" t="s">
        <v>307</v>
      </c>
      <c r="D166" s="165" t="s">
        <v>156</v>
      </c>
      <c r="E166" s="166" t="s">
        <v>506</v>
      </c>
      <c r="F166" s="167" t="s">
        <v>507</v>
      </c>
      <c r="G166" s="168" t="s">
        <v>258</v>
      </c>
      <c r="H166" s="169">
        <v>32.5</v>
      </c>
      <c r="I166" s="170"/>
      <c r="J166" s="171">
        <f>ROUND(I166*H166,2)</f>
        <v>0</v>
      </c>
      <c r="K166" s="172"/>
      <c r="L166" s="38"/>
      <c r="M166" s="173" t="s">
        <v>19</v>
      </c>
      <c r="N166" s="174" t="s">
        <v>46</v>
      </c>
      <c r="O166" s="63"/>
      <c r="P166" s="175">
        <f>O166*H166</f>
        <v>0</v>
      </c>
      <c r="Q166" s="175">
        <v>2</v>
      </c>
      <c r="R166" s="175">
        <f>Q166*H166</f>
        <v>65</v>
      </c>
      <c r="S166" s="175">
        <v>0</v>
      </c>
      <c r="T166" s="17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7" t="s">
        <v>160</v>
      </c>
      <c r="AT166" s="177" t="s">
        <v>156</v>
      </c>
      <c r="AU166" s="177" t="s">
        <v>85</v>
      </c>
      <c r="AY166" s="16" t="s">
        <v>155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6" t="s">
        <v>83</v>
      </c>
      <c r="BK166" s="178">
        <f>ROUND(I166*H166,2)</f>
        <v>0</v>
      </c>
      <c r="BL166" s="16" t="s">
        <v>160</v>
      </c>
      <c r="BM166" s="177" t="s">
        <v>802</v>
      </c>
    </row>
    <row r="167" spans="1:65" s="2" customFormat="1" ht="48.75">
      <c r="A167" s="33"/>
      <c r="B167" s="34"/>
      <c r="C167" s="35"/>
      <c r="D167" s="179" t="s">
        <v>162</v>
      </c>
      <c r="E167" s="35"/>
      <c r="F167" s="180" t="s">
        <v>509</v>
      </c>
      <c r="G167" s="35"/>
      <c r="H167" s="35"/>
      <c r="I167" s="181"/>
      <c r="J167" s="35"/>
      <c r="K167" s="35"/>
      <c r="L167" s="38"/>
      <c r="M167" s="182"/>
      <c r="N167" s="183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162</v>
      </c>
      <c r="AU167" s="16" t="s">
        <v>85</v>
      </c>
    </row>
    <row r="168" spans="1:65" s="13" customFormat="1" ht="11.25">
      <c r="B168" s="196"/>
      <c r="C168" s="197"/>
      <c r="D168" s="179" t="s">
        <v>241</v>
      </c>
      <c r="E168" s="198" t="s">
        <v>19</v>
      </c>
      <c r="F168" s="199" t="s">
        <v>803</v>
      </c>
      <c r="G168" s="197"/>
      <c r="H168" s="200">
        <v>16.25</v>
      </c>
      <c r="I168" s="201"/>
      <c r="J168" s="197"/>
      <c r="K168" s="197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241</v>
      </c>
      <c r="AU168" s="206" t="s">
        <v>85</v>
      </c>
      <c r="AV168" s="13" t="s">
        <v>85</v>
      </c>
      <c r="AW168" s="13" t="s">
        <v>37</v>
      </c>
      <c r="AX168" s="13" t="s">
        <v>75</v>
      </c>
      <c r="AY168" s="206" t="s">
        <v>155</v>
      </c>
    </row>
    <row r="169" spans="1:65" s="13" customFormat="1" ht="11.25">
      <c r="B169" s="196"/>
      <c r="C169" s="197"/>
      <c r="D169" s="179" t="s">
        <v>241</v>
      </c>
      <c r="E169" s="198" t="s">
        <v>19</v>
      </c>
      <c r="F169" s="199" t="s">
        <v>804</v>
      </c>
      <c r="G169" s="197"/>
      <c r="H169" s="200">
        <v>16.25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241</v>
      </c>
      <c r="AU169" s="206" t="s">
        <v>85</v>
      </c>
      <c r="AV169" s="13" t="s">
        <v>85</v>
      </c>
      <c r="AW169" s="13" t="s">
        <v>37</v>
      </c>
      <c r="AX169" s="13" t="s">
        <v>75</v>
      </c>
      <c r="AY169" s="206" t="s">
        <v>155</v>
      </c>
    </row>
    <row r="170" spans="1:65" s="14" customFormat="1" ht="11.25">
      <c r="B170" s="207"/>
      <c r="C170" s="208"/>
      <c r="D170" s="179" t="s">
        <v>241</v>
      </c>
      <c r="E170" s="209" t="s">
        <v>19</v>
      </c>
      <c r="F170" s="210" t="s">
        <v>243</v>
      </c>
      <c r="G170" s="208"/>
      <c r="H170" s="211">
        <v>32.5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241</v>
      </c>
      <c r="AU170" s="217" t="s">
        <v>85</v>
      </c>
      <c r="AV170" s="14" t="s">
        <v>160</v>
      </c>
      <c r="AW170" s="14" t="s">
        <v>37</v>
      </c>
      <c r="AX170" s="14" t="s">
        <v>83</v>
      </c>
      <c r="AY170" s="217" t="s">
        <v>155</v>
      </c>
    </row>
    <row r="171" spans="1:65" s="11" customFormat="1" ht="22.9" customHeight="1">
      <c r="B171" s="151"/>
      <c r="C171" s="152"/>
      <c r="D171" s="153" t="s">
        <v>74</v>
      </c>
      <c r="E171" s="194" t="s">
        <v>421</v>
      </c>
      <c r="F171" s="194" t="s">
        <v>422</v>
      </c>
      <c r="G171" s="152"/>
      <c r="H171" s="152"/>
      <c r="I171" s="155"/>
      <c r="J171" s="195">
        <f>BK171</f>
        <v>0</v>
      </c>
      <c r="K171" s="152"/>
      <c r="L171" s="157"/>
      <c r="M171" s="158"/>
      <c r="N171" s="159"/>
      <c r="O171" s="159"/>
      <c r="P171" s="160">
        <f>P172</f>
        <v>0</v>
      </c>
      <c r="Q171" s="159"/>
      <c r="R171" s="160">
        <f>R172</f>
        <v>0</v>
      </c>
      <c r="S171" s="159"/>
      <c r="T171" s="161">
        <f>T172</f>
        <v>0</v>
      </c>
      <c r="AR171" s="162" t="s">
        <v>83</v>
      </c>
      <c r="AT171" s="163" t="s">
        <v>74</v>
      </c>
      <c r="AU171" s="163" t="s">
        <v>83</v>
      </c>
      <c r="AY171" s="162" t="s">
        <v>155</v>
      </c>
      <c r="BK171" s="164">
        <f>BK172</f>
        <v>0</v>
      </c>
    </row>
    <row r="172" spans="1:65" s="2" customFormat="1" ht="21.75" customHeight="1">
      <c r="A172" s="33"/>
      <c r="B172" s="34"/>
      <c r="C172" s="165" t="s">
        <v>312</v>
      </c>
      <c r="D172" s="165" t="s">
        <v>156</v>
      </c>
      <c r="E172" s="166" t="s">
        <v>424</v>
      </c>
      <c r="F172" s="167" t="s">
        <v>425</v>
      </c>
      <c r="G172" s="168" t="s">
        <v>324</v>
      </c>
      <c r="H172" s="169">
        <v>1871.8530000000001</v>
      </c>
      <c r="I172" s="170"/>
      <c r="J172" s="171">
        <f>ROUND(I172*H172,2)</f>
        <v>0</v>
      </c>
      <c r="K172" s="172"/>
      <c r="L172" s="38"/>
      <c r="M172" s="218" t="s">
        <v>19</v>
      </c>
      <c r="N172" s="219" t="s">
        <v>46</v>
      </c>
      <c r="O172" s="186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7" t="s">
        <v>160</v>
      </c>
      <c r="AT172" s="177" t="s">
        <v>156</v>
      </c>
      <c r="AU172" s="177" t="s">
        <v>85</v>
      </c>
      <c r="AY172" s="16" t="s">
        <v>155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6" t="s">
        <v>83</v>
      </c>
      <c r="BK172" s="178">
        <f>ROUND(I172*H172,2)</f>
        <v>0</v>
      </c>
      <c r="BL172" s="16" t="s">
        <v>160</v>
      </c>
      <c r="BM172" s="177" t="s">
        <v>805</v>
      </c>
    </row>
    <row r="173" spans="1:65" s="2" customFormat="1" ht="6.95" customHeight="1">
      <c r="A173" s="33"/>
      <c r="B173" s="46"/>
      <c r="C173" s="47"/>
      <c r="D173" s="47"/>
      <c r="E173" s="47"/>
      <c r="F173" s="47"/>
      <c r="G173" s="47"/>
      <c r="H173" s="47"/>
      <c r="I173" s="47"/>
      <c r="J173" s="47"/>
      <c r="K173" s="47"/>
      <c r="L173" s="38"/>
      <c r="M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</sheetData>
  <sheetProtection algorithmName="SHA-512" hashValue="UW/xmbwF1r8JdP4F9Mar5GSxPIhGSL5yf4YDyz0schpMctHgh0L0/Fbbm3mMhQGoaMMzbIshY7hGcCtLiVkp3w==" saltValue="dVrW54CFEg832+8nKlodrEGPMG+Tzmy156QzsTN+74ywMH63Q5og9T+Ywcb5FLfkXFiOiSNn9qJZhtk5/nwvbg==" spinCount="100000" sheet="1" objects="1" scenarios="1" formatColumns="0" formatRows="0" autoFilter="0"/>
  <autoFilter ref="C82:K17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111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806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ROUND(J83,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ROUND((SUM(BE83:BE149)),  2)</f>
        <v>0</v>
      </c>
      <c r="G33" s="33"/>
      <c r="H33" s="33"/>
      <c r="I33" s="117">
        <v>0.21</v>
      </c>
      <c r="J33" s="116">
        <f>ROUND(((SUM(BE83:BE149))*I33),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ROUND((SUM(BF83:BF149)),  2)</f>
        <v>0</v>
      </c>
      <c r="G34" s="33"/>
      <c r="H34" s="33"/>
      <c r="I34" s="117">
        <v>0.15</v>
      </c>
      <c r="J34" s="116">
        <f>ROUND(((SUM(BF83:BF149))*I34),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ROUND((SUM(BG83:BG149)),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ROUND((SUM(BH83:BH149)),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ROUND((SUM(BI83:BI149)),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042_PŠ 2. etapa - SO 04 - ř.km 29,864 - 30,057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227</v>
      </c>
      <c r="E60" s="136"/>
      <c r="F60" s="136"/>
      <c r="G60" s="136"/>
      <c r="H60" s="136"/>
      <c r="I60" s="136"/>
      <c r="J60" s="137">
        <f>J84</f>
        <v>0</v>
      </c>
      <c r="K60" s="134"/>
      <c r="L60" s="138"/>
    </row>
    <row r="61" spans="1:47" s="12" customFormat="1" ht="19.899999999999999" customHeight="1">
      <c r="B61" s="188"/>
      <c r="C61" s="189"/>
      <c r="D61" s="190" t="s">
        <v>228</v>
      </c>
      <c r="E61" s="191"/>
      <c r="F61" s="191"/>
      <c r="G61" s="191"/>
      <c r="H61" s="191"/>
      <c r="I61" s="191"/>
      <c r="J61" s="192">
        <f>J85</f>
        <v>0</v>
      </c>
      <c r="K61" s="189"/>
      <c r="L61" s="193"/>
    </row>
    <row r="62" spans="1:47" s="12" customFormat="1" ht="19.899999999999999" customHeight="1">
      <c r="B62" s="188"/>
      <c r="C62" s="189"/>
      <c r="D62" s="190" t="s">
        <v>230</v>
      </c>
      <c r="E62" s="191"/>
      <c r="F62" s="191"/>
      <c r="G62" s="191"/>
      <c r="H62" s="191"/>
      <c r="I62" s="191"/>
      <c r="J62" s="192">
        <f>J131</f>
        <v>0</v>
      </c>
      <c r="K62" s="189"/>
      <c r="L62" s="193"/>
    </row>
    <row r="63" spans="1:47" s="12" customFormat="1" ht="19.899999999999999" customHeight="1">
      <c r="B63" s="188"/>
      <c r="C63" s="189"/>
      <c r="D63" s="190" t="s">
        <v>233</v>
      </c>
      <c r="E63" s="191"/>
      <c r="F63" s="191"/>
      <c r="G63" s="191"/>
      <c r="H63" s="191"/>
      <c r="I63" s="191"/>
      <c r="J63" s="192">
        <f>J148</f>
        <v>0</v>
      </c>
      <c r="K63" s="189"/>
      <c r="L63" s="193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139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284" t="str">
        <f>E7</f>
        <v>Desná, Loučná nad Desnou - oprava zdí a koryta toku, 1. etapa</v>
      </c>
      <c r="F73" s="285"/>
      <c r="G73" s="285"/>
      <c r="H73" s="28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132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41" t="str">
        <f>E9</f>
        <v>042_PŠ 2. etapa - SO 04 - ř.km 29,864 - 30,057</v>
      </c>
      <c r="F75" s="286"/>
      <c r="G75" s="286"/>
      <c r="H75" s="286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>KN Rejhotice</v>
      </c>
      <c r="G77" s="35"/>
      <c r="H77" s="35"/>
      <c r="I77" s="28" t="s">
        <v>23</v>
      </c>
      <c r="J77" s="58" t="str">
        <f>IF(J12="","",J12)</f>
        <v>15. 2. 2021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25</v>
      </c>
      <c r="D79" s="35"/>
      <c r="E79" s="35"/>
      <c r="F79" s="26" t="str">
        <f>E15</f>
        <v>Povodí Moravy, s.p.</v>
      </c>
      <c r="G79" s="35"/>
      <c r="H79" s="35"/>
      <c r="I79" s="28" t="s">
        <v>33</v>
      </c>
      <c r="J79" s="31" t="str">
        <f>E21</f>
        <v>Ing. Vít Pučálek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31</v>
      </c>
      <c r="D80" s="35"/>
      <c r="E80" s="35"/>
      <c r="F80" s="26" t="str">
        <f>IF(E18="","",E18)</f>
        <v>Vyplň údaj</v>
      </c>
      <c r="G80" s="35"/>
      <c r="H80" s="35"/>
      <c r="I80" s="28" t="s">
        <v>38</v>
      </c>
      <c r="J80" s="31" t="str">
        <f>E24</f>
        <v>Ing. Vít Pučálek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0" customFormat="1" ht="29.25" customHeight="1">
      <c r="A82" s="139"/>
      <c r="B82" s="140"/>
      <c r="C82" s="141" t="s">
        <v>140</v>
      </c>
      <c r="D82" s="142" t="s">
        <v>60</v>
      </c>
      <c r="E82" s="142" t="s">
        <v>56</v>
      </c>
      <c r="F82" s="142" t="s">
        <v>57</v>
      </c>
      <c r="G82" s="142" t="s">
        <v>141</v>
      </c>
      <c r="H82" s="142" t="s">
        <v>142</v>
      </c>
      <c r="I82" s="142" t="s">
        <v>143</v>
      </c>
      <c r="J82" s="143" t="s">
        <v>136</v>
      </c>
      <c r="K82" s="144" t="s">
        <v>144</v>
      </c>
      <c r="L82" s="145"/>
      <c r="M82" s="67" t="s">
        <v>19</v>
      </c>
      <c r="N82" s="68" t="s">
        <v>45</v>
      </c>
      <c r="O82" s="68" t="s">
        <v>145</v>
      </c>
      <c r="P82" s="68" t="s">
        <v>146</v>
      </c>
      <c r="Q82" s="68" t="s">
        <v>147</v>
      </c>
      <c r="R82" s="68" t="s">
        <v>148</v>
      </c>
      <c r="S82" s="68" t="s">
        <v>149</v>
      </c>
      <c r="T82" s="69" t="s">
        <v>150</v>
      </c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</row>
    <row r="83" spans="1:65" s="2" customFormat="1" ht="22.9" customHeight="1">
      <c r="A83" s="33"/>
      <c r="B83" s="34"/>
      <c r="C83" s="74" t="s">
        <v>151</v>
      </c>
      <c r="D83" s="35"/>
      <c r="E83" s="35"/>
      <c r="F83" s="35"/>
      <c r="G83" s="35"/>
      <c r="H83" s="35"/>
      <c r="I83" s="35"/>
      <c r="J83" s="146">
        <f>BK83</f>
        <v>0</v>
      </c>
      <c r="K83" s="35"/>
      <c r="L83" s="38"/>
      <c r="M83" s="70"/>
      <c r="N83" s="147"/>
      <c r="O83" s="71"/>
      <c r="P83" s="148">
        <f>P84</f>
        <v>0</v>
      </c>
      <c r="Q83" s="71"/>
      <c r="R83" s="148">
        <f>R84</f>
        <v>190.39363499999999</v>
      </c>
      <c r="S83" s="71"/>
      <c r="T83" s="14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74</v>
      </c>
      <c r="AU83" s="16" t="s">
        <v>137</v>
      </c>
      <c r="BK83" s="150">
        <f>BK84</f>
        <v>0</v>
      </c>
    </row>
    <row r="84" spans="1:65" s="11" customFormat="1" ht="25.9" customHeight="1">
      <c r="B84" s="151"/>
      <c r="C84" s="152"/>
      <c r="D84" s="153" t="s">
        <v>74</v>
      </c>
      <c r="E84" s="154" t="s">
        <v>234</v>
      </c>
      <c r="F84" s="154" t="s">
        <v>235</v>
      </c>
      <c r="G84" s="152"/>
      <c r="H84" s="152"/>
      <c r="I84" s="155"/>
      <c r="J84" s="156">
        <f>BK84</f>
        <v>0</v>
      </c>
      <c r="K84" s="152"/>
      <c r="L84" s="157"/>
      <c r="M84" s="158"/>
      <c r="N84" s="159"/>
      <c r="O84" s="159"/>
      <c r="P84" s="160">
        <f>P85+P131+P148</f>
        <v>0</v>
      </c>
      <c r="Q84" s="159"/>
      <c r="R84" s="160">
        <f>R85+R131+R148</f>
        <v>190.39363499999999</v>
      </c>
      <c r="S84" s="159"/>
      <c r="T84" s="161">
        <f>T85+T131+T148</f>
        <v>0</v>
      </c>
      <c r="AR84" s="162" t="s">
        <v>83</v>
      </c>
      <c r="AT84" s="163" t="s">
        <v>74</v>
      </c>
      <c r="AU84" s="163" t="s">
        <v>75</v>
      </c>
      <c r="AY84" s="162" t="s">
        <v>155</v>
      </c>
      <c r="BK84" s="164">
        <f>BK85+BK131+BK148</f>
        <v>0</v>
      </c>
    </row>
    <row r="85" spans="1:65" s="11" customFormat="1" ht="22.9" customHeight="1">
      <c r="B85" s="151"/>
      <c r="C85" s="152"/>
      <c r="D85" s="153" t="s">
        <v>74</v>
      </c>
      <c r="E85" s="194" t="s">
        <v>83</v>
      </c>
      <c r="F85" s="194" t="s">
        <v>236</v>
      </c>
      <c r="G85" s="152"/>
      <c r="H85" s="152"/>
      <c r="I85" s="155"/>
      <c r="J85" s="195">
        <f>BK85</f>
        <v>0</v>
      </c>
      <c r="K85" s="152"/>
      <c r="L85" s="157"/>
      <c r="M85" s="158"/>
      <c r="N85" s="159"/>
      <c r="O85" s="159"/>
      <c r="P85" s="160">
        <f>SUM(P86:P130)</f>
        <v>0</v>
      </c>
      <c r="Q85" s="159"/>
      <c r="R85" s="160">
        <f>SUM(R86:R130)</f>
        <v>1.4874999999999999E-2</v>
      </c>
      <c r="S85" s="159"/>
      <c r="T85" s="161">
        <f>SUM(T86:T130)</f>
        <v>0</v>
      </c>
      <c r="AR85" s="162" t="s">
        <v>83</v>
      </c>
      <c r="AT85" s="163" t="s">
        <v>74</v>
      </c>
      <c r="AU85" s="163" t="s">
        <v>83</v>
      </c>
      <c r="AY85" s="162" t="s">
        <v>155</v>
      </c>
      <c r="BK85" s="164">
        <f>SUM(BK86:BK130)</f>
        <v>0</v>
      </c>
    </row>
    <row r="86" spans="1:65" s="2" customFormat="1" ht="16.5" customHeight="1">
      <c r="A86" s="33"/>
      <c r="B86" s="34"/>
      <c r="C86" s="165" t="s">
        <v>83</v>
      </c>
      <c r="D86" s="165" t="s">
        <v>156</v>
      </c>
      <c r="E86" s="166" t="s">
        <v>237</v>
      </c>
      <c r="F86" s="167" t="s">
        <v>238</v>
      </c>
      <c r="G86" s="168" t="s">
        <v>159</v>
      </c>
      <c r="H86" s="169">
        <v>360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46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160</v>
      </c>
      <c r="AT86" s="177" t="s">
        <v>156</v>
      </c>
      <c r="AU86" s="177" t="s">
        <v>85</v>
      </c>
      <c r="AY86" s="16" t="s">
        <v>155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83</v>
      </c>
      <c r="BK86" s="178">
        <f>ROUND(I86*H86,2)</f>
        <v>0</v>
      </c>
      <c r="BL86" s="16" t="s">
        <v>160</v>
      </c>
      <c r="BM86" s="177" t="s">
        <v>807</v>
      </c>
    </row>
    <row r="87" spans="1:65" s="2" customFormat="1" ht="58.5">
      <c r="A87" s="33"/>
      <c r="B87" s="34"/>
      <c r="C87" s="35"/>
      <c r="D87" s="179" t="s">
        <v>162</v>
      </c>
      <c r="E87" s="35"/>
      <c r="F87" s="180" t="s">
        <v>240</v>
      </c>
      <c r="G87" s="35"/>
      <c r="H87" s="35"/>
      <c r="I87" s="181"/>
      <c r="J87" s="35"/>
      <c r="K87" s="35"/>
      <c r="L87" s="38"/>
      <c r="M87" s="182"/>
      <c r="N87" s="183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162</v>
      </c>
      <c r="AU87" s="16" t="s">
        <v>85</v>
      </c>
    </row>
    <row r="88" spans="1:65" s="13" customFormat="1" ht="11.25">
      <c r="B88" s="196"/>
      <c r="C88" s="197"/>
      <c r="D88" s="179" t="s">
        <v>241</v>
      </c>
      <c r="E88" s="198" t="s">
        <v>19</v>
      </c>
      <c r="F88" s="199" t="s">
        <v>808</v>
      </c>
      <c r="G88" s="197"/>
      <c r="H88" s="200">
        <v>360</v>
      </c>
      <c r="I88" s="201"/>
      <c r="J88" s="197"/>
      <c r="K88" s="197"/>
      <c r="L88" s="202"/>
      <c r="M88" s="203"/>
      <c r="N88" s="204"/>
      <c r="O88" s="204"/>
      <c r="P88" s="204"/>
      <c r="Q88" s="204"/>
      <c r="R88" s="204"/>
      <c r="S88" s="204"/>
      <c r="T88" s="205"/>
      <c r="AT88" s="206" t="s">
        <v>241</v>
      </c>
      <c r="AU88" s="206" t="s">
        <v>85</v>
      </c>
      <c r="AV88" s="13" t="s">
        <v>85</v>
      </c>
      <c r="AW88" s="13" t="s">
        <v>37</v>
      </c>
      <c r="AX88" s="13" t="s">
        <v>75</v>
      </c>
      <c r="AY88" s="206" t="s">
        <v>155</v>
      </c>
    </row>
    <row r="89" spans="1:65" s="14" customFormat="1" ht="11.25">
      <c r="B89" s="207"/>
      <c r="C89" s="208"/>
      <c r="D89" s="179" t="s">
        <v>241</v>
      </c>
      <c r="E89" s="209" t="s">
        <v>19</v>
      </c>
      <c r="F89" s="210" t="s">
        <v>243</v>
      </c>
      <c r="G89" s="208"/>
      <c r="H89" s="211">
        <v>360</v>
      </c>
      <c r="I89" s="212"/>
      <c r="J89" s="208"/>
      <c r="K89" s="208"/>
      <c r="L89" s="213"/>
      <c r="M89" s="214"/>
      <c r="N89" s="215"/>
      <c r="O89" s="215"/>
      <c r="P89" s="215"/>
      <c r="Q89" s="215"/>
      <c r="R89" s="215"/>
      <c r="S89" s="215"/>
      <c r="T89" s="216"/>
      <c r="AT89" s="217" t="s">
        <v>241</v>
      </c>
      <c r="AU89" s="217" t="s">
        <v>85</v>
      </c>
      <c r="AV89" s="14" t="s">
        <v>160</v>
      </c>
      <c r="AW89" s="14" t="s">
        <v>37</v>
      </c>
      <c r="AX89" s="14" t="s">
        <v>83</v>
      </c>
      <c r="AY89" s="217" t="s">
        <v>155</v>
      </c>
    </row>
    <row r="90" spans="1:65" s="2" customFormat="1" ht="21.75" customHeight="1">
      <c r="A90" s="33"/>
      <c r="B90" s="34"/>
      <c r="C90" s="165" t="s">
        <v>85</v>
      </c>
      <c r="D90" s="165" t="s">
        <v>156</v>
      </c>
      <c r="E90" s="166" t="s">
        <v>253</v>
      </c>
      <c r="F90" s="167" t="s">
        <v>254</v>
      </c>
      <c r="G90" s="168" t="s">
        <v>159</v>
      </c>
      <c r="H90" s="169">
        <v>1</v>
      </c>
      <c r="I90" s="170"/>
      <c r="J90" s="171">
        <f>ROUND(I90*H90,2)</f>
        <v>0</v>
      </c>
      <c r="K90" s="172"/>
      <c r="L90" s="38"/>
      <c r="M90" s="173" t="s">
        <v>19</v>
      </c>
      <c r="N90" s="174" t="s">
        <v>46</v>
      </c>
      <c r="O90" s="6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160</v>
      </c>
      <c r="AT90" s="177" t="s">
        <v>156</v>
      </c>
      <c r="AU90" s="177" t="s">
        <v>85</v>
      </c>
      <c r="AY90" s="16" t="s">
        <v>155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83</v>
      </c>
      <c r="BK90" s="178">
        <f>ROUND(I90*H90,2)</f>
        <v>0</v>
      </c>
      <c r="BL90" s="16" t="s">
        <v>160</v>
      </c>
      <c r="BM90" s="177" t="s">
        <v>809</v>
      </c>
    </row>
    <row r="91" spans="1:65" s="2" customFormat="1" ht="33" customHeight="1">
      <c r="A91" s="33"/>
      <c r="B91" s="34"/>
      <c r="C91" s="165" t="s">
        <v>168</v>
      </c>
      <c r="D91" s="165" t="s">
        <v>156</v>
      </c>
      <c r="E91" s="166" t="s">
        <v>256</v>
      </c>
      <c r="F91" s="167" t="s">
        <v>257</v>
      </c>
      <c r="G91" s="168" t="s">
        <v>258</v>
      </c>
      <c r="H91" s="169">
        <v>270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85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810</v>
      </c>
    </row>
    <row r="92" spans="1:65" s="2" customFormat="1" ht="19.5">
      <c r="A92" s="33"/>
      <c r="B92" s="34"/>
      <c r="C92" s="35"/>
      <c r="D92" s="179" t="s">
        <v>162</v>
      </c>
      <c r="E92" s="35"/>
      <c r="F92" s="180" t="s">
        <v>811</v>
      </c>
      <c r="G92" s="35"/>
      <c r="H92" s="35"/>
      <c r="I92" s="181"/>
      <c r="J92" s="35"/>
      <c r="K92" s="35"/>
      <c r="L92" s="38"/>
      <c r="M92" s="182"/>
      <c r="N92" s="183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162</v>
      </c>
      <c r="AU92" s="16" t="s">
        <v>85</v>
      </c>
    </row>
    <row r="93" spans="1:65" s="13" customFormat="1" ht="11.25">
      <c r="B93" s="196"/>
      <c r="C93" s="197"/>
      <c r="D93" s="179" t="s">
        <v>241</v>
      </c>
      <c r="E93" s="198" t="s">
        <v>19</v>
      </c>
      <c r="F93" s="199" t="s">
        <v>812</v>
      </c>
      <c r="G93" s="197"/>
      <c r="H93" s="200">
        <v>270</v>
      </c>
      <c r="I93" s="201"/>
      <c r="J93" s="197"/>
      <c r="K93" s="197"/>
      <c r="L93" s="202"/>
      <c r="M93" s="203"/>
      <c r="N93" s="204"/>
      <c r="O93" s="204"/>
      <c r="P93" s="204"/>
      <c r="Q93" s="204"/>
      <c r="R93" s="204"/>
      <c r="S93" s="204"/>
      <c r="T93" s="205"/>
      <c r="AT93" s="206" t="s">
        <v>241</v>
      </c>
      <c r="AU93" s="206" t="s">
        <v>85</v>
      </c>
      <c r="AV93" s="13" t="s">
        <v>85</v>
      </c>
      <c r="AW93" s="13" t="s">
        <v>37</v>
      </c>
      <c r="AX93" s="13" t="s">
        <v>75</v>
      </c>
      <c r="AY93" s="206" t="s">
        <v>155</v>
      </c>
    </row>
    <row r="94" spans="1:65" s="14" customFormat="1" ht="11.25">
      <c r="B94" s="207"/>
      <c r="C94" s="208"/>
      <c r="D94" s="179" t="s">
        <v>241</v>
      </c>
      <c r="E94" s="209" t="s">
        <v>19</v>
      </c>
      <c r="F94" s="210" t="s">
        <v>243</v>
      </c>
      <c r="G94" s="208"/>
      <c r="H94" s="211">
        <v>270</v>
      </c>
      <c r="I94" s="212"/>
      <c r="J94" s="208"/>
      <c r="K94" s="208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241</v>
      </c>
      <c r="AU94" s="217" t="s">
        <v>85</v>
      </c>
      <c r="AV94" s="14" t="s">
        <v>160</v>
      </c>
      <c r="AW94" s="14" t="s">
        <v>37</v>
      </c>
      <c r="AX94" s="14" t="s">
        <v>83</v>
      </c>
      <c r="AY94" s="217" t="s">
        <v>155</v>
      </c>
    </row>
    <row r="95" spans="1:65" s="2" customFormat="1" ht="21.75" customHeight="1">
      <c r="A95" s="33"/>
      <c r="B95" s="34"/>
      <c r="C95" s="165" t="s">
        <v>160</v>
      </c>
      <c r="D95" s="165" t="s">
        <v>156</v>
      </c>
      <c r="E95" s="166" t="s">
        <v>261</v>
      </c>
      <c r="F95" s="167" t="s">
        <v>262</v>
      </c>
      <c r="G95" s="168" t="s">
        <v>258</v>
      </c>
      <c r="H95" s="169">
        <v>34.299999999999997</v>
      </c>
      <c r="I95" s="170"/>
      <c r="J95" s="171">
        <f>ROUND(I95*H95,2)</f>
        <v>0</v>
      </c>
      <c r="K95" s="172"/>
      <c r="L95" s="38"/>
      <c r="M95" s="173" t="s">
        <v>19</v>
      </c>
      <c r="N95" s="174" t="s">
        <v>46</v>
      </c>
      <c r="O95" s="6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160</v>
      </c>
      <c r="AT95" s="177" t="s">
        <v>156</v>
      </c>
      <c r="AU95" s="177" t="s">
        <v>85</v>
      </c>
      <c r="AY95" s="16" t="s">
        <v>155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83</v>
      </c>
      <c r="BK95" s="178">
        <f>ROUND(I95*H95,2)</f>
        <v>0</v>
      </c>
      <c r="BL95" s="16" t="s">
        <v>160</v>
      </c>
      <c r="BM95" s="177" t="s">
        <v>813</v>
      </c>
    </row>
    <row r="96" spans="1:65" s="13" customFormat="1" ht="11.25">
      <c r="B96" s="196"/>
      <c r="C96" s="197"/>
      <c r="D96" s="179" t="s">
        <v>241</v>
      </c>
      <c r="E96" s="198" t="s">
        <v>19</v>
      </c>
      <c r="F96" s="199" t="s">
        <v>814</v>
      </c>
      <c r="G96" s="197"/>
      <c r="H96" s="200">
        <v>34.299999999999997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241</v>
      </c>
      <c r="AU96" s="206" t="s">
        <v>85</v>
      </c>
      <c r="AV96" s="13" t="s">
        <v>85</v>
      </c>
      <c r="AW96" s="13" t="s">
        <v>37</v>
      </c>
      <c r="AX96" s="13" t="s">
        <v>75</v>
      </c>
      <c r="AY96" s="206" t="s">
        <v>155</v>
      </c>
    </row>
    <row r="97" spans="1:65" s="14" customFormat="1" ht="11.25">
      <c r="B97" s="207"/>
      <c r="C97" s="208"/>
      <c r="D97" s="179" t="s">
        <v>241</v>
      </c>
      <c r="E97" s="209" t="s">
        <v>19</v>
      </c>
      <c r="F97" s="210" t="s">
        <v>243</v>
      </c>
      <c r="G97" s="208"/>
      <c r="H97" s="211">
        <v>34.299999999999997</v>
      </c>
      <c r="I97" s="212"/>
      <c r="J97" s="208"/>
      <c r="K97" s="208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241</v>
      </c>
      <c r="AU97" s="217" t="s">
        <v>85</v>
      </c>
      <c r="AV97" s="14" t="s">
        <v>160</v>
      </c>
      <c r="AW97" s="14" t="s">
        <v>37</v>
      </c>
      <c r="AX97" s="14" t="s">
        <v>83</v>
      </c>
      <c r="AY97" s="217" t="s">
        <v>155</v>
      </c>
    </row>
    <row r="98" spans="1:65" s="2" customFormat="1" ht="21.75" customHeight="1">
      <c r="A98" s="33"/>
      <c r="B98" s="34"/>
      <c r="C98" s="165" t="s">
        <v>154</v>
      </c>
      <c r="D98" s="165" t="s">
        <v>156</v>
      </c>
      <c r="E98" s="166" t="s">
        <v>457</v>
      </c>
      <c r="F98" s="167" t="s">
        <v>458</v>
      </c>
      <c r="G98" s="168" t="s">
        <v>246</v>
      </c>
      <c r="H98" s="169">
        <v>17.5</v>
      </c>
      <c r="I98" s="170"/>
      <c r="J98" s="171">
        <f>ROUND(I98*H98,2)</f>
        <v>0</v>
      </c>
      <c r="K98" s="172"/>
      <c r="L98" s="38"/>
      <c r="M98" s="173" t="s">
        <v>19</v>
      </c>
      <c r="N98" s="174" t="s">
        <v>46</v>
      </c>
      <c r="O98" s="63"/>
      <c r="P98" s="175">
        <f>O98*H98</f>
        <v>0</v>
      </c>
      <c r="Q98" s="175">
        <v>8.4999999999999995E-4</v>
      </c>
      <c r="R98" s="175">
        <f>Q98*H98</f>
        <v>1.4874999999999999E-2</v>
      </c>
      <c r="S98" s="175">
        <v>0</v>
      </c>
      <c r="T98" s="17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77" t="s">
        <v>160</v>
      </c>
      <c r="AT98" s="177" t="s">
        <v>156</v>
      </c>
      <c r="AU98" s="177" t="s">
        <v>85</v>
      </c>
      <c r="AY98" s="16" t="s">
        <v>155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16" t="s">
        <v>83</v>
      </c>
      <c r="BK98" s="178">
        <f>ROUND(I98*H98,2)</f>
        <v>0</v>
      </c>
      <c r="BL98" s="16" t="s">
        <v>160</v>
      </c>
      <c r="BM98" s="177" t="s">
        <v>815</v>
      </c>
    </row>
    <row r="99" spans="1:65" s="13" customFormat="1" ht="11.25">
      <c r="B99" s="196"/>
      <c r="C99" s="197"/>
      <c r="D99" s="179" t="s">
        <v>241</v>
      </c>
      <c r="E99" s="198" t="s">
        <v>19</v>
      </c>
      <c r="F99" s="199" t="s">
        <v>816</v>
      </c>
      <c r="G99" s="197"/>
      <c r="H99" s="200">
        <v>17.5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241</v>
      </c>
      <c r="AU99" s="206" t="s">
        <v>85</v>
      </c>
      <c r="AV99" s="13" t="s">
        <v>85</v>
      </c>
      <c r="AW99" s="13" t="s">
        <v>37</v>
      </c>
      <c r="AX99" s="13" t="s">
        <v>75</v>
      </c>
      <c r="AY99" s="206" t="s">
        <v>155</v>
      </c>
    </row>
    <row r="100" spans="1:65" s="14" customFormat="1" ht="11.25">
      <c r="B100" s="207"/>
      <c r="C100" s="208"/>
      <c r="D100" s="179" t="s">
        <v>241</v>
      </c>
      <c r="E100" s="209" t="s">
        <v>19</v>
      </c>
      <c r="F100" s="210" t="s">
        <v>243</v>
      </c>
      <c r="G100" s="208"/>
      <c r="H100" s="211">
        <v>17.5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241</v>
      </c>
      <c r="AU100" s="217" t="s">
        <v>85</v>
      </c>
      <c r="AV100" s="14" t="s">
        <v>160</v>
      </c>
      <c r="AW100" s="14" t="s">
        <v>37</v>
      </c>
      <c r="AX100" s="14" t="s">
        <v>83</v>
      </c>
      <c r="AY100" s="217" t="s">
        <v>155</v>
      </c>
    </row>
    <row r="101" spans="1:65" s="2" customFormat="1" ht="21.75" customHeight="1">
      <c r="A101" s="33"/>
      <c r="B101" s="34"/>
      <c r="C101" s="165" t="s">
        <v>180</v>
      </c>
      <c r="D101" s="165" t="s">
        <v>156</v>
      </c>
      <c r="E101" s="166" t="s">
        <v>461</v>
      </c>
      <c r="F101" s="167" t="s">
        <v>462</v>
      </c>
      <c r="G101" s="168" t="s">
        <v>246</v>
      </c>
      <c r="H101" s="169">
        <v>17.5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85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817</v>
      </c>
    </row>
    <row r="102" spans="1:65" s="13" customFormat="1" ht="11.25">
      <c r="B102" s="196"/>
      <c r="C102" s="197"/>
      <c r="D102" s="179" t="s">
        <v>241</v>
      </c>
      <c r="E102" s="198" t="s">
        <v>19</v>
      </c>
      <c r="F102" s="199" t="s">
        <v>816</v>
      </c>
      <c r="G102" s="197"/>
      <c r="H102" s="200">
        <v>17.5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241</v>
      </c>
      <c r="AU102" s="206" t="s">
        <v>85</v>
      </c>
      <c r="AV102" s="13" t="s">
        <v>85</v>
      </c>
      <c r="AW102" s="13" t="s">
        <v>37</v>
      </c>
      <c r="AX102" s="13" t="s">
        <v>75</v>
      </c>
      <c r="AY102" s="206" t="s">
        <v>155</v>
      </c>
    </row>
    <row r="103" spans="1:65" s="14" customFormat="1" ht="11.25">
      <c r="B103" s="207"/>
      <c r="C103" s="208"/>
      <c r="D103" s="179" t="s">
        <v>241</v>
      </c>
      <c r="E103" s="209" t="s">
        <v>19</v>
      </c>
      <c r="F103" s="210" t="s">
        <v>243</v>
      </c>
      <c r="G103" s="208"/>
      <c r="H103" s="211">
        <v>17.5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241</v>
      </c>
      <c r="AU103" s="217" t="s">
        <v>85</v>
      </c>
      <c r="AV103" s="14" t="s">
        <v>160</v>
      </c>
      <c r="AW103" s="14" t="s">
        <v>37</v>
      </c>
      <c r="AX103" s="14" t="s">
        <v>83</v>
      </c>
      <c r="AY103" s="217" t="s">
        <v>155</v>
      </c>
    </row>
    <row r="104" spans="1:65" s="2" customFormat="1" ht="33" customHeight="1">
      <c r="A104" s="33"/>
      <c r="B104" s="34"/>
      <c r="C104" s="165" t="s">
        <v>185</v>
      </c>
      <c r="D104" s="165" t="s">
        <v>156</v>
      </c>
      <c r="E104" s="166" t="s">
        <v>269</v>
      </c>
      <c r="F104" s="167" t="s">
        <v>270</v>
      </c>
      <c r="G104" s="168" t="s">
        <v>258</v>
      </c>
      <c r="H104" s="169">
        <v>270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85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818</v>
      </c>
    </row>
    <row r="105" spans="1:65" s="13" customFormat="1" ht="11.25">
      <c r="B105" s="196"/>
      <c r="C105" s="197"/>
      <c r="D105" s="179" t="s">
        <v>241</v>
      </c>
      <c r="E105" s="198" t="s">
        <v>19</v>
      </c>
      <c r="F105" s="199" t="s">
        <v>812</v>
      </c>
      <c r="G105" s="197"/>
      <c r="H105" s="200">
        <v>270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241</v>
      </c>
      <c r="AU105" s="206" t="s">
        <v>85</v>
      </c>
      <c r="AV105" s="13" t="s">
        <v>85</v>
      </c>
      <c r="AW105" s="13" t="s">
        <v>37</v>
      </c>
      <c r="AX105" s="13" t="s">
        <v>75</v>
      </c>
      <c r="AY105" s="206" t="s">
        <v>155</v>
      </c>
    </row>
    <row r="106" spans="1:65" s="14" customFormat="1" ht="11.25">
      <c r="B106" s="207"/>
      <c r="C106" s="208"/>
      <c r="D106" s="179" t="s">
        <v>241</v>
      </c>
      <c r="E106" s="209" t="s">
        <v>19</v>
      </c>
      <c r="F106" s="210" t="s">
        <v>243</v>
      </c>
      <c r="G106" s="208"/>
      <c r="H106" s="211">
        <v>270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241</v>
      </c>
      <c r="AU106" s="217" t="s">
        <v>85</v>
      </c>
      <c r="AV106" s="14" t="s">
        <v>160</v>
      </c>
      <c r="AW106" s="14" t="s">
        <v>37</v>
      </c>
      <c r="AX106" s="14" t="s">
        <v>83</v>
      </c>
      <c r="AY106" s="217" t="s">
        <v>155</v>
      </c>
    </row>
    <row r="107" spans="1:65" s="2" customFormat="1" ht="33" customHeight="1">
      <c r="A107" s="33"/>
      <c r="B107" s="34"/>
      <c r="C107" s="165" t="s">
        <v>190</v>
      </c>
      <c r="D107" s="165" t="s">
        <v>156</v>
      </c>
      <c r="E107" s="166" t="s">
        <v>272</v>
      </c>
      <c r="F107" s="167" t="s">
        <v>273</v>
      </c>
      <c r="G107" s="168" t="s">
        <v>258</v>
      </c>
      <c r="H107" s="169">
        <v>1890</v>
      </c>
      <c r="I107" s="170"/>
      <c r="J107" s="171">
        <f>ROUND(I107*H107,2)</f>
        <v>0</v>
      </c>
      <c r="K107" s="172"/>
      <c r="L107" s="38"/>
      <c r="M107" s="173" t="s">
        <v>19</v>
      </c>
      <c r="N107" s="174" t="s">
        <v>46</v>
      </c>
      <c r="O107" s="63"/>
      <c r="P107" s="175">
        <f>O107*H107</f>
        <v>0</v>
      </c>
      <c r="Q107" s="175">
        <v>0</v>
      </c>
      <c r="R107" s="175">
        <f>Q107*H107</f>
        <v>0</v>
      </c>
      <c r="S107" s="175">
        <v>0</v>
      </c>
      <c r="T107" s="176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77" t="s">
        <v>160</v>
      </c>
      <c r="AT107" s="177" t="s">
        <v>156</v>
      </c>
      <c r="AU107" s="177" t="s">
        <v>85</v>
      </c>
      <c r="AY107" s="16" t="s">
        <v>155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16" t="s">
        <v>83</v>
      </c>
      <c r="BK107" s="178">
        <f>ROUND(I107*H107,2)</f>
        <v>0</v>
      </c>
      <c r="BL107" s="16" t="s">
        <v>160</v>
      </c>
      <c r="BM107" s="177" t="s">
        <v>819</v>
      </c>
    </row>
    <row r="108" spans="1:65" s="13" customFormat="1" ht="11.25">
      <c r="B108" s="196"/>
      <c r="C108" s="197"/>
      <c r="D108" s="179" t="s">
        <v>241</v>
      </c>
      <c r="E108" s="197"/>
      <c r="F108" s="199" t="s">
        <v>820</v>
      </c>
      <c r="G108" s="197"/>
      <c r="H108" s="200">
        <v>1890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241</v>
      </c>
      <c r="AU108" s="206" t="s">
        <v>85</v>
      </c>
      <c r="AV108" s="13" t="s">
        <v>85</v>
      </c>
      <c r="AW108" s="13" t="s">
        <v>4</v>
      </c>
      <c r="AX108" s="13" t="s">
        <v>83</v>
      </c>
      <c r="AY108" s="206" t="s">
        <v>155</v>
      </c>
    </row>
    <row r="109" spans="1:65" s="2" customFormat="1" ht="33" customHeight="1">
      <c r="A109" s="33"/>
      <c r="B109" s="34"/>
      <c r="C109" s="165" t="s">
        <v>195</v>
      </c>
      <c r="D109" s="165" t="s">
        <v>156</v>
      </c>
      <c r="E109" s="166" t="s">
        <v>464</v>
      </c>
      <c r="F109" s="167" t="s">
        <v>465</v>
      </c>
      <c r="G109" s="168" t="s">
        <v>258</v>
      </c>
      <c r="H109" s="169">
        <v>34.299999999999997</v>
      </c>
      <c r="I109" s="170"/>
      <c r="J109" s="171">
        <f>ROUND(I109*H109,2)</f>
        <v>0</v>
      </c>
      <c r="K109" s="172"/>
      <c r="L109" s="38"/>
      <c r="M109" s="173" t="s">
        <v>19</v>
      </c>
      <c r="N109" s="174" t="s">
        <v>46</v>
      </c>
      <c r="O109" s="63"/>
      <c r="P109" s="175">
        <f>O109*H109</f>
        <v>0</v>
      </c>
      <c r="Q109" s="175">
        <v>0</v>
      </c>
      <c r="R109" s="175">
        <f>Q109*H109</f>
        <v>0</v>
      </c>
      <c r="S109" s="175">
        <v>0</v>
      </c>
      <c r="T109" s="17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77" t="s">
        <v>160</v>
      </c>
      <c r="AT109" s="177" t="s">
        <v>156</v>
      </c>
      <c r="AU109" s="177" t="s">
        <v>85</v>
      </c>
      <c r="AY109" s="16" t="s">
        <v>155</v>
      </c>
      <c r="BE109" s="178">
        <f>IF(N109="základní",J109,0)</f>
        <v>0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16" t="s">
        <v>83</v>
      </c>
      <c r="BK109" s="178">
        <f>ROUND(I109*H109,2)</f>
        <v>0</v>
      </c>
      <c r="BL109" s="16" t="s">
        <v>160</v>
      </c>
      <c r="BM109" s="177" t="s">
        <v>821</v>
      </c>
    </row>
    <row r="110" spans="1:65" s="13" customFormat="1" ht="11.25">
      <c r="B110" s="196"/>
      <c r="C110" s="197"/>
      <c r="D110" s="179" t="s">
        <v>241</v>
      </c>
      <c r="E110" s="198" t="s">
        <v>19</v>
      </c>
      <c r="F110" s="199" t="s">
        <v>814</v>
      </c>
      <c r="G110" s="197"/>
      <c r="H110" s="200">
        <v>34.299999999999997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241</v>
      </c>
      <c r="AU110" s="206" t="s">
        <v>85</v>
      </c>
      <c r="AV110" s="13" t="s">
        <v>85</v>
      </c>
      <c r="AW110" s="13" t="s">
        <v>37</v>
      </c>
      <c r="AX110" s="13" t="s">
        <v>75</v>
      </c>
      <c r="AY110" s="206" t="s">
        <v>155</v>
      </c>
    </row>
    <row r="111" spans="1:65" s="14" customFormat="1" ht="11.25">
      <c r="B111" s="207"/>
      <c r="C111" s="208"/>
      <c r="D111" s="179" t="s">
        <v>241</v>
      </c>
      <c r="E111" s="209" t="s">
        <v>19</v>
      </c>
      <c r="F111" s="210" t="s">
        <v>243</v>
      </c>
      <c r="G111" s="208"/>
      <c r="H111" s="211">
        <v>34.299999999999997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241</v>
      </c>
      <c r="AU111" s="217" t="s">
        <v>85</v>
      </c>
      <c r="AV111" s="14" t="s">
        <v>160</v>
      </c>
      <c r="AW111" s="14" t="s">
        <v>37</v>
      </c>
      <c r="AX111" s="14" t="s">
        <v>83</v>
      </c>
      <c r="AY111" s="217" t="s">
        <v>155</v>
      </c>
    </row>
    <row r="112" spans="1:65" s="2" customFormat="1" ht="33" customHeight="1">
      <c r="A112" s="33"/>
      <c r="B112" s="34"/>
      <c r="C112" s="165" t="s">
        <v>200</v>
      </c>
      <c r="D112" s="165" t="s">
        <v>156</v>
      </c>
      <c r="E112" s="166" t="s">
        <v>467</v>
      </c>
      <c r="F112" s="167" t="s">
        <v>468</v>
      </c>
      <c r="G112" s="168" t="s">
        <v>258</v>
      </c>
      <c r="H112" s="169">
        <v>240.1</v>
      </c>
      <c r="I112" s="170"/>
      <c r="J112" s="171">
        <f>ROUND(I112*H112,2)</f>
        <v>0</v>
      </c>
      <c r="K112" s="172"/>
      <c r="L112" s="38"/>
      <c r="M112" s="173" t="s">
        <v>19</v>
      </c>
      <c r="N112" s="174" t="s">
        <v>46</v>
      </c>
      <c r="O112" s="63"/>
      <c r="P112" s="175">
        <f>O112*H112</f>
        <v>0</v>
      </c>
      <c r="Q112" s="175">
        <v>0</v>
      </c>
      <c r="R112" s="175">
        <f>Q112*H112</f>
        <v>0</v>
      </c>
      <c r="S112" s="175">
        <v>0</v>
      </c>
      <c r="T112" s="176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77" t="s">
        <v>160</v>
      </c>
      <c r="AT112" s="177" t="s">
        <v>156</v>
      </c>
      <c r="AU112" s="177" t="s">
        <v>85</v>
      </c>
      <c r="AY112" s="16" t="s">
        <v>155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16" t="s">
        <v>83</v>
      </c>
      <c r="BK112" s="178">
        <f>ROUND(I112*H112,2)</f>
        <v>0</v>
      </c>
      <c r="BL112" s="16" t="s">
        <v>160</v>
      </c>
      <c r="BM112" s="177" t="s">
        <v>822</v>
      </c>
    </row>
    <row r="113" spans="1:65" s="13" customFormat="1" ht="11.25">
      <c r="B113" s="196"/>
      <c r="C113" s="197"/>
      <c r="D113" s="179" t="s">
        <v>241</v>
      </c>
      <c r="E113" s="197"/>
      <c r="F113" s="199" t="s">
        <v>823</v>
      </c>
      <c r="G113" s="197"/>
      <c r="H113" s="200">
        <v>240.1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241</v>
      </c>
      <c r="AU113" s="206" t="s">
        <v>85</v>
      </c>
      <c r="AV113" s="13" t="s">
        <v>85</v>
      </c>
      <c r="AW113" s="13" t="s">
        <v>4</v>
      </c>
      <c r="AX113" s="13" t="s">
        <v>83</v>
      </c>
      <c r="AY113" s="206" t="s">
        <v>155</v>
      </c>
    </row>
    <row r="114" spans="1:65" s="2" customFormat="1" ht="21.75" customHeight="1">
      <c r="A114" s="33"/>
      <c r="B114" s="34"/>
      <c r="C114" s="165" t="s">
        <v>205</v>
      </c>
      <c r="D114" s="165" t="s">
        <v>156</v>
      </c>
      <c r="E114" s="166" t="s">
        <v>284</v>
      </c>
      <c r="F114" s="167" t="s">
        <v>285</v>
      </c>
      <c r="G114" s="168" t="s">
        <v>258</v>
      </c>
      <c r="H114" s="169">
        <v>34.299999999999997</v>
      </c>
      <c r="I114" s="170"/>
      <c r="J114" s="171">
        <f>ROUND(I114*H114,2)</f>
        <v>0</v>
      </c>
      <c r="K114" s="172"/>
      <c r="L114" s="38"/>
      <c r="M114" s="173" t="s">
        <v>19</v>
      </c>
      <c r="N114" s="174" t="s">
        <v>46</v>
      </c>
      <c r="O114" s="63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77" t="s">
        <v>160</v>
      </c>
      <c r="AT114" s="177" t="s">
        <v>156</v>
      </c>
      <c r="AU114" s="177" t="s">
        <v>85</v>
      </c>
      <c r="AY114" s="16" t="s">
        <v>155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16" t="s">
        <v>83</v>
      </c>
      <c r="BK114" s="178">
        <f>ROUND(I114*H114,2)</f>
        <v>0</v>
      </c>
      <c r="BL114" s="16" t="s">
        <v>160</v>
      </c>
      <c r="BM114" s="177" t="s">
        <v>824</v>
      </c>
    </row>
    <row r="115" spans="1:65" s="2" customFormat="1" ht="29.25">
      <c r="A115" s="33"/>
      <c r="B115" s="34"/>
      <c r="C115" s="35"/>
      <c r="D115" s="179" t="s">
        <v>162</v>
      </c>
      <c r="E115" s="35"/>
      <c r="F115" s="180" t="s">
        <v>279</v>
      </c>
      <c r="G115" s="35"/>
      <c r="H115" s="35"/>
      <c r="I115" s="181"/>
      <c r="J115" s="35"/>
      <c r="K115" s="35"/>
      <c r="L115" s="38"/>
      <c r="M115" s="182"/>
      <c r="N115" s="183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162</v>
      </c>
      <c r="AU115" s="16" t="s">
        <v>85</v>
      </c>
    </row>
    <row r="116" spans="1:65" s="13" customFormat="1" ht="11.25">
      <c r="B116" s="196"/>
      <c r="C116" s="197"/>
      <c r="D116" s="179" t="s">
        <v>241</v>
      </c>
      <c r="E116" s="198" t="s">
        <v>19</v>
      </c>
      <c r="F116" s="199" t="s">
        <v>814</v>
      </c>
      <c r="G116" s="197"/>
      <c r="H116" s="200">
        <v>34.299999999999997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241</v>
      </c>
      <c r="AU116" s="206" t="s">
        <v>85</v>
      </c>
      <c r="AV116" s="13" t="s">
        <v>85</v>
      </c>
      <c r="AW116" s="13" t="s">
        <v>37</v>
      </c>
      <c r="AX116" s="13" t="s">
        <v>75</v>
      </c>
      <c r="AY116" s="206" t="s">
        <v>155</v>
      </c>
    </row>
    <row r="117" spans="1:65" s="14" customFormat="1" ht="11.25">
      <c r="B117" s="207"/>
      <c r="C117" s="208"/>
      <c r="D117" s="179" t="s">
        <v>241</v>
      </c>
      <c r="E117" s="209" t="s">
        <v>19</v>
      </c>
      <c r="F117" s="210" t="s">
        <v>243</v>
      </c>
      <c r="G117" s="208"/>
      <c r="H117" s="211">
        <v>34.299999999999997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241</v>
      </c>
      <c r="AU117" s="217" t="s">
        <v>85</v>
      </c>
      <c r="AV117" s="14" t="s">
        <v>160</v>
      </c>
      <c r="AW117" s="14" t="s">
        <v>37</v>
      </c>
      <c r="AX117" s="14" t="s">
        <v>83</v>
      </c>
      <c r="AY117" s="217" t="s">
        <v>155</v>
      </c>
    </row>
    <row r="118" spans="1:65" s="2" customFormat="1" ht="21.75" customHeight="1">
      <c r="A118" s="33"/>
      <c r="B118" s="34"/>
      <c r="C118" s="165" t="s">
        <v>210</v>
      </c>
      <c r="D118" s="165" t="s">
        <v>156</v>
      </c>
      <c r="E118" s="166" t="s">
        <v>287</v>
      </c>
      <c r="F118" s="167" t="s">
        <v>288</v>
      </c>
      <c r="G118" s="168" t="s">
        <v>258</v>
      </c>
      <c r="H118" s="169">
        <v>34.299999999999997</v>
      </c>
      <c r="I118" s="170"/>
      <c r="J118" s="171">
        <f>ROUND(I118*H118,2)</f>
        <v>0</v>
      </c>
      <c r="K118" s="172"/>
      <c r="L118" s="38"/>
      <c r="M118" s="173" t="s">
        <v>19</v>
      </c>
      <c r="N118" s="174" t="s">
        <v>46</v>
      </c>
      <c r="O118" s="6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77" t="s">
        <v>160</v>
      </c>
      <c r="AT118" s="177" t="s">
        <v>156</v>
      </c>
      <c r="AU118" s="177" t="s">
        <v>85</v>
      </c>
      <c r="AY118" s="16" t="s">
        <v>155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16" t="s">
        <v>83</v>
      </c>
      <c r="BK118" s="178">
        <f>ROUND(I118*H118,2)</f>
        <v>0</v>
      </c>
      <c r="BL118" s="16" t="s">
        <v>160</v>
      </c>
      <c r="BM118" s="177" t="s">
        <v>825</v>
      </c>
    </row>
    <row r="119" spans="1:65" s="2" customFormat="1" ht="19.5">
      <c r="A119" s="33"/>
      <c r="B119" s="34"/>
      <c r="C119" s="35"/>
      <c r="D119" s="179" t="s">
        <v>162</v>
      </c>
      <c r="E119" s="35"/>
      <c r="F119" s="180" t="s">
        <v>290</v>
      </c>
      <c r="G119" s="35"/>
      <c r="H119" s="35"/>
      <c r="I119" s="181"/>
      <c r="J119" s="35"/>
      <c r="K119" s="35"/>
      <c r="L119" s="38"/>
      <c r="M119" s="182"/>
      <c r="N119" s="183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162</v>
      </c>
      <c r="AU119" s="16" t="s">
        <v>85</v>
      </c>
    </row>
    <row r="120" spans="1:65" s="13" customFormat="1" ht="11.25">
      <c r="B120" s="196"/>
      <c r="C120" s="197"/>
      <c r="D120" s="179" t="s">
        <v>241</v>
      </c>
      <c r="E120" s="198" t="s">
        <v>19</v>
      </c>
      <c r="F120" s="199" t="s">
        <v>814</v>
      </c>
      <c r="G120" s="197"/>
      <c r="H120" s="200">
        <v>34.299999999999997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241</v>
      </c>
      <c r="AU120" s="206" t="s">
        <v>85</v>
      </c>
      <c r="AV120" s="13" t="s">
        <v>85</v>
      </c>
      <c r="AW120" s="13" t="s">
        <v>37</v>
      </c>
      <c r="AX120" s="13" t="s">
        <v>75</v>
      </c>
      <c r="AY120" s="206" t="s">
        <v>155</v>
      </c>
    </row>
    <row r="121" spans="1:65" s="14" customFormat="1" ht="11.25">
      <c r="B121" s="207"/>
      <c r="C121" s="208"/>
      <c r="D121" s="179" t="s">
        <v>241</v>
      </c>
      <c r="E121" s="209" t="s">
        <v>19</v>
      </c>
      <c r="F121" s="210" t="s">
        <v>243</v>
      </c>
      <c r="G121" s="208"/>
      <c r="H121" s="211">
        <v>34.299999999999997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241</v>
      </c>
      <c r="AU121" s="217" t="s">
        <v>85</v>
      </c>
      <c r="AV121" s="14" t="s">
        <v>160</v>
      </c>
      <c r="AW121" s="14" t="s">
        <v>37</v>
      </c>
      <c r="AX121" s="14" t="s">
        <v>83</v>
      </c>
      <c r="AY121" s="217" t="s">
        <v>155</v>
      </c>
    </row>
    <row r="122" spans="1:65" s="2" customFormat="1" ht="21.75" customHeight="1">
      <c r="A122" s="33"/>
      <c r="B122" s="34"/>
      <c r="C122" s="165" t="s">
        <v>214</v>
      </c>
      <c r="D122" s="165" t="s">
        <v>156</v>
      </c>
      <c r="E122" s="166" t="s">
        <v>293</v>
      </c>
      <c r="F122" s="167" t="s">
        <v>294</v>
      </c>
      <c r="G122" s="168" t="s">
        <v>258</v>
      </c>
      <c r="H122" s="169">
        <v>304.3</v>
      </c>
      <c r="I122" s="170"/>
      <c r="J122" s="171">
        <f>ROUND(I122*H122,2)</f>
        <v>0</v>
      </c>
      <c r="K122" s="172"/>
      <c r="L122" s="38"/>
      <c r="M122" s="173" t="s">
        <v>19</v>
      </c>
      <c r="N122" s="174" t="s">
        <v>46</v>
      </c>
      <c r="O122" s="63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77" t="s">
        <v>160</v>
      </c>
      <c r="AT122" s="177" t="s">
        <v>156</v>
      </c>
      <c r="AU122" s="177" t="s">
        <v>85</v>
      </c>
      <c r="AY122" s="16" t="s">
        <v>155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16" t="s">
        <v>83</v>
      </c>
      <c r="BK122" s="178">
        <f>ROUND(I122*H122,2)</f>
        <v>0</v>
      </c>
      <c r="BL122" s="16" t="s">
        <v>160</v>
      </c>
      <c r="BM122" s="177" t="s">
        <v>826</v>
      </c>
    </row>
    <row r="123" spans="1:65" s="13" customFormat="1" ht="11.25">
      <c r="B123" s="196"/>
      <c r="C123" s="197"/>
      <c r="D123" s="179" t="s">
        <v>241</v>
      </c>
      <c r="E123" s="198" t="s">
        <v>19</v>
      </c>
      <c r="F123" s="199" t="s">
        <v>814</v>
      </c>
      <c r="G123" s="197"/>
      <c r="H123" s="200">
        <v>34.299999999999997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241</v>
      </c>
      <c r="AU123" s="206" t="s">
        <v>85</v>
      </c>
      <c r="AV123" s="13" t="s">
        <v>85</v>
      </c>
      <c r="AW123" s="13" t="s">
        <v>37</v>
      </c>
      <c r="AX123" s="13" t="s">
        <v>75</v>
      </c>
      <c r="AY123" s="206" t="s">
        <v>155</v>
      </c>
    </row>
    <row r="124" spans="1:65" s="13" customFormat="1" ht="11.25">
      <c r="B124" s="196"/>
      <c r="C124" s="197"/>
      <c r="D124" s="179" t="s">
        <v>241</v>
      </c>
      <c r="E124" s="198" t="s">
        <v>19</v>
      </c>
      <c r="F124" s="199" t="s">
        <v>812</v>
      </c>
      <c r="G124" s="197"/>
      <c r="H124" s="200">
        <v>270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241</v>
      </c>
      <c r="AU124" s="206" t="s">
        <v>85</v>
      </c>
      <c r="AV124" s="13" t="s">
        <v>85</v>
      </c>
      <c r="AW124" s="13" t="s">
        <v>37</v>
      </c>
      <c r="AX124" s="13" t="s">
        <v>75</v>
      </c>
      <c r="AY124" s="206" t="s">
        <v>155</v>
      </c>
    </row>
    <row r="125" spans="1:65" s="14" customFormat="1" ht="11.25">
      <c r="B125" s="207"/>
      <c r="C125" s="208"/>
      <c r="D125" s="179" t="s">
        <v>241</v>
      </c>
      <c r="E125" s="209" t="s">
        <v>19</v>
      </c>
      <c r="F125" s="210" t="s">
        <v>243</v>
      </c>
      <c r="G125" s="208"/>
      <c r="H125" s="211">
        <v>304.3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241</v>
      </c>
      <c r="AU125" s="217" t="s">
        <v>85</v>
      </c>
      <c r="AV125" s="14" t="s">
        <v>160</v>
      </c>
      <c r="AW125" s="14" t="s">
        <v>37</v>
      </c>
      <c r="AX125" s="14" t="s">
        <v>83</v>
      </c>
      <c r="AY125" s="217" t="s">
        <v>155</v>
      </c>
    </row>
    <row r="126" spans="1:65" s="2" customFormat="1" ht="16.5" customHeight="1">
      <c r="A126" s="33"/>
      <c r="B126" s="34"/>
      <c r="C126" s="165" t="s">
        <v>218</v>
      </c>
      <c r="D126" s="165" t="s">
        <v>156</v>
      </c>
      <c r="E126" s="166" t="s">
        <v>298</v>
      </c>
      <c r="F126" s="167" t="s">
        <v>299</v>
      </c>
      <c r="G126" s="168" t="s">
        <v>19</v>
      </c>
      <c r="H126" s="169">
        <v>304.3</v>
      </c>
      <c r="I126" s="170"/>
      <c r="J126" s="171">
        <f>ROUND(I126*H126,2)</f>
        <v>0</v>
      </c>
      <c r="K126" s="172"/>
      <c r="L126" s="38"/>
      <c r="M126" s="173" t="s">
        <v>19</v>
      </c>
      <c r="N126" s="174" t="s">
        <v>46</v>
      </c>
      <c r="O126" s="63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7" t="s">
        <v>160</v>
      </c>
      <c r="AT126" s="177" t="s">
        <v>156</v>
      </c>
      <c r="AU126" s="177" t="s">
        <v>85</v>
      </c>
      <c r="AY126" s="16" t="s">
        <v>155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6" t="s">
        <v>83</v>
      </c>
      <c r="BK126" s="178">
        <f>ROUND(I126*H126,2)</f>
        <v>0</v>
      </c>
      <c r="BL126" s="16" t="s">
        <v>160</v>
      </c>
      <c r="BM126" s="177" t="s">
        <v>827</v>
      </c>
    </row>
    <row r="127" spans="1:65" s="2" customFormat="1" ht="21.75" customHeight="1">
      <c r="A127" s="33"/>
      <c r="B127" s="34"/>
      <c r="C127" s="165" t="s">
        <v>8</v>
      </c>
      <c r="D127" s="165" t="s">
        <v>156</v>
      </c>
      <c r="E127" s="166" t="s">
        <v>474</v>
      </c>
      <c r="F127" s="167" t="s">
        <v>475</v>
      </c>
      <c r="G127" s="168" t="s">
        <v>246</v>
      </c>
      <c r="H127" s="169">
        <v>97.4</v>
      </c>
      <c r="I127" s="170"/>
      <c r="J127" s="171">
        <f>ROUND(I127*H127,2)</f>
        <v>0</v>
      </c>
      <c r="K127" s="172"/>
      <c r="L127" s="38"/>
      <c r="M127" s="173" t="s">
        <v>19</v>
      </c>
      <c r="N127" s="174" t="s">
        <v>46</v>
      </c>
      <c r="O127" s="63"/>
      <c r="P127" s="175">
        <f>O127*H127</f>
        <v>0</v>
      </c>
      <c r="Q127" s="175">
        <v>0</v>
      </c>
      <c r="R127" s="175">
        <f>Q127*H127</f>
        <v>0</v>
      </c>
      <c r="S127" s="175">
        <v>0</v>
      </c>
      <c r="T127" s="17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7" t="s">
        <v>160</v>
      </c>
      <c r="AT127" s="177" t="s">
        <v>156</v>
      </c>
      <c r="AU127" s="177" t="s">
        <v>85</v>
      </c>
      <c r="AY127" s="16" t="s">
        <v>155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6" t="s">
        <v>83</v>
      </c>
      <c r="BK127" s="178">
        <f>ROUND(I127*H127,2)</f>
        <v>0</v>
      </c>
      <c r="BL127" s="16" t="s">
        <v>160</v>
      </c>
      <c r="BM127" s="177" t="s">
        <v>828</v>
      </c>
    </row>
    <row r="128" spans="1:65" s="2" customFormat="1" ht="19.5">
      <c r="A128" s="33"/>
      <c r="B128" s="34"/>
      <c r="C128" s="35"/>
      <c r="D128" s="179" t="s">
        <v>162</v>
      </c>
      <c r="E128" s="35"/>
      <c r="F128" s="180" t="s">
        <v>787</v>
      </c>
      <c r="G128" s="35"/>
      <c r="H128" s="35"/>
      <c r="I128" s="181"/>
      <c r="J128" s="35"/>
      <c r="K128" s="35"/>
      <c r="L128" s="38"/>
      <c r="M128" s="182"/>
      <c r="N128" s="183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162</v>
      </c>
      <c r="AU128" s="16" t="s">
        <v>85</v>
      </c>
    </row>
    <row r="129" spans="1:65" s="13" customFormat="1" ht="11.25">
      <c r="B129" s="196"/>
      <c r="C129" s="197"/>
      <c r="D129" s="179" t="s">
        <v>241</v>
      </c>
      <c r="E129" s="198" t="s">
        <v>19</v>
      </c>
      <c r="F129" s="199" t="s">
        <v>829</v>
      </c>
      <c r="G129" s="197"/>
      <c r="H129" s="200">
        <v>97.4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241</v>
      </c>
      <c r="AU129" s="206" t="s">
        <v>85</v>
      </c>
      <c r="AV129" s="13" t="s">
        <v>85</v>
      </c>
      <c r="AW129" s="13" t="s">
        <v>37</v>
      </c>
      <c r="AX129" s="13" t="s">
        <v>75</v>
      </c>
      <c r="AY129" s="206" t="s">
        <v>155</v>
      </c>
    </row>
    <row r="130" spans="1:65" s="14" customFormat="1" ht="11.25">
      <c r="B130" s="207"/>
      <c r="C130" s="208"/>
      <c r="D130" s="179" t="s">
        <v>241</v>
      </c>
      <c r="E130" s="209" t="s">
        <v>19</v>
      </c>
      <c r="F130" s="210" t="s">
        <v>243</v>
      </c>
      <c r="G130" s="208"/>
      <c r="H130" s="211">
        <v>97.4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241</v>
      </c>
      <c r="AU130" s="217" t="s">
        <v>85</v>
      </c>
      <c r="AV130" s="14" t="s">
        <v>160</v>
      </c>
      <c r="AW130" s="14" t="s">
        <v>37</v>
      </c>
      <c r="AX130" s="14" t="s">
        <v>83</v>
      </c>
      <c r="AY130" s="217" t="s">
        <v>155</v>
      </c>
    </row>
    <row r="131" spans="1:65" s="11" customFormat="1" ht="22.9" customHeight="1">
      <c r="B131" s="151"/>
      <c r="C131" s="152"/>
      <c r="D131" s="153" t="s">
        <v>74</v>
      </c>
      <c r="E131" s="194" t="s">
        <v>160</v>
      </c>
      <c r="F131" s="194" t="s">
        <v>346</v>
      </c>
      <c r="G131" s="152"/>
      <c r="H131" s="152"/>
      <c r="I131" s="155"/>
      <c r="J131" s="195">
        <f>BK131</f>
        <v>0</v>
      </c>
      <c r="K131" s="152"/>
      <c r="L131" s="157"/>
      <c r="M131" s="158"/>
      <c r="N131" s="159"/>
      <c r="O131" s="159"/>
      <c r="P131" s="160">
        <f>SUM(P132:P147)</f>
        <v>0</v>
      </c>
      <c r="Q131" s="159"/>
      <c r="R131" s="160">
        <f>SUM(R132:R147)</f>
        <v>190.37876</v>
      </c>
      <c r="S131" s="159"/>
      <c r="T131" s="161">
        <f>SUM(T132:T147)</f>
        <v>0</v>
      </c>
      <c r="AR131" s="162" t="s">
        <v>83</v>
      </c>
      <c r="AT131" s="163" t="s">
        <v>74</v>
      </c>
      <c r="AU131" s="163" t="s">
        <v>83</v>
      </c>
      <c r="AY131" s="162" t="s">
        <v>155</v>
      </c>
      <c r="BK131" s="164">
        <f>SUM(BK132:BK147)</f>
        <v>0</v>
      </c>
    </row>
    <row r="132" spans="1:65" s="2" customFormat="1" ht="21.75" customHeight="1">
      <c r="A132" s="33"/>
      <c r="B132" s="34"/>
      <c r="C132" s="165" t="s">
        <v>302</v>
      </c>
      <c r="D132" s="165" t="s">
        <v>156</v>
      </c>
      <c r="E132" s="166" t="s">
        <v>490</v>
      </c>
      <c r="F132" s="167" t="s">
        <v>491</v>
      </c>
      <c r="G132" s="168" t="s">
        <v>258</v>
      </c>
      <c r="H132" s="169">
        <v>25.3</v>
      </c>
      <c r="I132" s="170"/>
      <c r="J132" s="171">
        <f>ROUND(I132*H132,2)</f>
        <v>0</v>
      </c>
      <c r="K132" s="172"/>
      <c r="L132" s="38"/>
      <c r="M132" s="173" t="s">
        <v>19</v>
      </c>
      <c r="N132" s="174" t="s">
        <v>46</v>
      </c>
      <c r="O132" s="63"/>
      <c r="P132" s="175">
        <f>O132*H132</f>
        <v>0</v>
      </c>
      <c r="Q132" s="175">
        <v>2.0019999999999998</v>
      </c>
      <c r="R132" s="175">
        <f>Q132*H132</f>
        <v>50.650599999999997</v>
      </c>
      <c r="S132" s="175">
        <v>0</v>
      </c>
      <c r="T132" s="17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7" t="s">
        <v>160</v>
      </c>
      <c r="AT132" s="177" t="s">
        <v>156</v>
      </c>
      <c r="AU132" s="177" t="s">
        <v>85</v>
      </c>
      <c r="AY132" s="16" t="s">
        <v>155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6" t="s">
        <v>83</v>
      </c>
      <c r="BK132" s="178">
        <f>ROUND(I132*H132,2)</f>
        <v>0</v>
      </c>
      <c r="BL132" s="16" t="s">
        <v>160</v>
      </c>
      <c r="BM132" s="177" t="s">
        <v>830</v>
      </c>
    </row>
    <row r="133" spans="1:65" s="13" customFormat="1" ht="11.25">
      <c r="B133" s="196"/>
      <c r="C133" s="197"/>
      <c r="D133" s="179" t="s">
        <v>241</v>
      </c>
      <c r="E133" s="198" t="s">
        <v>19</v>
      </c>
      <c r="F133" s="199" t="s">
        <v>831</v>
      </c>
      <c r="G133" s="197"/>
      <c r="H133" s="200">
        <v>25.3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241</v>
      </c>
      <c r="AU133" s="206" t="s">
        <v>85</v>
      </c>
      <c r="AV133" s="13" t="s">
        <v>85</v>
      </c>
      <c r="AW133" s="13" t="s">
        <v>37</v>
      </c>
      <c r="AX133" s="13" t="s">
        <v>75</v>
      </c>
      <c r="AY133" s="206" t="s">
        <v>155</v>
      </c>
    </row>
    <row r="134" spans="1:65" s="14" customFormat="1" ht="11.25">
      <c r="B134" s="207"/>
      <c r="C134" s="208"/>
      <c r="D134" s="179" t="s">
        <v>241</v>
      </c>
      <c r="E134" s="209" t="s">
        <v>19</v>
      </c>
      <c r="F134" s="210" t="s">
        <v>243</v>
      </c>
      <c r="G134" s="208"/>
      <c r="H134" s="211">
        <v>25.3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241</v>
      </c>
      <c r="AU134" s="217" t="s">
        <v>85</v>
      </c>
      <c r="AV134" s="14" t="s">
        <v>160</v>
      </c>
      <c r="AW134" s="14" t="s">
        <v>37</v>
      </c>
      <c r="AX134" s="14" t="s">
        <v>83</v>
      </c>
      <c r="AY134" s="217" t="s">
        <v>155</v>
      </c>
    </row>
    <row r="135" spans="1:65" s="2" customFormat="1" ht="33" customHeight="1">
      <c r="A135" s="33"/>
      <c r="B135" s="34"/>
      <c r="C135" s="165" t="s">
        <v>307</v>
      </c>
      <c r="D135" s="165" t="s">
        <v>156</v>
      </c>
      <c r="E135" s="166" t="s">
        <v>493</v>
      </c>
      <c r="F135" s="167" t="s">
        <v>494</v>
      </c>
      <c r="G135" s="168" t="s">
        <v>246</v>
      </c>
      <c r="H135" s="169">
        <v>23</v>
      </c>
      <c r="I135" s="170"/>
      <c r="J135" s="171">
        <f>ROUND(I135*H135,2)</f>
        <v>0</v>
      </c>
      <c r="K135" s="172"/>
      <c r="L135" s="38"/>
      <c r="M135" s="173" t="s">
        <v>19</v>
      </c>
      <c r="N135" s="174" t="s">
        <v>46</v>
      </c>
      <c r="O135" s="63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7" t="s">
        <v>160</v>
      </c>
      <c r="AT135" s="177" t="s">
        <v>156</v>
      </c>
      <c r="AU135" s="177" t="s">
        <v>85</v>
      </c>
      <c r="AY135" s="16" t="s">
        <v>155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6" t="s">
        <v>83</v>
      </c>
      <c r="BK135" s="178">
        <f>ROUND(I135*H135,2)</f>
        <v>0</v>
      </c>
      <c r="BL135" s="16" t="s">
        <v>160</v>
      </c>
      <c r="BM135" s="177" t="s">
        <v>832</v>
      </c>
    </row>
    <row r="136" spans="1:65" s="13" customFormat="1" ht="11.25">
      <c r="B136" s="196"/>
      <c r="C136" s="197"/>
      <c r="D136" s="179" t="s">
        <v>241</v>
      </c>
      <c r="E136" s="198" t="s">
        <v>19</v>
      </c>
      <c r="F136" s="199" t="s">
        <v>833</v>
      </c>
      <c r="G136" s="197"/>
      <c r="H136" s="200">
        <v>23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241</v>
      </c>
      <c r="AU136" s="206" t="s">
        <v>85</v>
      </c>
      <c r="AV136" s="13" t="s">
        <v>85</v>
      </c>
      <c r="AW136" s="13" t="s">
        <v>37</v>
      </c>
      <c r="AX136" s="13" t="s">
        <v>75</v>
      </c>
      <c r="AY136" s="206" t="s">
        <v>155</v>
      </c>
    </row>
    <row r="137" spans="1:65" s="14" customFormat="1" ht="11.25">
      <c r="B137" s="207"/>
      <c r="C137" s="208"/>
      <c r="D137" s="179" t="s">
        <v>241</v>
      </c>
      <c r="E137" s="209" t="s">
        <v>19</v>
      </c>
      <c r="F137" s="210" t="s">
        <v>243</v>
      </c>
      <c r="G137" s="208"/>
      <c r="H137" s="211">
        <v>23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241</v>
      </c>
      <c r="AU137" s="217" t="s">
        <v>85</v>
      </c>
      <c r="AV137" s="14" t="s">
        <v>160</v>
      </c>
      <c r="AW137" s="14" t="s">
        <v>37</v>
      </c>
      <c r="AX137" s="14" t="s">
        <v>83</v>
      </c>
      <c r="AY137" s="217" t="s">
        <v>155</v>
      </c>
    </row>
    <row r="138" spans="1:65" s="2" customFormat="1" ht="21.75" customHeight="1">
      <c r="A138" s="33"/>
      <c r="B138" s="34"/>
      <c r="C138" s="165" t="s">
        <v>312</v>
      </c>
      <c r="D138" s="165" t="s">
        <v>156</v>
      </c>
      <c r="E138" s="166" t="s">
        <v>497</v>
      </c>
      <c r="F138" s="167" t="s">
        <v>498</v>
      </c>
      <c r="G138" s="168" t="s">
        <v>258</v>
      </c>
      <c r="H138" s="169">
        <v>53.7</v>
      </c>
      <c r="I138" s="170"/>
      <c r="J138" s="171">
        <f>ROUND(I138*H138,2)</f>
        <v>0</v>
      </c>
      <c r="K138" s="172"/>
      <c r="L138" s="38"/>
      <c r="M138" s="173" t="s">
        <v>19</v>
      </c>
      <c r="N138" s="174" t="s">
        <v>46</v>
      </c>
      <c r="O138" s="63"/>
      <c r="P138" s="175">
        <f>O138*H138</f>
        <v>0</v>
      </c>
      <c r="Q138" s="175">
        <v>1.9967999999999999</v>
      </c>
      <c r="R138" s="175">
        <f>Q138*H138</f>
        <v>107.22816</v>
      </c>
      <c r="S138" s="175">
        <v>0</v>
      </c>
      <c r="T138" s="17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7" t="s">
        <v>160</v>
      </c>
      <c r="AT138" s="177" t="s">
        <v>156</v>
      </c>
      <c r="AU138" s="177" t="s">
        <v>85</v>
      </c>
      <c r="AY138" s="16" t="s">
        <v>155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6" t="s">
        <v>83</v>
      </c>
      <c r="BK138" s="178">
        <f>ROUND(I138*H138,2)</f>
        <v>0</v>
      </c>
      <c r="BL138" s="16" t="s">
        <v>160</v>
      </c>
      <c r="BM138" s="177" t="s">
        <v>834</v>
      </c>
    </row>
    <row r="139" spans="1:65" s="13" customFormat="1" ht="11.25">
      <c r="B139" s="196"/>
      <c r="C139" s="197"/>
      <c r="D139" s="179" t="s">
        <v>241</v>
      </c>
      <c r="E139" s="198" t="s">
        <v>19</v>
      </c>
      <c r="F139" s="199" t="s">
        <v>835</v>
      </c>
      <c r="G139" s="197"/>
      <c r="H139" s="200">
        <v>53.7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241</v>
      </c>
      <c r="AU139" s="206" t="s">
        <v>85</v>
      </c>
      <c r="AV139" s="13" t="s">
        <v>85</v>
      </c>
      <c r="AW139" s="13" t="s">
        <v>37</v>
      </c>
      <c r="AX139" s="13" t="s">
        <v>75</v>
      </c>
      <c r="AY139" s="206" t="s">
        <v>155</v>
      </c>
    </row>
    <row r="140" spans="1:65" s="14" customFormat="1" ht="11.25">
      <c r="B140" s="207"/>
      <c r="C140" s="208"/>
      <c r="D140" s="179" t="s">
        <v>241</v>
      </c>
      <c r="E140" s="209" t="s">
        <v>19</v>
      </c>
      <c r="F140" s="210" t="s">
        <v>243</v>
      </c>
      <c r="G140" s="208"/>
      <c r="H140" s="211">
        <v>53.7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241</v>
      </c>
      <c r="AU140" s="217" t="s">
        <v>85</v>
      </c>
      <c r="AV140" s="14" t="s">
        <v>160</v>
      </c>
      <c r="AW140" s="14" t="s">
        <v>37</v>
      </c>
      <c r="AX140" s="14" t="s">
        <v>83</v>
      </c>
      <c r="AY140" s="217" t="s">
        <v>155</v>
      </c>
    </row>
    <row r="141" spans="1:65" s="2" customFormat="1" ht="16.5" customHeight="1">
      <c r="A141" s="33"/>
      <c r="B141" s="34"/>
      <c r="C141" s="165" t="s">
        <v>317</v>
      </c>
      <c r="D141" s="165" t="s">
        <v>156</v>
      </c>
      <c r="E141" s="166" t="s">
        <v>502</v>
      </c>
      <c r="F141" s="167" t="s">
        <v>503</v>
      </c>
      <c r="G141" s="168" t="s">
        <v>246</v>
      </c>
      <c r="H141" s="169">
        <v>97.4</v>
      </c>
      <c r="I141" s="170"/>
      <c r="J141" s="171">
        <f>ROUND(I141*H141,2)</f>
        <v>0</v>
      </c>
      <c r="K141" s="172"/>
      <c r="L141" s="38"/>
      <c r="M141" s="173" t="s">
        <v>19</v>
      </c>
      <c r="N141" s="174" t="s">
        <v>46</v>
      </c>
      <c r="O141" s="63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7" t="s">
        <v>160</v>
      </c>
      <c r="AT141" s="177" t="s">
        <v>156</v>
      </c>
      <c r="AU141" s="177" t="s">
        <v>85</v>
      </c>
      <c r="AY141" s="16" t="s">
        <v>155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6" t="s">
        <v>83</v>
      </c>
      <c r="BK141" s="178">
        <f>ROUND(I141*H141,2)</f>
        <v>0</v>
      </c>
      <c r="BL141" s="16" t="s">
        <v>160</v>
      </c>
      <c r="BM141" s="177" t="s">
        <v>836</v>
      </c>
    </row>
    <row r="142" spans="1:65" s="13" customFormat="1" ht="11.25">
      <c r="B142" s="196"/>
      <c r="C142" s="197"/>
      <c r="D142" s="179" t="s">
        <v>241</v>
      </c>
      <c r="E142" s="198" t="s">
        <v>19</v>
      </c>
      <c r="F142" s="199" t="s">
        <v>829</v>
      </c>
      <c r="G142" s="197"/>
      <c r="H142" s="200">
        <v>97.4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241</v>
      </c>
      <c r="AU142" s="206" t="s">
        <v>85</v>
      </c>
      <c r="AV142" s="13" t="s">
        <v>85</v>
      </c>
      <c r="AW142" s="13" t="s">
        <v>37</v>
      </c>
      <c r="AX142" s="13" t="s">
        <v>75</v>
      </c>
      <c r="AY142" s="206" t="s">
        <v>155</v>
      </c>
    </row>
    <row r="143" spans="1:65" s="14" customFormat="1" ht="11.25">
      <c r="B143" s="207"/>
      <c r="C143" s="208"/>
      <c r="D143" s="179" t="s">
        <v>241</v>
      </c>
      <c r="E143" s="209" t="s">
        <v>19</v>
      </c>
      <c r="F143" s="210" t="s">
        <v>243</v>
      </c>
      <c r="G143" s="208"/>
      <c r="H143" s="211">
        <v>97.4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241</v>
      </c>
      <c r="AU143" s="217" t="s">
        <v>85</v>
      </c>
      <c r="AV143" s="14" t="s">
        <v>160</v>
      </c>
      <c r="AW143" s="14" t="s">
        <v>37</v>
      </c>
      <c r="AX143" s="14" t="s">
        <v>83</v>
      </c>
      <c r="AY143" s="217" t="s">
        <v>155</v>
      </c>
    </row>
    <row r="144" spans="1:65" s="2" customFormat="1" ht="16.5" customHeight="1">
      <c r="A144" s="33"/>
      <c r="B144" s="34"/>
      <c r="C144" s="165" t="s">
        <v>321</v>
      </c>
      <c r="D144" s="165" t="s">
        <v>156</v>
      </c>
      <c r="E144" s="166" t="s">
        <v>506</v>
      </c>
      <c r="F144" s="167" t="s">
        <v>507</v>
      </c>
      <c r="G144" s="168" t="s">
        <v>258</v>
      </c>
      <c r="H144" s="169">
        <v>16.25</v>
      </c>
      <c r="I144" s="170"/>
      <c r="J144" s="171">
        <f>ROUND(I144*H144,2)</f>
        <v>0</v>
      </c>
      <c r="K144" s="172"/>
      <c r="L144" s="38"/>
      <c r="M144" s="173" t="s">
        <v>19</v>
      </c>
      <c r="N144" s="174" t="s">
        <v>46</v>
      </c>
      <c r="O144" s="63"/>
      <c r="P144" s="175">
        <f>O144*H144</f>
        <v>0</v>
      </c>
      <c r="Q144" s="175">
        <v>2</v>
      </c>
      <c r="R144" s="175">
        <f>Q144*H144</f>
        <v>32.5</v>
      </c>
      <c r="S144" s="175">
        <v>0</v>
      </c>
      <c r="T144" s="17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7" t="s">
        <v>160</v>
      </c>
      <c r="AT144" s="177" t="s">
        <v>156</v>
      </c>
      <c r="AU144" s="177" t="s">
        <v>85</v>
      </c>
      <c r="AY144" s="16" t="s">
        <v>155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6" t="s">
        <v>83</v>
      </c>
      <c r="BK144" s="178">
        <f>ROUND(I144*H144,2)</f>
        <v>0</v>
      </c>
      <c r="BL144" s="16" t="s">
        <v>160</v>
      </c>
      <c r="BM144" s="177" t="s">
        <v>837</v>
      </c>
    </row>
    <row r="145" spans="1:65" s="2" customFormat="1" ht="48.75">
      <c r="A145" s="33"/>
      <c r="B145" s="34"/>
      <c r="C145" s="35"/>
      <c r="D145" s="179" t="s">
        <v>162</v>
      </c>
      <c r="E145" s="35"/>
      <c r="F145" s="180" t="s">
        <v>509</v>
      </c>
      <c r="G145" s="35"/>
      <c r="H145" s="35"/>
      <c r="I145" s="181"/>
      <c r="J145" s="35"/>
      <c r="K145" s="35"/>
      <c r="L145" s="38"/>
      <c r="M145" s="182"/>
      <c r="N145" s="183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162</v>
      </c>
      <c r="AU145" s="16" t="s">
        <v>85</v>
      </c>
    </row>
    <row r="146" spans="1:65" s="13" customFormat="1" ht="11.25">
      <c r="B146" s="196"/>
      <c r="C146" s="197"/>
      <c r="D146" s="179" t="s">
        <v>241</v>
      </c>
      <c r="E146" s="198" t="s">
        <v>19</v>
      </c>
      <c r="F146" s="199" t="s">
        <v>838</v>
      </c>
      <c r="G146" s="197"/>
      <c r="H146" s="200">
        <v>16.25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241</v>
      </c>
      <c r="AU146" s="206" t="s">
        <v>85</v>
      </c>
      <c r="AV146" s="13" t="s">
        <v>85</v>
      </c>
      <c r="AW146" s="13" t="s">
        <v>37</v>
      </c>
      <c r="AX146" s="13" t="s">
        <v>75</v>
      </c>
      <c r="AY146" s="206" t="s">
        <v>155</v>
      </c>
    </row>
    <row r="147" spans="1:65" s="14" customFormat="1" ht="11.25">
      <c r="B147" s="207"/>
      <c r="C147" s="208"/>
      <c r="D147" s="179" t="s">
        <v>241</v>
      </c>
      <c r="E147" s="209" t="s">
        <v>19</v>
      </c>
      <c r="F147" s="210" t="s">
        <v>243</v>
      </c>
      <c r="G147" s="208"/>
      <c r="H147" s="211">
        <v>16.25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241</v>
      </c>
      <c r="AU147" s="217" t="s">
        <v>85</v>
      </c>
      <c r="AV147" s="14" t="s">
        <v>160</v>
      </c>
      <c r="AW147" s="14" t="s">
        <v>37</v>
      </c>
      <c r="AX147" s="14" t="s">
        <v>83</v>
      </c>
      <c r="AY147" s="217" t="s">
        <v>155</v>
      </c>
    </row>
    <row r="148" spans="1:65" s="11" customFormat="1" ht="22.9" customHeight="1">
      <c r="B148" s="151"/>
      <c r="C148" s="152"/>
      <c r="D148" s="153" t="s">
        <v>74</v>
      </c>
      <c r="E148" s="194" t="s">
        <v>421</v>
      </c>
      <c r="F148" s="194" t="s">
        <v>422</v>
      </c>
      <c r="G148" s="152"/>
      <c r="H148" s="152"/>
      <c r="I148" s="155"/>
      <c r="J148" s="195">
        <f>BK148</f>
        <v>0</v>
      </c>
      <c r="K148" s="152"/>
      <c r="L148" s="157"/>
      <c r="M148" s="158"/>
      <c r="N148" s="159"/>
      <c r="O148" s="159"/>
      <c r="P148" s="160">
        <f>P149</f>
        <v>0</v>
      </c>
      <c r="Q148" s="159"/>
      <c r="R148" s="160">
        <f>R149</f>
        <v>0</v>
      </c>
      <c r="S148" s="159"/>
      <c r="T148" s="161">
        <f>T149</f>
        <v>0</v>
      </c>
      <c r="AR148" s="162" t="s">
        <v>83</v>
      </c>
      <c r="AT148" s="163" t="s">
        <v>74</v>
      </c>
      <c r="AU148" s="163" t="s">
        <v>83</v>
      </c>
      <c r="AY148" s="162" t="s">
        <v>155</v>
      </c>
      <c r="BK148" s="164">
        <f>BK149</f>
        <v>0</v>
      </c>
    </row>
    <row r="149" spans="1:65" s="2" customFormat="1" ht="21.75" customHeight="1">
      <c r="A149" s="33"/>
      <c r="B149" s="34"/>
      <c r="C149" s="165" t="s">
        <v>7</v>
      </c>
      <c r="D149" s="165" t="s">
        <v>156</v>
      </c>
      <c r="E149" s="166" t="s">
        <v>424</v>
      </c>
      <c r="F149" s="167" t="s">
        <v>425</v>
      </c>
      <c r="G149" s="168" t="s">
        <v>324</v>
      </c>
      <c r="H149" s="169">
        <v>190.39400000000001</v>
      </c>
      <c r="I149" s="170"/>
      <c r="J149" s="171">
        <f>ROUND(I149*H149,2)</f>
        <v>0</v>
      </c>
      <c r="K149" s="172"/>
      <c r="L149" s="38"/>
      <c r="M149" s="218" t="s">
        <v>19</v>
      </c>
      <c r="N149" s="219" t="s">
        <v>46</v>
      </c>
      <c r="O149" s="186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7" t="s">
        <v>160</v>
      </c>
      <c r="AT149" s="177" t="s">
        <v>156</v>
      </c>
      <c r="AU149" s="177" t="s">
        <v>85</v>
      </c>
      <c r="AY149" s="16" t="s">
        <v>155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6" t="s">
        <v>83</v>
      </c>
      <c r="BK149" s="178">
        <f>ROUND(I149*H149,2)</f>
        <v>0</v>
      </c>
      <c r="BL149" s="16" t="s">
        <v>160</v>
      </c>
      <c r="BM149" s="177" t="s">
        <v>839</v>
      </c>
    </row>
    <row r="150" spans="1:65" s="2" customFormat="1" ht="6.95" customHeight="1">
      <c r="A150" s="33"/>
      <c r="B150" s="46"/>
      <c r="C150" s="47"/>
      <c r="D150" s="47"/>
      <c r="E150" s="47"/>
      <c r="F150" s="47"/>
      <c r="G150" s="47"/>
      <c r="H150" s="47"/>
      <c r="I150" s="47"/>
      <c r="J150" s="47"/>
      <c r="K150" s="47"/>
      <c r="L150" s="38"/>
      <c r="M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</sheetData>
  <sheetProtection algorithmName="SHA-512" hashValue="4uWeiSWW4tLHfkDfZ9pO1tIB4eNPNtnsKuRJlXcagEfh+mNHYsDPLb3Yl1lFRndJ3nyMbFBftQMoOiKsh4AjMg==" saltValue="dG4VTFajyUlDzdfRE2/nydhxXqUNTKkciA1gpqmUybsRDfEpYiqU4WHENkvQTo5c0H6yqZ25TytcVsVzTlK34w==" spinCount="100000" sheet="1" objects="1" scenarios="1" formatColumns="0" formatRows="0" autoFilter="0"/>
  <autoFilter ref="C82:K14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114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840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ROUND((SUM(BE80:BE105)),  2)</f>
        <v>0</v>
      </c>
      <c r="G33" s="33"/>
      <c r="H33" s="33"/>
      <c r="I33" s="117">
        <v>0.21</v>
      </c>
      <c r="J33" s="116">
        <f>ROUND(((SUM(BE80:BE105))*I33),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ROUND((SUM(BF80:BF105)),  2)</f>
        <v>0</v>
      </c>
      <c r="G34" s="33"/>
      <c r="H34" s="33"/>
      <c r="I34" s="117">
        <v>0.15</v>
      </c>
      <c r="J34" s="116">
        <f>ROUND(((SUM(BF80:BF105))*I34),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ROUND((SUM(BG80:BG105)),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ROUND((SUM(BH80:BH105)),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ROUND((SUM(BI80:BI105)),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050 - SO 05 - VRN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138</v>
      </c>
      <c r="E60" s="136"/>
      <c r="F60" s="136"/>
      <c r="G60" s="136"/>
      <c r="H60" s="136"/>
      <c r="I60" s="136"/>
      <c r="J60" s="137">
        <f>J81</f>
        <v>0</v>
      </c>
      <c r="K60" s="134"/>
      <c r="L60" s="138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>
      <c r="A67" s="33"/>
      <c r="B67" s="34"/>
      <c r="C67" s="22" t="s">
        <v>139</v>
      </c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>
      <c r="A70" s="33"/>
      <c r="B70" s="34"/>
      <c r="C70" s="35"/>
      <c r="D70" s="35"/>
      <c r="E70" s="284" t="str">
        <f>E7</f>
        <v>Desná, Loučná nad Desnou - oprava zdí a koryta toku, 1. etapa</v>
      </c>
      <c r="F70" s="285"/>
      <c r="G70" s="285"/>
      <c r="H70" s="28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132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241" t="str">
        <f>E9</f>
        <v>050 - SO 05 - VRN</v>
      </c>
      <c r="F72" s="286"/>
      <c r="G72" s="286"/>
      <c r="H72" s="286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21</v>
      </c>
      <c r="D74" s="35"/>
      <c r="E74" s="35"/>
      <c r="F74" s="26" t="str">
        <f>F12</f>
        <v>KN Rejhotice</v>
      </c>
      <c r="G74" s="35"/>
      <c r="H74" s="35"/>
      <c r="I74" s="28" t="s">
        <v>23</v>
      </c>
      <c r="J74" s="58" t="str">
        <f>IF(J12="","",J12)</f>
        <v>15. 2. 2021</v>
      </c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>
      <c r="A76" s="33"/>
      <c r="B76" s="34"/>
      <c r="C76" s="28" t="s">
        <v>25</v>
      </c>
      <c r="D76" s="35"/>
      <c r="E76" s="35"/>
      <c r="F76" s="26" t="str">
        <f>E15</f>
        <v>Povodí Moravy, s.p.</v>
      </c>
      <c r="G76" s="35"/>
      <c r="H76" s="35"/>
      <c r="I76" s="28" t="s">
        <v>33</v>
      </c>
      <c r="J76" s="31" t="str">
        <f>E21</f>
        <v>Ing. Vít Pučálek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28" t="s">
        <v>31</v>
      </c>
      <c r="D77" s="35"/>
      <c r="E77" s="35"/>
      <c r="F77" s="26" t="str">
        <f>IF(E18="","",E18)</f>
        <v>Vyplň údaj</v>
      </c>
      <c r="G77" s="35"/>
      <c r="H77" s="35"/>
      <c r="I77" s="28" t="s">
        <v>38</v>
      </c>
      <c r="J77" s="31" t="str">
        <f>E24</f>
        <v>Ing. Vít Pučálek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>
      <c r="A79" s="139"/>
      <c r="B79" s="140"/>
      <c r="C79" s="141" t="s">
        <v>140</v>
      </c>
      <c r="D79" s="142" t="s">
        <v>60</v>
      </c>
      <c r="E79" s="142" t="s">
        <v>56</v>
      </c>
      <c r="F79" s="142" t="s">
        <v>57</v>
      </c>
      <c r="G79" s="142" t="s">
        <v>141</v>
      </c>
      <c r="H79" s="142" t="s">
        <v>142</v>
      </c>
      <c r="I79" s="142" t="s">
        <v>143</v>
      </c>
      <c r="J79" s="143" t="s">
        <v>136</v>
      </c>
      <c r="K79" s="144" t="s">
        <v>144</v>
      </c>
      <c r="L79" s="145"/>
      <c r="M79" s="67" t="s">
        <v>19</v>
      </c>
      <c r="N79" s="68" t="s">
        <v>45</v>
      </c>
      <c r="O79" s="68" t="s">
        <v>145</v>
      </c>
      <c r="P79" s="68" t="s">
        <v>146</v>
      </c>
      <c r="Q79" s="68" t="s">
        <v>147</v>
      </c>
      <c r="R79" s="68" t="s">
        <v>148</v>
      </c>
      <c r="S79" s="68" t="s">
        <v>149</v>
      </c>
      <c r="T79" s="69" t="s">
        <v>150</v>
      </c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</row>
    <row r="80" spans="1:63" s="2" customFormat="1" ht="22.9" customHeight="1">
      <c r="A80" s="33"/>
      <c r="B80" s="34"/>
      <c r="C80" s="74" t="s">
        <v>151</v>
      </c>
      <c r="D80" s="35"/>
      <c r="E80" s="35"/>
      <c r="F80" s="35"/>
      <c r="G80" s="35"/>
      <c r="H80" s="35"/>
      <c r="I80" s="35"/>
      <c r="J80" s="146">
        <f>BK80</f>
        <v>0</v>
      </c>
      <c r="K80" s="35"/>
      <c r="L80" s="38"/>
      <c r="M80" s="70"/>
      <c r="N80" s="147"/>
      <c r="O80" s="71"/>
      <c r="P80" s="148">
        <f>P81</f>
        <v>0</v>
      </c>
      <c r="Q80" s="71"/>
      <c r="R80" s="148">
        <f>R81</f>
        <v>0</v>
      </c>
      <c r="S80" s="71"/>
      <c r="T80" s="149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74</v>
      </c>
      <c r="AU80" s="16" t="s">
        <v>137</v>
      </c>
      <c r="BK80" s="150">
        <f>BK81</f>
        <v>0</v>
      </c>
    </row>
    <row r="81" spans="1:65" s="11" customFormat="1" ht="25.9" customHeight="1">
      <c r="B81" s="151"/>
      <c r="C81" s="152"/>
      <c r="D81" s="153" t="s">
        <v>74</v>
      </c>
      <c r="E81" s="154" t="s">
        <v>152</v>
      </c>
      <c r="F81" s="154" t="s">
        <v>153</v>
      </c>
      <c r="G81" s="152"/>
      <c r="H81" s="152"/>
      <c r="I81" s="155"/>
      <c r="J81" s="156">
        <f>BK81</f>
        <v>0</v>
      </c>
      <c r="K81" s="152"/>
      <c r="L81" s="157"/>
      <c r="M81" s="158"/>
      <c r="N81" s="159"/>
      <c r="O81" s="159"/>
      <c r="P81" s="160">
        <f>SUM(P82:P105)</f>
        <v>0</v>
      </c>
      <c r="Q81" s="159"/>
      <c r="R81" s="160">
        <f>SUM(R82:R105)</f>
        <v>0</v>
      </c>
      <c r="S81" s="159"/>
      <c r="T81" s="161">
        <f>SUM(T82:T105)</f>
        <v>0</v>
      </c>
      <c r="AR81" s="162" t="s">
        <v>154</v>
      </c>
      <c r="AT81" s="163" t="s">
        <v>74</v>
      </c>
      <c r="AU81" s="163" t="s">
        <v>75</v>
      </c>
      <c r="AY81" s="162" t="s">
        <v>155</v>
      </c>
      <c r="BK81" s="164">
        <f>SUM(BK82:BK105)</f>
        <v>0</v>
      </c>
    </row>
    <row r="82" spans="1:65" s="2" customFormat="1" ht="16.5" customHeight="1">
      <c r="A82" s="33"/>
      <c r="B82" s="34"/>
      <c r="C82" s="165" t="s">
        <v>83</v>
      </c>
      <c r="D82" s="165" t="s">
        <v>156</v>
      </c>
      <c r="E82" s="166" t="s">
        <v>157</v>
      </c>
      <c r="F82" s="167" t="s">
        <v>158</v>
      </c>
      <c r="G82" s="168" t="s">
        <v>159</v>
      </c>
      <c r="H82" s="169">
        <v>1</v>
      </c>
      <c r="I82" s="170"/>
      <c r="J82" s="171">
        <f>ROUND(I82*H82,2)</f>
        <v>0</v>
      </c>
      <c r="K82" s="172"/>
      <c r="L82" s="38"/>
      <c r="M82" s="173" t="s">
        <v>19</v>
      </c>
      <c r="N82" s="174" t="s">
        <v>46</v>
      </c>
      <c r="O82" s="63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7" t="s">
        <v>160</v>
      </c>
      <c r="AT82" s="177" t="s">
        <v>156</v>
      </c>
      <c r="AU82" s="177" t="s">
        <v>83</v>
      </c>
      <c r="AY82" s="16" t="s">
        <v>155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16" t="s">
        <v>83</v>
      </c>
      <c r="BK82" s="178">
        <f>ROUND(I82*H82,2)</f>
        <v>0</v>
      </c>
      <c r="BL82" s="16" t="s">
        <v>160</v>
      </c>
      <c r="BM82" s="177" t="s">
        <v>841</v>
      </c>
    </row>
    <row r="83" spans="1:65" s="2" customFormat="1" ht="68.25">
      <c r="A83" s="33"/>
      <c r="B83" s="34"/>
      <c r="C83" s="35"/>
      <c r="D83" s="179" t="s">
        <v>162</v>
      </c>
      <c r="E83" s="35"/>
      <c r="F83" s="180" t="s">
        <v>163</v>
      </c>
      <c r="G83" s="35"/>
      <c r="H83" s="35"/>
      <c r="I83" s="181"/>
      <c r="J83" s="35"/>
      <c r="K83" s="35"/>
      <c r="L83" s="38"/>
      <c r="M83" s="182"/>
      <c r="N83" s="183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162</v>
      </c>
      <c r="AU83" s="16" t="s">
        <v>83</v>
      </c>
    </row>
    <row r="84" spans="1:65" s="2" customFormat="1" ht="16.5" customHeight="1">
      <c r="A84" s="33"/>
      <c r="B84" s="34"/>
      <c r="C84" s="165" t="s">
        <v>85</v>
      </c>
      <c r="D84" s="165" t="s">
        <v>156</v>
      </c>
      <c r="E84" s="166" t="s">
        <v>164</v>
      </c>
      <c r="F84" s="167" t="s">
        <v>165</v>
      </c>
      <c r="G84" s="168" t="s">
        <v>159</v>
      </c>
      <c r="H84" s="169">
        <v>1</v>
      </c>
      <c r="I84" s="170"/>
      <c r="J84" s="171">
        <f>ROUND(I84*H84,2)</f>
        <v>0</v>
      </c>
      <c r="K84" s="172"/>
      <c r="L84" s="38"/>
      <c r="M84" s="173" t="s">
        <v>19</v>
      </c>
      <c r="N84" s="174" t="s">
        <v>46</v>
      </c>
      <c r="O84" s="6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160</v>
      </c>
      <c r="AT84" s="177" t="s">
        <v>156</v>
      </c>
      <c r="AU84" s="177" t="s">
        <v>83</v>
      </c>
      <c r="AY84" s="16" t="s">
        <v>155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83</v>
      </c>
      <c r="BK84" s="178">
        <f>ROUND(I84*H84,2)</f>
        <v>0</v>
      </c>
      <c r="BL84" s="16" t="s">
        <v>160</v>
      </c>
      <c r="BM84" s="177" t="s">
        <v>842</v>
      </c>
    </row>
    <row r="85" spans="1:65" s="2" customFormat="1" ht="29.25">
      <c r="A85" s="33"/>
      <c r="B85" s="34"/>
      <c r="C85" s="35"/>
      <c r="D85" s="179" t="s">
        <v>162</v>
      </c>
      <c r="E85" s="35"/>
      <c r="F85" s="180" t="s">
        <v>167</v>
      </c>
      <c r="G85" s="35"/>
      <c r="H85" s="35"/>
      <c r="I85" s="181"/>
      <c r="J85" s="35"/>
      <c r="K85" s="35"/>
      <c r="L85" s="38"/>
      <c r="M85" s="182"/>
      <c r="N85" s="183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162</v>
      </c>
      <c r="AU85" s="16" t="s">
        <v>83</v>
      </c>
    </row>
    <row r="86" spans="1:65" s="2" customFormat="1" ht="16.5" customHeight="1">
      <c r="A86" s="33"/>
      <c r="B86" s="34"/>
      <c r="C86" s="165" t="s">
        <v>168</v>
      </c>
      <c r="D86" s="165" t="s">
        <v>156</v>
      </c>
      <c r="E86" s="166" t="s">
        <v>169</v>
      </c>
      <c r="F86" s="167" t="s">
        <v>170</v>
      </c>
      <c r="G86" s="168" t="s">
        <v>159</v>
      </c>
      <c r="H86" s="169">
        <v>1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46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160</v>
      </c>
      <c r="AT86" s="177" t="s">
        <v>156</v>
      </c>
      <c r="AU86" s="177" t="s">
        <v>83</v>
      </c>
      <c r="AY86" s="16" t="s">
        <v>155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83</v>
      </c>
      <c r="BK86" s="178">
        <f>ROUND(I86*H86,2)</f>
        <v>0</v>
      </c>
      <c r="BL86" s="16" t="s">
        <v>160</v>
      </c>
      <c r="BM86" s="177" t="s">
        <v>843</v>
      </c>
    </row>
    <row r="87" spans="1:65" s="2" customFormat="1" ht="19.5">
      <c r="A87" s="33"/>
      <c r="B87" s="34"/>
      <c r="C87" s="35"/>
      <c r="D87" s="179" t="s">
        <v>162</v>
      </c>
      <c r="E87" s="35"/>
      <c r="F87" s="180" t="s">
        <v>172</v>
      </c>
      <c r="G87" s="35"/>
      <c r="H87" s="35"/>
      <c r="I87" s="181"/>
      <c r="J87" s="35"/>
      <c r="K87" s="35"/>
      <c r="L87" s="38"/>
      <c r="M87" s="182"/>
      <c r="N87" s="183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162</v>
      </c>
      <c r="AU87" s="16" t="s">
        <v>83</v>
      </c>
    </row>
    <row r="88" spans="1:65" s="2" customFormat="1" ht="16.5" customHeight="1">
      <c r="A88" s="33"/>
      <c r="B88" s="34"/>
      <c r="C88" s="165" t="s">
        <v>160</v>
      </c>
      <c r="D88" s="165" t="s">
        <v>156</v>
      </c>
      <c r="E88" s="166" t="s">
        <v>173</v>
      </c>
      <c r="F88" s="167" t="s">
        <v>174</v>
      </c>
      <c r="G88" s="168" t="s">
        <v>159</v>
      </c>
      <c r="H88" s="169">
        <v>1</v>
      </c>
      <c r="I88" s="170"/>
      <c r="J88" s="171">
        <f>ROUND(I88*H88,2)</f>
        <v>0</v>
      </c>
      <c r="K88" s="172"/>
      <c r="L88" s="38"/>
      <c r="M88" s="173" t="s">
        <v>19</v>
      </c>
      <c r="N88" s="174" t="s">
        <v>46</v>
      </c>
      <c r="O88" s="6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7" t="s">
        <v>160</v>
      </c>
      <c r="AT88" s="177" t="s">
        <v>156</v>
      </c>
      <c r="AU88" s="177" t="s">
        <v>83</v>
      </c>
      <c r="AY88" s="16" t="s">
        <v>155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6" t="s">
        <v>83</v>
      </c>
      <c r="BK88" s="178">
        <f>ROUND(I88*H88,2)</f>
        <v>0</v>
      </c>
      <c r="BL88" s="16" t="s">
        <v>160</v>
      </c>
      <c r="BM88" s="177" t="s">
        <v>844</v>
      </c>
    </row>
    <row r="89" spans="1:65" s="2" customFormat="1" ht="29.25">
      <c r="A89" s="33"/>
      <c r="B89" s="34"/>
      <c r="C89" s="35"/>
      <c r="D89" s="179" t="s">
        <v>162</v>
      </c>
      <c r="E89" s="35"/>
      <c r="F89" s="180" t="s">
        <v>176</v>
      </c>
      <c r="G89" s="35"/>
      <c r="H89" s="35"/>
      <c r="I89" s="181"/>
      <c r="J89" s="35"/>
      <c r="K89" s="35"/>
      <c r="L89" s="38"/>
      <c r="M89" s="182"/>
      <c r="N89" s="183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162</v>
      </c>
      <c r="AU89" s="16" t="s">
        <v>83</v>
      </c>
    </row>
    <row r="90" spans="1:65" s="2" customFormat="1" ht="16.5" customHeight="1">
      <c r="A90" s="33"/>
      <c r="B90" s="34"/>
      <c r="C90" s="165" t="s">
        <v>154</v>
      </c>
      <c r="D90" s="165" t="s">
        <v>156</v>
      </c>
      <c r="E90" s="166" t="s">
        <v>177</v>
      </c>
      <c r="F90" s="167" t="s">
        <v>178</v>
      </c>
      <c r="G90" s="168" t="s">
        <v>159</v>
      </c>
      <c r="H90" s="169">
        <v>1</v>
      </c>
      <c r="I90" s="170"/>
      <c r="J90" s="171">
        <f>ROUND(I90*H90,2)</f>
        <v>0</v>
      </c>
      <c r="K90" s="172"/>
      <c r="L90" s="38"/>
      <c r="M90" s="173" t="s">
        <v>19</v>
      </c>
      <c r="N90" s="174" t="s">
        <v>46</v>
      </c>
      <c r="O90" s="6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160</v>
      </c>
      <c r="AT90" s="177" t="s">
        <v>156</v>
      </c>
      <c r="AU90" s="177" t="s">
        <v>83</v>
      </c>
      <c r="AY90" s="16" t="s">
        <v>155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83</v>
      </c>
      <c r="BK90" s="178">
        <f>ROUND(I90*H90,2)</f>
        <v>0</v>
      </c>
      <c r="BL90" s="16" t="s">
        <v>160</v>
      </c>
      <c r="BM90" s="177" t="s">
        <v>845</v>
      </c>
    </row>
    <row r="91" spans="1:65" s="2" customFormat="1" ht="16.5" customHeight="1">
      <c r="A91" s="33"/>
      <c r="B91" s="34"/>
      <c r="C91" s="165" t="s">
        <v>180</v>
      </c>
      <c r="D91" s="165" t="s">
        <v>156</v>
      </c>
      <c r="E91" s="166" t="s">
        <v>186</v>
      </c>
      <c r="F91" s="167" t="s">
        <v>187</v>
      </c>
      <c r="G91" s="168" t="s">
        <v>159</v>
      </c>
      <c r="H91" s="169">
        <v>1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83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846</v>
      </c>
    </row>
    <row r="92" spans="1:65" s="2" customFormat="1" ht="19.5">
      <c r="A92" s="33"/>
      <c r="B92" s="34"/>
      <c r="C92" s="35"/>
      <c r="D92" s="179" t="s">
        <v>162</v>
      </c>
      <c r="E92" s="35"/>
      <c r="F92" s="180" t="s">
        <v>189</v>
      </c>
      <c r="G92" s="35"/>
      <c r="H92" s="35"/>
      <c r="I92" s="181"/>
      <c r="J92" s="35"/>
      <c r="K92" s="35"/>
      <c r="L92" s="38"/>
      <c r="M92" s="182"/>
      <c r="N92" s="183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162</v>
      </c>
      <c r="AU92" s="16" t="s">
        <v>83</v>
      </c>
    </row>
    <row r="93" spans="1:65" s="2" customFormat="1" ht="16.5" customHeight="1">
      <c r="A93" s="33"/>
      <c r="B93" s="34"/>
      <c r="C93" s="165" t="s">
        <v>185</v>
      </c>
      <c r="D93" s="165" t="s">
        <v>156</v>
      </c>
      <c r="E93" s="166" t="s">
        <v>196</v>
      </c>
      <c r="F93" s="167" t="s">
        <v>197</v>
      </c>
      <c r="G93" s="168" t="s">
        <v>159</v>
      </c>
      <c r="H93" s="169">
        <v>1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46</v>
      </c>
      <c r="O93" s="6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160</v>
      </c>
      <c r="AT93" s="177" t="s">
        <v>156</v>
      </c>
      <c r="AU93" s="177" t="s">
        <v>83</v>
      </c>
      <c r="AY93" s="16" t="s">
        <v>155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83</v>
      </c>
      <c r="BK93" s="178">
        <f>ROUND(I93*H93,2)</f>
        <v>0</v>
      </c>
      <c r="BL93" s="16" t="s">
        <v>160</v>
      </c>
      <c r="BM93" s="177" t="s">
        <v>847</v>
      </c>
    </row>
    <row r="94" spans="1:65" s="2" customFormat="1" ht="19.5">
      <c r="A94" s="33"/>
      <c r="B94" s="34"/>
      <c r="C94" s="35"/>
      <c r="D94" s="179" t="s">
        <v>162</v>
      </c>
      <c r="E94" s="35"/>
      <c r="F94" s="180" t="s">
        <v>199</v>
      </c>
      <c r="G94" s="35"/>
      <c r="H94" s="35"/>
      <c r="I94" s="181"/>
      <c r="J94" s="35"/>
      <c r="K94" s="35"/>
      <c r="L94" s="38"/>
      <c r="M94" s="182"/>
      <c r="N94" s="18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162</v>
      </c>
      <c r="AU94" s="16" t="s">
        <v>83</v>
      </c>
    </row>
    <row r="95" spans="1:65" s="2" customFormat="1" ht="16.5" customHeight="1">
      <c r="A95" s="33"/>
      <c r="B95" s="34"/>
      <c r="C95" s="165" t="s">
        <v>190</v>
      </c>
      <c r="D95" s="165" t="s">
        <v>156</v>
      </c>
      <c r="E95" s="166" t="s">
        <v>201</v>
      </c>
      <c r="F95" s="167" t="s">
        <v>202</v>
      </c>
      <c r="G95" s="168" t="s">
        <v>159</v>
      </c>
      <c r="H95" s="169">
        <v>1</v>
      </c>
      <c r="I95" s="170"/>
      <c r="J95" s="171">
        <f>ROUND(I95*H95,2)</f>
        <v>0</v>
      </c>
      <c r="K95" s="172"/>
      <c r="L95" s="38"/>
      <c r="M95" s="173" t="s">
        <v>19</v>
      </c>
      <c r="N95" s="174" t="s">
        <v>46</v>
      </c>
      <c r="O95" s="6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160</v>
      </c>
      <c r="AT95" s="177" t="s">
        <v>156</v>
      </c>
      <c r="AU95" s="177" t="s">
        <v>83</v>
      </c>
      <c r="AY95" s="16" t="s">
        <v>155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83</v>
      </c>
      <c r="BK95" s="178">
        <f>ROUND(I95*H95,2)</f>
        <v>0</v>
      </c>
      <c r="BL95" s="16" t="s">
        <v>160</v>
      </c>
      <c r="BM95" s="177" t="s">
        <v>848</v>
      </c>
    </row>
    <row r="96" spans="1:65" s="2" customFormat="1" ht="48.75">
      <c r="A96" s="33"/>
      <c r="B96" s="34"/>
      <c r="C96" s="35"/>
      <c r="D96" s="179" t="s">
        <v>162</v>
      </c>
      <c r="E96" s="35"/>
      <c r="F96" s="180" t="s">
        <v>204</v>
      </c>
      <c r="G96" s="35"/>
      <c r="H96" s="35"/>
      <c r="I96" s="181"/>
      <c r="J96" s="35"/>
      <c r="K96" s="35"/>
      <c r="L96" s="38"/>
      <c r="M96" s="182"/>
      <c r="N96" s="183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162</v>
      </c>
      <c r="AU96" s="16" t="s">
        <v>83</v>
      </c>
    </row>
    <row r="97" spans="1:65" s="2" customFormat="1" ht="16.5" customHeight="1">
      <c r="A97" s="33"/>
      <c r="B97" s="34"/>
      <c r="C97" s="165" t="s">
        <v>195</v>
      </c>
      <c r="D97" s="165" t="s">
        <v>156</v>
      </c>
      <c r="E97" s="166" t="s">
        <v>206</v>
      </c>
      <c r="F97" s="167" t="s">
        <v>207</v>
      </c>
      <c r="G97" s="168" t="s">
        <v>159</v>
      </c>
      <c r="H97" s="169">
        <v>1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83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849</v>
      </c>
    </row>
    <row r="98" spans="1:65" s="2" customFormat="1" ht="19.5">
      <c r="A98" s="33"/>
      <c r="B98" s="34"/>
      <c r="C98" s="35"/>
      <c r="D98" s="179" t="s">
        <v>162</v>
      </c>
      <c r="E98" s="35"/>
      <c r="F98" s="180" t="s">
        <v>209</v>
      </c>
      <c r="G98" s="35"/>
      <c r="H98" s="35"/>
      <c r="I98" s="181"/>
      <c r="J98" s="35"/>
      <c r="K98" s="35"/>
      <c r="L98" s="38"/>
      <c r="M98" s="182"/>
      <c r="N98" s="183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162</v>
      </c>
      <c r="AU98" s="16" t="s">
        <v>83</v>
      </c>
    </row>
    <row r="99" spans="1:65" s="2" customFormat="1" ht="16.5" customHeight="1">
      <c r="A99" s="33"/>
      <c r="B99" s="34"/>
      <c r="C99" s="165" t="s">
        <v>200</v>
      </c>
      <c r="D99" s="165" t="s">
        <v>156</v>
      </c>
      <c r="E99" s="166" t="s">
        <v>211</v>
      </c>
      <c r="F99" s="167" t="s">
        <v>212</v>
      </c>
      <c r="G99" s="168" t="s">
        <v>159</v>
      </c>
      <c r="H99" s="169">
        <v>1</v>
      </c>
      <c r="I99" s="170"/>
      <c r="J99" s="171">
        <f>ROUND(I99*H99,2)</f>
        <v>0</v>
      </c>
      <c r="K99" s="172"/>
      <c r="L99" s="38"/>
      <c r="M99" s="173" t="s">
        <v>19</v>
      </c>
      <c r="N99" s="174" t="s">
        <v>46</v>
      </c>
      <c r="O99" s="63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7" t="s">
        <v>160</v>
      </c>
      <c r="AT99" s="177" t="s">
        <v>156</v>
      </c>
      <c r="AU99" s="177" t="s">
        <v>83</v>
      </c>
      <c r="AY99" s="16" t="s">
        <v>155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16" t="s">
        <v>83</v>
      </c>
      <c r="BK99" s="178">
        <f>ROUND(I99*H99,2)</f>
        <v>0</v>
      </c>
      <c r="BL99" s="16" t="s">
        <v>160</v>
      </c>
      <c r="BM99" s="177" t="s">
        <v>850</v>
      </c>
    </row>
    <row r="100" spans="1:65" s="2" customFormat="1" ht="16.5" customHeight="1">
      <c r="A100" s="33"/>
      <c r="B100" s="34"/>
      <c r="C100" s="165" t="s">
        <v>205</v>
      </c>
      <c r="D100" s="165" t="s">
        <v>156</v>
      </c>
      <c r="E100" s="166" t="s">
        <v>215</v>
      </c>
      <c r="F100" s="167" t="s">
        <v>216</v>
      </c>
      <c r="G100" s="168" t="s">
        <v>159</v>
      </c>
      <c r="H100" s="169">
        <v>1</v>
      </c>
      <c r="I100" s="170"/>
      <c r="J100" s="171">
        <f>ROUND(I100*H100,2)</f>
        <v>0</v>
      </c>
      <c r="K100" s="172"/>
      <c r="L100" s="38"/>
      <c r="M100" s="173" t="s">
        <v>19</v>
      </c>
      <c r="N100" s="174" t="s">
        <v>46</v>
      </c>
      <c r="O100" s="6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7" t="s">
        <v>160</v>
      </c>
      <c r="AT100" s="177" t="s">
        <v>156</v>
      </c>
      <c r="AU100" s="177" t="s">
        <v>83</v>
      </c>
      <c r="AY100" s="16" t="s">
        <v>155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6" t="s">
        <v>83</v>
      </c>
      <c r="BK100" s="178">
        <f>ROUND(I100*H100,2)</f>
        <v>0</v>
      </c>
      <c r="BL100" s="16" t="s">
        <v>160</v>
      </c>
      <c r="BM100" s="177" t="s">
        <v>851</v>
      </c>
    </row>
    <row r="101" spans="1:65" s="2" customFormat="1" ht="16.5" customHeight="1">
      <c r="A101" s="33"/>
      <c r="B101" s="34"/>
      <c r="C101" s="165" t="s">
        <v>210</v>
      </c>
      <c r="D101" s="165" t="s">
        <v>156</v>
      </c>
      <c r="E101" s="166" t="s">
        <v>219</v>
      </c>
      <c r="F101" s="167" t="s">
        <v>220</v>
      </c>
      <c r="G101" s="168" t="s">
        <v>159</v>
      </c>
      <c r="H101" s="169">
        <v>1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83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852</v>
      </c>
    </row>
    <row r="102" spans="1:65" s="2" customFormat="1" ht="16.5" customHeight="1">
      <c r="A102" s="33"/>
      <c r="B102" s="34"/>
      <c r="C102" s="165" t="s">
        <v>214</v>
      </c>
      <c r="D102" s="165" t="s">
        <v>156</v>
      </c>
      <c r="E102" s="166" t="s">
        <v>222</v>
      </c>
      <c r="F102" s="167" t="s">
        <v>223</v>
      </c>
      <c r="G102" s="168" t="s">
        <v>159</v>
      </c>
      <c r="H102" s="169">
        <v>1</v>
      </c>
      <c r="I102" s="170"/>
      <c r="J102" s="171">
        <f>ROUND(I102*H102,2)</f>
        <v>0</v>
      </c>
      <c r="K102" s="172"/>
      <c r="L102" s="38"/>
      <c r="M102" s="173" t="s">
        <v>19</v>
      </c>
      <c r="N102" s="174" t="s">
        <v>46</v>
      </c>
      <c r="O102" s="63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77" t="s">
        <v>160</v>
      </c>
      <c r="AT102" s="177" t="s">
        <v>156</v>
      </c>
      <c r="AU102" s="177" t="s">
        <v>83</v>
      </c>
      <c r="AY102" s="16" t="s">
        <v>155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6" t="s">
        <v>83</v>
      </c>
      <c r="BK102" s="178">
        <f>ROUND(I102*H102,2)</f>
        <v>0</v>
      </c>
      <c r="BL102" s="16" t="s">
        <v>160</v>
      </c>
      <c r="BM102" s="177" t="s">
        <v>853</v>
      </c>
    </row>
    <row r="103" spans="1:65" s="2" customFormat="1" ht="19.5">
      <c r="A103" s="33"/>
      <c r="B103" s="34"/>
      <c r="C103" s="35"/>
      <c r="D103" s="179" t="s">
        <v>162</v>
      </c>
      <c r="E103" s="35"/>
      <c r="F103" s="180" t="s">
        <v>225</v>
      </c>
      <c r="G103" s="35"/>
      <c r="H103" s="35"/>
      <c r="I103" s="181"/>
      <c r="J103" s="35"/>
      <c r="K103" s="35"/>
      <c r="L103" s="38"/>
      <c r="M103" s="182"/>
      <c r="N103" s="183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162</v>
      </c>
      <c r="AU103" s="16" t="s">
        <v>83</v>
      </c>
    </row>
    <row r="104" spans="1:65" s="2" customFormat="1" ht="16.5" customHeight="1">
      <c r="A104" s="33"/>
      <c r="B104" s="34"/>
      <c r="C104" s="165" t="s">
        <v>218</v>
      </c>
      <c r="D104" s="165" t="s">
        <v>156</v>
      </c>
      <c r="E104" s="166" t="s">
        <v>441</v>
      </c>
      <c r="F104" s="167" t="s">
        <v>442</v>
      </c>
      <c r="G104" s="168" t="s">
        <v>159</v>
      </c>
      <c r="H104" s="169">
        <v>1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83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854</v>
      </c>
    </row>
    <row r="105" spans="1:65" s="2" customFormat="1" ht="19.5">
      <c r="A105" s="33"/>
      <c r="B105" s="34"/>
      <c r="C105" s="35"/>
      <c r="D105" s="179" t="s">
        <v>162</v>
      </c>
      <c r="E105" s="35"/>
      <c r="F105" s="180" t="s">
        <v>444</v>
      </c>
      <c r="G105" s="35"/>
      <c r="H105" s="35"/>
      <c r="I105" s="181"/>
      <c r="J105" s="35"/>
      <c r="K105" s="35"/>
      <c r="L105" s="38"/>
      <c r="M105" s="184"/>
      <c r="N105" s="185"/>
      <c r="O105" s="186"/>
      <c r="P105" s="186"/>
      <c r="Q105" s="186"/>
      <c r="R105" s="186"/>
      <c r="S105" s="186"/>
      <c r="T105" s="187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162</v>
      </c>
      <c r="AU105" s="16" t="s">
        <v>83</v>
      </c>
    </row>
    <row r="106" spans="1:65" s="2" customFormat="1" ht="6.95" customHeight="1">
      <c r="A106" s="33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8"/>
      <c r="M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</sheetData>
  <sheetProtection algorithmName="SHA-512" hashValue="BdZIbZnFVmqH4Frarfl8CtqYgFKjTw74oiVPAhies/EvF1qVeuBoderLN+S4VxTsActXLPJjf5TaLrgIWCNnxA==" saltValue="ZOPzXIxkdtuf7rcQEB/YL7s+/N56C1t/bYJLy/xrf13P4kJ96bJnvvxEQugHazjgInhQhagZx98YFM11P2Pc7g==" spinCount="100000" sheet="1" objects="1" scenarios="1" formatColumns="0" formatRows="0" autoFilter="0"/>
  <autoFilter ref="C79:K10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117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855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ROUND(J83,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ROUND((SUM(BE83:BE158)),  2)</f>
        <v>0</v>
      </c>
      <c r="G33" s="33"/>
      <c r="H33" s="33"/>
      <c r="I33" s="117">
        <v>0.21</v>
      </c>
      <c r="J33" s="116">
        <f>ROUND(((SUM(BE83:BE158))*I33),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ROUND((SUM(BF83:BF158)),  2)</f>
        <v>0</v>
      </c>
      <c r="G34" s="33"/>
      <c r="H34" s="33"/>
      <c r="I34" s="117">
        <v>0.15</v>
      </c>
      <c r="J34" s="116">
        <f>ROUND(((SUM(BF83:BF158))*I34),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ROUND((SUM(BG83:BG158)),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ROUND((SUM(BH83:BH158)),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ROUND((SUM(BI83:BI158)),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051_OP - SO 05 - ř.km 30,095 - 30,197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227</v>
      </c>
      <c r="E60" s="136"/>
      <c r="F60" s="136"/>
      <c r="G60" s="136"/>
      <c r="H60" s="136"/>
      <c r="I60" s="136"/>
      <c r="J60" s="137">
        <f>J84</f>
        <v>0</v>
      </c>
      <c r="K60" s="134"/>
      <c r="L60" s="138"/>
    </row>
    <row r="61" spans="1:47" s="12" customFormat="1" ht="19.899999999999999" customHeight="1">
      <c r="B61" s="188"/>
      <c r="C61" s="189"/>
      <c r="D61" s="190" t="s">
        <v>228</v>
      </c>
      <c r="E61" s="191"/>
      <c r="F61" s="191"/>
      <c r="G61" s="191"/>
      <c r="H61" s="191"/>
      <c r="I61" s="191"/>
      <c r="J61" s="192">
        <f>J85</f>
        <v>0</v>
      </c>
      <c r="K61" s="189"/>
      <c r="L61" s="193"/>
    </row>
    <row r="62" spans="1:47" s="12" customFormat="1" ht="19.899999999999999" customHeight="1">
      <c r="B62" s="188"/>
      <c r="C62" s="189"/>
      <c r="D62" s="190" t="s">
        <v>230</v>
      </c>
      <c r="E62" s="191"/>
      <c r="F62" s="191"/>
      <c r="G62" s="191"/>
      <c r="H62" s="191"/>
      <c r="I62" s="191"/>
      <c r="J62" s="192">
        <f>J138</f>
        <v>0</v>
      </c>
      <c r="K62" s="189"/>
      <c r="L62" s="193"/>
    </row>
    <row r="63" spans="1:47" s="12" customFormat="1" ht="19.899999999999999" customHeight="1">
      <c r="B63" s="188"/>
      <c r="C63" s="189"/>
      <c r="D63" s="190" t="s">
        <v>233</v>
      </c>
      <c r="E63" s="191"/>
      <c r="F63" s="191"/>
      <c r="G63" s="191"/>
      <c r="H63" s="191"/>
      <c r="I63" s="191"/>
      <c r="J63" s="192">
        <f>J157</f>
        <v>0</v>
      </c>
      <c r="K63" s="189"/>
      <c r="L63" s="193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139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284" t="str">
        <f>E7</f>
        <v>Desná, Loučná nad Desnou - oprava zdí a koryta toku, 1. etapa</v>
      </c>
      <c r="F73" s="285"/>
      <c r="G73" s="285"/>
      <c r="H73" s="28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132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41" t="str">
        <f>E9</f>
        <v>051_OP - SO 05 - ř.km 30,095 - 30,197</v>
      </c>
      <c r="F75" s="286"/>
      <c r="G75" s="286"/>
      <c r="H75" s="286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>KN Rejhotice</v>
      </c>
      <c r="G77" s="35"/>
      <c r="H77" s="35"/>
      <c r="I77" s="28" t="s">
        <v>23</v>
      </c>
      <c r="J77" s="58" t="str">
        <f>IF(J12="","",J12)</f>
        <v>15. 2. 2021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25</v>
      </c>
      <c r="D79" s="35"/>
      <c r="E79" s="35"/>
      <c r="F79" s="26" t="str">
        <f>E15</f>
        <v>Povodí Moravy, s.p.</v>
      </c>
      <c r="G79" s="35"/>
      <c r="H79" s="35"/>
      <c r="I79" s="28" t="s">
        <v>33</v>
      </c>
      <c r="J79" s="31" t="str">
        <f>E21</f>
        <v>Ing. Vít Pučálek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31</v>
      </c>
      <c r="D80" s="35"/>
      <c r="E80" s="35"/>
      <c r="F80" s="26" t="str">
        <f>IF(E18="","",E18)</f>
        <v>Vyplň údaj</v>
      </c>
      <c r="G80" s="35"/>
      <c r="H80" s="35"/>
      <c r="I80" s="28" t="s">
        <v>38</v>
      </c>
      <c r="J80" s="31" t="str">
        <f>E24</f>
        <v>Ing. Vít Pučálek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0" customFormat="1" ht="29.25" customHeight="1">
      <c r="A82" s="139"/>
      <c r="B82" s="140"/>
      <c r="C82" s="141" t="s">
        <v>140</v>
      </c>
      <c r="D82" s="142" t="s">
        <v>60</v>
      </c>
      <c r="E82" s="142" t="s">
        <v>56</v>
      </c>
      <c r="F82" s="142" t="s">
        <v>57</v>
      </c>
      <c r="G82" s="142" t="s">
        <v>141</v>
      </c>
      <c r="H82" s="142" t="s">
        <v>142</v>
      </c>
      <c r="I82" s="142" t="s">
        <v>143</v>
      </c>
      <c r="J82" s="143" t="s">
        <v>136</v>
      </c>
      <c r="K82" s="144" t="s">
        <v>144</v>
      </c>
      <c r="L82" s="145"/>
      <c r="M82" s="67" t="s">
        <v>19</v>
      </c>
      <c r="N82" s="68" t="s">
        <v>45</v>
      </c>
      <c r="O82" s="68" t="s">
        <v>145</v>
      </c>
      <c r="P82" s="68" t="s">
        <v>146</v>
      </c>
      <c r="Q82" s="68" t="s">
        <v>147</v>
      </c>
      <c r="R82" s="68" t="s">
        <v>148</v>
      </c>
      <c r="S82" s="68" t="s">
        <v>149</v>
      </c>
      <c r="T82" s="69" t="s">
        <v>150</v>
      </c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</row>
    <row r="83" spans="1:65" s="2" customFormat="1" ht="22.9" customHeight="1">
      <c r="A83" s="33"/>
      <c r="B83" s="34"/>
      <c r="C83" s="74" t="s">
        <v>151</v>
      </c>
      <c r="D83" s="35"/>
      <c r="E83" s="35"/>
      <c r="F83" s="35"/>
      <c r="G83" s="35"/>
      <c r="H83" s="35"/>
      <c r="I83" s="35"/>
      <c r="J83" s="146">
        <f>BK83</f>
        <v>0</v>
      </c>
      <c r="K83" s="35"/>
      <c r="L83" s="38"/>
      <c r="M83" s="70"/>
      <c r="N83" s="147"/>
      <c r="O83" s="71"/>
      <c r="P83" s="148">
        <f>P84</f>
        <v>0</v>
      </c>
      <c r="Q83" s="71"/>
      <c r="R83" s="148">
        <f>R84</f>
        <v>120.419346</v>
      </c>
      <c r="S83" s="71"/>
      <c r="T83" s="14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74</v>
      </c>
      <c r="AU83" s="16" t="s">
        <v>137</v>
      </c>
      <c r="BK83" s="150">
        <f>BK84</f>
        <v>0</v>
      </c>
    </row>
    <row r="84" spans="1:65" s="11" customFormat="1" ht="25.9" customHeight="1">
      <c r="B84" s="151"/>
      <c r="C84" s="152"/>
      <c r="D84" s="153" t="s">
        <v>74</v>
      </c>
      <c r="E84" s="154" t="s">
        <v>234</v>
      </c>
      <c r="F84" s="154" t="s">
        <v>235</v>
      </c>
      <c r="G84" s="152"/>
      <c r="H84" s="152"/>
      <c r="I84" s="155"/>
      <c r="J84" s="156">
        <f>BK84</f>
        <v>0</v>
      </c>
      <c r="K84" s="152"/>
      <c r="L84" s="157"/>
      <c r="M84" s="158"/>
      <c r="N84" s="159"/>
      <c r="O84" s="159"/>
      <c r="P84" s="160">
        <f>P85+P138+P157</f>
        <v>0</v>
      </c>
      <c r="Q84" s="159"/>
      <c r="R84" s="160">
        <f>R85+R138+R157</f>
        <v>120.419346</v>
      </c>
      <c r="S84" s="159"/>
      <c r="T84" s="161">
        <f>T85+T138+T157</f>
        <v>0</v>
      </c>
      <c r="AR84" s="162" t="s">
        <v>83</v>
      </c>
      <c r="AT84" s="163" t="s">
        <v>74</v>
      </c>
      <c r="AU84" s="163" t="s">
        <v>75</v>
      </c>
      <c r="AY84" s="162" t="s">
        <v>155</v>
      </c>
      <c r="BK84" s="164">
        <f>BK85+BK138+BK157</f>
        <v>0</v>
      </c>
    </row>
    <row r="85" spans="1:65" s="11" customFormat="1" ht="22.9" customHeight="1">
      <c r="B85" s="151"/>
      <c r="C85" s="152"/>
      <c r="D85" s="153" t="s">
        <v>74</v>
      </c>
      <c r="E85" s="194" t="s">
        <v>83</v>
      </c>
      <c r="F85" s="194" t="s">
        <v>236</v>
      </c>
      <c r="G85" s="152"/>
      <c r="H85" s="152"/>
      <c r="I85" s="155"/>
      <c r="J85" s="195">
        <f>BK85</f>
        <v>0</v>
      </c>
      <c r="K85" s="152"/>
      <c r="L85" s="157"/>
      <c r="M85" s="158"/>
      <c r="N85" s="159"/>
      <c r="O85" s="159"/>
      <c r="P85" s="160">
        <f>SUM(P86:P137)</f>
        <v>0</v>
      </c>
      <c r="Q85" s="159"/>
      <c r="R85" s="160">
        <f>SUM(R86:R137)</f>
        <v>9.1969999999999996E-2</v>
      </c>
      <c r="S85" s="159"/>
      <c r="T85" s="161">
        <f>SUM(T86:T137)</f>
        <v>0</v>
      </c>
      <c r="AR85" s="162" t="s">
        <v>83</v>
      </c>
      <c r="AT85" s="163" t="s">
        <v>74</v>
      </c>
      <c r="AU85" s="163" t="s">
        <v>83</v>
      </c>
      <c r="AY85" s="162" t="s">
        <v>155</v>
      </c>
      <c r="BK85" s="164">
        <f>SUM(BK86:BK137)</f>
        <v>0</v>
      </c>
    </row>
    <row r="86" spans="1:65" s="2" customFormat="1" ht="21.75" customHeight="1">
      <c r="A86" s="33"/>
      <c r="B86" s="34"/>
      <c r="C86" s="165" t="s">
        <v>83</v>
      </c>
      <c r="D86" s="165" t="s">
        <v>156</v>
      </c>
      <c r="E86" s="166" t="s">
        <v>253</v>
      </c>
      <c r="F86" s="167" t="s">
        <v>254</v>
      </c>
      <c r="G86" s="168" t="s">
        <v>159</v>
      </c>
      <c r="H86" s="169">
        <v>1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46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160</v>
      </c>
      <c r="AT86" s="177" t="s">
        <v>156</v>
      </c>
      <c r="AU86" s="177" t="s">
        <v>85</v>
      </c>
      <c r="AY86" s="16" t="s">
        <v>155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83</v>
      </c>
      <c r="BK86" s="178">
        <f>ROUND(I86*H86,2)</f>
        <v>0</v>
      </c>
      <c r="BL86" s="16" t="s">
        <v>160</v>
      </c>
      <c r="BM86" s="177" t="s">
        <v>856</v>
      </c>
    </row>
    <row r="87" spans="1:65" s="2" customFormat="1" ht="21.75" customHeight="1">
      <c r="A87" s="33"/>
      <c r="B87" s="34"/>
      <c r="C87" s="165" t="s">
        <v>85</v>
      </c>
      <c r="D87" s="165" t="s">
        <v>156</v>
      </c>
      <c r="E87" s="166" t="s">
        <v>450</v>
      </c>
      <c r="F87" s="167" t="s">
        <v>451</v>
      </c>
      <c r="G87" s="168" t="s">
        <v>258</v>
      </c>
      <c r="H87" s="169">
        <v>24.62</v>
      </c>
      <c r="I87" s="170"/>
      <c r="J87" s="171">
        <f>ROUND(I87*H87,2)</f>
        <v>0</v>
      </c>
      <c r="K87" s="172"/>
      <c r="L87" s="38"/>
      <c r="M87" s="173" t="s">
        <v>19</v>
      </c>
      <c r="N87" s="174" t="s">
        <v>46</v>
      </c>
      <c r="O87" s="63"/>
      <c r="P87" s="175">
        <f>O87*H87</f>
        <v>0</v>
      </c>
      <c r="Q87" s="175">
        <v>0</v>
      </c>
      <c r="R87" s="175">
        <f>Q87*H87</f>
        <v>0</v>
      </c>
      <c r="S87" s="175">
        <v>0</v>
      </c>
      <c r="T87" s="17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77" t="s">
        <v>160</v>
      </c>
      <c r="AT87" s="177" t="s">
        <v>156</v>
      </c>
      <c r="AU87" s="177" t="s">
        <v>85</v>
      </c>
      <c r="AY87" s="16" t="s">
        <v>155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16" t="s">
        <v>83</v>
      </c>
      <c r="BK87" s="178">
        <f>ROUND(I87*H87,2)</f>
        <v>0</v>
      </c>
      <c r="BL87" s="16" t="s">
        <v>160</v>
      </c>
      <c r="BM87" s="177" t="s">
        <v>857</v>
      </c>
    </row>
    <row r="88" spans="1:65" s="2" customFormat="1" ht="19.5">
      <c r="A88" s="33"/>
      <c r="B88" s="34"/>
      <c r="C88" s="35"/>
      <c r="D88" s="179" t="s">
        <v>162</v>
      </c>
      <c r="E88" s="35"/>
      <c r="F88" s="180" t="s">
        <v>858</v>
      </c>
      <c r="G88" s="35"/>
      <c r="H88" s="35"/>
      <c r="I88" s="181"/>
      <c r="J88" s="35"/>
      <c r="K88" s="35"/>
      <c r="L88" s="38"/>
      <c r="M88" s="182"/>
      <c r="N88" s="183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162</v>
      </c>
      <c r="AU88" s="16" t="s">
        <v>85</v>
      </c>
    </row>
    <row r="89" spans="1:65" s="13" customFormat="1" ht="11.25">
      <c r="B89" s="196"/>
      <c r="C89" s="197"/>
      <c r="D89" s="179" t="s">
        <v>241</v>
      </c>
      <c r="E89" s="198" t="s">
        <v>19</v>
      </c>
      <c r="F89" s="199" t="s">
        <v>859</v>
      </c>
      <c r="G89" s="197"/>
      <c r="H89" s="200">
        <v>24.62</v>
      </c>
      <c r="I89" s="201"/>
      <c r="J89" s="197"/>
      <c r="K89" s="197"/>
      <c r="L89" s="202"/>
      <c r="M89" s="203"/>
      <c r="N89" s="204"/>
      <c r="O89" s="204"/>
      <c r="P89" s="204"/>
      <c r="Q89" s="204"/>
      <c r="R89" s="204"/>
      <c r="S89" s="204"/>
      <c r="T89" s="205"/>
      <c r="AT89" s="206" t="s">
        <v>241</v>
      </c>
      <c r="AU89" s="206" t="s">
        <v>85</v>
      </c>
      <c r="AV89" s="13" t="s">
        <v>85</v>
      </c>
      <c r="AW89" s="13" t="s">
        <v>37</v>
      </c>
      <c r="AX89" s="13" t="s">
        <v>75</v>
      </c>
      <c r="AY89" s="206" t="s">
        <v>155</v>
      </c>
    </row>
    <row r="90" spans="1:65" s="14" customFormat="1" ht="11.25">
      <c r="B90" s="207"/>
      <c r="C90" s="208"/>
      <c r="D90" s="179" t="s">
        <v>241</v>
      </c>
      <c r="E90" s="209" t="s">
        <v>19</v>
      </c>
      <c r="F90" s="210" t="s">
        <v>243</v>
      </c>
      <c r="G90" s="208"/>
      <c r="H90" s="211">
        <v>24.62</v>
      </c>
      <c r="I90" s="212"/>
      <c r="J90" s="208"/>
      <c r="K90" s="208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241</v>
      </c>
      <c r="AU90" s="217" t="s">
        <v>85</v>
      </c>
      <c r="AV90" s="14" t="s">
        <v>160</v>
      </c>
      <c r="AW90" s="14" t="s">
        <v>37</v>
      </c>
      <c r="AX90" s="14" t="s">
        <v>83</v>
      </c>
      <c r="AY90" s="217" t="s">
        <v>155</v>
      </c>
    </row>
    <row r="91" spans="1:65" s="2" customFormat="1" ht="33" customHeight="1">
      <c r="A91" s="33"/>
      <c r="B91" s="34"/>
      <c r="C91" s="165" t="s">
        <v>168</v>
      </c>
      <c r="D91" s="165" t="s">
        <v>156</v>
      </c>
      <c r="E91" s="166" t="s">
        <v>541</v>
      </c>
      <c r="F91" s="167" t="s">
        <v>542</v>
      </c>
      <c r="G91" s="168" t="s">
        <v>258</v>
      </c>
      <c r="H91" s="169">
        <v>58.56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85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860</v>
      </c>
    </row>
    <row r="92" spans="1:65" s="13" customFormat="1" ht="11.25">
      <c r="B92" s="196"/>
      <c r="C92" s="197"/>
      <c r="D92" s="179" t="s">
        <v>241</v>
      </c>
      <c r="E92" s="198" t="s">
        <v>19</v>
      </c>
      <c r="F92" s="199" t="s">
        <v>861</v>
      </c>
      <c r="G92" s="197"/>
      <c r="H92" s="200">
        <v>58.56</v>
      </c>
      <c r="I92" s="201"/>
      <c r="J92" s="197"/>
      <c r="K92" s="197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241</v>
      </c>
      <c r="AU92" s="206" t="s">
        <v>85</v>
      </c>
      <c r="AV92" s="13" t="s">
        <v>85</v>
      </c>
      <c r="AW92" s="13" t="s">
        <v>37</v>
      </c>
      <c r="AX92" s="13" t="s">
        <v>75</v>
      </c>
      <c r="AY92" s="206" t="s">
        <v>155</v>
      </c>
    </row>
    <row r="93" spans="1:65" s="14" customFormat="1" ht="11.25">
      <c r="B93" s="207"/>
      <c r="C93" s="208"/>
      <c r="D93" s="179" t="s">
        <v>241</v>
      </c>
      <c r="E93" s="209" t="s">
        <v>19</v>
      </c>
      <c r="F93" s="210" t="s">
        <v>243</v>
      </c>
      <c r="G93" s="208"/>
      <c r="H93" s="211">
        <v>58.56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241</v>
      </c>
      <c r="AU93" s="217" t="s">
        <v>85</v>
      </c>
      <c r="AV93" s="14" t="s">
        <v>160</v>
      </c>
      <c r="AW93" s="14" t="s">
        <v>37</v>
      </c>
      <c r="AX93" s="14" t="s">
        <v>83</v>
      </c>
      <c r="AY93" s="217" t="s">
        <v>155</v>
      </c>
    </row>
    <row r="94" spans="1:65" s="2" customFormat="1" ht="21.75" customHeight="1">
      <c r="A94" s="33"/>
      <c r="B94" s="34"/>
      <c r="C94" s="165" t="s">
        <v>160</v>
      </c>
      <c r="D94" s="165" t="s">
        <v>156</v>
      </c>
      <c r="E94" s="166" t="s">
        <v>261</v>
      </c>
      <c r="F94" s="167" t="s">
        <v>262</v>
      </c>
      <c r="G94" s="168" t="s">
        <v>258</v>
      </c>
      <c r="H94" s="169">
        <v>21.08</v>
      </c>
      <c r="I94" s="170"/>
      <c r="J94" s="171">
        <f>ROUND(I94*H94,2)</f>
        <v>0</v>
      </c>
      <c r="K94" s="172"/>
      <c r="L94" s="38"/>
      <c r="M94" s="173" t="s">
        <v>19</v>
      </c>
      <c r="N94" s="174" t="s">
        <v>46</v>
      </c>
      <c r="O94" s="63"/>
      <c r="P94" s="175">
        <f>O94*H94</f>
        <v>0</v>
      </c>
      <c r="Q94" s="175">
        <v>0</v>
      </c>
      <c r="R94" s="175">
        <f>Q94*H94</f>
        <v>0</v>
      </c>
      <c r="S94" s="175">
        <v>0</v>
      </c>
      <c r="T94" s="17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77" t="s">
        <v>160</v>
      </c>
      <c r="AT94" s="177" t="s">
        <v>156</v>
      </c>
      <c r="AU94" s="177" t="s">
        <v>85</v>
      </c>
      <c r="AY94" s="16" t="s">
        <v>155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16" t="s">
        <v>83</v>
      </c>
      <c r="BK94" s="178">
        <f>ROUND(I94*H94,2)</f>
        <v>0</v>
      </c>
      <c r="BL94" s="16" t="s">
        <v>160</v>
      </c>
      <c r="BM94" s="177" t="s">
        <v>862</v>
      </c>
    </row>
    <row r="95" spans="1:65" s="13" customFormat="1" ht="11.25">
      <c r="B95" s="196"/>
      <c r="C95" s="197"/>
      <c r="D95" s="179" t="s">
        <v>241</v>
      </c>
      <c r="E95" s="198" t="s">
        <v>19</v>
      </c>
      <c r="F95" s="199" t="s">
        <v>863</v>
      </c>
      <c r="G95" s="197"/>
      <c r="H95" s="200">
        <v>21.08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241</v>
      </c>
      <c r="AU95" s="206" t="s">
        <v>85</v>
      </c>
      <c r="AV95" s="13" t="s">
        <v>85</v>
      </c>
      <c r="AW95" s="13" t="s">
        <v>37</v>
      </c>
      <c r="AX95" s="13" t="s">
        <v>75</v>
      </c>
      <c r="AY95" s="206" t="s">
        <v>155</v>
      </c>
    </row>
    <row r="96" spans="1:65" s="14" customFormat="1" ht="11.25">
      <c r="B96" s="207"/>
      <c r="C96" s="208"/>
      <c r="D96" s="179" t="s">
        <v>241</v>
      </c>
      <c r="E96" s="209" t="s">
        <v>19</v>
      </c>
      <c r="F96" s="210" t="s">
        <v>243</v>
      </c>
      <c r="G96" s="208"/>
      <c r="H96" s="211">
        <v>21.08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241</v>
      </c>
      <c r="AU96" s="217" t="s">
        <v>85</v>
      </c>
      <c r="AV96" s="14" t="s">
        <v>160</v>
      </c>
      <c r="AW96" s="14" t="s">
        <v>37</v>
      </c>
      <c r="AX96" s="14" t="s">
        <v>83</v>
      </c>
      <c r="AY96" s="217" t="s">
        <v>155</v>
      </c>
    </row>
    <row r="97" spans="1:65" s="2" customFormat="1" ht="21.75" customHeight="1">
      <c r="A97" s="33"/>
      <c r="B97" s="34"/>
      <c r="C97" s="165" t="s">
        <v>154</v>
      </c>
      <c r="D97" s="165" t="s">
        <v>156</v>
      </c>
      <c r="E97" s="166" t="s">
        <v>457</v>
      </c>
      <c r="F97" s="167" t="s">
        <v>458</v>
      </c>
      <c r="G97" s="168" t="s">
        <v>246</v>
      </c>
      <c r="H97" s="169">
        <v>108.2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8.4999999999999995E-4</v>
      </c>
      <c r="R97" s="175">
        <f>Q97*H97</f>
        <v>9.1969999999999996E-2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85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864</v>
      </c>
    </row>
    <row r="98" spans="1:65" s="13" customFormat="1" ht="11.25">
      <c r="B98" s="196"/>
      <c r="C98" s="197"/>
      <c r="D98" s="179" t="s">
        <v>241</v>
      </c>
      <c r="E98" s="198" t="s">
        <v>19</v>
      </c>
      <c r="F98" s="199" t="s">
        <v>865</v>
      </c>
      <c r="G98" s="197"/>
      <c r="H98" s="200">
        <v>35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241</v>
      </c>
      <c r="AU98" s="206" t="s">
        <v>85</v>
      </c>
      <c r="AV98" s="13" t="s">
        <v>85</v>
      </c>
      <c r="AW98" s="13" t="s">
        <v>37</v>
      </c>
      <c r="AX98" s="13" t="s">
        <v>75</v>
      </c>
      <c r="AY98" s="206" t="s">
        <v>155</v>
      </c>
    </row>
    <row r="99" spans="1:65" s="13" customFormat="1" ht="11.25">
      <c r="B99" s="196"/>
      <c r="C99" s="197"/>
      <c r="D99" s="179" t="s">
        <v>241</v>
      </c>
      <c r="E99" s="198" t="s">
        <v>19</v>
      </c>
      <c r="F99" s="199" t="s">
        <v>866</v>
      </c>
      <c r="G99" s="197"/>
      <c r="H99" s="200">
        <v>73.2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241</v>
      </c>
      <c r="AU99" s="206" t="s">
        <v>85</v>
      </c>
      <c r="AV99" s="13" t="s">
        <v>85</v>
      </c>
      <c r="AW99" s="13" t="s">
        <v>37</v>
      </c>
      <c r="AX99" s="13" t="s">
        <v>75</v>
      </c>
      <c r="AY99" s="206" t="s">
        <v>155</v>
      </c>
    </row>
    <row r="100" spans="1:65" s="14" customFormat="1" ht="11.25">
      <c r="B100" s="207"/>
      <c r="C100" s="208"/>
      <c r="D100" s="179" t="s">
        <v>241</v>
      </c>
      <c r="E100" s="209" t="s">
        <v>19</v>
      </c>
      <c r="F100" s="210" t="s">
        <v>243</v>
      </c>
      <c r="G100" s="208"/>
      <c r="H100" s="211">
        <v>108.2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241</v>
      </c>
      <c r="AU100" s="217" t="s">
        <v>85</v>
      </c>
      <c r="AV100" s="14" t="s">
        <v>160</v>
      </c>
      <c r="AW100" s="14" t="s">
        <v>37</v>
      </c>
      <c r="AX100" s="14" t="s">
        <v>83</v>
      </c>
      <c r="AY100" s="217" t="s">
        <v>155</v>
      </c>
    </row>
    <row r="101" spans="1:65" s="2" customFormat="1" ht="21.75" customHeight="1">
      <c r="A101" s="33"/>
      <c r="B101" s="34"/>
      <c r="C101" s="165" t="s">
        <v>180</v>
      </c>
      <c r="D101" s="165" t="s">
        <v>156</v>
      </c>
      <c r="E101" s="166" t="s">
        <v>461</v>
      </c>
      <c r="F101" s="167" t="s">
        <v>462</v>
      </c>
      <c r="G101" s="168" t="s">
        <v>246</v>
      </c>
      <c r="H101" s="169">
        <v>108.2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85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867</v>
      </c>
    </row>
    <row r="102" spans="1:65" s="13" customFormat="1" ht="11.25">
      <c r="B102" s="196"/>
      <c r="C102" s="197"/>
      <c r="D102" s="179" t="s">
        <v>241</v>
      </c>
      <c r="E102" s="198" t="s">
        <v>19</v>
      </c>
      <c r="F102" s="199" t="s">
        <v>865</v>
      </c>
      <c r="G102" s="197"/>
      <c r="H102" s="200">
        <v>35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241</v>
      </c>
      <c r="AU102" s="206" t="s">
        <v>85</v>
      </c>
      <c r="AV102" s="13" t="s">
        <v>85</v>
      </c>
      <c r="AW102" s="13" t="s">
        <v>37</v>
      </c>
      <c r="AX102" s="13" t="s">
        <v>75</v>
      </c>
      <c r="AY102" s="206" t="s">
        <v>155</v>
      </c>
    </row>
    <row r="103" spans="1:65" s="13" customFormat="1" ht="11.25">
      <c r="B103" s="196"/>
      <c r="C103" s="197"/>
      <c r="D103" s="179" t="s">
        <v>241</v>
      </c>
      <c r="E103" s="198" t="s">
        <v>19</v>
      </c>
      <c r="F103" s="199" t="s">
        <v>866</v>
      </c>
      <c r="G103" s="197"/>
      <c r="H103" s="200">
        <v>73.2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241</v>
      </c>
      <c r="AU103" s="206" t="s">
        <v>85</v>
      </c>
      <c r="AV103" s="13" t="s">
        <v>85</v>
      </c>
      <c r="AW103" s="13" t="s">
        <v>37</v>
      </c>
      <c r="AX103" s="13" t="s">
        <v>75</v>
      </c>
      <c r="AY103" s="206" t="s">
        <v>155</v>
      </c>
    </row>
    <row r="104" spans="1:65" s="14" customFormat="1" ht="11.25">
      <c r="B104" s="207"/>
      <c r="C104" s="208"/>
      <c r="D104" s="179" t="s">
        <v>241</v>
      </c>
      <c r="E104" s="209" t="s">
        <v>19</v>
      </c>
      <c r="F104" s="210" t="s">
        <v>243</v>
      </c>
      <c r="G104" s="208"/>
      <c r="H104" s="211">
        <v>108.2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241</v>
      </c>
      <c r="AU104" s="217" t="s">
        <v>85</v>
      </c>
      <c r="AV104" s="14" t="s">
        <v>160</v>
      </c>
      <c r="AW104" s="14" t="s">
        <v>37</v>
      </c>
      <c r="AX104" s="14" t="s">
        <v>83</v>
      </c>
      <c r="AY104" s="217" t="s">
        <v>155</v>
      </c>
    </row>
    <row r="105" spans="1:65" s="2" customFormat="1" ht="33" customHeight="1">
      <c r="A105" s="33"/>
      <c r="B105" s="34"/>
      <c r="C105" s="165" t="s">
        <v>185</v>
      </c>
      <c r="D105" s="165" t="s">
        <v>156</v>
      </c>
      <c r="E105" s="166" t="s">
        <v>464</v>
      </c>
      <c r="F105" s="167" t="s">
        <v>465</v>
      </c>
      <c r="G105" s="168" t="s">
        <v>258</v>
      </c>
      <c r="H105" s="169">
        <v>104.26</v>
      </c>
      <c r="I105" s="170"/>
      <c r="J105" s="171">
        <f>ROUND(I105*H105,2)</f>
        <v>0</v>
      </c>
      <c r="K105" s="172"/>
      <c r="L105" s="38"/>
      <c r="M105" s="173" t="s">
        <v>19</v>
      </c>
      <c r="N105" s="174" t="s">
        <v>46</v>
      </c>
      <c r="O105" s="63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77" t="s">
        <v>160</v>
      </c>
      <c r="AT105" s="177" t="s">
        <v>156</v>
      </c>
      <c r="AU105" s="177" t="s">
        <v>85</v>
      </c>
      <c r="AY105" s="16" t="s">
        <v>155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16" t="s">
        <v>83</v>
      </c>
      <c r="BK105" s="178">
        <f>ROUND(I105*H105,2)</f>
        <v>0</v>
      </c>
      <c r="BL105" s="16" t="s">
        <v>160</v>
      </c>
      <c r="BM105" s="177" t="s">
        <v>868</v>
      </c>
    </row>
    <row r="106" spans="1:65" s="13" customFormat="1" ht="11.25">
      <c r="B106" s="196"/>
      <c r="C106" s="197"/>
      <c r="D106" s="179" t="s">
        <v>241</v>
      </c>
      <c r="E106" s="198" t="s">
        <v>19</v>
      </c>
      <c r="F106" s="199" t="s">
        <v>863</v>
      </c>
      <c r="G106" s="197"/>
      <c r="H106" s="200">
        <v>21.08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241</v>
      </c>
      <c r="AU106" s="206" t="s">
        <v>85</v>
      </c>
      <c r="AV106" s="13" t="s">
        <v>85</v>
      </c>
      <c r="AW106" s="13" t="s">
        <v>37</v>
      </c>
      <c r="AX106" s="13" t="s">
        <v>75</v>
      </c>
      <c r="AY106" s="206" t="s">
        <v>155</v>
      </c>
    </row>
    <row r="107" spans="1:65" s="13" customFormat="1" ht="11.25">
      <c r="B107" s="196"/>
      <c r="C107" s="197"/>
      <c r="D107" s="179" t="s">
        <v>241</v>
      </c>
      <c r="E107" s="198" t="s">
        <v>19</v>
      </c>
      <c r="F107" s="199" t="s">
        <v>861</v>
      </c>
      <c r="G107" s="197"/>
      <c r="H107" s="200">
        <v>58.56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241</v>
      </c>
      <c r="AU107" s="206" t="s">
        <v>85</v>
      </c>
      <c r="AV107" s="13" t="s">
        <v>85</v>
      </c>
      <c r="AW107" s="13" t="s">
        <v>37</v>
      </c>
      <c r="AX107" s="13" t="s">
        <v>75</v>
      </c>
      <c r="AY107" s="206" t="s">
        <v>155</v>
      </c>
    </row>
    <row r="108" spans="1:65" s="13" customFormat="1" ht="11.25">
      <c r="B108" s="196"/>
      <c r="C108" s="197"/>
      <c r="D108" s="179" t="s">
        <v>241</v>
      </c>
      <c r="E108" s="198" t="s">
        <v>19</v>
      </c>
      <c r="F108" s="199" t="s">
        <v>859</v>
      </c>
      <c r="G108" s="197"/>
      <c r="H108" s="200">
        <v>24.62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241</v>
      </c>
      <c r="AU108" s="206" t="s">
        <v>85</v>
      </c>
      <c r="AV108" s="13" t="s">
        <v>85</v>
      </c>
      <c r="AW108" s="13" t="s">
        <v>37</v>
      </c>
      <c r="AX108" s="13" t="s">
        <v>75</v>
      </c>
      <c r="AY108" s="206" t="s">
        <v>155</v>
      </c>
    </row>
    <row r="109" spans="1:65" s="14" customFormat="1" ht="11.25">
      <c r="B109" s="207"/>
      <c r="C109" s="208"/>
      <c r="D109" s="179" t="s">
        <v>241</v>
      </c>
      <c r="E109" s="209" t="s">
        <v>19</v>
      </c>
      <c r="F109" s="210" t="s">
        <v>243</v>
      </c>
      <c r="G109" s="208"/>
      <c r="H109" s="211">
        <v>104.26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241</v>
      </c>
      <c r="AU109" s="217" t="s">
        <v>85</v>
      </c>
      <c r="AV109" s="14" t="s">
        <v>160</v>
      </c>
      <c r="AW109" s="14" t="s">
        <v>37</v>
      </c>
      <c r="AX109" s="14" t="s">
        <v>83</v>
      </c>
      <c r="AY109" s="217" t="s">
        <v>155</v>
      </c>
    </row>
    <row r="110" spans="1:65" s="2" customFormat="1" ht="33" customHeight="1">
      <c r="A110" s="33"/>
      <c r="B110" s="34"/>
      <c r="C110" s="165" t="s">
        <v>190</v>
      </c>
      <c r="D110" s="165" t="s">
        <v>156</v>
      </c>
      <c r="E110" s="166" t="s">
        <v>467</v>
      </c>
      <c r="F110" s="167" t="s">
        <v>468</v>
      </c>
      <c r="G110" s="168" t="s">
        <v>258</v>
      </c>
      <c r="H110" s="169">
        <v>729.82</v>
      </c>
      <c r="I110" s="170"/>
      <c r="J110" s="171">
        <f>ROUND(I110*H110,2)</f>
        <v>0</v>
      </c>
      <c r="K110" s="172"/>
      <c r="L110" s="38"/>
      <c r="M110" s="173" t="s">
        <v>19</v>
      </c>
      <c r="N110" s="174" t="s">
        <v>46</v>
      </c>
      <c r="O110" s="63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77" t="s">
        <v>160</v>
      </c>
      <c r="AT110" s="177" t="s">
        <v>156</v>
      </c>
      <c r="AU110" s="177" t="s">
        <v>85</v>
      </c>
      <c r="AY110" s="16" t="s">
        <v>155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16" t="s">
        <v>83</v>
      </c>
      <c r="BK110" s="178">
        <f>ROUND(I110*H110,2)</f>
        <v>0</v>
      </c>
      <c r="BL110" s="16" t="s">
        <v>160</v>
      </c>
      <c r="BM110" s="177" t="s">
        <v>869</v>
      </c>
    </row>
    <row r="111" spans="1:65" s="13" customFormat="1" ht="11.25">
      <c r="B111" s="196"/>
      <c r="C111" s="197"/>
      <c r="D111" s="179" t="s">
        <v>241</v>
      </c>
      <c r="E111" s="198" t="s">
        <v>19</v>
      </c>
      <c r="F111" s="199" t="s">
        <v>863</v>
      </c>
      <c r="G111" s="197"/>
      <c r="H111" s="200">
        <v>21.08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241</v>
      </c>
      <c r="AU111" s="206" t="s">
        <v>85</v>
      </c>
      <c r="AV111" s="13" t="s">
        <v>85</v>
      </c>
      <c r="AW111" s="13" t="s">
        <v>37</v>
      </c>
      <c r="AX111" s="13" t="s">
        <v>75</v>
      </c>
      <c r="AY111" s="206" t="s">
        <v>155</v>
      </c>
    </row>
    <row r="112" spans="1:65" s="13" customFormat="1" ht="11.25">
      <c r="B112" s="196"/>
      <c r="C112" s="197"/>
      <c r="D112" s="179" t="s">
        <v>241</v>
      </c>
      <c r="E112" s="198" t="s">
        <v>19</v>
      </c>
      <c r="F112" s="199" t="s">
        <v>861</v>
      </c>
      <c r="G112" s="197"/>
      <c r="H112" s="200">
        <v>58.56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241</v>
      </c>
      <c r="AU112" s="206" t="s">
        <v>85</v>
      </c>
      <c r="AV112" s="13" t="s">
        <v>85</v>
      </c>
      <c r="AW112" s="13" t="s">
        <v>37</v>
      </c>
      <c r="AX112" s="13" t="s">
        <v>75</v>
      </c>
      <c r="AY112" s="206" t="s">
        <v>155</v>
      </c>
    </row>
    <row r="113" spans="1:65" s="13" customFormat="1" ht="11.25">
      <c r="B113" s="196"/>
      <c r="C113" s="197"/>
      <c r="D113" s="179" t="s">
        <v>241</v>
      </c>
      <c r="E113" s="198" t="s">
        <v>19</v>
      </c>
      <c r="F113" s="199" t="s">
        <v>859</v>
      </c>
      <c r="G113" s="197"/>
      <c r="H113" s="200">
        <v>24.62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241</v>
      </c>
      <c r="AU113" s="206" t="s">
        <v>85</v>
      </c>
      <c r="AV113" s="13" t="s">
        <v>85</v>
      </c>
      <c r="AW113" s="13" t="s">
        <v>37</v>
      </c>
      <c r="AX113" s="13" t="s">
        <v>75</v>
      </c>
      <c r="AY113" s="206" t="s">
        <v>155</v>
      </c>
    </row>
    <row r="114" spans="1:65" s="14" customFormat="1" ht="11.25">
      <c r="B114" s="207"/>
      <c r="C114" s="208"/>
      <c r="D114" s="179" t="s">
        <v>241</v>
      </c>
      <c r="E114" s="209" t="s">
        <v>19</v>
      </c>
      <c r="F114" s="210" t="s">
        <v>243</v>
      </c>
      <c r="G114" s="208"/>
      <c r="H114" s="211">
        <v>104.26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241</v>
      </c>
      <c r="AU114" s="217" t="s">
        <v>85</v>
      </c>
      <c r="AV114" s="14" t="s">
        <v>160</v>
      </c>
      <c r="AW114" s="14" t="s">
        <v>37</v>
      </c>
      <c r="AX114" s="14" t="s">
        <v>83</v>
      </c>
      <c r="AY114" s="217" t="s">
        <v>155</v>
      </c>
    </row>
    <row r="115" spans="1:65" s="13" customFormat="1" ht="11.25">
      <c r="B115" s="196"/>
      <c r="C115" s="197"/>
      <c r="D115" s="179" t="s">
        <v>241</v>
      </c>
      <c r="E115" s="197"/>
      <c r="F115" s="199" t="s">
        <v>870</v>
      </c>
      <c r="G115" s="197"/>
      <c r="H115" s="200">
        <v>729.82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241</v>
      </c>
      <c r="AU115" s="206" t="s">
        <v>85</v>
      </c>
      <c r="AV115" s="13" t="s">
        <v>85</v>
      </c>
      <c r="AW115" s="13" t="s">
        <v>4</v>
      </c>
      <c r="AX115" s="13" t="s">
        <v>83</v>
      </c>
      <c r="AY115" s="206" t="s">
        <v>155</v>
      </c>
    </row>
    <row r="116" spans="1:65" s="2" customFormat="1" ht="21.75" customHeight="1">
      <c r="A116" s="33"/>
      <c r="B116" s="34"/>
      <c r="C116" s="165" t="s">
        <v>195</v>
      </c>
      <c r="D116" s="165" t="s">
        <v>156</v>
      </c>
      <c r="E116" s="166" t="s">
        <v>284</v>
      </c>
      <c r="F116" s="167" t="s">
        <v>285</v>
      </c>
      <c r="G116" s="168" t="s">
        <v>258</v>
      </c>
      <c r="H116" s="169">
        <v>21.08</v>
      </c>
      <c r="I116" s="170"/>
      <c r="J116" s="171">
        <f>ROUND(I116*H116,2)</f>
        <v>0</v>
      </c>
      <c r="K116" s="172"/>
      <c r="L116" s="38"/>
      <c r="M116" s="173" t="s">
        <v>19</v>
      </c>
      <c r="N116" s="174" t="s">
        <v>46</v>
      </c>
      <c r="O116" s="63"/>
      <c r="P116" s="175">
        <f>O116*H116</f>
        <v>0</v>
      </c>
      <c r="Q116" s="175">
        <v>0</v>
      </c>
      <c r="R116" s="175">
        <f>Q116*H116</f>
        <v>0</v>
      </c>
      <c r="S116" s="175">
        <v>0</v>
      </c>
      <c r="T116" s="176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77" t="s">
        <v>160</v>
      </c>
      <c r="AT116" s="177" t="s">
        <v>156</v>
      </c>
      <c r="AU116" s="177" t="s">
        <v>85</v>
      </c>
      <c r="AY116" s="16" t="s">
        <v>155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16" t="s">
        <v>83</v>
      </c>
      <c r="BK116" s="178">
        <f>ROUND(I116*H116,2)</f>
        <v>0</v>
      </c>
      <c r="BL116" s="16" t="s">
        <v>160</v>
      </c>
      <c r="BM116" s="177" t="s">
        <v>871</v>
      </c>
    </row>
    <row r="117" spans="1:65" s="2" customFormat="1" ht="29.25">
      <c r="A117" s="33"/>
      <c r="B117" s="34"/>
      <c r="C117" s="35"/>
      <c r="D117" s="179" t="s">
        <v>162</v>
      </c>
      <c r="E117" s="35"/>
      <c r="F117" s="180" t="s">
        <v>279</v>
      </c>
      <c r="G117" s="35"/>
      <c r="H117" s="35"/>
      <c r="I117" s="181"/>
      <c r="J117" s="35"/>
      <c r="K117" s="35"/>
      <c r="L117" s="38"/>
      <c r="M117" s="182"/>
      <c r="N117" s="183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162</v>
      </c>
      <c r="AU117" s="16" t="s">
        <v>85</v>
      </c>
    </row>
    <row r="118" spans="1:65" s="13" customFormat="1" ht="11.25">
      <c r="B118" s="196"/>
      <c r="C118" s="197"/>
      <c r="D118" s="179" t="s">
        <v>241</v>
      </c>
      <c r="E118" s="198" t="s">
        <v>19</v>
      </c>
      <c r="F118" s="199" t="s">
        <v>863</v>
      </c>
      <c r="G118" s="197"/>
      <c r="H118" s="200">
        <v>21.08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241</v>
      </c>
      <c r="AU118" s="206" t="s">
        <v>85</v>
      </c>
      <c r="AV118" s="13" t="s">
        <v>85</v>
      </c>
      <c r="AW118" s="13" t="s">
        <v>37</v>
      </c>
      <c r="AX118" s="13" t="s">
        <v>75</v>
      </c>
      <c r="AY118" s="206" t="s">
        <v>155</v>
      </c>
    </row>
    <row r="119" spans="1:65" s="14" customFormat="1" ht="11.25">
      <c r="B119" s="207"/>
      <c r="C119" s="208"/>
      <c r="D119" s="179" t="s">
        <v>241</v>
      </c>
      <c r="E119" s="209" t="s">
        <v>19</v>
      </c>
      <c r="F119" s="210" t="s">
        <v>243</v>
      </c>
      <c r="G119" s="208"/>
      <c r="H119" s="211">
        <v>21.08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241</v>
      </c>
      <c r="AU119" s="217" t="s">
        <v>85</v>
      </c>
      <c r="AV119" s="14" t="s">
        <v>160</v>
      </c>
      <c r="AW119" s="14" t="s">
        <v>37</v>
      </c>
      <c r="AX119" s="14" t="s">
        <v>83</v>
      </c>
      <c r="AY119" s="217" t="s">
        <v>155</v>
      </c>
    </row>
    <row r="120" spans="1:65" s="2" customFormat="1" ht="21.75" customHeight="1">
      <c r="A120" s="33"/>
      <c r="B120" s="34"/>
      <c r="C120" s="165" t="s">
        <v>200</v>
      </c>
      <c r="D120" s="165" t="s">
        <v>156</v>
      </c>
      <c r="E120" s="166" t="s">
        <v>287</v>
      </c>
      <c r="F120" s="167" t="s">
        <v>288</v>
      </c>
      <c r="G120" s="168" t="s">
        <v>258</v>
      </c>
      <c r="H120" s="169">
        <v>21.08</v>
      </c>
      <c r="I120" s="170"/>
      <c r="J120" s="171">
        <f>ROUND(I120*H120,2)</f>
        <v>0</v>
      </c>
      <c r="K120" s="172"/>
      <c r="L120" s="38"/>
      <c r="M120" s="173" t="s">
        <v>19</v>
      </c>
      <c r="N120" s="174" t="s">
        <v>46</v>
      </c>
      <c r="O120" s="63"/>
      <c r="P120" s="175">
        <f>O120*H120</f>
        <v>0</v>
      </c>
      <c r="Q120" s="175">
        <v>0</v>
      </c>
      <c r="R120" s="175">
        <f>Q120*H120</f>
        <v>0</v>
      </c>
      <c r="S120" s="175">
        <v>0</v>
      </c>
      <c r="T120" s="17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77" t="s">
        <v>160</v>
      </c>
      <c r="AT120" s="177" t="s">
        <v>156</v>
      </c>
      <c r="AU120" s="177" t="s">
        <v>85</v>
      </c>
      <c r="AY120" s="16" t="s">
        <v>155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16" t="s">
        <v>83</v>
      </c>
      <c r="BK120" s="178">
        <f>ROUND(I120*H120,2)</f>
        <v>0</v>
      </c>
      <c r="BL120" s="16" t="s">
        <v>160</v>
      </c>
      <c r="BM120" s="177" t="s">
        <v>872</v>
      </c>
    </row>
    <row r="121" spans="1:65" s="2" customFormat="1" ht="19.5">
      <c r="A121" s="33"/>
      <c r="B121" s="34"/>
      <c r="C121" s="35"/>
      <c r="D121" s="179" t="s">
        <v>162</v>
      </c>
      <c r="E121" s="35"/>
      <c r="F121" s="180" t="s">
        <v>290</v>
      </c>
      <c r="G121" s="35"/>
      <c r="H121" s="35"/>
      <c r="I121" s="181"/>
      <c r="J121" s="35"/>
      <c r="K121" s="35"/>
      <c r="L121" s="38"/>
      <c r="M121" s="182"/>
      <c r="N121" s="183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162</v>
      </c>
      <c r="AU121" s="16" t="s">
        <v>85</v>
      </c>
    </row>
    <row r="122" spans="1:65" s="13" customFormat="1" ht="11.25">
      <c r="B122" s="196"/>
      <c r="C122" s="197"/>
      <c r="D122" s="179" t="s">
        <v>241</v>
      </c>
      <c r="E122" s="198" t="s">
        <v>19</v>
      </c>
      <c r="F122" s="199" t="s">
        <v>863</v>
      </c>
      <c r="G122" s="197"/>
      <c r="H122" s="200">
        <v>21.08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241</v>
      </c>
      <c r="AU122" s="206" t="s">
        <v>85</v>
      </c>
      <c r="AV122" s="13" t="s">
        <v>85</v>
      </c>
      <c r="AW122" s="13" t="s">
        <v>37</v>
      </c>
      <c r="AX122" s="13" t="s">
        <v>75</v>
      </c>
      <c r="AY122" s="206" t="s">
        <v>155</v>
      </c>
    </row>
    <row r="123" spans="1:65" s="14" customFormat="1" ht="11.25">
      <c r="B123" s="207"/>
      <c r="C123" s="208"/>
      <c r="D123" s="179" t="s">
        <v>241</v>
      </c>
      <c r="E123" s="209" t="s">
        <v>19</v>
      </c>
      <c r="F123" s="210" t="s">
        <v>243</v>
      </c>
      <c r="G123" s="208"/>
      <c r="H123" s="211">
        <v>21.08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241</v>
      </c>
      <c r="AU123" s="217" t="s">
        <v>85</v>
      </c>
      <c r="AV123" s="14" t="s">
        <v>160</v>
      </c>
      <c r="AW123" s="14" t="s">
        <v>37</v>
      </c>
      <c r="AX123" s="14" t="s">
        <v>83</v>
      </c>
      <c r="AY123" s="217" t="s">
        <v>155</v>
      </c>
    </row>
    <row r="124" spans="1:65" s="2" customFormat="1" ht="21.75" customHeight="1">
      <c r="A124" s="33"/>
      <c r="B124" s="34"/>
      <c r="C124" s="165" t="s">
        <v>205</v>
      </c>
      <c r="D124" s="165" t="s">
        <v>156</v>
      </c>
      <c r="E124" s="166" t="s">
        <v>293</v>
      </c>
      <c r="F124" s="167" t="s">
        <v>294</v>
      </c>
      <c r="G124" s="168" t="s">
        <v>258</v>
      </c>
      <c r="H124" s="169">
        <v>104.26</v>
      </c>
      <c r="I124" s="170"/>
      <c r="J124" s="171">
        <f>ROUND(I124*H124,2)</f>
        <v>0</v>
      </c>
      <c r="K124" s="172"/>
      <c r="L124" s="38"/>
      <c r="M124" s="173" t="s">
        <v>19</v>
      </c>
      <c r="N124" s="174" t="s">
        <v>46</v>
      </c>
      <c r="O124" s="63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77" t="s">
        <v>160</v>
      </c>
      <c r="AT124" s="177" t="s">
        <v>156</v>
      </c>
      <c r="AU124" s="177" t="s">
        <v>85</v>
      </c>
      <c r="AY124" s="16" t="s">
        <v>155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6" t="s">
        <v>83</v>
      </c>
      <c r="BK124" s="178">
        <f>ROUND(I124*H124,2)</f>
        <v>0</v>
      </c>
      <c r="BL124" s="16" t="s">
        <v>160</v>
      </c>
      <c r="BM124" s="177" t="s">
        <v>873</v>
      </c>
    </row>
    <row r="125" spans="1:65" s="13" customFormat="1" ht="11.25">
      <c r="B125" s="196"/>
      <c r="C125" s="197"/>
      <c r="D125" s="179" t="s">
        <v>241</v>
      </c>
      <c r="E125" s="198" t="s">
        <v>19</v>
      </c>
      <c r="F125" s="199" t="s">
        <v>863</v>
      </c>
      <c r="G125" s="197"/>
      <c r="H125" s="200">
        <v>21.08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241</v>
      </c>
      <c r="AU125" s="206" t="s">
        <v>85</v>
      </c>
      <c r="AV125" s="13" t="s">
        <v>85</v>
      </c>
      <c r="AW125" s="13" t="s">
        <v>37</v>
      </c>
      <c r="AX125" s="13" t="s">
        <v>75</v>
      </c>
      <c r="AY125" s="206" t="s">
        <v>155</v>
      </c>
    </row>
    <row r="126" spans="1:65" s="13" customFormat="1" ht="11.25">
      <c r="B126" s="196"/>
      <c r="C126" s="197"/>
      <c r="D126" s="179" t="s">
        <v>241</v>
      </c>
      <c r="E126" s="198" t="s">
        <v>19</v>
      </c>
      <c r="F126" s="199" t="s">
        <v>861</v>
      </c>
      <c r="G126" s="197"/>
      <c r="H126" s="200">
        <v>58.56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241</v>
      </c>
      <c r="AU126" s="206" t="s">
        <v>85</v>
      </c>
      <c r="AV126" s="13" t="s">
        <v>85</v>
      </c>
      <c r="AW126" s="13" t="s">
        <v>37</v>
      </c>
      <c r="AX126" s="13" t="s">
        <v>75</v>
      </c>
      <c r="AY126" s="206" t="s">
        <v>155</v>
      </c>
    </row>
    <row r="127" spans="1:65" s="13" customFormat="1" ht="11.25">
      <c r="B127" s="196"/>
      <c r="C127" s="197"/>
      <c r="D127" s="179" t="s">
        <v>241</v>
      </c>
      <c r="E127" s="198" t="s">
        <v>19</v>
      </c>
      <c r="F127" s="199" t="s">
        <v>859</v>
      </c>
      <c r="G127" s="197"/>
      <c r="H127" s="200">
        <v>24.62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241</v>
      </c>
      <c r="AU127" s="206" t="s">
        <v>85</v>
      </c>
      <c r="AV127" s="13" t="s">
        <v>85</v>
      </c>
      <c r="AW127" s="13" t="s">
        <v>37</v>
      </c>
      <c r="AX127" s="13" t="s">
        <v>75</v>
      </c>
      <c r="AY127" s="206" t="s">
        <v>155</v>
      </c>
    </row>
    <row r="128" spans="1:65" s="14" customFormat="1" ht="11.25">
      <c r="B128" s="207"/>
      <c r="C128" s="208"/>
      <c r="D128" s="179" t="s">
        <v>241</v>
      </c>
      <c r="E128" s="209" t="s">
        <v>19</v>
      </c>
      <c r="F128" s="210" t="s">
        <v>243</v>
      </c>
      <c r="G128" s="208"/>
      <c r="H128" s="211">
        <v>104.26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241</v>
      </c>
      <c r="AU128" s="217" t="s">
        <v>85</v>
      </c>
      <c r="AV128" s="14" t="s">
        <v>160</v>
      </c>
      <c r="AW128" s="14" t="s">
        <v>37</v>
      </c>
      <c r="AX128" s="14" t="s">
        <v>83</v>
      </c>
      <c r="AY128" s="217" t="s">
        <v>155</v>
      </c>
    </row>
    <row r="129" spans="1:65" s="2" customFormat="1" ht="21.75" customHeight="1">
      <c r="A129" s="33"/>
      <c r="B129" s="34"/>
      <c r="C129" s="165" t="s">
        <v>210</v>
      </c>
      <c r="D129" s="165" t="s">
        <v>156</v>
      </c>
      <c r="E129" s="166" t="s">
        <v>474</v>
      </c>
      <c r="F129" s="167" t="s">
        <v>475</v>
      </c>
      <c r="G129" s="168" t="s">
        <v>246</v>
      </c>
      <c r="H129" s="169">
        <v>29.24</v>
      </c>
      <c r="I129" s="170"/>
      <c r="J129" s="171">
        <f>ROUND(I129*H129,2)</f>
        <v>0</v>
      </c>
      <c r="K129" s="172"/>
      <c r="L129" s="38"/>
      <c r="M129" s="173" t="s">
        <v>19</v>
      </c>
      <c r="N129" s="174" t="s">
        <v>46</v>
      </c>
      <c r="O129" s="63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7" t="s">
        <v>160</v>
      </c>
      <c r="AT129" s="177" t="s">
        <v>156</v>
      </c>
      <c r="AU129" s="177" t="s">
        <v>85</v>
      </c>
      <c r="AY129" s="16" t="s">
        <v>155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6" t="s">
        <v>83</v>
      </c>
      <c r="BK129" s="178">
        <f>ROUND(I129*H129,2)</f>
        <v>0</v>
      </c>
      <c r="BL129" s="16" t="s">
        <v>160</v>
      </c>
      <c r="BM129" s="177" t="s">
        <v>874</v>
      </c>
    </row>
    <row r="130" spans="1:65" s="2" customFormat="1" ht="19.5">
      <c r="A130" s="33"/>
      <c r="B130" s="34"/>
      <c r="C130" s="35"/>
      <c r="D130" s="179" t="s">
        <v>162</v>
      </c>
      <c r="E130" s="35"/>
      <c r="F130" s="180" t="s">
        <v>787</v>
      </c>
      <c r="G130" s="35"/>
      <c r="H130" s="35"/>
      <c r="I130" s="181"/>
      <c r="J130" s="35"/>
      <c r="K130" s="35"/>
      <c r="L130" s="38"/>
      <c r="M130" s="182"/>
      <c r="N130" s="183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162</v>
      </c>
      <c r="AU130" s="16" t="s">
        <v>85</v>
      </c>
    </row>
    <row r="131" spans="1:65" s="13" customFormat="1" ht="11.25">
      <c r="B131" s="196"/>
      <c r="C131" s="197"/>
      <c r="D131" s="179" t="s">
        <v>241</v>
      </c>
      <c r="E131" s="198" t="s">
        <v>19</v>
      </c>
      <c r="F131" s="199" t="s">
        <v>875</v>
      </c>
      <c r="G131" s="197"/>
      <c r="H131" s="200">
        <v>29.24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241</v>
      </c>
      <c r="AU131" s="206" t="s">
        <v>85</v>
      </c>
      <c r="AV131" s="13" t="s">
        <v>85</v>
      </c>
      <c r="AW131" s="13" t="s">
        <v>37</v>
      </c>
      <c r="AX131" s="13" t="s">
        <v>75</v>
      </c>
      <c r="AY131" s="206" t="s">
        <v>155</v>
      </c>
    </row>
    <row r="132" spans="1:65" s="14" customFormat="1" ht="11.25">
      <c r="B132" s="207"/>
      <c r="C132" s="208"/>
      <c r="D132" s="179" t="s">
        <v>241</v>
      </c>
      <c r="E132" s="209" t="s">
        <v>19</v>
      </c>
      <c r="F132" s="210" t="s">
        <v>243</v>
      </c>
      <c r="G132" s="208"/>
      <c r="H132" s="211">
        <v>29.24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241</v>
      </c>
      <c r="AU132" s="217" t="s">
        <v>85</v>
      </c>
      <c r="AV132" s="14" t="s">
        <v>160</v>
      </c>
      <c r="AW132" s="14" t="s">
        <v>37</v>
      </c>
      <c r="AX132" s="14" t="s">
        <v>83</v>
      </c>
      <c r="AY132" s="217" t="s">
        <v>155</v>
      </c>
    </row>
    <row r="133" spans="1:65" s="2" customFormat="1" ht="16.5" customHeight="1">
      <c r="A133" s="33"/>
      <c r="B133" s="34"/>
      <c r="C133" s="165" t="s">
        <v>214</v>
      </c>
      <c r="D133" s="165" t="s">
        <v>156</v>
      </c>
      <c r="E133" s="166" t="s">
        <v>298</v>
      </c>
      <c r="F133" s="167" t="s">
        <v>299</v>
      </c>
      <c r="G133" s="168" t="s">
        <v>258</v>
      </c>
      <c r="H133" s="169">
        <v>104.26</v>
      </c>
      <c r="I133" s="170"/>
      <c r="J133" s="171">
        <f>ROUND(I133*H133,2)</f>
        <v>0</v>
      </c>
      <c r="K133" s="172"/>
      <c r="L133" s="38"/>
      <c r="M133" s="173" t="s">
        <v>19</v>
      </c>
      <c r="N133" s="174" t="s">
        <v>46</v>
      </c>
      <c r="O133" s="63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7" t="s">
        <v>160</v>
      </c>
      <c r="AT133" s="177" t="s">
        <v>156</v>
      </c>
      <c r="AU133" s="177" t="s">
        <v>85</v>
      </c>
      <c r="AY133" s="16" t="s">
        <v>155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6" t="s">
        <v>83</v>
      </c>
      <c r="BK133" s="178">
        <f>ROUND(I133*H133,2)</f>
        <v>0</v>
      </c>
      <c r="BL133" s="16" t="s">
        <v>160</v>
      </c>
      <c r="BM133" s="177" t="s">
        <v>876</v>
      </c>
    </row>
    <row r="134" spans="1:65" s="13" customFormat="1" ht="11.25">
      <c r="B134" s="196"/>
      <c r="C134" s="197"/>
      <c r="D134" s="179" t="s">
        <v>241</v>
      </c>
      <c r="E134" s="198" t="s">
        <v>19</v>
      </c>
      <c r="F134" s="199" t="s">
        <v>863</v>
      </c>
      <c r="G134" s="197"/>
      <c r="H134" s="200">
        <v>21.08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241</v>
      </c>
      <c r="AU134" s="206" t="s">
        <v>85</v>
      </c>
      <c r="AV134" s="13" t="s">
        <v>85</v>
      </c>
      <c r="AW134" s="13" t="s">
        <v>37</v>
      </c>
      <c r="AX134" s="13" t="s">
        <v>75</v>
      </c>
      <c r="AY134" s="206" t="s">
        <v>155</v>
      </c>
    </row>
    <row r="135" spans="1:65" s="13" customFormat="1" ht="11.25">
      <c r="B135" s="196"/>
      <c r="C135" s="197"/>
      <c r="D135" s="179" t="s">
        <v>241</v>
      </c>
      <c r="E135" s="198" t="s">
        <v>19</v>
      </c>
      <c r="F135" s="199" t="s">
        <v>861</v>
      </c>
      <c r="G135" s="197"/>
      <c r="H135" s="200">
        <v>58.56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241</v>
      </c>
      <c r="AU135" s="206" t="s">
        <v>85</v>
      </c>
      <c r="AV135" s="13" t="s">
        <v>85</v>
      </c>
      <c r="AW135" s="13" t="s">
        <v>37</v>
      </c>
      <c r="AX135" s="13" t="s">
        <v>75</v>
      </c>
      <c r="AY135" s="206" t="s">
        <v>155</v>
      </c>
    </row>
    <row r="136" spans="1:65" s="13" customFormat="1" ht="11.25">
      <c r="B136" s="196"/>
      <c r="C136" s="197"/>
      <c r="D136" s="179" t="s">
        <v>241</v>
      </c>
      <c r="E136" s="198" t="s">
        <v>19</v>
      </c>
      <c r="F136" s="199" t="s">
        <v>859</v>
      </c>
      <c r="G136" s="197"/>
      <c r="H136" s="200">
        <v>24.62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241</v>
      </c>
      <c r="AU136" s="206" t="s">
        <v>85</v>
      </c>
      <c r="AV136" s="13" t="s">
        <v>85</v>
      </c>
      <c r="AW136" s="13" t="s">
        <v>37</v>
      </c>
      <c r="AX136" s="13" t="s">
        <v>75</v>
      </c>
      <c r="AY136" s="206" t="s">
        <v>155</v>
      </c>
    </row>
    <row r="137" spans="1:65" s="14" customFormat="1" ht="11.25">
      <c r="B137" s="207"/>
      <c r="C137" s="208"/>
      <c r="D137" s="179" t="s">
        <v>241</v>
      </c>
      <c r="E137" s="209" t="s">
        <v>19</v>
      </c>
      <c r="F137" s="210" t="s">
        <v>243</v>
      </c>
      <c r="G137" s="208"/>
      <c r="H137" s="211">
        <v>104.26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241</v>
      </c>
      <c r="AU137" s="217" t="s">
        <v>85</v>
      </c>
      <c r="AV137" s="14" t="s">
        <v>160</v>
      </c>
      <c r="AW137" s="14" t="s">
        <v>37</v>
      </c>
      <c r="AX137" s="14" t="s">
        <v>83</v>
      </c>
      <c r="AY137" s="217" t="s">
        <v>155</v>
      </c>
    </row>
    <row r="138" spans="1:65" s="11" customFormat="1" ht="22.9" customHeight="1">
      <c r="B138" s="151"/>
      <c r="C138" s="152"/>
      <c r="D138" s="153" t="s">
        <v>74</v>
      </c>
      <c r="E138" s="194" t="s">
        <v>160</v>
      </c>
      <c r="F138" s="194" t="s">
        <v>346</v>
      </c>
      <c r="G138" s="152"/>
      <c r="H138" s="152"/>
      <c r="I138" s="155"/>
      <c r="J138" s="195">
        <f>BK138</f>
        <v>0</v>
      </c>
      <c r="K138" s="152"/>
      <c r="L138" s="157"/>
      <c r="M138" s="158"/>
      <c r="N138" s="159"/>
      <c r="O138" s="159"/>
      <c r="P138" s="160">
        <f>SUM(P139:P156)</f>
        <v>0</v>
      </c>
      <c r="Q138" s="159"/>
      <c r="R138" s="160">
        <f>SUM(R139:R156)</f>
        <v>120.327376</v>
      </c>
      <c r="S138" s="159"/>
      <c r="T138" s="161">
        <f>SUM(T139:T156)</f>
        <v>0</v>
      </c>
      <c r="AR138" s="162" t="s">
        <v>83</v>
      </c>
      <c r="AT138" s="163" t="s">
        <v>74</v>
      </c>
      <c r="AU138" s="163" t="s">
        <v>83</v>
      </c>
      <c r="AY138" s="162" t="s">
        <v>155</v>
      </c>
      <c r="BK138" s="164">
        <f>SUM(BK139:BK156)</f>
        <v>0</v>
      </c>
    </row>
    <row r="139" spans="1:65" s="2" customFormat="1" ht="21.75" customHeight="1">
      <c r="A139" s="33"/>
      <c r="B139" s="34"/>
      <c r="C139" s="165" t="s">
        <v>218</v>
      </c>
      <c r="D139" s="165" t="s">
        <v>156</v>
      </c>
      <c r="E139" s="166" t="s">
        <v>490</v>
      </c>
      <c r="F139" s="167" t="s">
        <v>491</v>
      </c>
      <c r="G139" s="168" t="s">
        <v>258</v>
      </c>
      <c r="H139" s="169">
        <v>3.08</v>
      </c>
      <c r="I139" s="170"/>
      <c r="J139" s="171">
        <f>ROUND(I139*H139,2)</f>
        <v>0</v>
      </c>
      <c r="K139" s="172"/>
      <c r="L139" s="38"/>
      <c r="M139" s="173" t="s">
        <v>19</v>
      </c>
      <c r="N139" s="174" t="s">
        <v>46</v>
      </c>
      <c r="O139" s="63"/>
      <c r="P139" s="175">
        <f>O139*H139</f>
        <v>0</v>
      </c>
      <c r="Q139" s="175">
        <v>2.0019999999999998</v>
      </c>
      <c r="R139" s="175">
        <f>Q139*H139</f>
        <v>6.1661599999999996</v>
      </c>
      <c r="S139" s="175">
        <v>0</v>
      </c>
      <c r="T139" s="17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7" t="s">
        <v>160</v>
      </c>
      <c r="AT139" s="177" t="s">
        <v>156</v>
      </c>
      <c r="AU139" s="177" t="s">
        <v>85</v>
      </c>
      <c r="AY139" s="16" t="s">
        <v>155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6" t="s">
        <v>83</v>
      </c>
      <c r="BK139" s="178">
        <f>ROUND(I139*H139,2)</f>
        <v>0</v>
      </c>
      <c r="BL139" s="16" t="s">
        <v>160</v>
      </c>
      <c r="BM139" s="177" t="s">
        <v>877</v>
      </c>
    </row>
    <row r="140" spans="1:65" s="13" customFormat="1" ht="11.25">
      <c r="B140" s="196"/>
      <c r="C140" s="197"/>
      <c r="D140" s="179" t="s">
        <v>241</v>
      </c>
      <c r="E140" s="198" t="s">
        <v>19</v>
      </c>
      <c r="F140" s="199" t="s">
        <v>878</v>
      </c>
      <c r="G140" s="197"/>
      <c r="H140" s="200">
        <v>3.08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241</v>
      </c>
      <c r="AU140" s="206" t="s">
        <v>85</v>
      </c>
      <c r="AV140" s="13" t="s">
        <v>85</v>
      </c>
      <c r="AW140" s="13" t="s">
        <v>37</v>
      </c>
      <c r="AX140" s="13" t="s">
        <v>75</v>
      </c>
      <c r="AY140" s="206" t="s">
        <v>155</v>
      </c>
    </row>
    <row r="141" spans="1:65" s="14" customFormat="1" ht="11.25">
      <c r="B141" s="207"/>
      <c r="C141" s="208"/>
      <c r="D141" s="179" t="s">
        <v>241</v>
      </c>
      <c r="E141" s="209" t="s">
        <v>19</v>
      </c>
      <c r="F141" s="210" t="s">
        <v>243</v>
      </c>
      <c r="G141" s="208"/>
      <c r="H141" s="211">
        <v>3.08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241</v>
      </c>
      <c r="AU141" s="217" t="s">
        <v>85</v>
      </c>
      <c r="AV141" s="14" t="s">
        <v>160</v>
      </c>
      <c r="AW141" s="14" t="s">
        <v>37</v>
      </c>
      <c r="AX141" s="14" t="s">
        <v>83</v>
      </c>
      <c r="AY141" s="217" t="s">
        <v>155</v>
      </c>
    </row>
    <row r="142" spans="1:65" s="2" customFormat="1" ht="33" customHeight="1">
      <c r="A142" s="33"/>
      <c r="B142" s="34"/>
      <c r="C142" s="165" t="s">
        <v>8</v>
      </c>
      <c r="D142" s="165" t="s">
        <v>156</v>
      </c>
      <c r="E142" s="166" t="s">
        <v>493</v>
      </c>
      <c r="F142" s="167" t="s">
        <v>494</v>
      </c>
      <c r="G142" s="168" t="s">
        <v>246</v>
      </c>
      <c r="H142" s="169">
        <v>2.8</v>
      </c>
      <c r="I142" s="170"/>
      <c r="J142" s="171">
        <f>ROUND(I142*H142,2)</f>
        <v>0</v>
      </c>
      <c r="K142" s="172"/>
      <c r="L142" s="38"/>
      <c r="M142" s="173" t="s">
        <v>19</v>
      </c>
      <c r="N142" s="174" t="s">
        <v>46</v>
      </c>
      <c r="O142" s="63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7" t="s">
        <v>160</v>
      </c>
      <c r="AT142" s="177" t="s">
        <v>156</v>
      </c>
      <c r="AU142" s="177" t="s">
        <v>85</v>
      </c>
      <c r="AY142" s="16" t="s">
        <v>155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6" t="s">
        <v>83</v>
      </c>
      <c r="BK142" s="178">
        <f>ROUND(I142*H142,2)</f>
        <v>0</v>
      </c>
      <c r="BL142" s="16" t="s">
        <v>160</v>
      </c>
      <c r="BM142" s="177" t="s">
        <v>879</v>
      </c>
    </row>
    <row r="143" spans="1:65" s="13" customFormat="1" ht="11.25">
      <c r="B143" s="196"/>
      <c r="C143" s="197"/>
      <c r="D143" s="179" t="s">
        <v>241</v>
      </c>
      <c r="E143" s="198" t="s">
        <v>19</v>
      </c>
      <c r="F143" s="199" t="s">
        <v>880</v>
      </c>
      <c r="G143" s="197"/>
      <c r="H143" s="200">
        <v>2.8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241</v>
      </c>
      <c r="AU143" s="206" t="s">
        <v>85</v>
      </c>
      <c r="AV143" s="13" t="s">
        <v>85</v>
      </c>
      <c r="AW143" s="13" t="s">
        <v>37</v>
      </c>
      <c r="AX143" s="13" t="s">
        <v>75</v>
      </c>
      <c r="AY143" s="206" t="s">
        <v>155</v>
      </c>
    </row>
    <row r="144" spans="1:65" s="14" customFormat="1" ht="11.25">
      <c r="B144" s="207"/>
      <c r="C144" s="208"/>
      <c r="D144" s="179" t="s">
        <v>241</v>
      </c>
      <c r="E144" s="209" t="s">
        <v>19</v>
      </c>
      <c r="F144" s="210" t="s">
        <v>243</v>
      </c>
      <c r="G144" s="208"/>
      <c r="H144" s="211">
        <v>2.8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241</v>
      </c>
      <c r="AU144" s="217" t="s">
        <v>85</v>
      </c>
      <c r="AV144" s="14" t="s">
        <v>160</v>
      </c>
      <c r="AW144" s="14" t="s">
        <v>37</v>
      </c>
      <c r="AX144" s="14" t="s">
        <v>83</v>
      </c>
      <c r="AY144" s="217" t="s">
        <v>155</v>
      </c>
    </row>
    <row r="145" spans="1:65" s="2" customFormat="1" ht="21.75" customHeight="1">
      <c r="A145" s="33"/>
      <c r="B145" s="34"/>
      <c r="C145" s="165" t="s">
        <v>302</v>
      </c>
      <c r="D145" s="165" t="s">
        <v>156</v>
      </c>
      <c r="E145" s="166" t="s">
        <v>497</v>
      </c>
      <c r="F145" s="167" t="s">
        <v>498</v>
      </c>
      <c r="G145" s="168" t="s">
        <v>258</v>
      </c>
      <c r="H145" s="169">
        <v>24.62</v>
      </c>
      <c r="I145" s="170"/>
      <c r="J145" s="171">
        <f>ROUND(I145*H145,2)</f>
        <v>0</v>
      </c>
      <c r="K145" s="172"/>
      <c r="L145" s="38"/>
      <c r="M145" s="173" t="s">
        <v>19</v>
      </c>
      <c r="N145" s="174" t="s">
        <v>46</v>
      </c>
      <c r="O145" s="63"/>
      <c r="P145" s="175">
        <f>O145*H145</f>
        <v>0</v>
      </c>
      <c r="Q145" s="175">
        <v>1.9967999999999999</v>
      </c>
      <c r="R145" s="175">
        <f>Q145*H145</f>
        <v>49.161216000000003</v>
      </c>
      <c r="S145" s="175">
        <v>0</v>
      </c>
      <c r="T145" s="17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7" t="s">
        <v>160</v>
      </c>
      <c r="AT145" s="177" t="s">
        <v>156</v>
      </c>
      <c r="AU145" s="177" t="s">
        <v>85</v>
      </c>
      <c r="AY145" s="16" t="s">
        <v>155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6" t="s">
        <v>83</v>
      </c>
      <c r="BK145" s="178">
        <f>ROUND(I145*H145,2)</f>
        <v>0</v>
      </c>
      <c r="BL145" s="16" t="s">
        <v>160</v>
      </c>
      <c r="BM145" s="177" t="s">
        <v>881</v>
      </c>
    </row>
    <row r="146" spans="1:65" s="13" customFormat="1" ht="11.25">
      <c r="B146" s="196"/>
      <c r="C146" s="197"/>
      <c r="D146" s="179" t="s">
        <v>241</v>
      </c>
      <c r="E146" s="198" t="s">
        <v>19</v>
      </c>
      <c r="F146" s="199" t="s">
        <v>859</v>
      </c>
      <c r="G146" s="197"/>
      <c r="H146" s="200">
        <v>24.62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241</v>
      </c>
      <c r="AU146" s="206" t="s">
        <v>85</v>
      </c>
      <c r="AV146" s="13" t="s">
        <v>85</v>
      </c>
      <c r="AW146" s="13" t="s">
        <v>37</v>
      </c>
      <c r="AX146" s="13" t="s">
        <v>75</v>
      </c>
      <c r="AY146" s="206" t="s">
        <v>155</v>
      </c>
    </row>
    <row r="147" spans="1:65" s="14" customFormat="1" ht="11.25">
      <c r="B147" s="207"/>
      <c r="C147" s="208"/>
      <c r="D147" s="179" t="s">
        <v>241</v>
      </c>
      <c r="E147" s="209" t="s">
        <v>19</v>
      </c>
      <c r="F147" s="210" t="s">
        <v>243</v>
      </c>
      <c r="G147" s="208"/>
      <c r="H147" s="211">
        <v>24.62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241</v>
      </c>
      <c r="AU147" s="217" t="s">
        <v>85</v>
      </c>
      <c r="AV147" s="14" t="s">
        <v>160</v>
      </c>
      <c r="AW147" s="14" t="s">
        <v>37</v>
      </c>
      <c r="AX147" s="14" t="s">
        <v>83</v>
      </c>
      <c r="AY147" s="217" t="s">
        <v>155</v>
      </c>
    </row>
    <row r="148" spans="1:65" s="2" customFormat="1" ht="16.5" customHeight="1">
      <c r="A148" s="33"/>
      <c r="B148" s="34"/>
      <c r="C148" s="165" t="s">
        <v>307</v>
      </c>
      <c r="D148" s="165" t="s">
        <v>156</v>
      </c>
      <c r="E148" s="166" t="s">
        <v>502</v>
      </c>
      <c r="F148" s="167" t="s">
        <v>503</v>
      </c>
      <c r="G148" s="168" t="s">
        <v>246</v>
      </c>
      <c r="H148" s="169">
        <v>29.24</v>
      </c>
      <c r="I148" s="170"/>
      <c r="J148" s="171">
        <f>ROUND(I148*H148,2)</f>
        <v>0</v>
      </c>
      <c r="K148" s="172"/>
      <c r="L148" s="38"/>
      <c r="M148" s="173" t="s">
        <v>19</v>
      </c>
      <c r="N148" s="174" t="s">
        <v>46</v>
      </c>
      <c r="O148" s="63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7" t="s">
        <v>160</v>
      </c>
      <c r="AT148" s="177" t="s">
        <v>156</v>
      </c>
      <c r="AU148" s="177" t="s">
        <v>85</v>
      </c>
      <c r="AY148" s="16" t="s">
        <v>155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6" t="s">
        <v>83</v>
      </c>
      <c r="BK148" s="178">
        <f>ROUND(I148*H148,2)</f>
        <v>0</v>
      </c>
      <c r="BL148" s="16" t="s">
        <v>160</v>
      </c>
      <c r="BM148" s="177" t="s">
        <v>882</v>
      </c>
    </row>
    <row r="149" spans="1:65" s="13" customFormat="1" ht="11.25">
      <c r="B149" s="196"/>
      <c r="C149" s="197"/>
      <c r="D149" s="179" t="s">
        <v>241</v>
      </c>
      <c r="E149" s="198" t="s">
        <v>19</v>
      </c>
      <c r="F149" s="199" t="s">
        <v>875</v>
      </c>
      <c r="G149" s="197"/>
      <c r="H149" s="200">
        <v>29.24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241</v>
      </c>
      <c r="AU149" s="206" t="s">
        <v>85</v>
      </c>
      <c r="AV149" s="13" t="s">
        <v>85</v>
      </c>
      <c r="AW149" s="13" t="s">
        <v>37</v>
      </c>
      <c r="AX149" s="13" t="s">
        <v>75</v>
      </c>
      <c r="AY149" s="206" t="s">
        <v>155</v>
      </c>
    </row>
    <row r="150" spans="1:65" s="14" customFormat="1" ht="11.25">
      <c r="B150" s="207"/>
      <c r="C150" s="208"/>
      <c r="D150" s="179" t="s">
        <v>241</v>
      </c>
      <c r="E150" s="209" t="s">
        <v>19</v>
      </c>
      <c r="F150" s="210" t="s">
        <v>243</v>
      </c>
      <c r="G150" s="208"/>
      <c r="H150" s="211">
        <v>29.24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241</v>
      </c>
      <c r="AU150" s="217" t="s">
        <v>85</v>
      </c>
      <c r="AV150" s="14" t="s">
        <v>160</v>
      </c>
      <c r="AW150" s="14" t="s">
        <v>37</v>
      </c>
      <c r="AX150" s="14" t="s">
        <v>83</v>
      </c>
      <c r="AY150" s="217" t="s">
        <v>155</v>
      </c>
    </row>
    <row r="151" spans="1:65" s="2" customFormat="1" ht="16.5" customHeight="1">
      <c r="A151" s="33"/>
      <c r="B151" s="34"/>
      <c r="C151" s="165" t="s">
        <v>312</v>
      </c>
      <c r="D151" s="165" t="s">
        <v>156</v>
      </c>
      <c r="E151" s="166" t="s">
        <v>506</v>
      </c>
      <c r="F151" s="167" t="s">
        <v>507</v>
      </c>
      <c r="G151" s="168" t="s">
        <v>258</v>
      </c>
      <c r="H151" s="169">
        <v>32.5</v>
      </c>
      <c r="I151" s="170"/>
      <c r="J151" s="171">
        <f>ROUND(I151*H151,2)</f>
        <v>0</v>
      </c>
      <c r="K151" s="172"/>
      <c r="L151" s="38"/>
      <c r="M151" s="173" t="s">
        <v>19</v>
      </c>
      <c r="N151" s="174" t="s">
        <v>46</v>
      </c>
      <c r="O151" s="63"/>
      <c r="P151" s="175">
        <f>O151*H151</f>
        <v>0</v>
      </c>
      <c r="Q151" s="175">
        <v>2</v>
      </c>
      <c r="R151" s="175">
        <f>Q151*H151</f>
        <v>65</v>
      </c>
      <c r="S151" s="175">
        <v>0</v>
      </c>
      <c r="T151" s="17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7" t="s">
        <v>160</v>
      </c>
      <c r="AT151" s="177" t="s">
        <v>156</v>
      </c>
      <c r="AU151" s="177" t="s">
        <v>85</v>
      </c>
      <c r="AY151" s="16" t="s">
        <v>155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6" t="s">
        <v>83</v>
      </c>
      <c r="BK151" s="178">
        <f>ROUND(I151*H151,2)</f>
        <v>0</v>
      </c>
      <c r="BL151" s="16" t="s">
        <v>160</v>
      </c>
      <c r="BM151" s="177" t="s">
        <v>883</v>
      </c>
    </row>
    <row r="152" spans="1:65" s="2" customFormat="1" ht="48.75">
      <c r="A152" s="33"/>
      <c r="B152" s="34"/>
      <c r="C152" s="35"/>
      <c r="D152" s="179" t="s">
        <v>162</v>
      </c>
      <c r="E152" s="35"/>
      <c r="F152" s="180" t="s">
        <v>509</v>
      </c>
      <c r="G152" s="35"/>
      <c r="H152" s="35"/>
      <c r="I152" s="181"/>
      <c r="J152" s="35"/>
      <c r="K152" s="35"/>
      <c r="L152" s="38"/>
      <c r="M152" s="182"/>
      <c r="N152" s="183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162</v>
      </c>
      <c r="AU152" s="16" t="s">
        <v>85</v>
      </c>
    </row>
    <row r="153" spans="1:65" s="13" customFormat="1" ht="11.25">
      <c r="B153" s="196"/>
      <c r="C153" s="197"/>
      <c r="D153" s="179" t="s">
        <v>241</v>
      </c>
      <c r="E153" s="198" t="s">
        <v>19</v>
      </c>
      <c r="F153" s="199" t="s">
        <v>884</v>
      </c>
      <c r="G153" s="197"/>
      <c r="H153" s="200">
        <v>32.5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241</v>
      </c>
      <c r="AU153" s="206" t="s">
        <v>85</v>
      </c>
      <c r="AV153" s="13" t="s">
        <v>85</v>
      </c>
      <c r="AW153" s="13" t="s">
        <v>37</v>
      </c>
      <c r="AX153" s="13" t="s">
        <v>75</v>
      </c>
      <c r="AY153" s="206" t="s">
        <v>155</v>
      </c>
    </row>
    <row r="154" spans="1:65" s="14" customFormat="1" ht="11.25">
      <c r="B154" s="207"/>
      <c r="C154" s="208"/>
      <c r="D154" s="179" t="s">
        <v>241</v>
      </c>
      <c r="E154" s="209" t="s">
        <v>19</v>
      </c>
      <c r="F154" s="210" t="s">
        <v>243</v>
      </c>
      <c r="G154" s="208"/>
      <c r="H154" s="211">
        <v>32.5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241</v>
      </c>
      <c r="AU154" s="217" t="s">
        <v>85</v>
      </c>
      <c r="AV154" s="14" t="s">
        <v>160</v>
      </c>
      <c r="AW154" s="14" t="s">
        <v>37</v>
      </c>
      <c r="AX154" s="14" t="s">
        <v>83</v>
      </c>
      <c r="AY154" s="217" t="s">
        <v>155</v>
      </c>
    </row>
    <row r="155" spans="1:65" s="2" customFormat="1" ht="16.5" customHeight="1">
      <c r="A155" s="33"/>
      <c r="B155" s="34"/>
      <c r="C155" s="165" t="s">
        <v>317</v>
      </c>
      <c r="D155" s="165" t="s">
        <v>156</v>
      </c>
      <c r="E155" s="166" t="s">
        <v>885</v>
      </c>
      <c r="F155" s="167" t="s">
        <v>328</v>
      </c>
      <c r="G155" s="168" t="s">
        <v>329</v>
      </c>
      <c r="H155" s="169">
        <v>36</v>
      </c>
      <c r="I155" s="170"/>
      <c r="J155" s="171">
        <f>ROUND(I155*H155,2)</f>
        <v>0</v>
      </c>
      <c r="K155" s="172"/>
      <c r="L155" s="38"/>
      <c r="M155" s="173" t="s">
        <v>19</v>
      </c>
      <c r="N155" s="174" t="s">
        <v>46</v>
      </c>
      <c r="O155" s="63"/>
      <c r="P155" s="175">
        <f>O155*H155</f>
        <v>0</v>
      </c>
      <c r="Q155" s="175">
        <v>0</v>
      </c>
      <c r="R155" s="175">
        <f>Q155*H155</f>
        <v>0</v>
      </c>
      <c r="S155" s="175">
        <v>0</v>
      </c>
      <c r="T155" s="17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7" t="s">
        <v>160</v>
      </c>
      <c r="AT155" s="177" t="s">
        <v>156</v>
      </c>
      <c r="AU155" s="177" t="s">
        <v>85</v>
      </c>
      <c r="AY155" s="16" t="s">
        <v>155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6" t="s">
        <v>83</v>
      </c>
      <c r="BK155" s="178">
        <f>ROUND(I155*H155,2)</f>
        <v>0</v>
      </c>
      <c r="BL155" s="16" t="s">
        <v>160</v>
      </c>
      <c r="BM155" s="177" t="s">
        <v>886</v>
      </c>
    </row>
    <row r="156" spans="1:65" s="2" customFormat="1" ht="19.5">
      <c r="A156" s="33"/>
      <c r="B156" s="34"/>
      <c r="C156" s="35"/>
      <c r="D156" s="179" t="s">
        <v>162</v>
      </c>
      <c r="E156" s="35"/>
      <c r="F156" s="180" t="s">
        <v>887</v>
      </c>
      <c r="G156" s="35"/>
      <c r="H156" s="35"/>
      <c r="I156" s="181"/>
      <c r="J156" s="35"/>
      <c r="K156" s="35"/>
      <c r="L156" s="38"/>
      <c r="M156" s="182"/>
      <c r="N156" s="183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162</v>
      </c>
      <c r="AU156" s="16" t="s">
        <v>85</v>
      </c>
    </row>
    <row r="157" spans="1:65" s="11" customFormat="1" ht="22.9" customHeight="1">
      <c r="B157" s="151"/>
      <c r="C157" s="152"/>
      <c r="D157" s="153" t="s">
        <v>74</v>
      </c>
      <c r="E157" s="194" t="s">
        <v>421</v>
      </c>
      <c r="F157" s="194" t="s">
        <v>422</v>
      </c>
      <c r="G157" s="152"/>
      <c r="H157" s="152"/>
      <c r="I157" s="155"/>
      <c r="J157" s="195">
        <f>BK157</f>
        <v>0</v>
      </c>
      <c r="K157" s="152"/>
      <c r="L157" s="157"/>
      <c r="M157" s="158"/>
      <c r="N157" s="159"/>
      <c r="O157" s="159"/>
      <c r="P157" s="160">
        <f>P158</f>
        <v>0</v>
      </c>
      <c r="Q157" s="159"/>
      <c r="R157" s="160">
        <f>R158</f>
        <v>0</v>
      </c>
      <c r="S157" s="159"/>
      <c r="T157" s="161">
        <f>T158</f>
        <v>0</v>
      </c>
      <c r="AR157" s="162" t="s">
        <v>83</v>
      </c>
      <c r="AT157" s="163" t="s">
        <v>74</v>
      </c>
      <c r="AU157" s="163" t="s">
        <v>83</v>
      </c>
      <c r="AY157" s="162" t="s">
        <v>155</v>
      </c>
      <c r="BK157" s="164">
        <f>BK158</f>
        <v>0</v>
      </c>
    </row>
    <row r="158" spans="1:65" s="2" customFormat="1" ht="21.75" customHeight="1">
      <c r="A158" s="33"/>
      <c r="B158" s="34"/>
      <c r="C158" s="165" t="s">
        <v>321</v>
      </c>
      <c r="D158" s="165" t="s">
        <v>156</v>
      </c>
      <c r="E158" s="166" t="s">
        <v>424</v>
      </c>
      <c r="F158" s="167" t="s">
        <v>425</v>
      </c>
      <c r="G158" s="168" t="s">
        <v>324</v>
      </c>
      <c r="H158" s="169">
        <v>120.419</v>
      </c>
      <c r="I158" s="170"/>
      <c r="J158" s="171">
        <f>ROUND(I158*H158,2)</f>
        <v>0</v>
      </c>
      <c r="K158" s="172"/>
      <c r="L158" s="38"/>
      <c r="M158" s="218" t="s">
        <v>19</v>
      </c>
      <c r="N158" s="219" t="s">
        <v>46</v>
      </c>
      <c r="O158" s="186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77" t="s">
        <v>160</v>
      </c>
      <c r="AT158" s="177" t="s">
        <v>156</v>
      </c>
      <c r="AU158" s="177" t="s">
        <v>85</v>
      </c>
      <c r="AY158" s="16" t="s">
        <v>155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6" t="s">
        <v>83</v>
      </c>
      <c r="BK158" s="178">
        <f>ROUND(I158*H158,2)</f>
        <v>0</v>
      </c>
      <c r="BL158" s="16" t="s">
        <v>160</v>
      </c>
      <c r="BM158" s="177" t="s">
        <v>888</v>
      </c>
    </row>
    <row r="159" spans="1:65" s="2" customFormat="1" ht="6.95" customHeight="1">
      <c r="A159" s="33"/>
      <c r="B159" s="46"/>
      <c r="C159" s="47"/>
      <c r="D159" s="47"/>
      <c r="E159" s="47"/>
      <c r="F159" s="47"/>
      <c r="G159" s="47"/>
      <c r="H159" s="47"/>
      <c r="I159" s="47"/>
      <c r="J159" s="47"/>
      <c r="K159" s="47"/>
      <c r="L159" s="38"/>
      <c r="M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</row>
  </sheetData>
  <sheetProtection algorithmName="SHA-512" hashValue="9YHRbeN87iTNWt1CcJaV4XtRZSnxI7Y8QyerisyH47qy/26uwwgzZtieOaMQNK1KIEo3subMZ04tWo0I3uHaOQ==" saltValue="nG7oM5NjPUYPSyLnP2XOt8e5H1B8QX/aqudnFJzn4h9JWLchuEgCCNlUIXrQ8DblNF6eA760Zzt0QckG2aFFgg==" spinCount="100000" sheet="1" objects="1" scenarios="1" formatColumns="0" formatRows="0" autoFilter="0"/>
  <autoFilter ref="C82:K158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119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889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ROUND((SUM(BE86:BE197)),  2)</f>
        <v>0</v>
      </c>
      <c r="G33" s="33"/>
      <c r="H33" s="33"/>
      <c r="I33" s="117">
        <v>0.21</v>
      </c>
      <c r="J33" s="116">
        <f>ROUND(((SUM(BE86:BE197))*I33),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ROUND((SUM(BF86:BF197)),  2)</f>
        <v>0</v>
      </c>
      <c r="G34" s="33"/>
      <c r="H34" s="33"/>
      <c r="I34" s="117">
        <v>0.15</v>
      </c>
      <c r="J34" s="116">
        <f>ROUND(((SUM(BF86:BF197))*I34),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ROUND((SUM(BG86:BG197)),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ROUND((SUM(BH86:BH197)),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ROUND((SUM(BI86:BI197)),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052_PŠ 2. etapa - SO 05 - ř.km 30,095 - 30,197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227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2" customFormat="1" ht="19.899999999999999" customHeight="1">
      <c r="B61" s="188"/>
      <c r="C61" s="189"/>
      <c r="D61" s="190" t="s">
        <v>228</v>
      </c>
      <c r="E61" s="191"/>
      <c r="F61" s="191"/>
      <c r="G61" s="191"/>
      <c r="H61" s="191"/>
      <c r="I61" s="191"/>
      <c r="J61" s="192">
        <f>J88</f>
        <v>0</v>
      </c>
      <c r="K61" s="189"/>
      <c r="L61" s="193"/>
    </row>
    <row r="62" spans="1:47" s="12" customFormat="1" ht="19.899999999999999" customHeight="1">
      <c r="B62" s="188"/>
      <c r="C62" s="189"/>
      <c r="D62" s="190" t="s">
        <v>229</v>
      </c>
      <c r="E62" s="191"/>
      <c r="F62" s="191"/>
      <c r="G62" s="191"/>
      <c r="H62" s="191"/>
      <c r="I62" s="191"/>
      <c r="J62" s="192">
        <f>J147</f>
        <v>0</v>
      </c>
      <c r="K62" s="189"/>
      <c r="L62" s="193"/>
    </row>
    <row r="63" spans="1:47" s="12" customFormat="1" ht="19.899999999999999" customHeight="1">
      <c r="B63" s="188"/>
      <c r="C63" s="189"/>
      <c r="D63" s="190" t="s">
        <v>230</v>
      </c>
      <c r="E63" s="191"/>
      <c r="F63" s="191"/>
      <c r="G63" s="191"/>
      <c r="H63" s="191"/>
      <c r="I63" s="191"/>
      <c r="J63" s="192">
        <f>J150</f>
        <v>0</v>
      </c>
      <c r="K63" s="189"/>
      <c r="L63" s="193"/>
    </row>
    <row r="64" spans="1:47" s="12" customFormat="1" ht="19.899999999999999" customHeight="1">
      <c r="B64" s="188"/>
      <c r="C64" s="189"/>
      <c r="D64" s="190" t="s">
        <v>231</v>
      </c>
      <c r="E64" s="191"/>
      <c r="F64" s="191"/>
      <c r="G64" s="191"/>
      <c r="H64" s="191"/>
      <c r="I64" s="191"/>
      <c r="J64" s="192">
        <f>J169</f>
        <v>0</v>
      </c>
      <c r="K64" s="189"/>
      <c r="L64" s="193"/>
    </row>
    <row r="65" spans="1:31" s="12" customFormat="1" ht="19.899999999999999" customHeight="1">
      <c r="B65" s="188"/>
      <c r="C65" s="189"/>
      <c r="D65" s="190" t="s">
        <v>232</v>
      </c>
      <c r="E65" s="191"/>
      <c r="F65" s="191"/>
      <c r="G65" s="191"/>
      <c r="H65" s="191"/>
      <c r="I65" s="191"/>
      <c r="J65" s="192">
        <f>J191</f>
        <v>0</v>
      </c>
      <c r="K65" s="189"/>
      <c r="L65" s="193"/>
    </row>
    <row r="66" spans="1:31" s="12" customFormat="1" ht="19.899999999999999" customHeight="1">
      <c r="B66" s="188"/>
      <c r="C66" s="189"/>
      <c r="D66" s="190" t="s">
        <v>233</v>
      </c>
      <c r="E66" s="191"/>
      <c r="F66" s="191"/>
      <c r="G66" s="191"/>
      <c r="H66" s="191"/>
      <c r="I66" s="191"/>
      <c r="J66" s="192">
        <f>J196</f>
        <v>0</v>
      </c>
      <c r="K66" s="189"/>
      <c r="L66" s="193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139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284" t="str">
        <f>E7</f>
        <v>Desná, Loučná nad Desnou - oprava zdí a koryta toku, 1. etapa</v>
      </c>
      <c r="F76" s="285"/>
      <c r="G76" s="285"/>
      <c r="H76" s="28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132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241" t="str">
        <f>E9</f>
        <v>052_PŠ 2. etapa - SO 05 - ř.km 30,095 - 30,197</v>
      </c>
      <c r="F78" s="286"/>
      <c r="G78" s="286"/>
      <c r="H78" s="286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KN Rejhotice</v>
      </c>
      <c r="G80" s="35"/>
      <c r="H80" s="35"/>
      <c r="I80" s="28" t="s">
        <v>23</v>
      </c>
      <c r="J80" s="58" t="str">
        <f>IF(J12="","",J12)</f>
        <v>15. 2. 2021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Povodí Moravy, s.p.</v>
      </c>
      <c r="G82" s="35"/>
      <c r="H82" s="35"/>
      <c r="I82" s="28" t="s">
        <v>33</v>
      </c>
      <c r="J82" s="31" t="str">
        <f>E21</f>
        <v>Ing. Vít Pučálek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31</v>
      </c>
      <c r="D83" s="35"/>
      <c r="E83" s="35"/>
      <c r="F83" s="26" t="str">
        <f>IF(E18="","",E18)</f>
        <v>Vyplň údaj</v>
      </c>
      <c r="G83" s="35"/>
      <c r="H83" s="35"/>
      <c r="I83" s="28" t="s">
        <v>38</v>
      </c>
      <c r="J83" s="31" t="str">
        <f>E24</f>
        <v>Ing. Vít Pučálek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0" customFormat="1" ht="29.25" customHeight="1">
      <c r="A85" s="139"/>
      <c r="B85" s="140"/>
      <c r="C85" s="141" t="s">
        <v>140</v>
      </c>
      <c r="D85" s="142" t="s">
        <v>60</v>
      </c>
      <c r="E85" s="142" t="s">
        <v>56</v>
      </c>
      <c r="F85" s="142" t="s">
        <v>57</v>
      </c>
      <c r="G85" s="142" t="s">
        <v>141</v>
      </c>
      <c r="H85" s="142" t="s">
        <v>142</v>
      </c>
      <c r="I85" s="142" t="s">
        <v>143</v>
      </c>
      <c r="J85" s="143" t="s">
        <v>136</v>
      </c>
      <c r="K85" s="144" t="s">
        <v>144</v>
      </c>
      <c r="L85" s="145"/>
      <c r="M85" s="67" t="s">
        <v>19</v>
      </c>
      <c r="N85" s="68" t="s">
        <v>45</v>
      </c>
      <c r="O85" s="68" t="s">
        <v>145</v>
      </c>
      <c r="P85" s="68" t="s">
        <v>146</v>
      </c>
      <c r="Q85" s="68" t="s">
        <v>147</v>
      </c>
      <c r="R85" s="68" t="s">
        <v>148</v>
      </c>
      <c r="S85" s="68" t="s">
        <v>149</v>
      </c>
      <c r="T85" s="69" t="s">
        <v>150</v>
      </c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</row>
    <row r="86" spans="1:65" s="2" customFormat="1" ht="22.9" customHeight="1">
      <c r="A86" s="33"/>
      <c r="B86" s="34"/>
      <c r="C86" s="74" t="s">
        <v>151</v>
      </c>
      <c r="D86" s="35"/>
      <c r="E86" s="35"/>
      <c r="F86" s="35"/>
      <c r="G86" s="35"/>
      <c r="H86" s="35"/>
      <c r="I86" s="35"/>
      <c r="J86" s="146">
        <f>BK86</f>
        <v>0</v>
      </c>
      <c r="K86" s="35"/>
      <c r="L86" s="38"/>
      <c r="M86" s="70"/>
      <c r="N86" s="147"/>
      <c r="O86" s="71"/>
      <c r="P86" s="148">
        <f>P87</f>
        <v>0</v>
      </c>
      <c r="Q86" s="71"/>
      <c r="R86" s="148">
        <f>R87</f>
        <v>713.68365300000005</v>
      </c>
      <c r="S86" s="71"/>
      <c r="T86" s="149">
        <f>T87</f>
        <v>7.0343999999999998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74</v>
      </c>
      <c r="AU86" s="16" t="s">
        <v>137</v>
      </c>
      <c r="BK86" s="150">
        <f>BK87</f>
        <v>0</v>
      </c>
    </row>
    <row r="87" spans="1:65" s="11" customFormat="1" ht="25.9" customHeight="1">
      <c r="B87" s="151"/>
      <c r="C87" s="152"/>
      <c r="D87" s="153" t="s">
        <v>74</v>
      </c>
      <c r="E87" s="154" t="s">
        <v>234</v>
      </c>
      <c r="F87" s="154" t="s">
        <v>235</v>
      </c>
      <c r="G87" s="152"/>
      <c r="H87" s="152"/>
      <c r="I87" s="155"/>
      <c r="J87" s="156">
        <f>BK87</f>
        <v>0</v>
      </c>
      <c r="K87" s="152"/>
      <c r="L87" s="157"/>
      <c r="M87" s="158"/>
      <c r="N87" s="159"/>
      <c r="O87" s="159"/>
      <c r="P87" s="160">
        <f>P88+P147+P150+P169+P191+P196</f>
        <v>0</v>
      </c>
      <c r="Q87" s="159"/>
      <c r="R87" s="160">
        <f>R88+R147+R150+R169+R191+R196</f>
        <v>713.68365300000005</v>
      </c>
      <c r="S87" s="159"/>
      <c r="T87" s="161">
        <f>T88+T147+T150+T169+T191+T196</f>
        <v>7.0343999999999998</v>
      </c>
      <c r="AR87" s="162" t="s">
        <v>83</v>
      </c>
      <c r="AT87" s="163" t="s">
        <v>74</v>
      </c>
      <c r="AU87" s="163" t="s">
        <v>75</v>
      </c>
      <c r="AY87" s="162" t="s">
        <v>155</v>
      </c>
      <c r="BK87" s="164">
        <f>BK88+BK147+BK150+BK169+BK191+BK196</f>
        <v>0</v>
      </c>
    </row>
    <row r="88" spans="1:65" s="11" customFormat="1" ht="22.9" customHeight="1">
      <c r="B88" s="151"/>
      <c r="C88" s="152"/>
      <c r="D88" s="153" t="s">
        <v>74</v>
      </c>
      <c r="E88" s="194" t="s">
        <v>83</v>
      </c>
      <c r="F88" s="194" t="s">
        <v>236</v>
      </c>
      <c r="G88" s="152"/>
      <c r="H88" s="152"/>
      <c r="I88" s="155"/>
      <c r="J88" s="195">
        <f>BK88</f>
        <v>0</v>
      </c>
      <c r="K88" s="152"/>
      <c r="L88" s="157"/>
      <c r="M88" s="158"/>
      <c r="N88" s="159"/>
      <c r="O88" s="159"/>
      <c r="P88" s="160">
        <f>SUM(P89:P146)</f>
        <v>0</v>
      </c>
      <c r="Q88" s="159"/>
      <c r="R88" s="160">
        <f>SUM(R89:R146)</f>
        <v>1.4874999999999999E-2</v>
      </c>
      <c r="S88" s="159"/>
      <c r="T88" s="161">
        <f>SUM(T89:T146)</f>
        <v>0</v>
      </c>
      <c r="AR88" s="162" t="s">
        <v>83</v>
      </c>
      <c r="AT88" s="163" t="s">
        <v>74</v>
      </c>
      <c r="AU88" s="163" t="s">
        <v>83</v>
      </c>
      <c r="AY88" s="162" t="s">
        <v>155</v>
      </c>
      <c r="BK88" s="164">
        <f>SUM(BK89:BK146)</f>
        <v>0</v>
      </c>
    </row>
    <row r="89" spans="1:65" s="2" customFormat="1" ht="16.5" customHeight="1">
      <c r="A89" s="33"/>
      <c r="B89" s="34"/>
      <c r="C89" s="165" t="s">
        <v>83</v>
      </c>
      <c r="D89" s="165" t="s">
        <v>156</v>
      </c>
      <c r="E89" s="166" t="s">
        <v>237</v>
      </c>
      <c r="F89" s="167" t="s">
        <v>238</v>
      </c>
      <c r="G89" s="168" t="s">
        <v>159</v>
      </c>
      <c r="H89" s="169">
        <v>200</v>
      </c>
      <c r="I89" s="170"/>
      <c r="J89" s="171">
        <f>ROUND(I89*H89,2)</f>
        <v>0</v>
      </c>
      <c r="K89" s="172"/>
      <c r="L89" s="38"/>
      <c r="M89" s="173" t="s">
        <v>19</v>
      </c>
      <c r="N89" s="174" t="s">
        <v>46</v>
      </c>
      <c r="O89" s="6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77" t="s">
        <v>160</v>
      </c>
      <c r="AT89" s="177" t="s">
        <v>156</v>
      </c>
      <c r="AU89" s="177" t="s">
        <v>85</v>
      </c>
      <c r="AY89" s="16" t="s">
        <v>155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16" t="s">
        <v>83</v>
      </c>
      <c r="BK89" s="178">
        <f>ROUND(I89*H89,2)</f>
        <v>0</v>
      </c>
      <c r="BL89" s="16" t="s">
        <v>160</v>
      </c>
      <c r="BM89" s="177" t="s">
        <v>890</v>
      </c>
    </row>
    <row r="90" spans="1:65" s="2" customFormat="1" ht="58.5">
      <c r="A90" s="33"/>
      <c r="B90" s="34"/>
      <c r="C90" s="35"/>
      <c r="D90" s="179" t="s">
        <v>162</v>
      </c>
      <c r="E90" s="35"/>
      <c r="F90" s="180" t="s">
        <v>240</v>
      </c>
      <c r="G90" s="35"/>
      <c r="H90" s="35"/>
      <c r="I90" s="181"/>
      <c r="J90" s="35"/>
      <c r="K90" s="35"/>
      <c r="L90" s="38"/>
      <c r="M90" s="182"/>
      <c r="N90" s="183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162</v>
      </c>
      <c r="AU90" s="16" t="s">
        <v>85</v>
      </c>
    </row>
    <row r="91" spans="1:65" s="13" customFormat="1" ht="11.25">
      <c r="B91" s="196"/>
      <c r="C91" s="197"/>
      <c r="D91" s="179" t="s">
        <v>241</v>
      </c>
      <c r="E91" s="198" t="s">
        <v>19</v>
      </c>
      <c r="F91" s="199" t="s">
        <v>891</v>
      </c>
      <c r="G91" s="197"/>
      <c r="H91" s="200">
        <v>200</v>
      </c>
      <c r="I91" s="201"/>
      <c r="J91" s="197"/>
      <c r="K91" s="197"/>
      <c r="L91" s="202"/>
      <c r="M91" s="203"/>
      <c r="N91" s="204"/>
      <c r="O91" s="204"/>
      <c r="P91" s="204"/>
      <c r="Q91" s="204"/>
      <c r="R91" s="204"/>
      <c r="S91" s="204"/>
      <c r="T91" s="205"/>
      <c r="AT91" s="206" t="s">
        <v>241</v>
      </c>
      <c r="AU91" s="206" t="s">
        <v>85</v>
      </c>
      <c r="AV91" s="13" t="s">
        <v>85</v>
      </c>
      <c r="AW91" s="13" t="s">
        <v>37</v>
      </c>
      <c r="AX91" s="13" t="s">
        <v>83</v>
      </c>
      <c r="AY91" s="206" t="s">
        <v>155</v>
      </c>
    </row>
    <row r="92" spans="1:65" s="2" customFormat="1" ht="21.75" customHeight="1">
      <c r="A92" s="33"/>
      <c r="B92" s="34"/>
      <c r="C92" s="165" t="s">
        <v>85</v>
      </c>
      <c r="D92" s="165" t="s">
        <v>156</v>
      </c>
      <c r="E92" s="166" t="s">
        <v>253</v>
      </c>
      <c r="F92" s="167" t="s">
        <v>254</v>
      </c>
      <c r="G92" s="168" t="s">
        <v>159</v>
      </c>
      <c r="H92" s="169">
        <v>1</v>
      </c>
      <c r="I92" s="170"/>
      <c r="J92" s="171">
        <f>ROUND(I92*H92,2)</f>
        <v>0</v>
      </c>
      <c r="K92" s="172"/>
      <c r="L92" s="38"/>
      <c r="M92" s="173" t="s">
        <v>19</v>
      </c>
      <c r="N92" s="174" t="s">
        <v>46</v>
      </c>
      <c r="O92" s="63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77" t="s">
        <v>160</v>
      </c>
      <c r="AT92" s="177" t="s">
        <v>156</v>
      </c>
      <c r="AU92" s="177" t="s">
        <v>85</v>
      </c>
      <c r="AY92" s="16" t="s">
        <v>155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16" t="s">
        <v>83</v>
      </c>
      <c r="BK92" s="178">
        <f>ROUND(I92*H92,2)</f>
        <v>0</v>
      </c>
      <c r="BL92" s="16" t="s">
        <v>160</v>
      </c>
      <c r="BM92" s="177" t="s">
        <v>892</v>
      </c>
    </row>
    <row r="93" spans="1:65" s="2" customFormat="1" ht="21.75" customHeight="1">
      <c r="A93" s="33"/>
      <c r="B93" s="34"/>
      <c r="C93" s="165" t="s">
        <v>168</v>
      </c>
      <c r="D93" s="165" t="s">
        <v>156</v>
      </c>
      <c r="E93" s="166" t="s">
        <v>450</v>
      </c>
      <c r="F93" s="167" t="s">
        <v>451</v>
      </c>
      <c r="G93" s="168" t="s">
        <v>258</v>
      </c>
      <c r="H93" s="169">
        <v>235.8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46</v>
      </c>
      <c r="O93" s="6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160</v>
      </c>
      <c r="AT93" s="177" t="s">
        <v>156</v>
      </c>
      <c r="AU93" s="177" t="s">
        <v>85</v>
      </c>
      <c r="AY93" s="16" t="s">
        <v>155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83</v>
      </c>
      <c r="BK93" s="178">
        <f>ROUND(I93*H93,2)</f>
        <v>0</v>
      </c>
      <c r="BL93" s="16" t="s">
        <v>160</v>
      </c>
      <c r="BM93" s="177" t="s">
        <v>893</v>
      </c>
    </row>
    <row r="94" spans="1:65" s="2" customFormat="1" ht="19.5">
      <c r="A94" s="33"/>
      <c r="B94" s="34"/>
      <c r="C94" s="35"/>
      <c r="D94" s="179" t="s">
        <v>162</v>
      </c>
      <c r="E94" s="35"/>
      <c r="F94" s="180" t="s">
        <v>858</v>
      </c>
      <c r="G94" s="35"/>
      <c r="H94" s="35"/>
      <c r="I94" s="181"/>
      <c r="J94" s="35"/>
      <c r="K94" s="35"/>
      <c r="L94" s="38"/>
      <c r="M94" s="182"/>
      <c r="N94" s="18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162</v>
      </c>
      <c r="AU94" s="16" t="s">
        <v>85</v>
      </c>
    </row>
    <row r="95" spans="1:65" s="13" customFormat="1" ht="11.25">
      <c r="B95" s="196"/>
      <c r="C95" s="197"/>
      <c r="D95" s="179" t="s">
        <v>241</v>
      </c>
      <c r="E95" s="198" t="s">
        <v>19</v>
      </c>
      <c r="F95" s="199" t="s">
        <v>894</v>
      </c>
      <c r="G95" s="197"/>
      <c r="H95" s="200">
        <v>51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241</v>
      </c>
      <c r="AU95" s="206" t="s">
        <v>85</v>
      </c>
      <c r="AV95" s="13" t="s">
        <v>85</v>
      </c>
      <c r="AW95" s="13" t="s">
        <v>37</v>
      </c>
      <c r="AX95" s="13" t="s">
        <v>75</v>
      </c>
      <c r="AY95" s="206" t="s">
        <v>155</v>
      </c>
    </row>
    <row r="96" spans="1:65" s="13" customFormat="1" ht="11.25">
      <c r="B96" s="196"/>
      <c r="C96" s="197"/>
      <c r="D96" s="179" t="s">
        <v>241</v>
      </c>
      <c r="E96" s="198" t="s">
        <v>19</v>
      </c>
      <c r="F96" s="199" t="s">
        <v>895</v>
      </c>
      <c r="G96" s="197"/>
      <c r="H96" s="200">
        <v>184.8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241</v>
      </c>
      <c r="AU96" s="206" t="s">
        <v>85</v>
      </c>
      <c r="AV96" s="13" t="s">
        <v>85</v>
      </c>
      <c r="AW96" s="13" t="s">
        <v>37</v>
      </c>
      <c r="AX96" s="13" t="s">
        <v>75</v>
      </c>
      <c r="AY96" s="206" t="s">
        <v>155</v>
      </c>
    </row>
    <row r="97" spans="1:65" s="14" customFormat="1" ht="11.25">
      <c r="B97" s="207"/>
      <c r="C97" s="208"/>
      <c r="D97" s="179" t="s">
        <v>241</v>
      </c>
      <c r="E97" s="209" t="s">
        <v>19</v>
      </c>
      <c r="F97" s="210" t="s">
        <v>243</v>
      </c>
      <c r="G97" s="208"/>
      <c r="H97" s="211">
        <v>235.8</v>
      </c>
      <c r="I97" s="212"/>
      <c r="J97" s="208"/>
      <c r="K97" s="208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241</v>
      </c>
      <c r="AU97" s="217" t="s">
        <v>85</v>
      </c>
      <c r="AV97" s="14" t="s">
        <v>160</v>
      </c>
      <c r="AW97" s="14" t="s">
        <v>37</v>
      </c>
      <c r="AX97" s="14" t="s">
        <v>83</v>
      </c>
      <c r="AY97" s="217" t="s">
        <v>155</v>
      </c>
    </row>
    <row r="98" spans="1:65" s="2" customFormat="1" ht="21.75" customHeight="1">
      <c r="A98" s="33"/>
      <c r="B98" s="34"/>
      <c r="C98" s="165" t="s">
        <v>160</v>
      </c>
      <c r="D98" s="165" t="s">
        <v>156</v>
      </c>
      <c r="E98" s="166" t="s">
        <v>261</v>
      </c>
      <c r="F98" s="167" t="s">
        <v>262</v>
      </c>
      <c r="G98" s="168" t="s">
        <v>258</v>
      </c>
      <c r="H98" s="169">
        <v>140.19999999999999</v>
      </c>
      <c r="I98" s="170"/>
      <c r="J98" s="171">
        <f>ROUND(I98*H98,2)</f>
        <v>0</v>
      </c>
      <c r="K98" s="172"/>
      <c r="L98" s="38"/>
      <c r="M98" s="173" t="s">
        <v>19</v>
      </c>
      <c r="N98" s="174" t="s">
        <v>46</v>
      </c>
      <c r="O98" s="63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77" t="s">
        <v>160</v>
      </c>
      <c r="AT98" s="177" t="s">
        <v>156</v>
      </c>
      <c r="AU98" s="177" t="s">
        <v>85</v>
      </c>
      <c r="AY98" s="16" t="s">
        <v>155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16" t="s">
        <v>83</v>
      </c>
      <c r="BK98" s="178">
        <f>ROUND(I98*H98,2)</f>
        <v>0</v>
      </c>
      <c r="BL98" s="16" t="s">
        <v>160</v>
      </c>
      <c r="BM98" s="177" t="s">
        <v>896</v>
      </c>
    </row>
    <row r="99" spans="1:65" s="13" customFormat="1" ht="11.25">
      <c r="B99" s="196"/>
      <c r="C99" s="197"/>
      <c r="D99" s="179" t="s">
        <v>241</v>
      </c>
      <c r="E99" s="198" t="s">
        <v>19</v>
      </c>
      <c r="F99" s="199" t="s">
        <v>897</v>
      </c>
      <c r="G99" s="197"/>
      <c r="H99" s="200">
        <v>30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241</v>
      </c>
      <c r="AU99" s="206" t="s">
        <v>85</v>
      </c>
      <c r="AV99" s="13" t="s">
        <v>85</v>
      </c>
      <c r="AW99" s="13" t="s">
        <v>37</v>
      </c>
      <c r="AX99" s="13" t="s">
        <v>75</v>
      </c>
      <c r="AY99" s="206" t="s">
        <v>155</v>
      </c>
    </row>
    <row r="100" spans="1:65" s="13" customFormat="1" ht="11.25">
      <c r="B100" s="196"/>
      <c r="C100" s="197"/>
      <c r="D100" s="179" t="s">
        <v>241</v>
      </c>
      <c r="E100" s="198" t="s">
        <v>19</v>
      </c>
      <c r="F100" s="199" t="s">
        <v>898</v>
      </c>
      <c r="G100" s="197"/>
      <c r="H100" s="200">
        <v>110.2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241</v>
      </c>
      <c r="AU100" s="206" t="s">
        <v>85</v>
      </c>
      <c r="AV100" s="13" t="s">
        <v>85</v>
      </c>
      <c r="AW100" s="13" t="s">
        <v>37</v>
      </c>
      <c r="AX100" s="13" t="s">
        <v>75</v>
      </c>
      <c r="AY100" s="206" t="s">
        <v>155</v>
      </c>
    </row>
    <row r="101" spans="1:65" s="14" customFormat="1" ht="11.25">
      <c r="B101" s="207"/>
      <c r="C101" s="208"/>
      <c r="D101" s="179" t="s">
        <v>241</v>
      </c>
      <c r="E101" s="209" t="s">
        <v>19</v>
      </c>
      <c r="F101" s="210" t="s">
        <v>243</v>
      </c>
      <c r="G101" s="208"/>
      <c r="H101" s="211">
        <v>140.19999999999999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241</v>
      </c>
      <c r="AU101" s="217" t="s">
        <v>85</v>
      </c>
      <c r="AV101" s="14" t="s">
        <v>160</v>
      </c>
      <c r="AW101" s="14" t="s">
        <v>37</v>
      </c>
      <c r="AX101" s="14" t="s">
        <v>83</v>
      </c>
      <c r="AY101" s="217" t="s">
        <v>155</v>
      </c>
    </row>
    <row r="102" spans="1:65" s="2" customFormat="1" ht="21.75" customHeight="1">
      <c r="A102" s="33"/>
      <c r="B102" s="34"/>
      <c r="C102" s="165" t="s">
        <v>154</v>
      </c>
      <c r="D102" s="165" t="s">
        <v>156</v>
      </c>
      <c r="E102" s="166" t="s">
        <v>457</v>
      </c>
      <c r="F102" s="167" t="s">
        <v>458</v>
      </c>
      <c r="G102" s="168" t="s">
        <v>246</v>
      </c>
      <c r="H102" s="169">
        <v>17.5</v>
      </c>
      <c r="I102" s="170"/>
      <c r="J102" s="171">
        <f>ROUND(I102*H102,2)</f>
        <v>0</v>
      </c>
      <c r="K102" s="172"/>
      <c r="L102" s="38"/>
      <c r="M102" s="173" t="s">
        <v>19</v>
      </c>
      <c r="N102" s="174" t="s">
        <v>46</v>
      </c>
      <c r="O102" s="63"/>
      <c r="P102" s="175">
        <f>O102*H102</f>
        <v>0</v>
      </c>
      <c r="Q102" s="175">
        <v>8.4999999999999995E-4</v>
      </c>
      <c r="R102" s="175">
        <f>Q102*H102</f>
        <v>1.4874999999999999E-2</v>
      </c>
      <c r="S102" s="175">
        <v>0</v>
      </c>
      <c r="T102" s="17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77" t="s">
        <v>160</v>
      </c>
      <c r="AT102" s="177" t="s">
        <v>156</v>
      </c>
      <c r="AU102" s="177" t="s">
        <v>85</v>
      </c>
      <c r="AY102" s="16" t="s">
        <v>155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6" t="s">
        <v>83</v>
      </c>
      <c r="BK102" s="178">
        <f>ROUND(I102*H102,2)</f>
        <v>0</v>
      </c>
      <c r="BL102" s="16" t="s">
        <v>160</v>
      </c>
      <c r="BM102" s="177" t="s">
        <v>899</v>
      </c>
    </row>
    <row r="103" spans="1:65" s="13" customFormat="1" ht="11.25">
      <c r="B103" s="196"/>
      <c r="C103" s="197"/>
      <c r="D103" s="179" t="s">
        <v>241</v>
      </c>
      <c r="E103" s="198" t="s">
        <v>19</v>
      </c>
      <c r="F103" s="199" t="s">
        <v>900</v>
      </c>
      <c r="G103" s="197"/>
      <c r="H103" s="200">
        <v>17.5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241</v>
      </c>
      <c r="AU103" s="206" t="s">
        <v>85</v>
      </c>
      <c r="AV103" s="13" t="s">
        <v>85</v>
      </c>
      <c r="AW103" s="13" t="s">
        <v>37</v>
      </c>
      <c r="AX103" s="13" t="s">
        <v>75</v>
      </c>
      <c r="AY103" s="206" t="s">
        <v>155</v>
      </c>
    </row>
    <row r="104" spans="1:65" s="14" customFormat="1" ht="11.25">
      <c r="B104" s="207"/>
      <c r="C104" s="208"/>
      <c r="D104" s="179" t="s">
        <v>241</v>
      </c>
      <c r="E104" s="209" t="s">
        <v>19</v>
      </c>
      <c r="F104" s="210" t="s">
        <v>243</v>
      </c>
      <c r="G104" s="208"/>
      <c r="H104" s="211">
        <v>17.5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241</v>
      </c>
      <c r="AU104" s="217" t="s">
        <v>85</v>
      </c>
      <c r="AV104" s="14" t="s">
        <v>160</v>
      </c>
      <c r="AW104" s="14" t="s">
        <v>37</v>
      </c>
      <c r="AX104" s="14" t="s">
        <v>83</v>
      </c>
      <c r="AY104" s="217" t="s">
        <v>155</v>
      </c>
    </row>
    <row r="105" spans="1:65" s="2" customFormat="1" ht="21.75" customHeight="1">
      <c r="A105" s="33"/>
      <c r="B105" s="34"/>
      <c r="C105" s="165" t="s">
        <v>180</v>
      </c>
      <c r="D105" s="165" t="s">
        <v>156</v>
      </c>
      <c r="E105" s="166" t="s">
        <v>461</v>
      </c>
      <c r="F105" s="167" t="s">
        <v>462</v>
      </c>
      <c r="G105" s="168" t="s">
        <v>246</v>
      </c>
      <c r="H105" s="169">
        <v>17.5</v>
      </c>
      <c r="I105" s="170"/>
      <c r="J105" s="171">
        <f>ROUND(I105*H105,2)</f>
        <v>0</v>
      </c>
      <c r="K105" s="172"/>
      <c r="L105" s="38"/>
      <c r="M105" s="173" t="s">
        <v>19</v>
      </c>
      <c r="N105" s="174" t="s">
        <v>46</v>
      </c>
      <c r="O105" s="63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77" t="s">
        <v>160</v>
      </c>
      <c r="AT105" s="177" t="s">
        <v>156</v>
      </c>
      <c r="AU105" s="177" t="s">
        <v>85</v>
      </c>
      <c r="AY105" s="16" t="s">
        <v>155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16" t="s">
        <v>83</v>
      </c>
      <c r="BK105" s="178">
        <f>ROUND(I105*H105,2)</f>
        <v>0</v>
      </c>
      <c r="BL105" s="16" t="s">
        <v>160</v>
      </c>
      <c r="BM105" s="177" t="s">
        <v>901</v>
      </c>
    </row>
    <row r="106" spans="1:65" s="13" customFormat="1" ht="11.25">
      <c r="B106" s="196"/>
      <c r="C106" s="197"/>
      <c r="D106" s="179" t="s">
        <v>241</v>
      </c>
      <c r="E106" s="198" t="s">
        <v>19</v>
      </c>
      <c r="F106" s="199" t="s">
        <v>900</v>
      </c>
      <c r="G106" s="197"/>
      <c r="H106" s="200">
        <v>17.5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241</v>
      </c>
      <c r="AU106" s="206" t="s">
        <v>85</v>
      </c>
      <c r="AV106" s="13" t="s">
        <v>85</v>
      </c>
      <c r="AW106" s="13" t="s">
        <v>37</v>
      </c>
      <c r="AX106" s="13" t="s">
        <v>75</v>
      </c>
      <c r="AY106" s="206" t="s">
        <v>155</v>
      </c>
    </row>
    <row r="107" spans="1:65" s="14" customFormat="1" ht="11.25">
      <c r="B107" s="207"/>
      <c r="C107" s="208"/>
      <c r="D107" s="179" t="s">
        <v>241</v>
      </c>
      <c r="E107" s="209" t="s">
        <v>19</v>
      </c>
      <c r="F107" s="210" t="s">
        <v>243</v>
      </c>
      <c r="G107" s="208"/>
      <c r="H107" s="211">
        <v>17.5</v>
      </c>
      <c r="I107" s="212"/>
      <c r="J107" s="208"/>
      <c r="K107" s="208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241</v>
      </c>
      <c r="AU107" s="217" t="s">
        <v>85</v>
      </c>
      <c r="AV107" s="14" t="s">
        <v>160</v>
      </c>
      <c r="AW107" s="14" t="s">
        <v>37</v>
      </c>
      <c r="AX107" s="14" t="s">
        <v>83</v>
      </c>
      <c r="AY107" s="217" t="s">
        <v>155</v>
      </c>
    </row>
    <row r="108" spans="1:65" s="2" customFormat="1" ht="33" customHeight="1">
      <c r="A108" s="33"/>
      <c r="B108" s="34"/>
      <c r="C108" s="165" t="s">
        <v>185</v>
      </c>
      <c r="D108" s="165" t="s">
        <v>156</v>
      </c>
      <c r="E108" s="166" t="s">
        <v>464</v>
      </c>
      <c r="F108" s="167" t="s">
        <v>465</v>
      </c>
      <c r="G108" s="168" t="s">
        <v>258</v>
      </c>
      <c r="H108" s="169">
        <v>376</v>
      </c>
      <c r="I108" s="170"/>
      <c r="J108" s="171">
        <f>ROUND(I108*H108,2)</f>
        <v>0</v>
      </c>
      <c r="K108" s="172"/>
      <c r="L108" s="38"/>
      <c r="M108" s="173" t="s">
        <v>19</v>
      </c>
      <c r="N108" s="174" t="s">
        <v>46</v>
      </c>
      <c r="O108" s="63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77" t="s">
        <v>160</v>
      </c>
      <c r="AT108" s="177" t="s">
        <v>156</v>
      </c>
      <c r="AU108" s="177" t="s">
        <v>85</v>
      </c>
      <c r="AY108" s="16" t="s">
        <v>155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16" t="s">
        <v>83</v>
      </c>
      <c r="BK108" s="178">
        <f>ROUND(I108*H108,2)</f>
        <v>0</v>
      </c>
      <c r="BL108" s="16" t="s">
        <v>160</v>
      </c>
      <c r="BM108" s="177" t="s">
        <v>902</v>
      </c>
    </row>
    <row r="109" spans="1:65" s="13" customFormat="1" ht="11.25">
      <c r="B109" s="196"/>
      <c r="C109" s="197"/>
      <c r="D109" s="179" t="s">
        <v>241</v>
      </c>
      <c r="E109" s="198" t="s">
        <v>19</v>
      </c>
      <c r="F109" s="199" t="s">
        <v>897</v>
      </c>
      <c r="G109" s="197"/>
      <c r="H109" s="200">
        <v>30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241</v>
      </c>
      <c r="AU109" s="206" t="s">
        <v>85</v>
      </c>
      <c r="AV109" s="13" t="s">
        <v>85</v>
      </c>
      <c r="AW109" s="13" t="s">
        <v>37</v>
      </c>
      <c r="AX109" s="13" t="s">
        <v>75</v>
      </c>
      <c r="AY109" s="206" t="s">
        <v>155</v>
      </c>
    </row>
    <row r="110" spans="1:65" s="13" customFormat="1" ht="11.25">
      <c r="B110" s="196"/>
      <c r="C110" s="197"/>
      <c r="D110" s="179" t="s">
        <v>241</v>
      </c>
      <c r="E110" s="198" t="s">
        <v>19</v>
      </c>
      <c r="F110" s="199" t="s">
        <v>898</v>
      </c>
      <c r="G110" s="197"/>
      <c r="H110" s="200">
        <v>110.2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241</v>
      </c>
      <c r="AU110" s="206" t="s">
        <v>85</v>
      </c>
      <c r="AV110" s="13" t="s">
        <v>85</v>
      </c>
      <c r="AW110" s="13" t="s">
        <v>37</v>
      </c>
      <c r="AX110" s="13" t="s">
        <v>75</v>
      </c>
      <c r="AY110" s="206" t="s">
        <v>155</v>
      </c>
    </row>
    <row r="111" spans="1:65" s="13" customFormat="1" ht="11.25">
      <c r="B111" s="196"/>
      <c r="C111" s="197"/>
      <c r="D111" s="179" t="s">
        <v>241</v>
      </c>
      <c r="E111" s="198" t="s">
        <v>19</v>
      </c>
      <c r="F111" s="199" t="s">
        <v>894</v>
      </c>
      <c r="G111" s="197"/>
      <c r="H111" s="200">
        <v>51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241</v>
      </c>
      <c r="AU111" s="206" t="s">
        <v>85</v>
      </c>
      <c r="AV111" s="13" t="s">
        <v>85</v>
      </c>
      <c r="AW111" s="13" t="s">
        <v>37</v>
      </c>
      <c r="AX111" s="13" t="s">
        <v>75</v>
      </c>
      <c r="AY111" s="206" t="s">
        <v>155</v>
      </c>
    </row>
    <row r="112" spans="1:65" s="13" customFormat="1" ht="11.25">
      <c r="B112" s="196"/>
      <c r="C112" s="197"/>
      <c r="D112" s="179" t="s">
        <v>241</v>
      </c>
      <c r="E112" s="198" t="s">
        <v>19</v>
      </c>
      <c r="F112" s="199" t="s">
        <v>895</v>
      </c>
      <c r="G112" s="197"/>
      <c r="H112" s="200">
        <v>184.8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241</v>
      </c>
      <c r="AU112" s="206" t="s">
        <v>85</v>
      </c>
      <c r="AV112" s="13" t="s">
        <v>85</v>
      </c>
      <c r="AW112" s="13" t="s">
        <v>37</v>
      </c>
      <c r="AX112" s="13" t="s">
        <v>75</v>
      </c>
      <c r="AY112" s="206" t="s">
        <v>155</v>
      </c>
    </row>
    <row r="113" spans="1:65" s="14" customFormat="1" ht="11.25">
      <c r="B113" s="207"/>
      <c r="C113" s="208"/>
      <c r="D113" s="179" t="s">
        <v>241</v>
      </c>
      <c r="E113" s="209" t="s">
        <v>19</v>
      </c>
      <c r="F113" s="210" t="s">
        <v>243</v>
      </c>
      <c r="G113" s="208"/>
      <c r="H113" s="211">
        <v>376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241</v>
      </c>
      <c r="AU113" s="217" t="s">
        <v>85</v>
      </c>
      <c r="AV113" s="14" t="s">
        <v>160</v>
      </c>
      <c r="AW113" s="14" t="s">
        <v>37</v>
      </c>
      <c r="AX113" s="14" t="s">
        <v>83</v>
      </c>
      <c r="AY113" s="217" t="s">
        <v>155</v>
      </c>
    </row>
    <row r="114" spans="1:65" s="2" customFormat="1" ht="33" customHeight="1">
      <c r="A114" s="33"/>
      <c r="B114" s="34"/>
      <c r="C114" s="165" t="s">
        <v>190</v>
      </c>
      <c r="D114" s="165" t="s">
        <v>156</v>
      </c>
      <c r="E114" s="166" t="s">
        <v>467</v>
      </c>
      <c r="F114" s="167" t="s">
        <v>468</v>
      </c>
      <c r="G114" s="168" t="s">
        <v>258</v>
      </c>
      <c r="H114" s="169">
        <v>2632</v>
      </c>
      <c r="I114" s="170"/>
      <c r="J114" s="171">
        <f>ROUND(I114*H114,2)</f>
        <v>0</v>
      </c>
      <c r="K114" s="172"/>
      <c r="L114" s="38"/>
      <c r="M114" s="173" t="s">
        <v>19</v>
      </c>
      <c r="N114" s="174" t="s">
        <v>46</v>
      </c>
      <c r="O114" s="63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77" t="s">
        <v>160</v>
      </c>
      <c r="AT114" s="177" t="s">
        <v>156</v>
      </c>
      <c r="AU114" s="177" t="s">
        <v>85</v>
      </c>
      <c r="AY114" s="16" t="s">
        <v>155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16" t="s">
        <v>83</v>
      </c>
      <c r="BK114" s="178">
        <f>ROUND(I114*H114,2)</f>
        <v>0</v>
      </c>
      <c r="BL114" s="16" t="s">
        <v>160</v>
      </c>
      <c r="BM114" s="177" t="s">
        <v>903</v>
      </c>
    </row>
    <row r="115" spans="1:65" s="13" customFormat="1" ht="11.25">
      <c r="B115" s="196"/>
      <c r="C115" s="197"/>
      <c r="D115" s="179" t="s">
        <v>241</v>
      </c>
      <c r="E115" s="198" t="s">
        <v>19</v>
      </c>
      <c r="F115" s="199" t="s">
        <v>897</v>
      </c>
      <c r="G115" s="197"/>
      <c r="H115" s="200">
        <v>30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241</v>
      </c>
      <c r="AU115" s="206" t="s">
        <v>85</v>
      </c>
      <c r="AV115" s="13" t="s">
        <v>85</v>
      </c>
      <c r="AW115" s="13" t="s">
        <v>37</v>
      </c>
      <c r="AX115" s="13" t="s">
        <v>75</v>
      </c>
      <c r="AY115" s="206" t="s">
        <v>155</v>
      </c>
    </row>
    <row r="116" spans="1:65" s="13" customFormat="1" ht="11.25">
      <c r="B116" s="196"/>
      <c r="C116" s="197"/>
      <c r="D116" s="179" t="s">
        <v>241</v>
      </c>
      <c r="E116" s="198" t="s">
        <v>19</v>
      </c>
      <c r="F116" s="199" t="s">
        <v>898</v>
      </c>
      <c r="G116" s="197"/>
      <c r="H116" s="200">
        <v>110.2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241</v>
      </c>
      <c r="AU116" s="206" t="s">
        <v>85</v>
      </c>
      <c r="AV116" s="13" t="s">
        <v>85</v>
      </c>
      <c r="AW116" s="13" t="s">
        <v>37</v>
      </c>
      <c r="AX116" s="13" t="s">
        <v>75</v>
      </c>
      <c r="AY116" s="206" t="s">
        <v>155</v>
      </c>
    </row>
    <row r="117" spans="1:65" s="13" customFormat="1" ht="11.25">
      <c r="B117" s="196"/>
      <c r="C117" s="197"/>
      <c r="D117" s="179" t="s">
        <v>241</v>
      </c>
      <c r="E117" s="198" t="s">
        <v>19</v>
      </c>
      <c r="F117" s="199" t="s">
        <v>894</v>
      </c>
      <c r="G117" s="197"/>
      <c r="H117" s="200">
        <v>51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241</v>
      </c>
      <c r="AU117" s="206" t="s">
        <v>85</v>
      </c>
      <c r="AV117" s="13" t="s">
        <v>85</v>
      </c>
      <c r="AW117" s="13" t="s">
        <v>37</v>
      </c>
      <c r="AX117" s="13" t="s">
        <v>75</v>
      </c>
      <c r="AY117" s="206" t="s">
        <v>155</v>
      </c>
    </row>
    <row r="118" spans="1:65" s="13" customFormat="1" ht="11.25">
      <c r="B118" s="196"/>
      <c r="C118" s="197"/>
      <c r="D118" s="179" t="s">
        <v>241</v>
      </c>
      <c r="E118" s="198" t="s">
        <v>19</v>
      </c>
      <c r="F118" s="199" t="s">
        <v>895</v>
      </c>
      <c r="G118" s="197"/>
      <c r="H118" s="200">
        <v>184.8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241</v>
      </c>
      <c r="AU118" s="206" t="s">
        <v>85</v>
      </c>
      <c r="AV118" s="13" t="s">
        <v>85</v>
      </c>
      <c r="AW118" s="13" t="s">
        <v>37</v>
      </c>
      <c r="AX118" s="13" t="s">
        <v>75</v>
      </c>
      <c r="AY118" s="206" t="s">
        <v>155</v>
      </c>
    </row>
    <row r="119" spans="1:65" s="14" customFormat="1" ht="11.25">
      <c r="B119" s="207"/>
      <c r="C119" s="208"/>
      <c r="D119" s="179" t="s">
        <v>241</v>
      </c>
      <c r="E119" s="209" t="s">
        <v>19</v>
      </c>
      <c r="F119" s="210" t="s">
        <v>243</v>
      </c>
      <c r="G119" s="208"/>
      <c r="H119" s="211">
        <v>376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241</v>
      </c>
      <c r="AU119" s="217" t="s">
        <v>85</v>
      </c>
      <c r="AV119" s="14" t="s">
        <v>160</v>
      </c>
      <c r="AW119" s="14" t="s">
        <v>37</v>
      </c>
      <c r="AX119" s="14" t="s">
        <v>83</v>
      </c>
      <c r="AY119" s="217" t="s">
        <v>155</v>
      </c>
    </row>
    <row r="120" spans="1:65" s="13" customFormat="1" ht="11.25">
      <c r="B120" s="196"/>
      <c r="C120" s="197"/>
      <c r="D120" s="179" t="s">
        <v>241</v>
      </c>
      <c r="E120" s="197"/>
      <c r="F120" s="199" t="s">
        <v>904</v>
      </c>
      <c r="G120" s="197"/>
      <c r="H120" s="200">
        <v>2632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241</v>
      </c>
      <c r="AU120" s="206" t="s">
        <v>85</v>
      </c>
      <c r="AV120" s="13" t="s">
        <v>85</v>
      </c>
      <c r="AW120" s="13" t="s">
        <v>4</v>
      </c>
      <c r="AX120" s="13" t="s">
        <v>83</v>
      </c>
      <c r="AY120" s="206" t="s">
        <v>155</v>
      </c>
    </row>
    <row r="121" spans="1:65" s="2" customFormat="1" ht="21.75" customHeight="1">
      <c r="A121" s="33"/>
      <c r="B121" s="34"/>
      <c r="C121" s="165" t="s">
        <v>195</v>
      </c>
      <c r="D121" s="165" t="s">
        <v>156</v>
      </c>
      <c r="E121" s="166" t="s">
        <v>284</v>
      </c>
      <c r="F121" s="167" t="s">
        <v>285</v>
      </c>
      <c r="G121" s="168" t="s">
        <v>258</v>
      </c>
      <c r="H121" s="169">
        <v>140.19999999999999</v>
      </c>
      <c r="I121" s="170"/>
      <c r="J121" s="171">
        <f>ROUND(I121*H121,2)</f>
        <v>0</v>
      </c>
      <c r="K121" s="172"/>
      <c r="L121" s="38"/>
      <c r="M121" s="173" t="s">
        <v>19</v>
      </c>
      <c r="N121" s="174" t="s">
        <v>46</v>
      </c>
      <c r="O121" s="63"/>
      <c r="P121" s="175">
        <f>O121*H121</f>
        <v>0</v>
      </c>
      <c r="Q121" s="175">
        <v>0</v>
      </c>
      <c r="R121" s="175">
        <f>Q121*H121</f>
        <v>0</v>
      </c>
      <c r="S121" s="175">
        <v>0</v>
      </c>
      <c r="T121" s="176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7" t="s">
        <v>160</v>
      </c>
      <c r="AT121" s="177" t="s">
        <v>156</v>
      </c>
      <c r="AU121" s="177" t="s">
        <v>85</v>
      </c>
      <c r="AY121" s="16" t="s">
        <v>155</v>
      </c>
      <c r="BE121" s="178">
        <f>IF(N121="základní",J121,0)</f>
        <v>0</v>
      </c>
      <c r="BF121" s="178">
        <f>IF(N121="snížená",J121,0)</f>
        <v>0</v>
      </c>
      <c r="BG121" s="178">
        <f>IF(N121="zákl. přenesená",J121,0)</f>
        <v>0</v>
      </c>
      <c r="BH121" s="178">
        <f>IF(N121="sníž. přenesená",J121,0)</f>
        <v>0</v>
      </c>
      <c r="BI121" s="178">
        <f>IF(N121="nulová",J121,0)</f>
        <v>0</v>
      </c>
      <c r="BJ121" s="16" t="s">
        <v>83</v>
      </c>
      <c r="BK121" s="178">
        <f>ROUND(I121*H121,2)</f>
        <v>0</v>
      </c>
      <c r="BL121" s="16" t="s">
        <v>160</v>
      </c>
      <c r="BM121" s="177" t="s">
        <v>905</v>
      </c>
    </row>
    <row r="122" spans="1:65" s="2" customFormat="1" ht="29.25">
      <c r="A122" s="33"/>
      <c r="B122" s="34"/>
      <c r="C122" s="35"/>
      <c r="D122" s="179" t="s">
        <v>162</v>
      </c>
      <c r="E122" s="35"/>
      <c r="F122" s="180" t="s">
        <v>279</v>
      </c>
      <c r="G122" s="35"/>
      <c r="H122" s="35"/>
      <c r="I122" s="181"/>
      <c r="J122" s="35"/>
      <c r="K122" s="35"/>
      <c r="L122" s="38"/>
      <c r="M122" s="182"/>
      <c r="N122" s="183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162</v>
      </c>
      <c r="AU122" s="16" t="s">
        <v>85</v>
      </c>
    </row>
    <row r="123" spans="1:65" s="13" customFormat="1" ht="11.25">
      <c r="B123" s="196"/>
      <c r="C123" s="197"/>
      <c r="D123" s="179" t="s">
        <v>241</v>
      </c>
      <c r="E123" s="198" t="s">
        <v>19</v>
      </c>
      <c r="F123" s="199" t="s">
        <v>897</v>
      </c>
      <c r="G123" s="197"/>
      <c r="H123" s="200">
        <v>30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241</v>
      </c>
      <c r="AU123" s="206" t="s">
        <v>85</v>
      </c>
      <c r="AV123" s="13" t="s">
        <v>85</v>
      </c>
      <c r="AW123" s="13" t="s">
        <v>37</v>
      </c>
      <c r="AX123" s="13" t="s">
        <v>75</v>
      </c>
      <c r="AY123" s="206" t="s">
        <v>155</v>
      </c>
    </row>
    <row r="124" spans="1:65" s="13" customFormat="1" ht="11.25">
      <c r="B124" s="196"/>
      <c r="C124" s="197"/>
      <c r="D124" s="179" t="s">
        <v>241</v>
      </c>
      <c r="E124" s="198" t="s">
        <v>19</v>
      </c>
      <c r="F124" s="199" t="s">
        <v>898</v>
      </c>
      <c r="G124" s="197"/>
      <c r="H124" s="200">
        <v>110.2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241</v>
      </c>
      <c r="AU124" s="206" t="s">
        <v>85</v>
      </c>
      <c r="AV124" s="13" t="s">
        <v>85</v>
      </c>
      <c r="AW124" s="13" t="s">
        <v>37</v>
      </c>
      <c r="AX124" s="13" t="s">
        <v>75</v>
      </c>
      <c r="AY124" s="206" t="s">
        <v>155</v>
      </c>
    </row>
    <row r="125" spans="1:65" s="14" customFormat="1" ht="11.25">
      <c r="B125" s="207"/>
      <c r="C125" s="208"/>
      <c r="D125" s="179" t="s">
        <v>241</v>
      </c>
      <c r="E125" s="209" t="s">
        <v>19</v>
      </c>
      <c r="F125" s="210" t="s">
        <v>243</v>
      </c>
      <c r="G125" s="208"/>
      <c r="H125" s="211">
        <v>140.19999999999999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241</v>
      </c>
      <c r="AU125" s="217" t="s">
        <v>85</v>
      </c>
      <c r="AV125" s="14" t="s">
        <v>160</v>
      </c>
      <c r="AW125" s="14" t="s">
        <v>37</v>
      </c>
      <c r="AX125" s="14" t="s">
        <v>83</v>
      </c>
      <c r="AY125" s="217" t="s">
        <v>155</v>
      </c>
    </row>
    <row r="126" spans="1:65" s="2" customFormat="1" ht="21.75" customHeight="1">
      <c r="A126" s="33"/>
      <c r="B126" s="34"/>
      <c r="C126" s="165" t="s">
        <v>200</v>
      </c>
      <c r="D126" s="165" t="s">
        <v>156</v>
      </c>
      <c r="E126" s="166" t="s">
        <v>287</v>
      </c>
      <c r="F126" s="167" t="s">
        <v>288</v>
      </c>
      <c r="G126" s="168" t="s">
        <v>258</v>
      </c>
      <c r="H126" s="169">
        <v>140.19999999999999</v>
      </c>
      <c r="I126" s="170"/>
      <c r="J126" s="171">
        <f>ROUND(I126*H126,2)</f>
        <v>0</v>
      </c>
      <c r="K126" s="172"/>
      <c r="L126" s="38"/>
      <c r="M126" s="173" t="s">
        <v>19</v>
      </c>
      <c r="N126" s="174" t="s">
        <v>46</v>
      </c>
      <c r="O126" s="63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7" t="s">
        <v>160</v>
      </c>
      <c r="AT126" s="177" t="s">
        <v>156</v>
      </c>
      <c r="AU126" s="177" t="s">
        <v>85</v>
      </c>
      <c r="AY126" s="16" t="s">
        <v>155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6" t="s">
        <v>83</v>
      </c>
      <c r="BK126" s="178">
        <f>ROUND(I126*H126,2)</f>
        <v>0</v>
      </c>
      <c r="BL126" s="16" t="s">
        <v>160</v>
      </c>
      <c r="BM126" s="177" t="s">
        <v>906</v>
      </c>
    </row>
    <row r="127" spans="1:65" s="2" customFormat="1" ht="19.5">
      <c r="A127" s="33"/>
      <c r="B127" s="34"/>
      <c r="C127" s="35"/>
      <c r="D127" s="179" t="s">
        <v>162</v>
      </c>
      <c r="E127" s="35"/>
      <c r="F127" s="180" t="s">
        <v>290</v>
      </c>
      <c r="G127" s="35"/>
      <c r="H127" s="35"/>
      <c r="I127" s="181"/>
      <c r="J127" s="35"/>
      <c r="K127" s="35"/>
      <c r="L127" s="38"/>
      <c r="M127" s="182"/>
      <c r="N127" s="183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162</v>
      </c>
      <c r="AU127" s="16" t="s">
        <v>85</v>
      </c>
    </row>
    <row r="128" spans="1:65" s="13" customFormat="1" ht="11.25">
      <c r="B128" s="196"/>
      <c r="C128" s="197"/>
      <c r="D128" s="179" t="s">
        <v>241</v>
      </c>
      <c r="E128" s="198" t="s">
        <v>19</v>
      </c>
      <c r="F128" s="199" t="s">
        <v>897</v>
      </c>
      <c r="G128" s="197"/>
      <c r="H128" s="200">
        <v>30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241</v>
      </c>
      <c r="AU128" s="206" t="s">
        <v>85</v>
      </c>
      <c r="AV128" s="13" t="s">
        <v>85</v>
      </c>
      <c r="AW128" s="13" t="s">
        <v>37</v>
      </c>
      <c r="AX128" s="13" t="s">
        <v>75</v>
      </c>
      <c r="AY128" s="206" t="s">
        <v>155</v>
      </c>
    </row>
    <row r="129" spans="1:65" s="13" customFormat="1" ht="11.25">
      <c r="B129" s="196"/>
      <c r="C129" s="197"/>
      <c r="D129" s="179" t="s">
        <v>241</v>
      </c>
      <c r="E129" s="198" t="s">
        <v>19</v>
      </c>
      <c r="F129" s="199" t="s">
        <v>898</v>
      </c>
      <c r="G129" s="197"/>
      <c r="H129" s="200">
        <v>110.2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241</v>
      </c>
      <c r="AU129" s="206" t="s">
        <v>85</v>
      </c>
      <c r="AV129" s="13" t="s">
        <v>85</v>
      </c>
      <c r="AW129" s="13" t="s">
        <v>37</v>
      </c>
      <c r="AX129" s="13" t="s">
        <v>75</v>
      </c>
      <c r="AY129" s="206" t="s">
        <v>155</v>
      </c>
    </row>
    <row r="130" spans="1:65" s="14" customFormat="1" ht="11.25">
      <c r="B130" s="207"/>
      <c r="C130" s="208"/>
      <c r="D130" s="179" t="s">
        <v>241</v>
      </c>
      <c r="E130" s="209" t="s">
        <v>19</v>
      </c>
      <c r="F130" s="210" t="s">
        <v>243</v>
      </c>
      <c r="G130" s="208"/>
      <c r="H130" s="211">
        <v>140.19999999999999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241</v>
      </c>
      <c r="AU130" s="217" t="s">
        <v>85</v>
      </c>
      <c r="AV130" s="14" t="s">
        <v>160</v>
      </c>
      <c r="AW130" s="14" t="s">
        <v>37</v>
      </c>
      <c r="AX130" s="14" t="s">
        <v>83</v>
      </c>
      <c r="AY130" s="217" t="s">
        <v>155</v>
      </c>
    </row>
    <row r="131" spans="1:65" s="2" customFormat="1" ht="21.75" customHeight="1">
      <c r="A131" s="33"/>
      <c r="B131" s="34"/>
      <c r="C131" s="165" t="s">
        <v>205</v>
      </c>
      <c r="D131" s="165" t="s">
        <v>156</v>
      </c>
      <c r="E131" s="166" t="s">
        <v>293</v>
      </c>
      <c r="F131" s="167" t="s">
        <v>294</v>
      </c>
      <c r="G131" s="168" t="s">
        <v>258</v>
      </c>
      <c r="H131" s="169">
        <v>376</v>
      </c>
      <c r="I131" s="170"/>
      <c r="J131" s="171">
        <f>ROUND(I131*H131,2)</f>
        <v>0</v>
      </c>
      <c r="K131" s="172"/>
      <c r="L131" s="38"/>
      <c r="M131" s="173" t="s">
        <v>19</v>
      </c>
      <c r="N131" s="174" t="s">
        <v>46</v>
      </c>
      <c r="O131" s="63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7" t="s">
        <v>160</v>
      </c>
      <c r="AT131" s="177" t="s">
        <v>156</v>
      </c>
      <c r="AU131" s="177" t="s">
        <v>85</v>
      </c>
      <c r="AY131" s="16" t="s">
        <v>155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6" t="s">
        <v>83</v>
      </c>
      <c r="BK131" s="178">
        <f>ROUND(I131*H131,2)</f>
        <v>0</v>
      </c>
      <c r="BL131" s="16" t="s">
        <v>160</v>
      </c>
      <c r="BM131" s="177" t="s">
        <v>907</v>
      </c>
    </row>
    <row r="132" spans="1:65" s="13" customFormat="1" ht="11.25">
      <c r="B132" s="196"/>
      <c r="C132" s="197"/>
      <c r="D132" s="179" t="s">
        <v>241</v>
      </c>
      <c r="E132" s="198" t="s">
        <v>19</v>
      </c>
      <c r="F132" s="199" t="s">
        <v>897</v>
      </c>
      <c r="G132" s="197"/>
      <c r="H132" s="200">
        <v>30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241</v>
      </c>
      <c r="AU132" s="206" t="s">
        <v>85</v>
      </c>
      <c r="AV132" s="13" t="s">
        <v>85</v>
      </c>
      <c r="AW132" s="13" t="s">
        <v>37</v>
      </c>
      <c r="AX132" s="13" t="s">
        <v>75</v>
      </c>
      <c r="AY132" s="206" t="s">
        <v>155</v>
      </c>
    </row>
    <row r="133" spans="1:65" s="13" customFormat="1" ht="11.25">
      <c r="B133" s="196"/>
      <c r="C133" s="197"/>
      <c r="D133" s="179" t="s">
        <v>241</v>
      </c>
      <c r="E133" s="198" t="s">
        <v>19</v>
      </c>
      <c r="F133" s="199" t="s">
        <v>898</v>
      </c>
      <c r="G133" s="197"/>
      <c r="H133" s="200">
        <v>110.2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241</v>
      </c>
      <c r="AU133" s="206" t="s">
        <v>85</v>
      </c>
      <c r="AV133" s="13" t="s">
        <v>85</v>
      </c>
      <c r="AW133" s="13" t="s">
        <v>37</v>
      </c>
      <c r="AX133" s="13" t="s">
        <v>75</v>
      </c>
      <c r="AY133" s="206" t="s">
        <v>155</v>
      </c>
    </row>
    <row r="134" spans="1:65" s="13" customFormat="1" ht="11.25">
      <c r="B134" s="196"/>
      <c r="C134" s="197"/>
      <c r="D134" s="179" t="s">
        <v>241</v>
      </c>
      <c r="E134" s="198" t="s">
        <v>19</v>
      </c>
      <c r="F134" s="199" t="s">
        <v>894</v>
      </c>
      <c r="G134" s="197"/>
      <c r="H134" s="200">
        <v>51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241</v>
      </c>
      <c r="AU134" s="206" t="s">
        <v>85</v>
      </c>
      <c r="AV134" s="13" t="s">
        <v>85</v>
      </c>
      <c r="AW134" s="13" t="s">
        <v>37</v>
      </c>
      <c r="AX134" s="13" t="s">
        <v>75</v>
      </c>
      <c r="AY134" s="206" t="s">
        <v>155</v>
      </c>
    </row>
    <row r="135" spans="1:65" s="13" customFormat="1" ht="11.25">
      <c r="B135" s="196"/>
      <c r="C135" s="197"/>
      <c r="D135" s="179" t="s">
        <v>241</v>
      </c>
      <c r="E135" s="198" t="s">
        <v>19</v>
      </c>
      <c r="F135" s="199" t="s">
        <v>895</v>
      </c>
      <c r="G135" s="197"/>
      <c r="H135" s="200">
        <v>184.8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241</v>
      </c>
      <c r="AU135" s="206" t="s">
        <v>85</v>
      </c>
      <c r="AV135" s="13" t="s">
        <v>85</v>
      </c>
      <c r="AW135" s="13" t="s">
        <v>37</v>
      </c>
      <c r="AX135" s="13" t="s">
        <v>75</v>
      </c>
      <c r="AY135" s="206" t="s">
        <v>155</v>
      </c>
    </row>
    <row r="136" spans="1:65" s="14" customFormat="1" ht="11.25">
      <c r="B136" s="207"/>
      <c r="C136" s="208"/>
      <c r="D136" s="179" t="s">
        <v>241</v>
      </c>
      <c r="E136" s="209" t="s">
        <v>19</v>
      </c>
      <c r="F136" s="210" t="s">
        <v>243</v>
      </c>
      <c r="G136" s="208"/>
      <c r="H136" s="211">
        <v>376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241</v>
      </c>
      <c r="AU136" s="217" t="s">
        <v>85</v>
      </c>
      <c r="AV136" s="14" t="s">
        <v>160</v>
      </c>
      <c r="AW136" s="14" t="s">
        <v>37</v>
      </c>
      <c r="AX136" s="14" t="s">
        <v>83</v>
      </c>
      <c r="AY136" s="217" t="s">
        <v>155</v>
      </c>
    </row>
    <row r="137" spans="1:65" s="2" customFormat="1" ht="21.75" customHeight="1">
      <c r="A137" s="33"/>
      <c r="B137" s="34"/>
      <c r="C137" s="165" t="s">
        <v>210</v>
      </c>
      <c r="D137" s="165" t="s">
        <v>156</v>
      </c>
      <c r="E137" s="166" t="s">
        <v>474</v>
      </c>
      <c r="F137" s="167" t="s">
        <v>475</v>
      </c>
      <c r="G137" s="168" t="s">
        <v>246</v>
      </c>
      <c r="H137" s="169">
        <v>359.6</v>
      </c>
      <c r="I137" s="170"/>
      <c r="J137" s="171">
        <f>ROUND(I137*H137,2)</f>
        <v>0</v>
      </c>
      <c r="K137" s="172"/>
      <c r="L137" s="38"/>
      <c r="M137" s="173" t="s">
        <v>19</v>
      </c>
      <c r="N137" s="174" t="s">
        <v>46</v>
      </c>
      <c r="O137" s="63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7" t="s">
        <v>160</v>
      </c>
      <c r="AT137" s="177" t="s">
        <v>156</v>
      </c>
      <c r="AU137" s="177" t="s">
        <v>85</v>
      </c>
      <c r="AY137" s="16" t="s">
        <v>155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6" t="s">
        <v>83</v>
      </c>
      <c r="BK137" s="178">
        <f>ROUND(I137*H137,2)</f>
        <v>0</v>
      </c>
      <c r="BL137" s="16" t="s">
        <v>160</v>
      </c>
      <c r="BM137" s="177" t="s">
        <v>908</v>
      </c>
    </row>
    <row r="138" spans="1:65" s="2" customFormat="1" ht="19.5">
      <c r="A138" s="33"/>
      <c r="B138" s="34"/>
      <c r="C138" s="35"/>
      <c r="D138" s="179" t="s">
        <v>162</v>
      </c>
      <c r="E138" s="35"/>
      <c r="F138" s="180" t="s">
        <v>787</v>
      </c>
      <c r="G138" s="35"/>
      <c r="H138" s="35"/>
      <c r="I138" s="181"/>
      <c r="J138" s="35"/>
      <c r="K138" s="35"/>
      <c r="L138" s="38"/>
      <c r="M138" s="182"/>
      <c r="N138" s="183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162</v>
      </c>
      <c r="AU138" s="16" t="s">
        <v>85</v>
      </c>
    </row>
    <row r="139" spans="1:65" s="13" customFormat="1" ht="11.25">
      <c r="B139" s="196"/>
      <c r="C139" s="197"/>
      <c r="D139" s="179" t="s">
        <v>241</v>
      </c>
      <c r="E139" s="198" t="s">
        <v>19</v>
      </c>
      <c r="F139" s="199" t="s">
        <v>909</v>
      </c>
      <c r="G139" s="197"/>
      <c r="H139" s="200">
        <v>359.6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241</v>
      </c>
      <c r="AU139" s="206" t="s">
        <v>85</v>
      </c>
      <c r="AV139" s="13" t="s">
        <v>85</v>
      </c>
      <c r="AW139" s="13" t="s">
        <v>37</v>
      </c>
      <c r="AX139" s="13" t="s">
        <v>75</v>
      </c>
      <c r="AY139" s="206" t="s">
        <v>155</v>
      </c>
    </row>
    <row r="140" spans="1:65" s="14" customFormat="1" ht="11.25">
      <c r="B140" s="207"/>
      <c r="C140" s="208"/>
      <c r="D140" s="179" t="s">
        <v>241</v>
      </c>
      <c r="E140" s="209" t="s">
        <v>19</v>
      </c>
      <c r="F140" s="210" t="s">
        <v>243</v>
      </c>
      <c r="G140" s="208"/>
      <c r="H140" s="211">
        <v>359.6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241</v>
      </c>
      <c r="AU140" s="217" t="s">
        <v>85</v>
      </c>
      <c r="AV140" s="14" t="s">
        <v>160</v>
      </c>
      <c r="AW140" s="14" t="s">
        <v>37</v>
      </c>
      <c r="AX140" s="14" t="s">
        <v>83</v>
      </c>
      <c r="AY140" s="217" t="s">
        <v>155</v>
      </c>
    </row>
    <row r="141" spans="1:65" s="2" customFormat="1" ht="16.5" customHeight="1">
      <c r="A141" s="33"/>
      <c r="B141" s="34"/>
      <c r="C141" s="165" t="s">
        <v>214</v>
      </c>
      <c r="D141" s="165" t="s">
        <v>156</v>
      </c>
      <c r="E141" s="166" t="s">
        <v>298</v>
      </c>
      <c r="F141" s="167" t="s">
        <v>299</v>
      </c>
      <c r="G141" s="168" t="s">
        <v>19</v>
      </c>
      <c r="H141" s="169">
        <v>376</v>
      </c>
      <c r="I141" s="170"/>
      <c r="J141" s="171">
        <f>ROUND(I141*H141,2)</f>
        <v>0</v>
      </c>
      <c r="K141" s="172"/>
      <c r="L141" s="38"/>
      <c r="M141" s="173" t="s">
        <v>19</v>
      </c>
      <c r="N141" s="174" t="s">
        <v>46</v>
      </c>
      <c r="O141" s="63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7" t="s">
        <v>160</v>
      </c>
      <c r="AT141" s="177" t="s">
        <v>156</v>
      </c>
      <c r="AU141" s="177" t="s">
        <v>85</v>
      </c>
      <c r="AY141" s="16" t="s">
        <v>155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6" t="s">
        <v>83</v>
      </c>
      <c r="BK141" s="178">
        <f>ROUND(I141*H141,2)</f>
        <v>0</v>
      </c>
      <c r="BL141" s="16" t="s">
        <v>160</v>
      </c>
      <c r="BM141" s="177" t="s">
        <v>910</v>
      </c>
    </row>
    <row r="142" spans="1:65" s="13" customFormat="1" ht="11.25">
      <c r="B142" s="196"/>
      <c r="C142" s="197"/>
      <c r="D142" s="179" t="s">
        <v>241</v>
      </c>
      <c r="E142" s="198" t="s">
        <v>19</v>
      </c>
      <c r="F142" s="199" t="s">
        <v>897</v>
      </c>
      <c r="G142" s="197"/>
      <c r="H142" s="200">
        <v>30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241</v>
      </c>
      <c r="AU142" s="206" t="s">
        <v>85</v>
      </c>
      <c r="AV142" s="13" t="s">
        <v>85</v>
      </c>
      <c r="AW142" s="13" t="s">
        <v>37</v>
      </c>
      <c r="AX142" s="13" t="s">
        <v>75</v>
      </c>
      <c r="AY142" s="206" t="s">
        <v>155</v>
      </c>
    </row>
    <row r="143" spans="1:65" s="13" customFormat="1" ht="11.25">
      <c r="B143" s="196"/>
      <c r="C143" s="197"/>
      <c r="D143" s="179" t="s">
        <v>241</v>
      </c>
      <c r="E143" s="198" t="s">
        <v>19</v>
      </c>
      <c r="F143" s="199" t="s">
        <v>898</v>
      </c>
      <c r="G143" s="197"/>
      <c r="H143" s="200">
        <v>110.2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241</v>
      </c>
      <c r="AU143" s="206" t="s">
        <v>85</v>
      </c>
      <c r="AV143" s="13" t="s">
        <v>85</v>
      </c>
      <c r="AW143" s="13" t="s">
        <v>37</v>
      </c>
      <c r="AX143" s="13" t="s">
        <v>75</v>
      </c>
      <c r="AY143" s="206" t="s">
        <v>155</v>
      </c>
    </row>
    <row r="144" spans="1:65" s="13" customFormat="1" ht="11.25">
      <c r="B144" s="196"/>
      <c r="C144" s="197"/>
      <c r="D144" s="179" t="s">
        <v>241</v>
      </c>
      <c r="E144" s="198" t="s">
        <v>19</v>
      </c>
      <c r="F144" s="199" t="s">
        <v>894</v>
      </c>
      <c r="G144" s="197"/>
      <c r="H144" s="200">
        <v>51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241</v>
      </c>
      <c r="AU144" s="206" t="s">
        <v>85</v>
      </c>
      <c r="AV144" s="13" t="s">
        <v>85</v>
      </c>
      <c r="AW144" s="13" t="s">
        <v>37</v>
      </c>
      <c r="AX144" s="13" t="s">
        <v>75</v>
      </c>
      <c r="AY144" s="206" t="s">
        <v>155</v>
      </c>
    </row>
    <row r="145" spans="1:65" s="13" customFormat="1" ht="11.25">
      <c r="B145" s="196"/>
      <c r="C145" s="197"/>
      <c r="D145" s="179" t="s">
        <v>241</v>
      </c>
      <c r="E145" s="198" t="s">
        <v>19</v>
      </c>
      <c r="F145" s="199" t="s">
        <v>895</v>
      </c>
      <c r="G145" s="197"/>
      <c r="H145" s="200">
        <v>184.8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241</v>
      </c>
      <c r="AU145" s="206" t="s">
        <v>85</v>
      </c>
      <c r="AV145" s="13" t="s">
        <v>85</v>
      </c>
      <c r="AW145" s="13" t="s">
        <v>37</v>
      </c>
      <c r="AX145" s="13" t="s">
        <v>75</v>
      </c>
      <c r="AY145" s="206" t="s">
        <v>155</v>
      </c>
    </row>
    <row r="146" spans="1:65" s="14" customFormat="1" ht="11.25">
      <c r="B146" s="207"/>
      <c r="C146" s="208"/>
      <c r="D146" s="179" t="s">
        <v>241</v>
      </c>
      <c r="E146" s="209" t="s">
        <v>19</v>
      </c>
      <c r="F146" s="210" t="s">
        <v>243</v>
      </c>
      <c r="G146" s="208"/>
      <c r="H146" s="211">
        <v>376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241</v>
      </c>
      <c r="AU146" s="217" t="s">
        <v>85</v>
      </c>
      <c r="AV146" s="14" t="s">
        <v>160</v>
      </c>
      <c r="AW146" s="14" t="s">
        <v>37</v>
      </c>
      <c r="AX146" s="14" t="s">
        <v>83</v>
      </c>
      <c r="AY146" s="217" t="s">
        <v>155</v>
      </c>
    </row>
    <row r="147" spans="1:65" s="11" customFormat="1" ht="22.9" customHeight="1">
      <c r="B147" s="151"/>
      <c r="C147" s="152"/>
      <c r="D147" s="153" t="s">
        <v>74</v>
      </c>
      <c r="E147" s="194" t="s">
        <v>168</v>
      </c>
      <c r="F147" s="194" t="s">
        <v>301</v>
      </c>
      <c r="G147" s="152"/>
      <c r="H147" s="152"/>
      <c r="I147" s="155"/>
      <c r="J147" s="195">
        <f>BK147</f>
        <v>0</v>
      </c>
      <c r="K147" s="152"/>
      <c r="L147" s="157"/>
      <c r="M147" s="158"/>
      <c r="N147" s="159"/>
      <c r="O147" s="159"/>
      <c r="P147" s="160">
        <f>SUM(P148:P149)</f>
        <v>0</v>
      </c>
      <c r="Q147" s="159"/>
      <c r="R147" s="160">
        <f>SUM(R148:R149)</f>
        <v>4.2037380000000004</v>
      </c>
      <c r="S147" s="159"/>
      <c r="T147" s="161">
        <f>SUM(T148:T149)</f>
        <v>0</v>
      </c>
      <c r="AR147" s="162" t="s">
        <v>83</v>
      </c>
      <c r="AT147" s="163" t="s">
        <v>74</v>
      </c>
      <c r="AU147" s="163" t="s">
        <v>83</v>
      </c>
      <c r="AY147" s="162" t="s">
        <v>155</v>
      </c>
      <c r="BK147" s="164">
        <f>SUM(BK148:BK149)</f>
        <v>0</v>
      </c>
    </row>
    <row r="148" spans="1:65" s="2" customFormat="1" ht="44.25" customHeight="1">
      <c r="A148" s="33"/>
      <c r="B148" s="34"/>
      <c r="C148" s="165" t="s">
        <v>218</v>
      </c>
      <c r="D148" s="165" t="s">
        <v>156</v>
      </c>
      <c r="E148" s="166" t="s">
        <v>303</v>
      </c>
      <c r="F148" s="167" t="s">
        <v>304</v>
      </c>
      <c r="G148" s="168" t="s">
        <v>258</v>
      </c>
      <c r="H148" s="169">
        <v>1.35</v>
      </c>
      <c r="I148" s="170"/>
      <c r="J148" s="171">
        <f>ROUND(I148*H148,2)</f>
        <v>0</v>
      </c>
      <c r="K148" s="172"/>
      <c r="L148" s="38"/>
      <c r="M148" s="173" t="s">
        <v>19</v>
      </c>
      <c r="N148" s="174" t="s">
        <v>46</v>
      </c>
      <c r="O148" s="63"/>
      <c r="P148" s="175">
        <f>O148*H148</f>
        <v>0</v>
      </c>
      <c r="Q148" s="175">
        <v>3.11388</v>
      </c>
      <c r="R148" s="175">
        <f>Q148*H148</f>
        <v>4.2037380000000004</v>
      </c>
      <c r="S148" s="175">
        <v>0</v>
      </c>
      <c r="T148" s="17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7" t="s">
        <v>160</v>
      </c>
      <c r="AT148" s="177" t="s">
        <v>156</v>
      </c>
      <c r="AU148" s="177" t="s">
        <v>85</v>
      </c>
      <c r="AY148" s="16" t="s">
        <v>155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6" t="s">
        <v>83</v>
      </c>
      <c r="BK148" s="178">
        <f>ROUND(I148*H148,2)</f>
        <v>0</v>
      </c>
      <c r="BL148" s="16" t="s">
        <v>160</v>
      </c>
      <c r="BM148" s="177" t="s">
        <v>911</v>
      </c>
    </row>
    <row r="149" spans="1:65" s="13" customFormat="1" ht="11.25">
      <c r="B149" s="196"/>
      <c r="C149" s="197"/>
      <c r="D149" s="179" t="s">
        <v>241</v>
      </c>
      <c r="E149" s="198" t="s">
        <v>19</v>
      </c>
      <c r="F149" s="199" t="s">
        <v>912</v>
      </c>
      <c r="G149" s="197"/>
      <c r="H149" s="200">
        <v>1.35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241</v>
      </c>
      <c r="AU149" s="206" t="s">
        <v>85</v>
      </c>
      <c r="AV149" s="13" t="s">
        <v>85</v>
      </c>
      <c r="AW149" s="13" t="s">
        <v>37</v>
      </c>
      <c r="AX149" s="13" t="s">
        <v>83</v>
      </c>
      <c r="AY149" s="206" t="s">
        <v>155</v>
      </c>
    </row>
    <row r="150" spans="1:65" s="11" customFormat="1" ht="22.9" customHeight="1">
      <c r="B150" s="151"/>
      <c r="C150" s="152"/>
      <c r="D150" s="153" t="s">
        <v>74</v>
      </c>
      <c r="E150" s="194" t="s">
        <v>160</v>
      </c>
      <c r="F150" s="194" t="s">
        <v>346</v>
      </c>
      <c r="G150" s="152"/>
      <c r="H150" s="152"/>
      <c r="I150" s="155"/>
      <c r="J150" s="195">
        <f>BK150</f>
        <v>0</v>
      </c>
      <c r="K150" s="152"/>
      <c r="L150" s="157"/>
      <c r="M150" s="158"/>
      <c r="N150" s="159"/>
      <c r="O150" s="159"/>
      <c r="P150" s="160">
        <f>SUM(P151:P168)</f>
        <v>0</v>
      </c>
      <c r="Q150" s="159"/>
      <c r="R150" s="160">
        <f>SUM(R151:R168)</f>
        <v>705.94784000000004</v>
      </c>
      <c r="S150" s="159"/>
      <c r="T150" s="161">
        <f>SUM(T151:T168)</f>
        <v>0</v>
      </c>
      <c r="AR150" s="162" t="s">
        <v>83</v>
      </c>
      <c r="AT150" s="163" t="s">
        <v>74</v>
      </c>
      <c r="AU150" s="163" t="s">
        <v>83</v>
      </c>
      <c r="AY150" s="162" t="s">
        <v>155</v>
      </c>
      <c r="BK150" s="164">
        <f>SUM(BK151:BK168)</f>
        <v>0</v>
      </c>
    </row>
    <row r="151" spans="1:65" s="2" customFormat="1" ht="21.75" customHeight="1">
      <c r="A151" s="33"/>
      <c r="B151" s="34"/>
      <c r="C151" s="165" t="s">
        <v>8</v>
      </c>
      <c r="D151" s="165" t="s">
        <v>156</v>
      </c>
      <c r="E151" s="166" t="s">
        <v>490</v>
      </c>
      <c r="F151" s="167" t="s">
        <v>491</v>
      </c>
      <c r="G151" s="168" t="s">
        <v>258</v>
      </c>
      <c r="H151" s="169">
        <v>101.2</v>
      </c>
      <c r="I151" s="170"/>
      <c r="J151" s="171">
        <f>ROUND(I151*H151,2)</f>
        <v>0</v>
      </c>
      <c r="K151" s="172"/>
      <c r="L151" s="38"/>
      <c r="M151" s="173" t="s">
        <v>19</v>
      </c>
      <c r="N151" s="174" t="s">
        <v>46</v>
      </c>
      <c r="O151" s="63"/>
      <c r="P151" s="175">
        <f>O151*H151</f>
        <v>0</v>
      </c>
      <c r="Q151" s="175">
        <v>2.0019999999999998</v>
      </c>
      <c r="R151" s="175">
        <f>Q151*H151</f>
        <v>202.60239999999999</v>
      </c>
      <c r="S151" s="175">
        <v>0</v>
      </c>
      <c r="T151" s="17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7" t="s">
        <v>160</v>
      </c>
      <c r="AT151" s="177" t="s">
        <v>156</v>
      </c>
      <c r="AU151" s="177" t="s">
        <v>85</v>
      </c>
      <c r="AY151" s="16" t="s">
        <v>155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6" t="s">
        <v>83</v>
      </c>
      <c r="BK151" s="178">
        <f>ROUND(I151*H151,2)</f>
        <v>0</v>
      </c>
      <c r="BL151" s="16" t="s">
        <v>160</v>
      </c>
      <c r="BM151" s="177" t="s">
        <v>913</v>
      </c>
    </row>
    <row r="152" spans="1:65" s="13" customFormat="1" ht="11.25">
      <c r="B152" s="196"/>
      <c r="C152" s="197"/>
      <c r="D152" s="179" t="s">
        <v>241</v>
      </c>
      <c r="E152" s="198" t="s">
        <v>19</v>
      </c>
      <c r="F152" s="199" t="s">
        <v>914</v>
      </c>
      <c r="G152" s="197"/>
      <c r="H152" s="200">
        <v>101.2</v>
      </c>
      <c r="I152" s="201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241</v>
      </c>
      <c r="AU152" s="206" t="s">
        <v>85</v>
      </c>
      <c r="AV152" s="13" t="s">
        <v>85</v>
      </c>
      <c r="AW152" s="13" t="s">
        <v>37</v>
      </c>
      <c r="AX152" s="13" t="s">
        <v>75</v>
      </c>
      <c r="AY152" s="206" t="s">
        <v>155</v>
      </c>
    </row>
    <row r="153" spans="1:65" s="14" customFormat="1" ht="11.25">
      <c r="B153" s="207"/>
      <c r="C153" s="208"/>
      <c r="D153" s="179" t="s">
        <v>241</v>
      </c>
      <c r="E153" s="209" t="s">
        <v>19</v>
      </c>
      <c r="F153" s="210" t="s">
        <v>243</v>
      </c>
      <c r="G153" s="208"/>
      <c r="H153" s="211">
        <v>101.2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241</v>
      </c>
      <c r="AU153" s="217" t="s">
        <v>85</v>
      </c>
      <c r="AV153" s="14" t="s">
        <v>160</v>
      </c>
      <c r="AW153" s="14" t="s">
        <v>37</v>
      </c>
      <c r="AX153" s="14" t="s">
        <v>83</v>
      </c>
      <c r="AY153" s="217" t="s">
        <v>155</v>
      </c>
    </row>
    <row r="154" spans="1:65" s="2" customFormat="1" ht="33" customHeight="1">
      <c r="A154" s="33"/>
      <c r="B154" s="34"/>
      <c r="C154" s="165" t="s">
        <v>302</v>
      </c>
      <c r="D154" s="165" t="s">
        <v>156</v>
      </c>
      <c r="E154" s="166" t="s">
        <v>493</v>
      </c>
      <c r="F154" s="167" t="s">
        <v>494</v>
      </c>
      <c r="G154" s="168" t="s">
        <v>246</v>
      </c>
      <c r="H154" s="169">
        <v>92</v>
      </c>
      <c r="I154" s="170"/>
      <c r="J154" s="171">
        <f>ROUND(I154*H154,2)</f>
        <v>0</v>
      </c>
      <c r="K154" s="172"/>
      <c r="L154" s="38"/>
      <c r="M154" s="173" t="s">
        <v>19</v>
      </c>
      <c r="N154" s="174" t="s">
        <v>46</v>
      </c>
      <c r="O154" s="63"/>
      <c r="P154" s="175">
        <f>O154*H154</f>
        <v>0</v>
      </c>
      <c r="Q154" s="175">
        <v>0</v>
      </c>
      <c r="R154" s="175">
        <f>Q154*H154</f>
        <v>0</v>
      </c>
      <c r="S154" s="175">
        <v>0</v>
      </c>
      <c r="T154" s="17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7" t="s">
        <v>160</v>
      </c>
      <c r="AT154" s="177" t="s">
        <v>156</v>
      </c>
      <c r="AU154" s="177" t="s">
        <v>85</v>
      </c>
      <c r="AY154" s="16" t="s">
        <v>155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6" t="s">
        <v>83</v>
      </c>
      <c r="BK154" s="178">
        <f>ROUND(I154*H154,2)</f>
        <v>0</v>
      </c>
      <c r="BL154" s="16" t="s">
        <v>160</v>
      </c>
      <c r="BM154" s="177" t="s">
        <v>915</v>
      </c>
    </row>
    <row r="155" spans="1:65" s="13" customFormat="1" ht="11.25">
      <c r="B155" s="196"/>
      <c r="C155" s="197"/>
      <c r="D155" s="179" t="s">
        <v>241</v>
      </c>
      <c r="E155" s="198" t="s">
        <v>19</v>
      </c>
      <c r="F155" s="199" t="s">
        <v>916</v>
      </c>
      <c r="G155" s="197"/>
      <c r="H155" s="200">
        <v>92</v>
      </c>
      <c r="I155" s="201"/>
      <c r="J155" s="197"/>
      <c r="K155" s="197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241</v>
      </c>
      <c r="AU155" s="206" t="s">
        <v>85</v>
      </c>
      <c r="AV155" s="13" t="s">
        <v>85</v>
      </c>
      <c r="AW155" s="13" t="s">
        <v>37</v>
      </c>
      <c r="AX155" s="13" t="s">
        <v>75</v>
      </c>
      <c r="AY155" s="206" t="s">
        <v>155</v>
      </c>
    </row>
    <row r="156" spans="1:65" s="14" customFormat="1" ht="11.25">
      <c r="B156" s="207"/>
      <c r="C156" s="208"/>
      <c r="D156" s="179" t="s">
        <v>241</v>
      </c>
      <c r="E156" s="209" t="s">
        <v>19</v>
      </c>
      <c r="F156" s="210" t="s">
        <v>243</v>
      </c>
      <c r="G156" s="208"/>
      <c r="H156" s="211">
        <v>92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241</v>
      </c>
      <c r="AU156" s="217" t="s">
        <v>85</v>
      </c>
      <c r="AV156" s="14" t="s">
        <v>160</v>
      </c>
      <c r="AW156" s="14" t="s">
        <v>37</v>
      </c>
      <c r="AX156" s="14" t="s">
        <v>83</v>
      </c>
      <c r="AY156" s="217" t="s">
        <v>155</v>
      </c>
    </row>
    <row r="157" spans="1:65" s="2" customFormat="1" ht="21.75" customHeight="1">
      <c r="A157" s="33"/>
      <c r="B157" s="34"/>
      <c r="C157" s="165" t="s">
        <v>307</v>
      </c>
      <c r="D157" s="165" t="s">
        <v>156</v>
      </c>
      <c r="E157" s="166" t="s">
        <v>497</v>
      </c>
      <c r="F157" s="167" t="s">
        <v>498</v>
      </c>
      <c r="G157" s="168" t="s">
        <v>258</v>
      </c>
      <c r="H157" s="169">
        <v>235.8</v>
      </c>
      <c r="I157" s="170"/>
      <c r="J157" s="171">
        <f>ROUND(I157*H157,2)</f>
        <v>0</v>
      </c>
      <c r="K157" s="172"/>
      <c r="L157" s="38"/>
      <c r="M157" s="173" t="s">
        <v>19</v>
      </c>
      <c r="N157" s="174" t="s">
        <v>46</v>
      </c>
      <c r="O157" s="63"/>
      <c r="P157" s="175">
        <f>O157*H157</f>
        <v>0</v>
      </c>
      <c r="Q157" s="175">
        <v>1.9967999999999999</v>
      </c>
      <c r="R157" s="175">
        <f>Q157*H157</f>
        <v>470.84544</v>
      </c>
      <c r="S157" s="175">
        <v>0</v>
      </c>
      <c r="T157" s="17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7" t="s">
        <v>160</v>
      </c>
      <c r="AT157" s="177" t="s">
        <v>156</v>
      </c>
      <c r="AU157" s="177" t="s">
        <v>85</v>
      </c>
      <c r="AY157" s="16" t="s">
        <v>155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6" t="s">
        <v>83</v>
      </c>
      <c r="BK157" s="178">
        <f>ROUND(I157*H157,2)</f>
        <v>0</v>
      </c>
      <c r="BL157" s="16" t="s">
        <v>160</v>
      </c>
      <c r="BM157" s="177" t="s">
        <v>917</v>
      </c>
    </row>
    <row r="158" spans="1:65" s="13" customFormat="1" ht="11.25">
      <c r="B158" s="196"/>
      <c r="C158" s="197"/>
      <c r="D158" s="179" t="s">
        <v>241</v>
      </c>
      <c r="E158" s="198" t="s">
        <v>19</v>
      </c>
      <c r="F158" s="199" t="s">
        <v>894</v>
      </c>
      <c r="G158" s="197"/>
      <c r="H158" s="200">
        <v>51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241</v>
      </c>
      <c r="AU158" s="206" t="s">
        <v>85</v>
      </c>
      <c r="AV158" s="13" t="s">
        <v>85</v>
      </c>
      <c r="AW158" s="13" t="s">
        <v>37</v>
      </c>
      <c r="AX158" s="13" t="s">
        <v>75</v>
      </c>
      <c r="AY158" s="206" t="s">
        <v>155</v>
      </c>
    </row>
    <row r="159" spans="1:65" s="13" customFormat="1" ht="11.25">
      <c r="B159" s="196"/>
      <c r="C159" s="197"/>
      <c r="D159" s="179" t="s">
        <v>241</v>
      </c>
      <c r="E159" s="198" t="s">
        <v>19</v>
      </c>
      <c r="F159" s="199" t="s">
        <v>895</v>
      </c>
      <c r="G159" s="197"/>
      <c r="H159" s="200">
        <v>184.8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241</v>
      </c>
      <c r="AU159" s="206" t="s">
        <v>85</v>
      </c>
      <c r="AV159" s="13" t="s">
        <v>85</v>
      </c>
      <c r="AW159" s="13" t="s">
        <v>37</v>
      </c>
      <c r="AX159" s="13" t="s">
        <v>75</v>
      </c>
      <c r="AY159" s="206" t="s">
        <v>155</v>
      </c>
    </row>
    <row r="160" spans="1:65" s="14" customFormat="1" ht="11.25">
      <c r="B160" s="207"/>
      <c r="C160" s="208"/>
      <c r="D160" s="179" t="s">
        <v>241</v>
      </c>
      <c r="E160" s="209" t="s">
        <v>19</v>
      </c>
      <c r="F160" s="210" t="s">
        <v>243</v>
      </c>
      <c r="G160" s="208"/>
      <c r="H160" s="211">
        <v>235.8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241</v>
      </c>
      <c r="AU160" s="217" t="s">
        <v>85</v>
      </c>
      <c r="AV160" s="14" t="s">
        <v>160</v>
      </c>
      <c r="AW160" s="14" t="s">
        <v>37</v>
      </c>
      <c r="AX160" s="14" t="s">
        <v>83</v>
      </c>
      <c r="AY160" s="217" t="s">
        <v>155</v>
      </c>
    </row>
    <row r="161" spans="1:65" s="2" customFormat="1" ht="16.5" customHeight="1">
      <c r="A161" s="33"/>
      <c r="B161" s="34"/>
      <c r="C161" s="165" t="s">
        <v>312</v>
      </c>
      <c r="D161" s="165" t="s">
        <v>156</v>
      </c>
      <c r="E161" s="166" t="s">
        <v>502</v>
      </c>
      <c r="F161" s="167" t="s">
        <v>503</v>
      </c>
      <c r="G161" s="168" t="s">
        <v>246</v>
      </c>
      <c r="H161" s="169">
        <v>404.6</v>
      </c>
      <c r="I161" s="170"/>
      <c r="J161" s="171">
        <f>ROUND(I161*H161,2)</f>
        <v>0</v>
      </c>
      <c r="K161" s="172"/>
      <c r="L161" s="38"/>
      <c r="M161" s="173" t="s">
        <v>19</v>
      </c>
      <c r="N161" s="174" t="s">
        <v>46</v>
      </c>
      <c r="O161" s="63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7" t="s">
        <v>160</v>
      </c>
      <c r="AT161" s="177" t="s">
        <v>156</v>
      </c>
      <c r="AU161" s="177" t="s">
        <v>85</v>
      </c>
      <c r="AY161" s="16" t="s">
        <v>155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6" t="s">
        <v>83</v>
      </c>
      <c r="BK161" s="178">
        <f>ROUND(I161*H161,2)</f>
        <v>0</v>
      </c>
      <c r="BL161" s="16" t="s">
        <v>160</v>
      </c>
      <c r="BM161" s="177" t="s">
        <v>918</v>
      </c>
    </row>
    <row r="162" spans="1:65" s="13" customFormat="1" ht="11.25">
      <c r="B162" s="196"/>
      <c r="C162" s="197"/>
      <c r="D162" s="179" t="s">
        <v>241</v>
      </c>
      <c r="E162" s="198" t="s">
        <v>19</v>
      </c>
      <c r="F162" s="199" t="s">
        <v>919</v>
      </c>
      <c r="G162" s="197"/>
      <c r="H162" s="200">
        <v>45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241</v>
      </c>
      <c r="AU162" s="206" t="s">
        <v>85</v>
      </c>
      <c r="AV162" s="13" t="s">
        <v>85</v>
      </c>
      <c r="AW162" s="13" t="s">
        <v>37</v>
      </c>
      <c r="AX162" s="13" t="s">
        <v>75</v>
      </c>
      <c r="AY162" s="206" t="s">
        <v>155</v>
      </c>
    </row>
    <row r="163" spans="1:65" s="13" customFormat="1" ht="11.25">
      <c r="B163" s="196"/>
      <c r="C163" s="197"/>
      <c r="D163" s="179" t="s">
        <v>241</v>
      </c>
      <c r="E163" s="198" t="s">
        <v>19</v>
      </c>
      <c r="F163" s="199" t="s">
        <v>909</v>
      </c>
      <c r="G163" s="197"/>
      <c r="H163" s="200">
        <v>359.6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241</v>
      </c>
      <c r="AU163" s="206" t="s">
        <v>85</v>
      </c>
      <c r="AV163" s="13" t="s">
        <v>85</v>
      </c>
      <c r="AW163" s="13" t="s">
        <v>37</v>
      </c>
      <c r="AX163" s="13" t="s">
        <v>75</v>
      </c>
      <c r="AY163" s="206" t="s">
        <v>155</v>
      </c>
    </row>
    <row r="164" spans="1:65" s="14" customFormat="1" ht="11.25">
      <c r="B164" s="207"/>
      <c r="C164" s="208"/>
      <c r="D164" s="179" t="s">
        <v>241</v>
      </c>
      <c r="E164" s="209" t="s">
        <v>19</v>
      </c>
      <c r="F164" s="210" t="s">
        <v>243</v>
      </c>
      <c r="G164" s="208"/>
      <c r="H164" s="211">
        <v>404.6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241</v>
      </c>
      <c r="AU164" s="217" t="s">
        <v>85</v>
      </c>
      <c r="AV164" s="14" t="s">
        <v>160</v>
      </c>
      <c r="AW164" s="14" t="s">
        <v>37</v>
      </c>
      <c r="AX164" s="14" t="s">
        <v>83</v>
      </c>
      <c r="AY164" s="217" t="s">
        <v>155</v>
      </c>
    </row>
    <row r="165" spans="1:65" s="2" customFormat="1" ht="16.5" customHeight="1">
      <c r="A165" s="33"/>
      <c r="B165" s="34"/>
      <c r="C165" s="165" t="s">
        <v>317</v>
      </c>
      <c r="D165" s="165" t="s">
        <v>156</v>
      </c>
      <c r="E165" s="166" t="s">
        <v>506</v>
      </c>
      <c r="F165" s="167" t="s">
        <v>507</v>
      </c>
      <c r="G165" s="168" t="s">
        <v>258</v>
      </c>
      <c r="H165" s="169">
        <v>16.25</v>
      </c>
      <c r="I165" s="170"/>
      <c r="J165" s="171">
        <f>ROUND(I165*H165,2)</f>
        <v>0</v>
      </c>
      <c r="K165" s="172"/>
      <c r="L165" s="38"/>
      <c r="M165" s="173" t="s">
        <v>19</v>
      </c>
      <c r="N165" s="174" t="s">
        <v>46</v>
      </c>
      <c r="O165" s="63"/>
      <c r="P165" s="175">
        <f>O165*H165</f>
        <v>0</v>
      </c>
      <c r="Q165" s="175">
        <v>2</v>
      </c>
      <c r="R165" s="175">
        <f>Q165*H165</f>
        <v>32.5</v>
      </c>
      <c r="S165" s="175">
        <v>0</v>
      </c>
      <c r="T165" s="17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7" t="s">
        <v>160</v>
      </c>
      <c r="AT165" s="177" t="s">
        <v>156</v>
      </c>
      <c r="AU165" s="177" t="s">
        <v>85</v>
      </c>
      <c r="AY165" s="16" t="s">
        <v>155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6" t="s">
        <v>83</v>
      </c>
      <c r="BK165" s="178">
        <f>ROUND(I165*H165,2)</f>
        <v>0</v>
      </c>
      <c r="BL165" s="16" t="s">
        <v>160</v>
      </c>
      <c r="BM165" s="177" t="s">
        <v>920</v>
      </c>
    </row>
    <row r="166" spans="1:65" s="2" customFormat="1" ht="48.75">
      <c r="A166" s="33"/>
      <c r="B166" s="34"/>
      <c r="C166" s="35"/>
      <c r="D166" s="179" t="s">
        <v>162</v>
      </c>
      <c r="E166" s="35"/>
      <c r="F166" s="180" t="s">
        <v>509</v>
      </c>
      <c r="G166" s="35"/>
      <c r="H166" s="35"/>
      <c r="I166" s="181"/>
      <c r="J166" s="35"/>
      <c r="K166" s="35"/>
      <c r="L166" s="38"/>
      <c r="M166" s="182"/>
      <c r="N166" s="183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162</v>
      </c>
      <c r="AU166" s="16" t="s">
        <v>85</v>
      </c>
    </row>
    <row r="167" spans="1:65" s="13" customFormat="1" ht="11.25">
      <c r="B167" s="196"/>
      <c r="C167" s="197"/>
      <c r="D167" s="179" t="s">
        <v>241</v>
      </c>
      <c r="E167" s="198" t="s">
        <v>19</v>
      </c>
      <c r="F167" s="199" t="s">
        <v>921</v>
      </c>
      <c r="G167" s="197"/>
      <c r="H167" s="200">
        <v>16.25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241</v>
      </c>
      <c r="AU167" s="206" t="s">
        <v>85</v>
      </c>
      <c r="AV167" s="13" t="s">
        <v>85</v>
      </c>
      <c r="AW167" s="13" t="s">
        <v>37</v>
      </c>
      <c r="AX167" s="13" t="s">
        <v>75</v>
      </c>
      <c r="AY167" s="206" t="s">
        <v>155</v>
      </c>
    </row>
    <row r="168" spans="1:65" s="14" customFormat="1" ht="11.25">
      <c r="B168" s="207"/>
      <c r="C168" s="208"/>
      <c r="D168" s="179" t="s">
        <v>241</v>
      </c>
      <c r="E168" s="209" t="s">
        <v>19</v>
      </c>
      <c r="F168" s="210" t="s">
        <v>243</v>
      </c>
      <c r="G168" s="208"/>
      <c r="H168" s="211">
        <v>16.25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241</v>
      </c>
      <c r="AU168" s="217" t="s">
        <v>85</v>
      </c>
      <c r="AV168" s="14" t="s">
        <v>160</v>
      </c>
      <c r="AW168" s="14" t="s">
        <v>37</v>
      </c>
      <c r="AX168" s="14" t="s">
        <v>83</v>
      </c>
      <c r="AY168" s="217" t="s">
        <v>155</v>
      </c>
    </row>
    <row r="169" spans="1:65" s="11" customFormat="1" ht="22.9" customHeight="1">
      <c r="B169" s="151"/>
      <c r="C169" s="152"/>
      <c r="D169" s="153" t="s">
        <v>74</v>
      </c>
      <c r="E169" s="194" t="s">
        <v>195</v>
      </c>
      <c r="F169" s="194" t="s">
        <v>359</v>
      </c>
      <c r="G169" s="152"/>
      <c r="H169" s="152"/>
      <c r="I169" s="155"/>
      <c r="J169" s="195">
        <f>BK169</f>
        <v>0</v>
      </c>
      <c r="K169" s="152"/>
      <c r="L169" s="157"/>
      <c r="M169" s="158"/>
      <c r="N169" s="159"/>
      <c r="O169" s="159"/>
      <c r="P169" s="160">
        <f>SUM(P170:P190)</f>
        <v>0</v>
      </c>
      <c r="Q169" s="159"/>
      <c r="R169" s="160">
        <f>SUM(R170:R190)</f>
        <v>3.5171999999999999</v>
      </c>
      <c r="S169" s="159"/>
      <c r="T169" s="161">
        <f>SUM(T170:T190)</f>
        <v>7.0343999999999998</v>
      </c>
      <c r="AR169" s="162" t="s">
        <v>83</v>
      </c>
      <c r="AT169" s="163" t="s">
        <v>74</v>
      </c>
      <c r="AU169" s="163" t="s">
        <v>83</v>
      </c>
      <c r="AY169" s="162" t="s">
        <v>155</v>
      </c>
      <c r="BK169" s="164">
        <f>SUM(BK170:BK190)</f>
        <v>0</v>
      </c>
    </row>
    <row r="170" spans="1:65" s="2" customFormat="1" ht="33" customHeight="1">
      <c r="A170" s="33"/>
      <c r="B170" s="34"/>
      <c r="C170" s="165" t="s">
        <v>321</v>
      </c>
      <c r="D170" s="165" t="s">
        <v>156</v>
      </c>
      <c r="E170" s="166" t="s">
        <v>366</v>
      </c>
      <c r="F170" s="167" t="s">
        <v>367</v>
      </c>
      <c r="G170" s="168" t="s">
        <v>246</v>
      </c>
      <c r="H170" s="169">
        <v>90</v>
      </c>
      <c r="I170" s="170"/>
      <c r="J170" s="171">
        <f>ROUND(I170*H170,2)</f>
        <v>0</v>
      </c>
      <c r="K170" s="172"/>
      <c r="L170" s="38"/>
      <c r="M170" s="173" t="s">
        <v>19</v>
      </c>
      <c r="N170" s="174" t="s">
        <v>46</v>
      </c>
      <c r="O170" s="63"/>
      <c r="P170" s="175">
        <f>O170*H170</f>
        <v>0</v>
      </c>
      <c r="Q170" s="175">
        <v>0</v>
      </c>
      <c r="R170" s="175">
        <f>Q170*H170</f>
        <v>0</v>
      </c>
      <c r="S170" s="175">
        <v>7.8159999999999993E-2</v>
      </c>
      <c r="T170" s="176">
        <f>S170*H170</f>
        <v>7.0343999999999998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7" t="s">
        <v>160</v>
      </c>
      <c r="AT170" s="177" t="s">
        <v>156</v>
      </c>
      <c r="AU170" s="177" t="s">
        <v>85</v>
      </c>
      <c r="AY170" s="16" t="s">
        <v>155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6" t="s">
        <v>83</v>
      </c>
      <c r="BK170" s="178">
        <f>ROUND(I170*H170,2)</f>
        <v>0</v>
      </c>
      <c r="BL170" s="16" t="s">
        <v>160</v>
      </c>
      <c r="BM170" s="177" t="s">
        <v>922</v>
      </c>
    </row>
    <row r="171" spans="1:65" s="13" customFormat="1" ht="11.25">
      <c r="B171" s="196"/>
      <c r="C171" s="197"/>
      <c r="D171" s="179" t="s">
        <v>241</v>
      </c>
      <c r="E171" s="198" t="s">
        <v>19</v>
      </c>
      <c r="F171" s="199" t="s">
        <v>923</v>
      </c>
      <c r="G171" s="197"/>
      <c r="H171" s="200">
        <v>90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241</v>
      </c>
      <c r="AU171" s="206" t="s">
        <v>85</v>
      </c>
      <c r="AV171" s="13" t="s">
        <v>85</v>
      </c>
      <c r="AW171" s="13" t="s">
        <v>37</v>
      </c>
      <c r="AX171" s="13" t="s">
        <v>75</v>
      </c>
      <c r="AY171" s="206" t="s">
        <v>155</v>
      </c>
    </row>
    <row r="172" spans="1:65" s="14" customFormat="1" ht="11.25">
      <c r="B172" s="207"/>
      <c r="C172" s="208"/>
      <c r="D172" s="179" t="s">
        <v>241</v>
      </c>
      <c r="E172" s="209" t="s">
        <v>19</v>
      </c>
      <c r="F172" s="210" t="s">
        <v>243</v>
      </c>
      <c r="G172" s="208"/>
      <c r="H172" s="211">
        <v>90</v>
      </c>
      <c r="I172" s="212"/>
      <c r="J172" s="208"/>
      <c r="K172" s="208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241</v>
      </c>
      <c r="AU172" s="217" t="s">
        <v>85</v>
      </c>
      <c r="AV172" s="14" t="s">
        <v>160</v>
      </c>
      <c r="AW172" s="14" t="s">
        <v>37</v>
      </c>
      <c r="AX172" s="14" t="s">
        <v>83</v>
      </c>
      <c r="AY172" s="217" t="s">
        <v>155</v>
      </c>
    </row>
    <row r="173" spans="1:65" s="2" customFormat="1" ht="16.5" customHeight="1">
      <c r="A173" s="33"/>
      <c r="B173" s="34"/>
      <c r="C173" s="165" t="s">
        <v>7</v>
      </c>
      <c r="D173" s="165" t="s">
        <v>156</v>
      </c>
      <c r="E173" s="166" t="s">
        <v>385</v>
      </c>
      <c r="F173" s="167" t="s">
        <v>386</v>
      </c>
      <c r="G173" s="168" t="s">
        <v>246</v>
      </c>
      <c r="H173" s="169">
        <v>90</v>
      </c>
      <c r="I173" s="170"/>
      <c r="J173" s="171">
        <f>ROUND(I173*H173,2)</f>
        <v>0</v>
      </c>
      <c r="K173" s="172"/>
      <c r="L173" s="38"/>
      <c r="M173" s="173" t="s">
        <v>19</v>
      </c>
      <c r="N173" s="174" t="s">
        <v>46</v>
      </c>
      <c r="O173" s="63"/>
      <c r="P173" s="175">
        <f>O173*H173</f>
        <v>0</v>
      </c>
      <c r="Q173" s="175">
        <v>0</v>
      </c>
      <c r="R173" s="175">
        <f>Q173*H173</f>
        <v>0</v>
      </c>
      <c r="S173" s="175">
        <v>0</v>
      </c>
      <c r="T173" s="17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7" t="s">
        <v>160</v>
      </c>
      <c r="AT173" s="177" t="s">
        <v>156</v>
      </c>
      <c r="AU173" s="177" t="s">
        <v>85</v>
      </c>
      <c r="AY173" s="16" t="s">
        <v>155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6" t="s">
        <v>83</v>
      </c>
      <c r="BK173" s="178">
        <f>ROUND(I173*H173,2)</f>
        <v>0</v>
      </c>
      <c r="BL173" s="16" t="s">
        <v>160</v>
      </c>
      <c r="BM173" s="177" t="s">
        <v>924</v>
      </c>
    </row>
    <row r="174" spans="1:65" s="2" customFormat="1" ht="19.5">
      <c r="A174" s="33"/>
      <c r="B174" s="34"/>
      <c r="C174" s="35"/>
      <c r="D174" s="179" t="s">
        <v>162</v>
      </c>
      <c r="E174" s="35"/>
      <c r="F174" s="180" t="s">
        <v>388</v>
      </c>
      <c r="G174" s="35"/>
      <c r="H174" s="35"/>
      <c r="I174" s="181"/>
      <c r="J174" s="35"/>
      <c r="K174" s="35"/>
      <c r="L174" s="38"/>
      <c r="M174" s="182"/>
      <c r="N174" s="183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162</v>
      </c>
      <c r="AU174" s="16" t="s">
        <v>85</v>
      </c>
    </row>
    <row r="175" spans="1:65" s="13" customFormat="1" ht="11.25">
      <c r="B175" s="196"/>
      <c r="C175" s="197"/>
      <c r="D175" s="179" t="s">
        <v>241</v>
      </c>
      <c r="E175" s="198" t="s">
        <v>19</v>
      </c>
      <c r="F175" s="199" t="s">
        <v>923</v>
      </c>
      <c r="G175" s="197"/>
      <c r="H175" s="200">
        <v>90</v>
      </c>
      <c r="I175" s="201"/>
      <c r="J175" s="197"/>
      <c r="K175" s="197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241</v>
      </c>
      <c r="AU175" s="206" t="s">
        <v>85</v>
      </c>
      <c r="AV175" s="13" t="s">
        <v>85</v>
      </c>
      <c r="AW175" s="13" t="s">
        <v>37</v>
      </c>
      <c r="AX175" s="13" t="s">
        <v>75</v>
      </c>
      <c r="AY175" s="206" t="s">
        <v>155</v>
      </c>
    </row>
    <row r="176" spans="1:65" s="14" customFormat="1" ht="11.25">
      <c r="B176" s="207"/>
      <c r="C176" s="208"/>
      <c r="D176" s="179" t="s">
        <v>241</v>
      </c>
      <c r="E176" s="209" t="s">
        <v>19</v>
      </c>
      <c r="F176" s="210" t="s">
        <v>243</v>
      </c>
      <c r="G176" s="208"/>
      <c r="H176" s="211">
        <v>90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241</v>
      </c>
      <c r="AU176" s="217" t="s">
        <v>85</v>
      </c>
      <c r="AV176" s="14" t="s">
        <v>160</v>
      </c>
      <c r="AW176" s="14" t="s">
        <v>37</v>
      </c>
      <c r="AX176" s="14" t="s">
        <v>83</v>
      </c>
      <c r="AY176" s="217" t="s">
        <v>155</v>
      </c>
    </row>
    <row r="177" spans="1:65" s="2" customFormat="1" ht="21.75" customHeight="1">
      <c r="A177" s="33"/>
      <c r="B177" s="34"/>
      <c r="C177" s="165" t="s">
        <v>333</v>
      </c>
      <c r="D177" s="165" t="s">
        <v>156</v>
      </c>
      <c r="E177" s="166" t="s">
        <v>390</v>
      </c>
      <c r="F177" s="167" t="s">
        <v>391</v>
      </c>
      <c r="G177" s="168" t="s">
        <v>246</v>
      </c>
      <c r="H177" s="169">
        <v>90</v>
      </c>
      <c r="I177" s="170"/>
      <c r="J177" s="171">
        <f>ROUND(I177*H177,2)</f>
        <v>0</v>
      </c>
      <c r="K177" s="172"/>
      <c r="L177" s="38"/>
      <c r="M177" s="173" t="s">
        <v>19</v>
      </c>
      <c r="N177" s="174" t="s">
        <v>46</v>
      </c>
      <c r="O177" s="63"/>
      <c r="P177" s="175">
        <f>O177*H177</f>
        <v>0</v>
      </c>
      <c r="Q177" s="175">
        <v>3.9079999999999997E-2</v>
      </c>
      <c r="R177" s="175">
        <f>Q177*H177</f>
        <v>3.5171999999999999</v>
      </c>
      <c r="S177" s="175">
        <v>0</v>
      </c>
      <c r="T177" s="17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7" t="s">
        <v>160</v>
      </c>
      <c r="AT177" s="177" t="s">
        <v>156</v>
      </c>
      <c r="AU177" s="177" t="s">
        <v>85</v>
      </c>
      <c r="AY177" s="16" t="s">
        <v>155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6" t="s">
        <v>83</v>
      </c>
      <c r="BK177" s="178">
        <f>ROUND(I177*H177,2)</f>
        <v>0</v>
      </c>
      <c r="BL177" s="16" t="s">
        <v>160</v>
      </c>
      <c r="BM177" s="177" t="s">
        <v>925</v>
      </c>
    </row>
    <row r="178" spans="1:65" s="13" customFormat="1" ht="11.25">
      <c r="B178" s="196"/>
      <c r="C178" s="197"/>
      <c r="D178" s="179" t="s">
        <v>241</v>
      </c>
      <c r="E178" s="198" t="s">
        <v>19</v>
      </c>
      <c r="F178" s="199" t="s">
        <v>923</v>
      </c>
      <c r="G178" s="197"/>
      <c r="H178" s="200">
        <v>90</v>
      </c>
      <c r="I178" s="201"/>
      <c r="J178" s="197"/>
      <c r="K178" s="197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241</v>
      </c>
      <c r="AU178" s="206" t="s">
        <v>85</v>
      </c>
      <c r="AV178" s="13" t="s">
        <v>85</v>
      </c>
      <c r="AW178" s="13" t="s">
        <v>37</v>
      </c>
      <c r="AX178" s="13" t="s">
        <v>75</v>
      </c>
      <c r="AY178" s="206" t="s">
        <v>155</v>
      </c>
    </row>
    <row r="179" spans="1:65" s="14" customFormat="1" ht="11.25">
      <c r="B179" s="207"/>
      <c r="C179" s="208"/>
      <c r="D179" s="179" t="s">
        <v>241</v>
      </c>
      <c r="E179" s="209" t="s">
        <v>19</v>
      </c>
      <c r="F179" s="210" t="s">
        <v>243</v>
      </c>
      <c r="G179" s="208"/>
      <c r="H179" s="211">
        <v>90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241</v>
      </c>
      <c r="AU179" s="217" t="s">
        <v>85</v>
      </c>
      <c r="AV179" s="14" t="s">
        <v>160</v>
      </c>
      <c r="AW179" s="14" t="s">
        <v>37</v>
      </c>
      <c r="AX179" s="14" t="s">
        <v>83</v>
      </c>
      <c r="AY179" s="217" t="s">
        <v>155</v>
      </c>
    </row>
    <row r="180" spans="1:65" s="2" customFormat="1" ht="21.75" customHeight="1">
      <c r="A180" s="33"/>
      <c r="B180" s="34"/>
      <c r="C180" s="165" t="s">
        <v>340</v>
      </c>
      <c r="D180" s="165" t="s">
        <v>156</v>
      </c>
      <c r="E180" s="166" t="s">
        <v>394</v>
      </c>
      <c r="F180" s="167" t="s">
        <v>395</v>
      </c>
      <c r="G180" s="168" t="s">
        <v>246</v>
      </c>
      <c r="H180" s="169">
        <v>90</v>
      </c>
      <c r="I180" s="170"/>
      <c r="J180" s="171">
        <f>ROUND(I180*H180,2)</f>
        <v>0</v>
      </c>
      <c r="K180" s="172"/>
      <c r="L180" s="38"/>
      <c r="M180" s="173" t="s">
        <v>19</v>
      </c>
      <c r="N180" s="174" t="s">
        <v>46</v>
      </c>
      <c r="O180" s="63"/>
      <c r="P180" s="175">
        <f>O180*H180</f>
        <v>0</v>
      </c>
      <c r="Q180" s="175">
        <v>0</v>
      </c>
      <c r="R180" s="175">
        <f>Q180*H180</f>
        <v>0</v>
      </c>
      <c r="S180" s="175">
        <v>0</v>
      </c>
      <c r="T180" s="17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7" t="s">
        <v>160</v>
      </c>
      <c r="AT180" s="177" t="s">
        <v>156</v>
      </c>
      <c r="AU180" s="177" t="s">
        <v>85</v>
      </c>
      <c r="AY180" s="16" t="s">
        <v>155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16" t="s">
        <v>83</v>
      </c>
      <c r="BK180" s="178">
        <f>ROUND(I180*H180,2)</f>
        <v>0</v>
      </c>
      <c r="BL180" s="16" t="s">
        <v>160</v>
      </c>
      <c r="BM180" s="177" t="s">
        <v>926</v>
      </c>
    </row>
    <row r="181" spans="1:65" s="13" customFormat="1" ht="11.25">
      <c r="B181" s="196"/>
      <c r="C181" s="197"/>
      <c r="D181" s="179" t="s">
        <v>241</v>
      </c>
      <c r="E181" s="198" t="s">
        <v>19</v>
      </c>
      <c r="F181" s="199" t="s">
        <v>923</v>
      </c>
      <c r="G181" s="197"/>
      <c r="H181" s="200">
        <v>90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241</v>
      </c>
      <c r="AU181" s="206" t="s">
        <v>85</v>
      </c>
      <c r="AV181" s="13" t="s">
        <v>85</v>
      </c>
      <c r="AW181" s="13" t="s">
        <v>37</v>
      </c>
      <c r="AX181" s="13" t="s">
        <v>75</v>
      </c>
      <c r="AY181" s="206" t="s">
        <v>155</v>
      </c>
    </row>
    <row r="182" spans="1:65" s="14" customFormat="1" ht="11.25">
      <c r="B182" s="207"/>
      <c r="C182" s="208"/>
      <c r="D182" s="179" t="s">
        <v>241</v>
      </c>
      <c r="E182" s="209" t="s">
        <v>19</v>
      </c>
      <c r="F182" s="210" t="s">
        <v>243</v>
      </c>
      <c r="G182" s="208"/>
      <c r="H182" s="211">
        <v>90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241</v>
      </c>
      <c r="AU182" s="217" t="s">
        <v>85</v>
      </c>
      <c r="AV182" s="14" t="s">
        <v>160</v>
      </c>
      <c r="AW182" s="14" t="s">
        <v>37</v>
      </c>
      <c r="AX182" s="14" t="s">
        <v>83</v>
      </c>
      <c r="AY182" s="217" t="s">
        <v>155</v>
      </c>
    </row>
    <row r="183" spans="1:65" s="2" customFormat="1" ht="16.5" customHeight="1">
      <c r="A183" s="33"/>
      <c r="B183" s="34"/>
      <c r="C183" s="165" t="s">
        <v>347</v>
      </c>
      <c r="D183" s="165" t="s">
        <v>156</v>
      </c>
      <c r="E183" s="166" t="s">
        <v>398</v>
      </c>
      <c r="F183" s="167" t="s">
        <v>399</v>
      </c>
      <c r="G183" s="168" t="s">
        <v>246</v>
      </c>
      <c r="H183" s="169">
        <v>90</v>
      </c>
      <c r="I183" s="170"/>
      <c r="J183" s="171">
        <f>ROUND(I183*H183,2)</f>
        <v>0</v>
      </c>
      <c r="K183" s="172"/>
      <c r="L183" s="38"/>
      <c r="M183" s="173" t="s">
        <v>19</v>
      </c>
      <c r="N183" s="174" t="s">
        <v>46</v>
      </c>
      <c r="O183" s="63"/>
      <c r="P183" s="175">
        <f>O183*H183</f>
        <v>0</v>
      </c>
      <c r="Q183" s="175">
        <v>0</v>
      </c>
      <c r="R183" s="175">
        <f>Q183*H183</f>
        <v>0</v>
      </c>
      <c r="S183" s="175">
        <v>0</v>
      </c>
      <c r="T183" s="17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7" t="s">
        <v>160</v>
      </c>
      <c r="AT183" s="177" t="s">
        <v>156</v>
      </c>
      <c r="AU183" s="177" t="s">
        <v>85</v>
      </c>
      <c r="AY183" s="16" t="s">
        <v>155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6" t="s">
        <v>83</v>
      </c>
      <c r="BK183" s="178">
        <f>ROUND(I183*H183,2)</f>
        <v>0</v>
      </c>
      <c r="BL183" s="16" t="s">
        <v>160</v>
      </c>
      <c r="BM183" s="177" t="s">
        <v>927</v>
      </c>
    </row>
    <row r="184" spans="1:65" s="2" customFormat="1" ht="29.25">
      <c r="A184" s="33"/>
      <c r="B184" s="34"/>
      <c r="C184" s="35"/>
      <c r="D184" s="179" t="s">
        <v>162</v>
      </c>
      <c r="E184" s="35"/>
      <c r="F184" s="180" t="s">
        <v>401</v>
      </c>
      <c r="G184" s="35"/>
      <c r="H184" s="35"/>
      <c r="I184" s="181"/>
      <c r="J184" s="35"/>
      <c r="K184" s="35"/>
      <c r="L184" s="38"/>
      <c r="M184" s="182"/>
      <c r="N184" s="183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162</v>
      </c>
      <c r="AU184" s="16" t="s">
        <v>85</v>
      </c>
    </row>
    <row r="185" spans="1:65" s="13" customFormat="1" ht="11.25">
      <c r="B185" s="196"/>
      <c r="C185" s="197"/>
      <c r="D185" s="179" t="s">
        <v>241</v>
      </c>
      <c r="E185" s="198" t="s">
        <v>19</v>
      </c>
      <c r="F185" s="199" t="s">
        <v>923</v>
      </c>
      <c r="G185" s="197"/>
      <c r="H185" s="200">
        <v>90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241</v>
      </c>
      <c r="AU185" s="206" t="s">
        <v>85</v>
      </c>
      <c r="AV185" s="13" t="s">
        <v>85</v>
      </c>
      <c r="AW185" s="13" t="s">
        <v>37</v>
      </c>
      <c r="AX185" s="13" t="s">
        <v>75</v>
      </c>
      <c r="AY185" s="206" t="s">
        <v>155</v>
      </c>
    </row>
    <row r="186" spans="1:65" s="14" customFormat="1" ht="11.25">
      <c r="B186" s="207"/>
      <c r="C186" s="208"/>
      <c r="D186" s="179" t="s">
        <v>241</v>
      </c>
      <c r="E186" s="209" t="s">
        <v>19</v>
      </c>
      <c r="F186" s="210" t="s">
        <v>243</v>
      </c>
      <c r="G186" s="208"/>
      <c r="H186" s="211">
        <v>90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241</v>
      </c>
      <c r="AU186" s="217" t="s">
        <v>85</v>
      </c>
      <c r="AV186" s="14" t="s">
        <v>160</v>
      </c>
      <c r="AW186" s="14" t="s">
        <v>37</v>
      </c>
      <c r="AX186" s="14" t="s">
        <v>83</v>
      </c>
      <c r="AY186" s="217" t="s">
        <v>155</v>
      </c>
    </row>
    <row r="187" spans="1:65" s="2" customFormat="1" ht="16.5" customHeight="1">
      <c r="A187" s="33"/>
      <c r="B187" s="34"/>
      <c r="C187" s="165" t="s">
        <v>353</v>
      </c>
      <c r="D187" s="165" t="s">
        <v>156</v>
      </c>
      <c r="E187" s="166" t="s">
        <v>403</v>
      </c>
      <c r="F187" s="167" t="s">
        <v>386</v>
      </c>
      <c r="G187" s="168" t="s">
        <v>246</v>
      </c>
      <c r="H187" s="169">
        <v>90</v>
      </c>
      <c r="I187" s="170"/>
      <c r="J187" s="171">
        <f>ROUND(I187*H187,2)</f>
        <v>0</v>
      </c>
      <c r="K187" s="172"/>
      <c r="L187" s="38"/>
      <c r="M187" s="173" t="s">
        <v>19</v>
      </c>
      <c r="N187" s="174" t="s">
        <v>46</v>
      </c>
      <c r="O187" s="63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7" t="s">
        <v>160</v>
      </c>
      <c r="AT187" s="177" t="s">
        <v>156</v>
      </c>
      <c r="AU187" s="177" t="s">
        <v>85</v>
      </c>
      <c r="AY187" s="16" t="s">
        <v>155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6" t="s">
        <v>83</v>
      </c>
      <c r="BK187" s="178">
        <f>ROUND(I187*H187,2)</f>
        <v>0</v>
      </c>
      <c r="BL187" s="16" t="s">
        <v>160</v>
      </c>
      <c r="BM187" s="177" t="s">
        <v>928</v>
      </c>
    </row>
    <row r="188" spans="1:65" s="2" customFormat="1" ht="29.25">
      <c r="A188" s="33"/>
      <c r="B188" s="34"/>
      <c r="C188" s="35"/>
      <c r="D188" s="179" t="s">
        <v>162</v>
      </c>
      <c r="E188" s="35"/>
      <c r="F188" s="180" t="s">
        <v>405</v>
      </c>
      <c r="G188" s="35"/>
      <c r="H188" s="35"/>
      <c r="I188" s="181"/>
      <c r="J188" s="35"/>
      <c r="K188" s="35"/>
      <c r="L188" s="38"/>
      <c r="M188" s="182"/>
      <c r="N188" s="183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162</v>
      </c>
      <c r="AU188" s="16" t="s">
        <v>85</v>
      </c>
    </row>
    <row r="189" spans="1:65" s="13" customFormat="1" ht="11.25">
      <c r="B189" s="196"/>
      <c r="C189" s="197"/>
      <c r="D189" s="179" t="s">
        <v>241</v>
      </c>
      <c r="E189" s="198" t="s">
        <v>19</v>
      </c>
      <c r="F189" s="199" t="s">
        <v>923</v>
      </c>
      <c r="G189" s="197"/>
      <c r="H189" s="200">
        <v>90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241</v>
      </c>
      <c r="AU189" s="206" t="s">
        <v>85</v>
      </c>
      <c r="AV189" s="13" t="s">
        <v>85</v>
      </c>
      <c r="AW189" s="13" t="s">
        <v>37</v>
      </c>
      <c r="AX189" s="13" t="s">
        <v>75</v>
      </c>
      <c r="AY189" s="206" t="s">
        <v>155</v>
      </c>
    </row>
    <row r="190" spans="1:65" s="14" customFormat="1" ht="11.25">
      <c r="B190" s="207"/>
      <c r="C190" s="208"/>
      <c r="D190" s="179" t="s">
        <v>241</v>
      </c>
      <c r="E190" s="209" t="s">
        <v>19</v>
      </c>
      <c r="F190" s="210" t="s">
        <v>243</v>
      </c>
      <c r="G190" s="208"/>
      <c r="H190" s="211">
        <v>90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241</v>
      </c>
      <c r="AU190" s="217" t="s">
        <v>85</v>
      </c>
      <c r="AV190" s="14" t="s">
        <v>160</v>
      </c>
      <c r="AW190" s="14" t="s">
        <v>37</v>
      </c>
      <c r="AX190" s="14" t="s">
        <v>83</v>
      </c>
      <c r="AY190" s="217" t="s">
        <v>155</v>
      </c>
    </row>
    <row r="191" spans="1:65" s="11" customFormat="1" ht="22.9" customHeight="1">
      <c r="B191" s="151"/>
      <c r="C191" s="152"/>
      <c r="D191" s="153" t="s">
        <v>74</v>
      </c>
      <c r="E191" s="194" t="s">
        <v>406</v>
      </c>
      <c r="F191" s="194" t="s">
        <v>407</v>
      </c>
      <c r="G191" s="152"/>
      <c r="H191" s="152"/>
      <c r="I191" s="155"/>
      <c r="J191" s="195">
        <f>BK191</f>
        <v>0</v>
      </c>
      <c r="K191" s="152"/>
      <c r="L191" s="157"/>
      <c r="M191" s="158"/>
      <c r="N191" s="159"/>
      <c r="O191" s="159"/>
      <c r="P191" s="160">
        <f>SUM(P192:P195)</f>
        <v>0</v>
      </c>
      <c r="Q191" s="159"/>
      <c r="R191" s="160">
        <f>SUM(R192:R195)</f>
        <v>0</v>
      </c>
      <c r="S191" s="159"/>
      <c r="T191" s="161">
        <f>SUM(T192:T195)</f>
        <v>0</v>
      </c>
      <c r="AR191" s="162" t="s">
        <v>83</v>
      </c>
      <c r="AT191" s="163" t="s">
        <v>74</v>
      </c>
      <c r="AU191" s="163" t="s">
        <v>83</v>
      </c>
      <c r="AY191" s="162" t="s">
        <v>155</v>
      </c>
      <c r="BK191" s="164">
        <f>SUM(BK192:BK195)</f>
        <v>0</v>
      </c>
    </row>
    <row r="192" spans="1:65" s="2" customFormat="1" ht="21.75" customHeight="1">
      <c r="A192" s="33"/>
      <c r="B192" s="34"/>
      <c r="C192" s="165" t="s">
        <v>360</v>
      </c>
      <c r="D192" s="165" t="s">
        <v>156</v>
      </c>
      <c r="E192" s="166" t="s">
        <v>409</v>
      </c>
      <c r="F192" s="167" t="s">
        <v>410</v>
      </c>
      <c r="G192" s="168" t="s">
        <v>324</v>
      </c>
      <c r="H192" s="169">
        <v>7.0339999999999998</v>
      </c>
      <c r="I192" s="170"/>
      <c r="J192" s="171">
        <f>ROUND(I192*H192,2)</f>
        <v>0</v>
      </c>
      <c r="K192" s="172"/>
      <c r="L192" s="38"/>
      <c r="M192" s="173" t="s">
        <v>19</v>
      </c>
      <c r="N192" s="174" t="s">
        <v>46</v>
      </c>
      <c r="O192" s="63"/>
      <c r="P192" s="175">
        <f>O192*H192</f>
        <v>0</v>
      </c>
      <c r="Q192" s="175">
        <v>0</v>
      </c>
      <c r="R192" s="175">
        <f>Q192*H192</f>
        <v>0</v>
      </c>
      <c r="S192" s="175">
        <v>0</v>
      </c>
      <c r="T192" s="17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7" t="s">
        <v>160</v>
      </c>
      <c r="AT192" s="177" t="s">
        <v>156</v>
      </c>
      <c r="AU192" s="177" t="s">
        <v>85</v>
      </c>
      <c r="AY192" s="16" t="s">
        <v>155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6" t="s">
        <v>83</v>
      </c>
      <c r="BK192" s="178">
        <f>ROUND(I192*H192,2)</f>
        <v>0</v>
      </c>
      <c r="BL192" s="16" t="s">
        <v>160</v>
      </c>
      <c r="BM192" s="177" t="s">
        <v>929</v>
      </c>
    </row>
    <row r="193" spans="1:65" s="2" customFormat="1" ht="21.75" customHeight="1">
      <c r="A193" s="33"/>
      <c r="B193" s="34"/>
      <c r="C193" s="165" t="s">
        <v>365</v>
      </c>
      <c r="D193" s="165" t="s">
        <v>156</v>
      </c>
      <c r="E193" s="166" t="s">
        <v>413</v>
      </c>
      <c r="F193" s="167" t="s">
        <v>414</v>
      </c>
      <c r="G193" s="168" t="s">
        <v>324</v>
      </c>
      <c r="H193" s="169">
        <v>112.544</v>
      </c>
      <c r="I193" s="170"/>
      <c r="J193" s="171">
        <f>ROUND(I193*H193,2)</f>
        <v>0</v>
      </c>
      <c r="K193" s="172"/>
      <c r="L193" s="38"/>
      <c r="M193" s="173" t="s">
        <v>19</v>
      </c>
      <c r="N193" s="174" t="s">
        <v>46</v>
      </c>
      <c r="O193" s="63"/>
      <c r="P193" s="175">
        <f>O193*H193</f>
        <v>0</v>
      </c>
      <c r="Q193" s="175">
        <v>0</v>
      </c>
      <c r="R193" s="175">
        <f>Q193*H193</f>
        <v>0</v>
      </c>
      <c r="S193" s="175">
        <v>0</v>
      </c>
      <c r="T193" s="17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7" t="s">
        <v>160</v>
      </c>
      <c r="AT193" s="177" t="s">
        <v>156</v>
      </c>
      <c r="AU193" s="177" t="s">
        <v>85</v>
      </c>
      <c r="AY193" s="16" t="s">
        <v>155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16" t="s">
        <v>83</v>
      </c>
      <c r="BK193" s="178">
        <f>ROUND(I193*H193,2)</f>
        <v>0</v>
      </c>
      <c r="BL193" s="16" t="s">
        <v>160</v>
      </c>
      <c r="BM193" s="177" t="s">
        <v>930</v>
      </c>
    </row>
    <row r="194" spans="1:65" s="13" customFormat="1" ht="11.25">
      <c r="B194" s="196"/>
      <c r="C194" s="197"/>
      <c r="D194" s="179" t="s">
        <v>241</v>
      </c>
      <c r="E194" s="197"/>
      <c r="F194" s="199" t="s">
        <v>931</v>
      </c>
      <c r="G194" s="197"/>
      <c r="H194" s="200">
        <v>112.544</v>
      </c>
      <c r="I194" s="201"/>
      <c r="J194" s="197"/>
      <c r="K194" s="197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241</v>
      </c>
      <c r="AU194" s="206" t="s">
        <v>85</v>
      </c>
      <c r="AV194" s="13" t="s">
        <v>85</v>
      </c>
      <c r="AW194" s="13" t="s">
        <v>4</v>
      </c>
      <c r="AX194" s="13" t="s">
        <v>83</v>
      </c>
      <c r="AY194" s="206" t="s">
        <v>155</v>
      </c>
    </row>
    <row r="195" spans="1:65" s="2" customFormat="1" ht="21.75" customHeight="1">
      <c r="A195" s="33"/>
      <c r="B195" s="34"/>
      <c r="C195" s="165" t="s">
        <v>370</v>
      </c>
      <c r="D195" s="165" t="s">
        <v>156</v>
      </c>
      <c r="E195" s="166" t="s">
        <v>418</v>
      </c>
      <c r="F195" s="167" t="s">
        <v>419</v>
      </c>
      <c r="G195" s="168" t="s">
        <v>324</v>
      </c>
      <c r="H195" s="169">
        <v>7.0339999999999998</v>
      </c>
      <c r="I195" s="170"/>
      <c r="J195" s="171">
        <f>ROUND(I195*H195,2)</f>
        <v>0</v>
      </c>
      <c r="K195" s="172"/>
      <c r="L195" s="38"/>
      <c r="M195" s="173" t="s">
        <v>19</v>
      </c>
      <c r="N195" s="174" t="s">
        <v>46</v>
      </c>
      <c r="O195" s="63"/>
      <c r="P195" s="175">
        <f>O195*H195</f>
        <v>0</v>
      </c>
      <c r="Q195" s="175">
        <v>0</v>
      </c>
      <c r="R195" s="175">
        <f>Q195*H195</f>
        <v>0</v>
      </c>
      <c r="S195" s="175">
        <v>0</v>
      </c>
      <c r="T195" s="17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77" t="s">
        <v>160</v>
      </c>
      <c r="AT195" s="177" t="s">
        <v>156</v>
      </c>
      <c r="AU195" s="177" t="s">
        <v>85</v>
      </c>
      <c r="AY195" s="16" t="s">
        <v>155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6" t="s">
        <v>83</v>
      </c>
      <c r="BK195" s="178">
        <f>ROUND(I195*H195,2)</f>
        <v>0</v>
      </c>
      <c r="BL195" s="16" t="s">
        <v>160</v>
      </c>
      <c r="BM195" s="177" t="s">
        <v>932</v>
      </c>
    </row>
    <row r="196" spans="1:65" s="11" customFormat="1" ht="22.9" customHeight="1">
      <c r="B196" s="151"/>
      <c r="C196" s="152"/>
      <c r="D196" s="153" t="s">
        <v>74</v>
      </c>
      <c r="E196" s="194" t="s">
        <v>421</v>
      </c>
      <c r="F196" s="194" t="s">
        <v>422</v>
      </c>
      <c r="G196" s="152"/>
      <c r="H196" s="152"/>
      <c r="I196" s="155"/>
      <c r="J196" s="195">
        <f>BK196</f>
        <v>0</v>
      </c>
      <c r="K196" s="152"/>
      <c r="L196" s="157"/>
      <c r="M196" s="158"/>
      <c r="N196" s="159"/>
      <c r="O196" s="159"/>
      <c r="P196" s="160">
        <f>P197</f>
        <v>0</v>
      </c>
      <c r="Q196" s="159"/>
      <c r="R196" s="160">
        <f>R197</f>
        <v>0</v>
      </c>
      <c r="S196" s="159"/>
      <c r="T196" s="161">
        <f>T197</f>
        <v>0</v>
      </c>
      <c r="AR196" s="162" t="s">
        <v>83</v>
      </c>
      <c r="AT196" s="163" t="s">
        <v>74</v>
      </c>
      <c r="AU196" s="163" t="s">
        <v>83</v>
      </c>
      <c r="AY196" s="162" t="s">
        <v>155</v>
      </c>
      <c r="BK196" s="164">
        <f>BK197</f>
        <v>0</v>
      </c>
    </row>
    <row r="197" spans="1:65" s="2" customFormat="1" ht="21.75" customHeight="1">
      <c r="A197" s="33"/>
      <c r="B197" s="34"/>
      <c r="C197" s="165" t="s">
        <v>375</v>
      </c>
      <c r="D197" s="165" t="s">
        <v>156</v>
      </c>
      <c r="E197" s="166" t="s">
        <v>424</v>
      </c>
      <c r="F197" s="167" t="s">
        <v>425</v>
      </c>
      <c r="G197" s="168" t="s">
        <v>324</v>
      </c>
      <c r="H197" s="169">
        <v>713.68399999999997</v>
      </c>
      <c r="I197" s="170"/>
      <c r="J197" s="171">
        <f>ROUND(I197*H197,2)</f>
        <v>0</v>
      </c>
      <c r="K197" s="172"/>
      <c r="L197" s="38"/>
      <c r="M197" s="218" t="s">
        <v>19</v>
      </c>
      <c r="N197" s="219" t="s">
        <v>46</v>
      </c>
      <c r="O197" s="186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7" t="s">
        <v>160</v>
      </c>
      <c r="AT197" s="177" t="s">
        <v>156</v>
      </c>
      <c r="AU197" s="177" t="s">
        <v>85</v>
      </c>
      <c r="AY197" s="16" t="s">
        <v>155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16" t="s">
        <v>83</v>
      </c>
      <c r="BK197" s="178">
        <f>ROUND(I197*H197,2)</f>
        <v>0</v>
      </c>
      <c r="BL197" s="16" t="s">
        <v>160</v>
      </c>
      <c r="BM197" s="177" t="s">
        <v>933</v>
      </c>
    </row>
    <row r="198" spans="1:65" s="2" customFormat="1" ht="6.95" customHeight="1">
      <c r="A198" s="33"/>
      <c r="B198" s="46"/>
      <c r="C198" s="47"/>
      <c r="D198" s="47"/>
      <c r="E198" s="47"/>
      <c r="F198" s="47"/>
      <c r="G198" s="47"/>
      <c r="H198" s="47"/>
      <c r="I198" s="47"/>
      <c r="J198" s="47"/>
      <c r="K198" s="47"/>
      <c r="L198" s="38"/>
      <c r="M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</row>
  </sheetData>
  <sheetProtection algorithmName="SHA-512" hashValue="rtnhs5MpxAy2pLVEUcASeAKKhqLIX6FkVwosYjPtOEB8msusApfybrD02hr6jhmMMeZsXVqeLw/P0yz2JG3A6Q==" saltValue="x1q3Pc95ViiiVUy9g3IbpI4HDt+S/HoEB97hX23rvjx/hjp3D3gN2q9+ODAiqQ49VvzA1MFghuxoszE3NdgGKA==" spinCount="100000" sheet="1" objects="1" scenarios="1" formatColumns="0" formatRows="0" autoFilter="0"/>
  <autoFilter ref="C85:K19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122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934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ROUND((SUM(BE80:BE109)),  2)</f>
        <v>0</v>
      </c>
      <c r="G33" s="33"/>
      <c r="H33" s="33"/>
      <c r="I33" s="117">
        <v>0.21</v>
      </c>
      <c r="J33" s="116">
        <f>ROUND(((SUM(BE80:BE109))*I33),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ROUND((SUM(BF80:BF109)),  2)</f>
        <v>0</v>
      </c>
      <c r="G34" s="33"/>
      <c r="H34" s="33"/>
      <c r="I34" s="117">
        <v>0.15</v>
      </c>
      <c r="J34" s="116">
        <f>ROUND(((SUM(BF80:BF109))*I34),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ROUND((SUM(BG80:BG109)),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ROUND((SUM(BH80:BH109)),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ROUND((SUM(BI80:BI109)),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060 - SO 06 - VRN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138</v>
      </c>
      <c r="E60" s="136"/>
      <c r="F60" s="136"/>
      <c r="G60" s="136"/>
      <c r="H60" s="136"/>
      <c r="I60" s="136"/>
      <c r="J60" s="137">
        <f>J81</f>
        <v>0</v>
      </c>
      <c r="K60" s="134"/>
      <c r="L60" s="138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>
      <c r="A67" s="33"/>
      <c r="B67" s="34"/>
      <c r="C67" s="22" t="s">
        <v>139</v>
      </c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>
      <c r="A70" s="33"/>
      <c r="B70" s="34"/>
      <c r="C70" s="35"/>
      <c r="D70" s="35"/>
      <c r="E70" s="284" t="str">
        <f>E7</f>
        <v>Desná, Loučná nad Desnou - oprava zdí a koryta toku, 1. etapa</v>
      </c>
      <c r="F70" s="285"/>
      <c r="G70" s="285"/>
      <c r="H70" s="28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132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241" t="str">
        <f>E9</f>
        <v>060 - SO 06 - VRN</v>
      </c>
      <c r="F72" s="286"/>
      <c r="G72" s="286"/>
      <c r="H72" s="286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21</v>
      </c>
      <c r="D74" s="35"/>
      <c r="E74" s="35"/>
      <c r="F74" s="26" t="str">
        <f>F12</f>
        <v>KN Rejhotice</v>
      </c>
      <c r="G74" s="35"/>
      <c r="H74" s="35"/>
      <c r="I74" s="28" t="s">
        <v>23</v>
      </c>
      <c r="J74" s="58" t="str">
        <f>IF(J12="","",J12)</f>
        <v>15. 2. 2021</v>
      </c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>
      <c r="A76" s="33"/>
      <c r="B76" s="34"/>
      <c r="C76" s="28" t="s">
        <v>25</v>
      </c>
      <c r="D76" s="35"/>
      <c r="E76" s="35"/>
      <c r="F76" s="26" t="str">
        <f>E15</f>
        <v>Povodí Moravy, s.p.</v>
      </c>
      <c r="G76" s="35"/>
      <c r="H76" s="35"/>
      <c r="I76" s="28" t="s">
        <v>33</v>
      </c>
      <c r="J76" s="31" t="str">
        <f>E21</f>
        <v>Ing. Vít Pučálek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28" t="s">
        <v>31</v>
      </c>
      <c r="D77" s="35"/>
      <c r="E77" s="35"/>
      <c r="F77" s="26" t="str">
        <f>IF(E18="","",E18)</f>
        <v>Vyplň údaj</v>
      </c>
      <c r="G77" s="35"/>
      <c r="H77" s="35"/>
      <c r="I77" s="28" t="s">
        <v>38</v>
      </c>
      <c r="J77" s="31" t="str">
        <f>E24</f>
        <v>Ing. Vít Pučálek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>
      <c r="A79" s="139"/>
      <c r="B79" s="140"/>
      <c r="C79" s="141" t="s">
        <v>140</v>
      </c>
      <c r="D79" s="142" t="s">
        <v>60</v>
      </c>
      <c r="E79" s="142" t="s">
        <v>56</v>
      </c>
      <c r="F79" s="142" t="s">
        <v>57</v>
      </c>
      <c r="G79" s="142" t="s">
        <v>141</v>
      </c>
      <c r="H79" s="142" t="s">
        <v>142</v>
      </c>
      <c r="I79" s="142" t="s">
        <v>143</v>
      </c>
      <c r="J79" s="143" t="s">
        <v>136</v>
      </c>
      <c r="K79" s="144" t="s">
        <v>144</v>
      </c>
      <c r="L79" s="145"/>
      <c r="M79" s="67" t="s">
        <v>19</v>
      </c>
      <c r="N79" s="68" t="s">
        <v>45</v>
      </c>
      <c r="O79" s="68" t="s">
        <v>145</v>
      </c>
      <c r="P79" s="68" t="s">
        <v>146</v>
      </c>
      <c r="Q79" s="68" t="s">
        <v>147</v>
      </c>
      <c r="R79" s="68" t="s">
        <v>148</v>
      </c>
      <c r="S79" s="68" t="s">
        <v>149</v>
      </c>
      <c r="T79" s="69" t="s">
        <v>150</v>
      </c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</row>
    <row r="80" spans="1:63" s="2" customFormat="1" ht="22.9" customHeight="1">
      <c r="A80" s="33"/>
      <c r="B80" s="34"/>
      <c r="C80" s="74" t="s">
        <v>151</v>
      </c>
      <c r="D80" s="35"/>
      <c r="E80" s="35"/>
      <c r="F80" s="35"/>
      <c r="G80" s="35"/>
      <c r="H80" s="35"/>
      <c r="I80" s="35"/>
      <c r="J80" s="146">
        <f>BK80</f>
        <v>0</v>
      </c>
      <c r="K80" s="35"/>
      <c r="L80" s="38"/>
      <c r="M80" s="70"/>
      <c r="N80" s="147"/>
      <c r="O80" s="71"/>
      <c r="P80" s="148">
        <f>P81</f>
        <v>0</v>
      </c>
      <c r="Q80" s="71"/>
      <c r="R80" s="148">
        <f>R81</f>
        <v>0</v>
      </c>
      <c r="S80" s="71"/>
      <c r="T80" s="149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74</v>
      </c>
      <c r="AU80" s="16" t="s">
        <v>137</v>
      </c>
      <c r="BK80" s="150">
        <f>BK81</f>
        <v>0</v>
      </c>
    </row>
    <row r="81" spans="1:65" s="11" customFormat="1" ht="25.9" customHeight="1">
      <c r="B81" s="151"/>
      <c r="C81" s="152"/>
      <c r="D81" s="153" t="s">
        <v>74</v>
      </c>
      <c r="E81" s="154" t="s">
        <v>152</v>
      </c>
      <c r="F81" s="154" t="s">
        <v>153</v>
      </c>
      <c r="G81" s="152"/>
      <c r="H81" s="152"/>
      <c r="I81" s="155"/>
      <c r="J81" s="156">
        <f>BK81</f>
        <v>0</v>
      </c>
      <c r="K81" s="152"/>
      <c r="L81" s="157"/>
      <c r="M81" s="158"/>
      <c r="N81" s="159"/>
      <c r="O81" s="159"/>
      <c r="P81" s="160">
        <f>SUM(P82:P109)</f>
        <v>0</v>
      </c>
      <c r="Q81" s="159"/>
      <c r="R81" s="160">
        <f>SUM(R82:R109)</f>
        <v>0</v>
      </c>
      <c r="S81" s="159"/>
      <c r="T81" s="161">
        <f>SUM(T82:T109)</f>
        <v>0</v>
      </c>
      <c r="AR81" s="162" t="s">
        <v>154</v>
      </c>
      <c r="AT81" s="163" t="s">
        <v>74</v>
      </c>
      <c r="AU81" s="163" t="s">
        <v>75</v>
      </c>
      <c r="AY81" s="162" t="s">
        <v>155</v>
      </c>
      <c r="BK81" s="164">
        <f>SUM(BK82:BK109)</f>
        <v>0</v>
      </c>
    </row>
    <row r="82" spans="1:65" s="2" customFormat="1" ht="16.5" customHeight="1">
      <c r="A82" s="33"/>
      <c r="B82" s="34"/>
      <c r="C82" s="165" t="s">
        <v>83</v>
      </c>
      <c r="D82" s="165" t="s">
        <v>156</v>
      </c>
      <c r="E82" s="166" t="s">
        <v>157</v>
      </c>
      <c r="F82" s="167" t="s">
        <v>158</v>
      </c>
      <c r="G82" s="168" t="s">
        <v>159</v>
      </c>
      <c r="H82" s="169">
        <v>1</v>
      </c>
      <c r="I82" s="170"/>
      <c r="J82" s="171">
        <f>ROUND(I82*H82,2)</f>
        <v>0</v>
      </c>
      <c r="K82" s="172"/>
      <c r="L82" s="38"/>
      <c r="M82" s="173" t="s">
        <v>19</v>
      </c>
      <c r="N82" s="174" t="s">
        <v>46</v>
      </c>
      <c r="O82" s="63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7" t="s">
        <v>160</v>
      </c>
      <c r="AT82" s="177" t="s">
        <v>156</v>
      </c>
      <c r="AU82" s="177" t="s">
        <v>83</v>
      </c>
      <c r="AY82" s="16" t="s">
        <v>155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16" t="s">
        <v>83</v>
      </c>
      <c r="BK82" s="178">
        <f>ROUND(I82*H82,2)</f>
        <v>0</v>
      </c>
      <c r="BL82" s="16" t="s">
        <v>160</v>
      </c>
      <c r="BM82" s="177" t="s">
        <v>935</v>
      </c>
    </row>
    <row r="83" spans="1:65" s="2" customFormat="1" ht="68.25">
      <c r="A83" s="33"/>
      <c r="B83" s="34"/>
      <c r="C83" s="35"/>
      <c r="D83" s="179" t="s">
        <v>162</v>
      </c>
      <c r="E83" s="35"/>
      <c r="F83" s="180" t="s">
        <v>163</v>
      </c>
      <c r="G83" s="35"/>
      <c r="H83" s="35"/>
      <c r="I83" s="181"/>
      <c r="J83" s="35"/>
      <c r="K83" s="35"/>
      <c r="L83" s="38"/>
      <c r="M83" s="182"/>
      <c r="N83" s="183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162</v>
      </c>
      <c r="AU83" s="16" t="s">
        <v>83</v>
      </c>
    </row>
    <row r="84" spans="1:65" s="2" customFormat="1" ht="16.5" customHeight="1">
      <c r="A84" s="33"/>
      <c r="B84" s="34"/>
      <c r="C84" s="165" t="s">
        <v>85</v>
      </c>
      <c r="D84" s="165" t="s">
        <v>156</v>
      </c>
      <c r="E84" s="166" t="s">
        <v>164</v>
      </c>
      <c r="F84" s="167" t="s">
        <v>165</v>
      </c>
      <c r="G84" s="168" t="s">
        <v>159</v>
      </c>
      <c r="H84" s="169">
        <v>1</v>
      </c>
      <c r="I84" s="170"/>
      <c r="J84" s="171">
        <f>ROUND(I84*H84,2)</f>
        <v>0</v>
      </c>
      <c r="K84" s="172"/>
      <c r="L84" s="38"/>
      <c r="M84" s="173" t="s">
        <v>19</v>
      </c>
      <c r="N84" s="174" t="s">
        <v>46</v>
      </c>
      <c r="O84" s="6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160</v>
      </c>
      <c r="AT84" s="177" t="s">
        <v>156</v>
      </c>
      <c r="AU84" s="177" t="s">
        <v>83</v>
      </c>
      <c r="AY84" s="16" t="s">
        <v>155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83</v>
      </c>
      <c r="BK84" s="178">
        <f>ROUND(I84*H84,2)</f>
        <v>0</v>
      </c>
      <c r="BL84" s="16" t="s">
        <v>160</v>
      </c>
      <c r="BM84" s="177" t="s">
        <v>936</v>
      </c>
    </row>
    <row r="85" spans="1:65" s="2" customFormat="1" ht="29.25">
      <c r="A85" s="33"/>
      <c r="B85" s="34"/>
      <c r="C85" s="35"/>
      <c r="D85" s="179" t="s">
        <v>162</v>
      </c>
      <c r="E85" s="35"/>
      <c r="F85" s="180" t="s">
        <v>167</v>
      </c>
      <c r="G85" s="35"/>
      <c r="H85" s="35"/>
      <c r="I85" s="181"/>
      <c r="J85" s="35"/>
      <c r="K85" s="35"/>
      <c r="L85" s="38"/>
      <c r="M85" s="182"/>
      <c r="N85" s="183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162</v>
      </c>
      <c r="AU85" s="16" t="s">
        <v>83</v>
      </c>
    </row>
    <row r="86" spans="1:65" s="2" customFormat="1" ht="16.5" customHeight="1">
      <c r="A86" s="33"/>
      <c r="B86" s="34"/>
      <c r="C86" s="165" t="s">
        <v>168</v>
      </c>
      <c r="D86" s="165" t="s">
        <v>156</v>
      </c>
      <c r="E86" s="166" t="s">
        <v>169</v>
      </c>
      <c r="F86" s="167" t="s">
        <v>170</v>
      </c>
      <c r="G86" s="168" t="s">
        <v>159</v>
      </c>
      <c r="H86" s="169">
        <v>1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46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160</v>
      </c>
      <c r="AT86" s="177" t="s">
        <v>156</v>
      </c>
      <c r="AU86" s="177" t="s">
        <v>83</v>
      </c>
      <c r="AY86" s="16" t="s">
        <v>155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83</v>
      </c>
      <c r="BK86" s="178">
        <f>ROUND(I86*H86,2)</f>
        <v>0</v>
      </c>
      <c r="BL86" s="16" t="s">
        <v>160</v>
      </c>
      <c r="BM86" s="177" t="s">
        <v>937</v>
      </c>
    </row>
    <row r="87" spans="1:65" s="2" customFormat="1" ht="19.5">
      <c r="A87" s="33"/>
      <c r="B87" s="34"/>
      <c r="C87" s="35"/>
      <c r="D87" s="179" t="s">
        <v>162</v>
      </c>
      <c r="E87" s="35"/>
      <c r="F87" s="180" t="s">
        <v>172</v>
      </c>
      <c r="G87" s="35"/>
      <c r="H87" s="35"/>
      <c r="I87" s="181"/>
      <c r="J87" s="35"/>
      <c r="K87" s="35"/>
      <c r="L87" s="38"/>
      <c r="M87" s="182"/>
      <c r="N87" s="183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162</v>
      </c>
      <c r="AU87" s="16" t="s">
        <v>83</v>
      </c>
    </row>
    <row r="88" spans="1:65" s="2" customFormat="1" ht="16.5" customHeight="1">
      <c r="A88" s="33"/>
      <c r="B88" s="34"/>
      <c r="C88" s="165" t="s">
        <v>160</v>
      </c>
      <c r="D88" s="165" t="s">
        <v>156</v>
      </c>
      <c r="E88" s="166" t="s">
        <v>173</v>
      </c>
      <c r="F88" s="167" t="s">
        <v>174</v>
      </c>
      <c r="G88" s="168" t="s">
        <v>159</v>
      </c>
      <c r="H88" s="169">
        <v>1</v>
      </c>
      <c r="I88" s="170"/>
      <c r="J88" s="171">
        <f>ROUND(I88*H88,2)</f>
        <v>0</v>
      </c>
      <c r="K88" s="172"/>
      <c r="L88" s="38"/>
      <c r="M88" s="173" t="s">
        <v>19</v>
      </c>
      <c r="N88" s="174" t="s">
        <v>46</v>
      </c>
      <c r="O88" s="6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7" t="s">
        <v>160</v>
      </c>
      <c r="AT88" s="177" t="s">
        <v>156</v>
      </c>
      <c r="AU88" s="177" t="s">
        <v>83</v>
      </c>
      <c r="AY88" s="16" t="s">
        <v>155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6" t="s">
        <v>83</v>
      </c>
      <c r="BK88" s="178">
        <f>ROUND(I88*H88,2)</f>
        <v>0</v>
      </c>
      <c r="BL88" s="16" t="s">
        <v>160</v>
      </c>
      <c r="BM88" s="177" t="s">
        <v>938</v>
      </c>
    </row>
    <row r="89" spans="1:65" s="2" customFormat="1" ht="29.25">
      <c r="A89" s="33"/>
      <c r="B89" s="34"/>
      <c r="C89" s="35"/>
      <c r="D89" s="179" t="s">
        <v>162</v>
      </c>
      <c r="E89" s="35"/>
      <c r="F89" s="180" t="s">
        <v>176</v>
      </c>
      <c r="G89" s="35"/>
      <c r="H89" s="35"/>
      <c r="I89" s="181"/>
      <c r="J89" s="35"/>
      <c r="K89" s="35"/>
      <c r="L89" s="38"/>
      <c r="M89" s="182"/>
      <c r="N89" s="183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162</v>
      </c>
      <c r="AU89" s="16" t="s">
        <v>83</v>
      </c>
    </row>
    <row r="90" spans="1:65" s="2" customFormat="1" ht="16.5" customHeight="1">
      <c r="A90" s="33"/>
      <c r="B90" s="34"/>
      <c r="C90" s="165" t="s">
        <v>154</v>
      </c>
      <c r="D90" s="165" t="s">
        <v>156</v>
      </c>
      <c r="E90" s="166" t="s">
        <v>177</v>
      </c>
      <c r="F90" s="167" t="s">
        <v>178</v>
      </c>
      <c r="G90" s="168" t="s">
        <v>159</v>
      </c>
      <c r="H90" s="169">
        <v>1</v>
      </c>
      <c r="I90" s="170"/>
      <c r="J90" s="171">
        <f>ROUND(I90*H90,2)</f>
        <v>0</v>
      </c>
      <c r="K90" s="172"/>
      <c r="L90" s="38"/>
      <c r="M90" s="173" t="s">
        <v>19</v>
      </c>
      <c r="N90" s="174" t="s">
        <v>46</v>
      </c>
      <c r="O90" s="6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160</v>
      </c>
      <c r="AT90" s="177" t="s">
        <v>156</v>
      </c>
      <c r="AU90" s="177" t="s">
        <v>83</v>
      </c>
      <c r="AY90" s="16" t="s">
        <v>155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83</v>
      </c>
      <c r="BK90" s="178">
        <f>ROUND(I90*H90,2)</f>
        <v>0</v>
      </c>
      <c r="BL90" s="16" t="s">
        <v>160</v>
      </c>
      <c r="BM90" s="177" t="s">
        <v>939</v>
      </c>
    </row>
    <row r="91" spans="1:65" s="2" customFormat="1" ht="16.5" customHeight="1">
      <c r="A91" s="33"/>
      <c r="B91" s="34"/>
      <c r="C91" s="165" t="s">
        <v>180</v>
      </c>
      <c r="D91" s="165" t="s">
        <v>156</v>
      </c>
      <c r="E91" s="166" t="s">
        <v>181</v>
      </c>
      <c r="F91" s="167" t="s">
        <v>182</v>
      </c>
      <c r="G91" s="168" t="s">
        <v>159</v>
      </c>
      <c r="H91" s="169">
        <v>1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83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940</v>
      </c>
    </row>
    <row r="92" spans="1:65" s="2" customFormat="1" ht="39">
      <c r="A92" s="33"/>
      <c r="B92" s="34"/>
      <c r="C92" s="35"/>
      <c r="D92" s="179" t="s">
        <v>162</v>
      </c>
      <c r="E92" s="35"/>
      <c r="F92" s="180" t="s">
        <v>184</v>
      </c>
      <c r="G92" s="35"/>
      <c r="H92" s="35"/>
      <c r="I92" s="181"/>
      <c r="J92" s="35"/>
      <c r="K92" s="35"/>
      <c r="L92" s="38"/>
      <c r="M92" s="182"/>
      <c r="N92" s="183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162</v>
      </c>
      <c r="AU92" s="16" t="s">
        <v>83</v>
      </c>
    </row>
    <row r="93" spans="1:65" s="2" customFormat="1" ht="16.5" customHeight="1">
      <c r="A93" s="33"/>
      <c r="B93" s="34"/>
      <c r="C93" s="165" t="s">
        <v>185</v>
      </c>
      <c r="D93" s="165" t="s">
        <v>156</v>
      </c>
      <c r="E93" s="166" t="s">
        <v>186</v>
      </c>
      <c r="F93" s="167" t="s">
        <v>187</v>
      </c>
      <c r="G93" s="168" t="s">
        <v>159</v>
      </c>
      <c r="H93" s="169">
        <v>1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46</v>
      </c>
      <c r="O93" s="6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160</v>
      </c>
      <c r="AT93" s="177" t="s">
        <v>156</v>
      </c>
      <c r="AU93" s="177" t="s">
        <v>83</v>
      </c>
      <c r="AY93" s="16" t="s">
        <v>155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83</v>
      </c>
      <c r="BK93" s="178">
        <f>ROUND(I93*H93,2)</f>
        <v>0</v>
      </c>
      <c r="BL93" s="16" t="s">
        <v>160</v>
      </c>
      <c r="BM93" s="177" t="s">
        <v>941</v>
      </c>
    </row>
    <row r="94" spans="1:65" s="2" customFormat="1" ht="19.5">
      <c r="A94" s="33"/>
      <c r="B94" s="34"/>
      <c r="C94" s="35"/>
      <c r="D94" s="179" t="s">
        <v>162</v>
      </c>
      <c r="E94" s="35"/>
      <c r="F94" s="180" t="s">
        <v>189</v>
      </c>
      <c r="G94" s="35"/>
      <c r="H94" s="35"/>
      <c r="I94" s="181"/>
      <c r="J94" s="35"/>
      <c r="K94" s="35"/>
      <c r="L94" s="38"/>
      <c r="M94" s="182"/>
      <c r="N94" s="18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162</v>
      </c>
      <c r="AU94" s="16" t="s">
        <v>83</v>
      </c>
    </row>
    <row r="95" spans="1:65" s="2" customFormat="1" ht="16.5" customHeight="1">
      <c r="A95" s="33"/>
      <c r="B95" s="34"/>
      <c r="C95" s="165" t="s">
        <v>190</v>
      </c>
      <c r="D95" s="165" t="s">
        <v>156</v>
      </c>
      <c r="E95" s="166" t="s">
        <v>191</v>
      </c>
      <c r="F95" s="167" t="s">
        <v>192</v>
      </c>
      <c r="G95" s="168" t="s">
        <v>159</v>
      </c>
      <c r="H95" s="169">
        <v>1</v>
      </c>
      <c r="I95" s="170"/>
      <c r="J95" s="171">
        <f>ROUND(I95*H95,2)</f>
        <v>0</v>
      </c>
      <c r="K95" s="172"/>
      <c r="L95" s="38"/>
      <c r="M95" s="173" t="s">
        <v>19</v>
      </c>
      <c r="N95" s="174" t="s">
        <v>46</v>
      </c>
      <c r="O95" s="6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160</v>
      </c>
      <c r="AT95" s="177" t="s">
        <v>156</v>
      </c>
      <c r="AU95" s="177" t="s">
        <v>83</v>
      </c>
      <c r="AY95" s="16" t="s">
        <v>155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83</v>
      </c>
      <c r="BK95" s="178">
        <f>ROUND(I95*H95,2)</f>
        <v>0</v>
      </c>
      <c r="BL95" s="16" t="s">
        <v>160</v>
      </c>
      <c r="BM95" s="177" t="s">
        <v>942</v>
      </c>
    </row>
    <row r="96" spans="1:65" s="2" customFormat="1" ht="19.5">
      <c r="A96" s="33"/>
      <c r="B96" s="34"/>
      <c r="C96" s="35"/>
      <c r="D96" s="179" t="s">
        <v>162</v>
      </c>
      <c r="E96" s="35"/>
      <c r="F96" s="180" t="s">
        <v>194</v>
      </c>
      <c r="G96" s="35"/>
      <c r="H96" s="35"/>
      <c r="I96" s="181"/>
      <c r="J96" s="35"/>
      <c r="K96" s="35"/>
      <c r="L96" s="38"/>
      <c r="M96" s="182"/>
      <c r="N96" s="183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162</v>
      </c>
      <c r="AU96" s="16" t="s">
        <v>83</v>
      </c>
    </row>
    <row r="97" spans="1:65" s="2" customFormat="1" ht="16.5" customHeight="1">
      <c r="A97" s="33"/>
      <c r="B97" s="34"/>
      <c r="C97" s="165" t="s">
        <v>195</v>
      </c>
      <c r="D97" s="165" t="s">
        <v>156</v>
      </c>
      <c r="E97" s="166" t="s">
        <v>196</v>
      </c>
      <c r="F97" s="167" t="s">
        <v>197</v>
      </c>
      <c r="G97" s="168" t="s">
        <v>159</v>
      </c>
      <c r="H97" s="169">
        <v>1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83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943</v>
      </c>
    </row>
    <row r="98" spans="1:65" s="2" customFormat="1" ht="19.5">
      <c r="A98" s="33"/>
      <c r="B98" s="34"/>
      <c r="C98" s="35"/>
      <c r="D98" s="179" t="s">
        <v>162</v>
      </c>
      <c r="E98" s="35"/>
      <c r="F98" s="180" t="s">
        <v>199</v>
      </c>
      <c r="G98" s="35"/>
      <c r="H98" s="35"/>
      <c r="I98" s="181"/>
      <c r="J98" s="35"/>
      <c r="K98" s="35"/>
      <c r="L98" s="38"/>
      <c r="M98" s="182"/>
      <c r="N98" s="183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162</v>
      </c>
      <c r="AU98" s="16" t="s">
        <v>83</v>
      </c>
    </row>
    <row r="99" spans="1:65" s="2" customFormat="1" ht="16.5" customHeight="1">
      <c r="A99" s="33"/>
      <c r="B99" s="34"/>
      <c r="C99" s="165" t="s">
        <v>200</v>
      </c>
      <c r="D99" s="165" t="s">
        <v>156</v>
      </c>
      <c r="E99" s="166" t="s">
        <v>201</v>
      </c>
      <c r="F99" s="167" t="s">
        <v>202</v>
      </c>
      <c r="G99" s="168" t="s">
        <v>159</v>
      </c>
      <c r="H99" s="169">
        <v>1</v>
      </c>
      <c r="I99" s="170"/>
      <c r="J99" s="171">
        <f>ROUND(I99*H99,2)</f>
        <v>0</v>
      </c>
      <c r="K99" s="172"/>
      <c r="L99" s="38"/>
      <c r="M99" s="173" t="s">
        <v>19</v>
      </c>
      <c r="N99" s="174" t="s">
        <v>46</v>
      </c>
      <c r="O99" s="63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7" t="s">
        <v>160</v>
      </c>
      <c r="AT99" s="177" t="s">
        <v>156</v>
      </c>
      <c r="AU99" s="177" t="s">
        <v>83</v>
      </c>
      <c r="AY99" s="16" t="s">
        <v>155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16" t="s">
        <v>83</v>
      </c>
      <c r="BK99" s="178">
        <f>ROUND(I99*H99,2)</f>
        <v>0</v>
      </c>
      <c r="BL99" s="16" t="s">
        <v>160</v>
      </c>
      <c r="BM99" s="177" t="s">
        <v>944</v>
      </c>
    </row>
    <row r="100" spans="1:65" s="2" customFormat="1" ht="48.75">
      <c r="A100" s="33"/>
      <c r="B100" s="34"/>
      <c r="C100" s="35"/>
      <c r="D100" s="179" t="s">
        <v>162</v>
      </c>
      <c r="E100" s="35"/>
      <c r="F100" s="180" t="s">
        <v>204</v>
      </c>
      <c r="G100" s="35"/>
      <c r="H100" s="35"/>
      <c r="I100" s="181"/>
      <c r="J100" s="35"/>
      <c r="K100" s="35"/>
      <c r="L100" s="38"/>
      <c r="M100" s="182"/>
      <c r="N100" s="183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162</v>
      </c>
      <c r="AU100" s="16" t="s">
        <v>83</v>
      </c>
    </row>
    <row r="101" spans="1:65" s="2" customFormat="1" ht="16.5" customHeight="1">
      <c r="A101" s="33"/>
      <c r="B101" s="34"/>
      <c r="C101" s="165" t="s">
        <v>205</v>
      </c>
      <c r="D101" s="165" t="s">
        <v>156</v>
      </c>
      <c r="E101" s="166" t="s">
        <v>206</v>
      </c>
      <c r="F101" s="167" t="s">
        <v>207</v>
      </c>
      <c r="G101" s="168" t="s">
        <v>159</v>
      </c>
      <c r="H101" s="169">
        <v>1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83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945</v>
      </c>
    </row>
    <row r="102" spans="1:65" s="2" customFormat="1" ht="19.5">
      <c r="A102" s="33"/>
      <c r="B102" s="34"/>
      <c r="C102" s="35"/>
      <c r="D102" s="179" t="s">
        <v>162</v>
      </c>
      <c r="E102" s="35"/>
      <c r="F102" s="180" t="s">
        <v>209</v>
      </c>
      <c r="G102" s="35"/>
      <c r="H102" s="35"/>
      <c r="I102" s="181"/>
      <c r="J102" s="35"/>
      <c r="K102" s="35"/>
      <c r="L102" s="38"/>
      <c r="M102" s="182"/>
      <c r="N102" s="183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162</v>
      </c>
      <c r="AU102" s="16" t="s">
        <v>83</v>
      </c>
    </row>
    <row r="103" spans="1:65" s="2" customFormat="1" ht="16.5" customHeight="1">
      <c r="A103" s="33"/>
      <c r="B103" s="34"/>
      <c r="C103" s="165" t="s">
        <v>210</v>
      </c>
      <c r="D103" s="165" t="s">
        <v>156</v>
      </c>
      <c r="E103" s="166" t="s">
        <v>211</v>
      </c>
      <c r="F103" s="167" t="s">
        <v>212</v>
      </c>
      <c r="G103" s="168" t="s">
        <v>159</v>
      </c>
      <c r="H103" s="169">
        <v>1</v>
      </c>
      <c r="I103" s="170"/>
      <c r="J103" s="171">
        <f>ROUND(I103*H103,2)</f>
        <v>0</v>
      </c>
      <c r="K103" s="172"/>
      <c r="L103" s="38"/>
      <c r="M103" s="173" t="s">
        <v>19</v>
      </c>
      <c r="N103" s="174" t="s">
        <v>46</v>
      </c>
      <c r="O103" s="63"/>
      <c r="P103" s="175">
        <f>O103*H103</f>
        <v>0</v>
      </c>
      <c r="Q103" s="175">
        <v>0</v>
      </c>
      <c r="R103" s="175">
        <f>Q103*H103</f>
        <v>0</v>
      </c>
      <c r="S103" s="175">
        <v>0</v>
      </c>
      <c r="T103" s="176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77" t="s">
        <v>160</v>
      </c>
      <c r="AT103" s="177" t="s">
        <v>156</v>
      </c>
      <c r="AU103" s="177" t="s">
        <v>83</v>
      </c>
      <c r="AY103" s="16" t="s">
        <v>155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16" t="s">
        <v>83</v>
      </c>
      <c r="BK103" s="178">
        <f>ROUND(I103*H103,2)</f>
        <v>0</v>
      </c>
      <c r="BL103" s="16" t="s">
        <v>160</v>
      </c>
      <c r="BM103" s="177" t="s">
        <v>946</v>
      </c>
    </row>
    <row r="104" spans="1:65" s="2" customFormat="1" ht="16.5" customHeight="1">
      <c r="A104" s="33"/>
      <c r="B104" s="34"/>
      <c r="C104" s="165" t="s">
        <v>214</v>
      </c>
      <c r="D104" s="165" t="s">
        <v>156</v>
      </c>
      <c r="E104" s="166" t="s">
        <v>215</v>
      </c>
      <c r="F104" s="167" t="s">
        <v>216</v>
      </c>
      <c r="G104" s="168" t="s">
        <v>159</v>
      </c>
      <c r="H104" s="169">
        <v>1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83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947</v>
      </c>
    </row>
    <row r="105" spans="1:65" s="2" customFormat="1" ht="16.5" customHeight="1">
      <c r="A105" s="33"/>
      <c r="B105" s="34"/>
      <c r="C105" s="165" t="s">
        <v>218</v>
      </c>
      <c r="D105" s="165" t="s">
        <v>156</v>
      </c>
      <c r="E105" s="166" t="s">
        <v>219</v>
      </c>
      <c r="F105" s="167" t="s">
        <v>220</v>
      </c>
      <c r="G105" s="168" t="s">
        <v>159</v>
      </c>
      <c r="H105" s="169">
        <v>1</v>
      </c>
      <c r="I105" s="170"/>
      <c r="J105" s="171">
        <f>ROUND(I105*H105,2)</f>
        <v>0</v>
      </c>
      <c r="K105" s="172"/>
      <c r="L105" s="38"/>
      <c r="M105" s="173" t="s">
        <v>19</v>
      </c>
      <c r="N105" s="174" t="s">
        <v>46</v>
      </c>
      <c r="O105" s="63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77" t="s">
        <v>160</v>
      </c>
      <c r="AT105" s="177" t="s">
        <v>156</v>
      </c>
      <c r="AU105" s="177" t="s">
        <v>83</v>
      </c>
      <c r="AY105" s="16" t="s">
        <v>155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16" t="s">
        <v>83</v>
      </c>
      <c r="BK105" s="178">
        <f>ROUND(I105*H105,2)</f>
        <v>0</v>
      </c>
      <c r="BL105" s="16" t="s">
        <v>160</v>
      </c>
      <c r="BM105" s="177" t="s">
        <v>948</v>
      </c>
    </row>
    <row r="106" spans="1:65" s="2" customFormat="1" ht="16.5" customHeight="1">
      <c r="A106" s="33"/>
      <c r="B106" s="34"/>
      <c r="C106" s="165" t="s">
        <v>8</v>
      </c>
      <c r="D106" s="165" t="s">
        <v>156</v>
      </c>
      <c r="E106" s="166" t="s">
        <v>222</v>
      </c>
      <c r="F106" s="167" t="s">
        <v>223</v>
      </c>
      <c r="G106" s="168" t="s">
        <v>159</v>
      </c>
      <c r="H106" s="169">
        <v>1</v>
      </c>
      <c r="I106" s="170"/>
      <c r="J106" s="171">
        <f>ROUND(I106*H106,2)</f>
        <v>0</v>
      </c>
      <c r="K106" s="172"/>
      <c r="L106" s="38"/>
      <c r="M106" s="173" t="s">
        <v>19</v>
      </c>
      <c r="N106" s="174" t="s">
        <v>46</v>
      </c>
      <c r="O106" s="63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77" t="s">
        <v>160</v>
      </c>
      <c r="AT106" s="177" t="s">
        <v>156</v>
      </c>
      <c r="AU106" s="177" t="s">
        <v>83</v>
      </c>
      <c r="AY106" s="16" t="s">
        <v>155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16" t="s">
        <v>83</v>
      </c>
      <c r="BK106" s="178">
        <f>ROUND(I106*H106,2)</f>
        <v>0</v>
      </c>
      <c r="BL106" s="16" t="s">
        <v>160</v>
      </c>
      <c r="BM106" s="177" t="s">
        <v>949</v>
      </c>
    </row>
    <row r="107" spans="1:65" s="2" customFormat="1" ht="19.5">
      <c r="A107" s="33"/>
      <c r="B107" s="34"/>
      <c r="C107" s="35"/>
      <c r="D107" s="179" t="s">
        <v>162</v>
      </c>
      <c r="E107" s="35"/>
      <c r="F107" s="180" t="s">
        <v>225</v>
      </c>
      <c r="G107" s="35"/>
      <c r="H107" s="35"/>
      <c r="I107" s="181"/>
      <c r="J107" s="35"/>
      <c r="K107" s="35"/>
      <c r="L107" s="38"/>
      <c r="M107" s="182"/>
      <c r="N107" s="183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162</v>
      </c>
      <c r="AU107" s="16" t="s">
        <v>83</v>
      </c>
    </row>
    <row r="108" spans="1:65" s="2" customFormat="1" ht="16.5" customHeight="1">
      <c r="A108" s="33"/>
      <c r="B108" s="34"/>
      <c r="C108" s="165" t="s">
        <v>302</v>
      </c>
      <c r="D108" s="165" t="s">
        <v>156</v>
      </c>
      <c r="E108" s="166" t="s">
        <v>441</v>
      </c>
      <c r="F108" s="167" t="s">
        <v>442</v>
      </c>
      <c r="G108" s="168" t="s">
        <v>159</v>
      </c>
      <c r="H108" s="169">
        <v>1</v>
      </c>
      <c r="I108" s="170"/>
      <c r="J108" s="171">
        <f>ROUND(I108*H108,2)</f>
        <v>0</v>
      </c>
      <c r="K108" s="172"/>
      <c r="L108" s="38"/>
      <c r="M108" s="173" t="s">
        <v>19</v>
      </c>
      <c r="N108" s="174" t="s">
        <v>46</v>
      </c>
      <c r="O108" s="63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77" t="s">
        <v>160</v>
      </c>
      <c r="AT108" s="177" t="s">
        <v>156</v>
      </c>
      <c r="AU108" s="177" t="s">
        <v>83</v>
      </c>
      <c r="AY108" s="16" t="s">
        <v>155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16" t="s">
        <v>83</v>
      </c>
      <c r="BK108" s="178">
        <f>ROUND(I108*H108,2)</f>
        <v>0</v>
      </c>
      <c r="BL108" s="16" t="s">
        <v>160</v>
      </c>
      <c r="BM108" s="177" t="s">
        <v>950</v>
      </c>
    </row>
    <row r="109" spans="1:65" s="2" customFormat="1" ht="19.5">
      <c r="A109" s="33"/>
      <c r="B109" s="34"/>
      <c r="C109" s="35"/>
      <c r="D109" s="179" t="s">
        <v>162</v>
      </c>
      <c r="E109" s="35"/>
      <c r="F109" s="180" t="s">
        <v>444</v>
      </c>
      <c r="G109" s="35"/>
      <c r="H109" s="35"/>
      <c r="I109" s="181"/>
      <c r="J109" s="35"/>
      <c r="K109" s="35"/>
      <c r="L109" s="38"/>
      <c r="M109" s="184"/>
      <c r="N109" s="185"/>
      <c r="O109" s="186"/>
      <c r="P109" s="186"/>
      <c r="Q109" s="186"/>
      <c r="R109" s="186"/>
      <c r="S109" s="186"/>
      <c r="T109" s="187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162</v>
      </c>
      <c r="AU109" s="16" t="s">
        <v>83</v>
      </c>
    </row>
    <row r="110" spans="1:65" s="2" customFormat="1" ht="6.95" customHeight="1">
      <c r="A110" s="33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8"/>
      <c r="M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</sheetData>
  <sheetProtection algorithmName="SHA-512" hashValue="n14HtBPL+3v6pepGgZg3SbrVfm1rOgPdIwHIubvwfVe7qePXxPY2sAKlBIr2nEh20kjFA1CafFy+lUQxdUH0QA==" saltValue="pP6wOHoMod2M4ArYLJ/FyGyZsRtZh6EJ00pyP/hQWFAYTjSq7II/O5s1Ry6pfcShR8HEQmZfuoHfFPztHXPauQ==" spinCount="100000" sheet="1" objects="1" scenarios="1" formatColumns="0" formatRows="0" autoFilter="0"/>
  <autoFilter ref="C79:K109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125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951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ROUND(J87,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ROUND((SUM(BE87:BE194)),  2)</f>
        <v>0</v>
      </c>
      <c r="G33" s="33"/>
      <c r="H33" s="33"/>
      <c r="I33" s="117">
        <v>0.21</v>
      </c>
      <c r="J33" s="116">
        <f>ROUND(((SUM(BE87:BE194))*I33),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ROUND((SUM(BF87:BF194)),  2)</f>
        <v>0</v>
      </c>
      <c r="G34" s="33"/>
      <c r="H34" s="33"/>
      <c r="I34" s="117">
        <v>0.15</v>
      </c>
      <c r="J34" s="116">
        <f>ROUND(((SUM(BF87:BF194))*I34),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ROUND((SUM(BG87:BG194)),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ROUND((SUM(BH87:BH194)),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ROUND((SUM(BI87:BI194)),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061_OP - SO 06 - ř.km 30,197 - 30,251 40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227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12" customFormat="1" ht="19.899999999999999" customHeight="1">
      <c r="B61" s="188"/>
      <c r="C61" s="189"/>
      <c r="D61" s="190" t="s">
        <v>228</v>
      </c>
      <c r="E61" s="191"/>
      <c r="F61" s="191"/>
      <c r="G61" s="191"/>
      <c r="H61" s="191"/>
      <c r="I61" s="191"/>
      <c r="J61" s="192">
        <f>J89</f>
        <v>0</v>
      </c>
      <c r="K61" s="189"/>
      <c r="L61" s="193"/>
    </row>
    <row r="62" spans="1:47" s="12" customFormat="1" ht="19.899999999999999" customHeight="1">
      <c r="B62" s="188"/>
      <c r="C62" s="189"/>
      <c r="D62" s="190" t="s">
        <v>229</v>
      </c>
      <c r="E62" s="191"/>
      <c r="F62" s="191"/>
      <c r="G62" s="191"/>
      <c r="H62" s="191"/>
      <c r="I62" s="191"/>
      <c r="J62" s="192">
        <f>J138</f>
        <v>0</v>
      </c>
      <c r="K62" s="189"/>
      <c r="L62" s="193"/>
    </row>
    <row r="63" spans="1:47" s="12" customFormat="1" ht="19.899999999999999" customHeight="1">
      <c r="B63" s="188"/>
      <c r="C63" s="189"/>
      <c r="D63" s="190" t="s">
        <v>230</v>
      </c>
      <c r="E63" s="191"/>
      <c r="F63" s="191"/>
      <c r="G63" s="191"/>
      <c r="H63" s="191"/>
      <c r="I63" s="191"/>
      <c r="J63" s="192">
        <f>J163</f>
        <v>0</v>
      </c>
      <c r="K63" s="189"/>
      <c r="L63" s="193"/>
    </row>
    <row r="64" spans="1:47" s="12" customFormat="1" ht="19.899999999999999" customHeight="1">
      <c r="B64" s="188"/>
      <c r="C64" s="189"/>
      <c r="D64" s="190" t="s">
        <v>535</v>
      </c>
      <c r="E64" s="191"/>
      <c r="F64" s="191"/>
      <c r="G64" s="191"/>
      <c r="H64" s="191"/>
      <c r="I64" s="191"/>
      <c r="J64" s="192">
        <f>J184</f>
        <v>0</v>
      </c>
      <c r="K64" s="189"/>
      <c r="L64" s="193"/>
    </row>
    <row r="65" spans="1:31" s="12" customFormat="1" ht="19.899999999999999" customHeight="1">
      <c r="B65" s="188"/>
      <c r="C65" s="189"/>
      <c r="D65" s="190" t="s">
        <v>233</v>
      </c>
      <c r="E65" s="191"/>
      <c r="F65" s="191"/>
      <c r="G65" s="191"/>
      <c r="H65" s="191"/>
      <c r="I65" s="191"/>
      <c r="J65" s="192">
        <f>J191</f>
        <v>0</v>
      </c>
      <c r="K65" s="189"/>
      <c r="L65" s="193"/>
    </row>
    <row r="66" spans="1:31" s="9" customFormat="1" ht="24.95" customHeight="1">
      <c r="B66" s="133"/>
      <c r="C66" s="134"/>
      <c r="D66" s="135" t="s">
        <v>952</v>
      </c>
      <c r="E66" s="136"/>
      <c r="F66" s="136"/>
      <c r="G66" s="136"/>
      <c r="H66" s="136"/>
      <c r="I66" s="136"/>
      <c r="J66" s="137">
        <f>J193</f>
        <v>0</v>
      </c>
      <c r="K66" s="134"/>
      <c r="L66" s="138"/>
    </row>
    <row r="67" spans="1:31" s="12" customFormat="1" ht="19.899999999999999" customHeight="1">
      <c r="B67" s="188"/>
      <c r="C67" s="189"/>
      <c r="D67" s="190" t="s">
        <v>953</v>
      </c>
      <c r="E67" s="191"/>
      <c r="F67" s="191"/>
      <c r="G67" s="191"/>
      <c r="H67" s="191"/>
      <c r="I67" s="191"/>
      <c r="J67" s="192">
        <f>J194</f>
        <v>0</v>
      </c>
      <c r="K67" s="189"/>
      <c r="L67" s="193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139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84" t="str">
        <f>E7</f>
        <v>Desná, Loučná nad Desnou - oprava zdí a koryta toku, 1. etapa</v>
      </c>
      <c r="F77" s="285"/>
      <c r="G77" s="285"/>
      <c r="H77" s="28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132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E9</f>
        <v>061_OP - SO 06 - ř.km 30,197 - 30,251 40</v>
      </c>
      <c r="F79" s="286"/>
      <c r="G79" s="286"/>
      <c r="H79" s="286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>KN Rejhotice</v>
      </c>
      <c r="G81" s="35"/>
      <c r="H81" s="35"/>
      <c r="I81" s="28" t="s">
        <v>23</v>
      </c>
      <c r="J81" s="58" t="str">
        <f>IF(J12="","",J12)</f>
        <v>15. 2. 2021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25</v>
      </c>
      <c r="D83" s="35"/>
      <c r="E83" s="35"/>
      <c r="F83" s="26" t="str">
        <f>E15</f>
        <v>Povodí Moravy, s.p.</v>
      </c>
      <c r="G83" s="35"/>
      <c r="H83" s="35"/>
      <c r="I83" s="28" t="s">
        <v>33</v>
      </c>
      <c r="J83" s="31" t="str">
        <f>E21</f>
        <v>Ing. Vít Pučálek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31</v>
      </c>
      <c r="D84" s="35"/>
      <c r="E84" s="35"/>
      <c r="F84" s="26" t="str">
        <f>IF(E18="","",E18)</f>
        <v>Vyplň údaj</v>
      </c>
      <c r="G84" s="35"/>
      <c r="H84" s="35"/>
      <c r="I84" s="28" t="s">
        <v>38</v>
      </c>
      <c r="J84" s="31" t="str">
        <f>E24</f>
        <v>Ing. Vít Pučálek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0" customFormat="1" ht="29.25" customHeight="1">
      <c r="A86" s="139"/>
      <c r="B86" s="140"/>
      <c r="C86" s="141" t="s">
        <v>140</v>
      </c>
      <c r="D86" s="142" t="s">
        <v>60</v>
      </c>
      <c r="E86" s="142" t="s">
        <v>56</v>
      </c>
      <c r="F86" s="142" t="s">
        <v>57</v>
      </c>
      <c r="G86" s="142" t="s">
        <v>141</v>
      </c>
      <c r="H86" s="142" t="s">
        <v>142</v>
      </c>
      <c r="I86" s="142" t="s">
        <v>143</v>
      </c>
      <c r="J86" s="143" t="s">
        <v>136</v>
      </c>
      <c r="K86" s="144" t="s">
        <v>144</v>
      </c>
      <c r="L86" s="145"/>
      <c r="M86" s="67" t="s">
        <v>19</v>
      </c>
      <c r="N86" s="68" t="s">
        <v>45</v>
      </c>
      <c r="O86" s="68" t="s">
        <v>145</v>
      </c>
      <c r="P86" s="68" t="s">
        <v>146</v>
      </c>
      <c r="Q86" s="68" t="s">
        <v>147</v>
      </c>
      <c r="R86" s="68" t="s">
        <v>148</v>
      </c>
      <c r="S86" s="68" t="s">
        <v>149</v>
      </c>
      <c r="T86" s="69" t="s">
        <v>150</v>
      </c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</row>
    <row r="87" spans="1:65" s="2" customFormat="1" ht="22.9" customHeight="1">
      <c r="A87" s="33"/>
      <c r="B87" s="34"/>
      <c r="C87" s="74" t="s">
        <v>151</v>
      </c>
      <c r="D87" s="35"/>
      <c r="E87" s="35"/>
      <c r="F87" s="35"/>
      <c r="G87" s="35"/>
      <c r="H87" s="35"/>
      <c r="I87" s="35"/>
      <c r="J87" s="146">
        <f>BK87</f>
        <v>0</v>
      </c>
      <c r="K87" s="35"/>
      <c r="L87" s="38"/>
      <c r="M87" s="70"/>
      <c r="N87" s="147"/>
      <c r="O87" s="71"/>
      <c r="P87" s="148">
        <f>P88+P193</f>
        <v>0</v>
      </c>
      <c r="Q87" s="71"/>
      <c r="R87" s="148">
        <f>R88+R193</f>
        <v>503.62072239999992</v>
      </c>
      <c r="S87" s="71"/>
      <c r="T87" s="149">
        <f>T88+T193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74</v>
      </c>
      <c r="AU87" s="16" t="s">
        <v>137</v>
      </c>
      <c r="BK87" s="150">
        <f>BK88+BK193</f>
        <v>0</v>
      </c>
    </row>
    <row r="88" spans="1:65" s="11" customFormat="1" ht="25.9" customHeight="1">
      <c r="B88" s="151"/>
      <c r="C88" s="152"/>
      <c r="D88" s="153" t="s">
        <v>74</v>
      </c>
      <c r="E88" s="154" t="s">
        <v>234</v>
      </c>
      <c r="F88" s="154" t="s">
        <v>235</v>
      </c>
      <c r="G88" s="152"/>
      <c r="H88" s="152"/>
      <c r="I88" s="155"/>
      <c r="J88" s="156">
        <f>BK88</f>
        <v>0</v>
      </c>
      <c r="K88" s="152"/>
      <c r="L88" s="157"/>
      <c r="M88" s="158"/>
      <c r="N88" s="159"/>
      <c r="O88" s="159"/>
      <c r="P88" s="160">
        <f>P89+P138+P163+P184+P191</f>
        <v>0</v>
      </c>
      <c r="Q88" s="159"/>
      <c r="R88" s="160">
        <f>R89+R138+R163+R184+R191</f>
        <v>503.62072239999992</v>
      </c>
      <c r="S88" s="159"/>
      <c r="T88" s="161">
        <f>T89+T138+T163+T184+T191</f>
        <v>0</v>
      </c>
      <c r="AR88" s="162" t="s">
        <v>83</v>
      </c>
      <c r="AT88" s="163" t="s">
        <v>74</v>
      </c>
      <c r="AU88" s="163" t="s">
        <v>75</v>
      </c>
      <c r="AY88" s="162" t="s">
        <v>155</v>
      </c>
      <c r="BK88" s="164">
        <f>BK89+BK138+BK163+BK184+BK191</f>
        <v>0</v>
      </c>
    </row>
    <row r="89" spans="1:65" s="11" customFormat="1" ht="22.9" customHeight="1">
      <c r="B89" s="151"/>
      <c r="C89" s="152"/>
      <c r="D89" s="153" t="s">
        <v>74</v>
      </c>
      <c r="E89" s="194" t="s">
        <v>83</v>
      </c>
      <c r="F89" s="194" t="s">
        <v>236</v>
      </c>
      <c r="G89" s="152"/>
      <c r="H89" s="152"/>
      <c r="I89" s="155"/>
      <c r="J89" s="195">
        <f>BK89</f>
        <v>0</v>
      </c>
      <c r="K89" s="152"/>
      <c r="L89" s="157"/>
      <c r="M89" s="158"/>
      <c r="N89" s="159"/>
      <c r="O89" s="159"/>
      <c r="P89" s="160">
        <f>SUM(P90:P137)</f>
        <v>0</v>
      </c>
      <c r="Q89" s="159"/>
      <c r="R89" s="160">
        <f>SUM(R90:R137)</f>
        <v>5.5249999999999994E-2</v>
      </c>
      <c r="S89" s="159"/>
      <c r="T89" s="161">
        <f>SUM(T90:T137)</f>
        <v>0</v>
      </c>
      <c r="AR89" s="162" t="s">
        <v>83</v>
      </c>
      <c r="AT89" s="163" t="s">
        <v>74</v>
      </c>
      <c r="AU89" s="163" t="s">
        <v>83</v>
      </c>
      <c r="AY89" s="162" t="s">
        <v>155</v>
      </c>
      <c r="BK89" s="164">
        <f>SUM(BK90:BK137)</f>
        <v>0</v>
      </c>
    </row>
    <row r="90" spans="1:65" s="2" customFormat="1" ht="21.75" customHeight="1">
      <c r="A90" s="33"/>
      <c r="B90" s="34"/>
      <c r="C90" s="165" t="s">
        <v>83</v>
      </c>
      <c r="D90" s="165" t="s">
        <v>156</v>
      </c>
      <c r="E90" s="166" t="s">
        <v>253</v>
      </c>
      <c r="F90" s="167" t="s">
        <v>254</v>
      </c>
      <c r="G90" s="168" t="s">
        <v>159</v>
      </c>
      <c r="H90" s="169">
        <v>1</v>
      </c>
      <c r="I90" s="170"/>
      <c r="J90" s="171">
        <f>ROUND(I90*H90,2)</f>
        <v>0</v>
      </c>
      <c r="K90" s="172"/>
      <c r="L90" s="38"/>
      <c r="M90" s="173" t="s">
        <v>19</v>
      </c>
      <c r="N90" s="174" t="s">
        <v>46</v>
      </c>
      <c r="O90" s="6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160</v>
      </c>
      <c r="AT90" s="177" t="s">
        <v>156</v>
      </c>
      <c r="AU90" s="177" t="s">
        <v>85</v>
      </c>
      <c r="AY90" s="16" t="s">
        <v>155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83</v>
      </c>
      <c r="BK90" s="178">
        <f>ROUND(I90*H90,2)</f>
        <v>0</v>
      </c>
      <c r="BL90" s="16" t="s">
        <v>160</v>
      </c>
      <c r="BM90" s="177" t="s">
        <v>954</v>
      </c>
    </row>
    <row r="91" spans="1:65" s="2" customFormat="1" ht="21.75" customHeight="1">
      <c r="A91" s="33"/>
      <c r="B91" s="34"/>
      <c r="C91" s="165" t="s">
        <v>85</v>
      </c>
      <c r="D91" s="165" t="s">
        <v>156</v>
      </c>
      <c r="E91" s="166" t="s">
        <v>450</v>
      </c>
      <c r="F91" s="167" t="s">
        <v>451</v>
      </c>
      <c r="G91" s="168" t="s">
        <v>258</v>
      </c>
      <c r="H91" s="169">
        <v>116.96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85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955</v>
      </c>
    </row>
    <row r="92" spans="1:65" s="2" customFormat="1" ht="19.5">
      <c r="A92" s="33"/>
      <c r="B92" s="34"/>
      <c r="C92" s="35"/>
      <c r="D92" s="179" t="s">
        <v>162</v>
      </c>
      <c r="E92" s="35"/>
      <c r="F92" s="180" t="s">
        <v>858</v>
      </c>
      <c r="G92" s="35"/>
      <c r="H92" s="35"/>
      <c r="I92" s="181"/>
      <c r="J92" s="35"/>
      <c r="K92" s="35"/>
      <c r="L92" s="38"/>
      <c r="M92" s="182"/>
      <c r="N92" s="183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162</v>
      </c>
      <c r="AU92" s="16" t="s">
        <v>85</v>
      </c>
    </row>
    <row r="93" spans="1:65" s="13" customFormat="1" ht="11.25">
      <c r="B93" s="196"/>
      <c r="C93" s="197"/>
      <c r="D93" s="179" t="s">
        <v>241</v>
      </c>
      <c r="E93" s="198" t="s">
        <v>19</v>
      </c>
      <c r="F93" s="199" t="s">
        <v>956</v>
      </c>
      <c r="G93" s="197"/>
      <c r="H93" s="200">
        <v>116.96</v>
      </c>
      <c r="I93" s="201"/>
      <c r="J93" s="197"/>
      <c r="K93" s="197"/>
      <c r="L93" s="202"/>
      <c r="M93" s="203"/>
      <c r="N93" s="204"/>
      <c r="O93" s="204"/>
      <c r="P93" s="204"/>
      <c r="Q93" s="204"/>
      <c r="R93" s="204"/>
      <c r="S93" s="204"/>
      <c r="T93" s="205"/>
      <c r="AT93" s="206" t="s">
        <v>241</v>
      </c>
      <c r="AU93" s="206" t="s">
        <v>85</v>
      </c>
      <c r="AV93" s="13" t="s">
        <v>85</v>
      </c>
      <c r="AW93" s="13" t="s">
        <v>37</v>
      </c>
      <c r="AX93" s="13" t="s">
        <v>75</v>
      </c>
      <c r="AY93" s="206" t="s">
        <v>155</v>
      </c>
    </row>
    <row r="94" spans="1:65" s="14" customFormat="1" ht="11.25">
      <c r="B94" s="207"/>
      <c r="C94" s="208"/>
      <c r="D94" s="179" t="s">
        <v>241</v>
      </c>
      <c r="E94" s="209" t="s">
        <v>19</v>
      </c>
      <c r="F94" s="210" t="s">
        <v>243</v>
      </c>
      <c r="G94" s="208"/>
      <c r="H94" s="211">
        <v>116.96</v>
      </c>
      <c r="I94" s="212"/>
      <c r="J94" s="208"/>
      <c r="K94" s="208"/>
      <c r="L94" s="213"/>
      <c r="M94" s="214"/>
      <c r="N94" s="215"/>
      <c r="O94" s="215"/>
      <c r="P94" s="215"/>
      <c r="Q94" s="215"/>
      <c r="R94" s="215"/>
      <c r="S94" s="215"/>
      <c r="T94" s="216"/>
      <c r="AT94" s="217" t="s">
        <v>241</v>
      </c>
      <c r="AU94" s="217" t="s">
        <v>85</v>
      </c>
      <c r="AV94" s="14" t="s">
        <v>160</v>
      </c>
      <c r="AW94" s="14" t="s">
        <v>37</v>
      </c>
      <c r="AX94" s="14" t="s">
        <v>83</v>
      </c>
      <c r="AY94" s="217" t="s">
        <v>155</v>
      </c>
    </row>
    <row r="95" spans="1:65" s="2" customFormat="1" ht="33" customHeight="1">
      <c r="A95" s="33"/>
      <c r="B95" s="34"/>
      <c r="C95" s="165" t="s">
        <v>168</v>
      </c>
      <c r="D95" s="165" t="s">
        <v>156</v>
      </c>
      <c r="E95" s="166" t="s">
        <v>541</v>
      </c>
      <c r="F95" s="167" t="s">
        <v>542</v>
      </c>
      <c r="G95" s="168" t="s">
        <v>258</v>
      </c>
      <c r="H95" s="169">
        <v>55.9</v>
      </c>
      <c r="I95" s="170"/>
      <c r="J95" s="171">
        <f>ROUND(I95*H95,2)</f>
        <v>0</v>
      </c>
      <c r="K95" s="172"/>
      <c r="L95" s="38"/>
      <c r="M95" s="173" t="s">
        <v>19</v>
      </c>
      <c r="N95" s="174" t="s">
        <v>46</v>
      </c>
      <c r="O95" s="6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160</v>
      </c>
      <c r="AT95" s="177" t="s">
        <v>156</v>
      </c>
      <c r="AU95" s="177" t="s">
        <v>85</v>
      </c>
      <c r="AY95" s="16" t="s">
        <v>155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83</v>
      </c>
      <c r="BK95" s="178">
        <f>ROUND(I95*H95,2)</f>
        <v>0</v>
      </c>
      <c r="BL95" s="16" t="s">
        <v>160</v>
      </c>
      <c r="BM95" s="177" t="s">
        <v>957</v>
      </c>
    </row>
    <row r="96" spans="1:65" s="13" customFormat="1" ht="11.25">
      <c r="B96" s="196"/>
      <c r="C96" s="197"/>
      <c r="D96" s="179" t="s">
        <v>241</v>
      </c>
      <c r="E96" s="198" t="s">
        <v>19</v>
      </c>
      <c r="F96" s="199" t="s">
        <v>958</v>
      </c>
      <c r="G96" s="197"/>
      <c r="H96" s="200">
        <v>55.9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241</v>
      </c>
      <c r="AU96" s="206" t="s">
        <v>85</v>
      </c>
      <c r="AV96" s="13" t="s">
        <v>85</v>
      </c>
      <c r="AW96" s="13" t="s">
        <v>37</v>
      </c>
      <c r="AX96" s="13" t="s">
        <v>75</v>
      </c>
      <c r="AY96" s="206" t="s">
        <v>155</v>
      </c>
    </row>
    <row r="97" spans="1:65" s="14" customFormat="1" ht="11.25">
      <c r="B97" s="207"/>
      <c r="C97" s="208"/>
      <c r="D97" s="179" t="s">
        <v>241</v>
      </c>
      <c r="E97" s="209" t="s">
        <v>19</v>
      </c>
      <c r="F97" s="210" t="s">
        <v>243</v>
      </c>
      <c r="G97" s="208"/>
      <c r="H97" s="211">
        <v>55.9</v>
      </c>
      <c r="I97" s="212"/>
      <c r="J97" s="208"/>
      <c r="K97" s="208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241</v>
      </c>
      <c r="AU97" s="217" t="s">
        <v>85</v>
      </c>
      <c r="AV97" s="14" t="s">
        <v>160</v>
      </c>
      <c r="AW97" s="14" t="s">
        <v>37</v>
      </c>
      <c r="AX97" s="14" t="s">
        <v>83</v>
      </c>
      <c r="AY97" s="217" t="s">
        <v>155</v>
      </c>
    </row>
    <row r="98" spans="1:65" s="2" customFormat="1" ht="21.75" customHeight="1">
      <c r="A98" s="33"/>
      <c r="B98" s="34"/>
      <c r="C98" s="165" t="s">
        <v>160</v>
      </c>
      <c r="D98" s="165" t="s">
        <v>156</v>
      </c>
      <c r="E98" s="166" t="s">
        <v>261</v>
      </c>
      <c r="F98" s="167" t="s">
        <v>262</v>
      </c>
      <c r="G98" s="168" t="s">
        <v>258</v>
      </c>
      <c r="H98" s="169">
        <v>59.84</v>
      </c>
      <c r="I98" s="170"/>
      <c r="J98" s="171">
        <f>ROUND(I98*H98,2)</f>
        <v>0</v>
      </c>
      <c r="K98" s="172"/>
      <c r="L98" s="38"/>
      <c r="M98" s="173" t="s">
        <v>19</v>
      </c>
      <c r="N98" s="174" t="s">
        <v>46</v>
      </c>
      <c r="O98" s="63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77" t="s">
        <v>160</v>
      </c>
      <c r="AT98" s="177" t="s">
        <v>156</v>
      </c>
      <c r="AU98" s="177" t="s">
        <v>85</v>
      </c>
      <c r="AY98" s="16" t="s">
        <v>155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16" t="s">
        <v>83</v>
      </c>
      <c r="BK98" s="178">
        <f>ROUND(I98*H98,2)</f>
        <v>0</v>
      </c>
      <c r="BL98" s="16" t="s">
        <v>160</v>
      </c>
      <c r="BM98" s="177" t="s">
        <v>959</v>
      </c>
    </row>
    <row r="99" spans="1:65" s="13" customFormat="1" ht="11.25">
      <c r="B99" s="196"/>
      <c r="C99" s="197"/>
      <c r="D99" s="179" t="s">
        <v>241</v>
      </c>
      <c r="E99" s="198" t="s">
        <v>19</v>
      </c>
      <c r="F99" s="199" t="s">
        <v>960</v>
      </c>
      <c r="G99" s="197"/>
      <c r="H99" s="200">
        <v>59.84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241</v>
      </c>
      <c r="AU99" s="206" t="s">
        <v>85</v>
      </c>
      <c r="AV99" s="13" t="s">
        <v>85</v>
      </c>
      <c r="AW99" s="13" t="s">
        <v>37</v>
      </c>
      <c r="AX99" s="13" t="s">
        <v>75</v>
      </c>
      <c r="AY99" s="206" t="s">
        <v>155</v>
      </c>
    </row>
    <row r="100" spans="1:65" s="14" customFormat="1" ht="11.25">
      <c r="B100" s="207"/>
      <c r="C100" s="208"/>
      <c r="D100" s="179" t="s">
        <v>241</v>
      </c>
      <c r="E100" s="209" t="s">
        <v>19</v>
      </c>
      <c r="F100" s="210" t="s">
        <v>243</v>
      </c>
      <c r="G100" s="208"/>
      <c r="H100" s="211">
        <v>59.84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241</v>
      </c>
      <c r="AU100" s="217" t="s">
        <v>85</v>
      </c>
      <c r="AV100" s="14" t="s">
        <v>160</v>
      </c>
      <c r="AW100" s="14" t="s">
        <v>37</v>
      </c>
      <c r="AX100" s="14" t="s">
        <v>83</v>
      </c>
      <c r="AY100" s="217" t="s">
        <v>155</v>
      </c>
    </row>
    <row r="101" spans="1:65" s="2" customFormat="1" ht="21.75" customHeight="1">
      <c r="A101" s="33"/>
      <c r="B101" s="34"/>
      <c r="C101" s="165" t="s">
        <v>154</v>
      </c>
      <c r="D101" s="165" t="s">
        <v>156</v>
      </c>
      <c r="E101" s="166" t="s">
        <v>457</v>
      </c>
      <c r="F101" s="167" t="s">
        <v>458</v>
      </c>
      <c r="G101" s="168" t="s">
        <v>246</v>
      </c>
      <c r="H101" s="169">
        <v>65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8.4999999999999995E-4</v>
      </c>
      <c r="R101" s="175">
        <f>Q101*H101</f>
        <v>5.5249999999999994E-2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85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961</v>
      </c>
    </row>
    <row r="102" spans="1:65" s="13" customFormat="1" ht="11.25">
      <c r="B102" s="196"/>
      <c r="C102" s="197"/>
      <c r="D102" s="179" t="s">
        <v>241</v>
      </c>
      <c r="E102" s="198" t="s">
        <v>19</v>
      </c>
      <c r="F102" s="199" t="s">
        <v>962</v>
      </c>
      <c r="G102" s="197"/>
      <c r="H102" s="200">
        <v>65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241</v>
      </c>
      <c r="AU102" s="206" t="s">
        <v>85</v>
      </c>
      <c r="AV102" s="13" t="s">
        <v>85</v>
      </c>
      <c r="AW102" s="13" t="s">
        <v>37</v>
      </c>
      <c r="AX102" s="13" t="s">
        <v>75</v>
      </c>
      <c r="AY102" s="206" t="s">
        <v>155</v>
      </c>
    </row>
    <row r="103" spans="1:65" s="14" customFormat="1" ht="11.25">
      <c r="B103" s="207"/>
      <c r="C103" s="208"/>
      <c r="D103" s="179" t="s">
        <v>241</v>
      </c>
      <c r="E103" s="209" t="s">
        <v>19</v>
      </c>
      <c r="F103" s="210" t="s">
        <v>243</v>
      </c>
      <c r="G103" s="208"/>
      <c r="H103" s="211">
        <v>65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241</v>
      </c>
      <c r="AU103" s="217" t="s">
        <v>85</v>
      </c>
      <c r="AV103" s="14" t="s">
        <v>160</v>
      </c>
      <c r="AW103" s="14" t="s">
        <v>37</v>
      </c>
      <c r="AX103" s="14" t="s">
        <v>83</v>
      </c>
      <c r="AY103" s="217" t="s">
        <v>155</v>
      </c>
    </row>
    <row r="104" spans="1:65" s="2" customFormat="1" ht="21.75" customHeight="1">
      <c r="A104" s="33"/>
      <c r="B104" s="34"/>
      <c r="C104" s="165" t="s">
        <v>180</v>
      </c>
      <c r="D104" s="165" t="s">
        <v>156</v>
      </c>
      <c r="E104" s="166" t="s">
        <v>461</v>
      </c>
      <c r="F104" s="167" t="s">
        <v>462</v>
      </c>
      <c r="G104" s="168" t="s">
        <v>246</v>
      </c>
      <c r="H104" s="169">
        <v>65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85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963</v>
      </c>
    </row>
    <row r="105" spans="1:65" s="13" customFormat="1" ht="11.25">
      <c r="B105" s="196"/>
      <c r="C105" s="197"/>
      <c r="D105" s="179" t="s">
        <v>241</v>
      </c>
      <c r="E105" s="198" t="s">
        <v>19</v>
      </c>
      <c r="F105" s="199" t="s">
        <v>962</v>
      </c>
      <c r="G105" s="197"/>
      <c r="H105" s="200">
        <v>65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241</v>
      </c>
      <c r="AU105" s="206" t="s">
        <v>85</v>
      </c>
      <c r="AV105" s="13" t="s">
        <v>85</v>
      </c>
      <c r="AW105" s="13" t="s">
        <v>37</v>
      </c>
      <c r="AX105" s="13" t="s">
        <v>75</v>
      </c>
      <c r="AY105" s="206" t="s">
        <v>155</v>
      </c>
    </row>
    <row r="106" spans="1:65" s="14" customFormat="1" ht="11.25">
      <c r="B106" s="207"/>
      <c r="C106" s="208"/>
      <c r="D106" s="179" t="s">
        <v>241</v>
      </c>
      <c r="E106" s="209" t="s">
        <v>19</v>
      </c>
      <c r="F106" s="210" t="s">
        <v>243</v>
      </c>
      <c r="G106" s="208"/>
      <c r="H106" s="211">
        <v>65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241</v>
      </c>
      <c r="AU106" s="217" t="s">
        <v>85</v>
      </c>
      <c r="AV106" s="14" t="s">
        <v>160</v>
      </c>
      <c r="AW106" s="14" t="s">
        <v>37</v>
      </c>
      <c r="AX106" s="14" t="s">
        <v>83</v>
      </c>
      <c r="AY106" s="217" t="s">
        <v>155</v>
      </c>
    </row>
    <row r="107" spans="1:65" s="2" customFormat="1" ht="33" customHeight="1">
      <c r="A107" s="33"/>
      <c r="B107" s="34"/>
      <c r="C107" s="165" t="s">
        <v>185</v>
      </c>
      <c r="D107" s="165" t="s">
        <v>156</v>
      </c>
      <c r="E107" s="166" t="s">
        <v>464</v>
      </c>
      <c r="F107" s="167" t="s">
        <v>465</v>
      </c>
      <c r="G107" s="168" t="s">
        <v>258</v>
      </c>
      <c r="H107" s="169">
        <v>232.7</v>
      </c>
      <c r="I107" s="170"/>
      <c r="J107" s="171">
        <f>ROUND(I107*H107,2)</f>
        <v>0</v>
      </c>
      <c r="K107" s="172"/>
      <c r="L107" s="38"/>
      <c r="M107" s="173" t="s">
        <v>19</v>
      </c>
      <c r="N107" s="174" t="s">
        <v>46</v>
      </c>
      <c r="O107" s="63"/>
      <c r="P107" s="175">
        <f>O107*H107</f>
        <v>0</v>
      </c>
      <c r="Q107" s="175">
        <v>0</v>
      </c>
      <c r="R107" s="175">
        <f>Q107*H107</f>
        <v>0</v>
      </c>
      <c r="S107" s="175">
        <v>0</v>
      </c>
      <c r="T107" s="176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77" t="s">
        <v>160</v>
      </c>
      <c r="AT107" s="177" t="s">
        <v>156</v>
      </c>
      <c r="AU107" s="177" t="s">
        <v>85</v>
      </c>
      <c r="AY107" s="16" t="s">
        <v>155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16" t="s">
        <v>83</v>
      </c>
      <c r="BK107" s="178">
        <f>ROUND(I107*H107,2)</f>
        <v>0</v>
      </c>
      <c r="BL107" s="16" t="s">
        <v>160</v>
      </c>
      <c r="BM107" s="177" t="s">
        <v>964</v>
      </c>
    </row>
    <row r="108" spans="1:65" s="13" customFormat="1" ht="11.25">
      <c r="B108" s="196"/>
      <c r="C108" s="197"/>
      <c r="D108" s="179" t="s">
        <v>241</v>
      </c>
      <c r="E108" s="198" t="s">
        <v>19</v>
      </c>
      <c r="F108" s="199" t="s">
        <v>958</v>
      </c>
      <c r="G108" s="197"/>
      <c r="H108" s="200">
        <v>55.9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241</v>
      </c>
      <c r="AU108" s="206" t="s">
        <v>85</v>
      </c>
      <c r="AV108" s="13" t="s">
        <v>85</v>
      </c>
      <c r="AW108" s="13" t="s">
        <v>37</v>
      </c>
      <c r="AX108" s="13" t="s">
        <v>75</v>
      </c>
      <c r="AY108" s="206" t="s">
        <v>155</v>
      </c>
    </row>
    <row r="109" spans="1:65" s="13" customFormat="1" ht="11.25">
      <c r="B109" s="196"/>
      <c r="C109" s="197"/>
      <c r="D109" s="179" t="s">
        <v>241</v>
      </c>
      <c r="E109" s="198" t="s">
        <v>19</v>
      </c>
      <c r="F109" s="199" t="s">
        <v>960</v>
      </c>
      <c r="G109" s="197"/>
      <c r="H109" s="200">
        <v>59.84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241</v>
      </c>
      <c r="AU109" s="206" t="s">
        <v>85</v>
      </c>
      <c r="AV109" s="13" t="s">
        <v>85</v>
      </c>
      <c r="AW109" s="13" t="s">
        <v>37</v>
      </c>
      <c r="AX109" s="13" t="s">
        <v>75</v>
      </c>
      <c r="AY109" s="206" t="s">
        <v>155</v>
      </c>
    </row>
    <row r="110" spans="1:65" s="13" customFormat="1" ht="11.25">
      <c r="B110" s="196"/>
      <c r="C110" s="197"/>
      <c r="D110" s="179" t="s">
        <v>241</v>
      </c>
      <c r="E110" s="198" t="s">
        <v>19</v>
      </c>
      <c r="F110" s="199" t="s">
        <v>956</v>
      </c>
      <c r="G110" s="197"/>
      <c r="H110" s="200">
        <v>116.96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241</v>
      </c>
      <c r="AU110" s="206" t="s">
        <v>85</v>
      </c>
      <c r="AV110" s="13" t="s">
        <v>85</v>
      </c>
      <c r="AW110" s="13" t="s">
        <v>37</v>
      </c>
      <c r="AX110" s="13" t="s">
        <v>75</v>
      </c>
      <c r="AY110" s="206" t="s">
        <v>155</v>
      </c>
    </row>
    <row r="111" spans="1:65" s="14" customFormat="1" ht="11.25">
      <c r="B111" s="207"/>
      <c r="C111" s="208"/>
      <c r="D111" s="179" t="s">
        <v>241</v>
      </c>
      <c r="E111" s="209" t="s">
        <v>19</v>
      </c>
      <c r="F111" s="210" t="s">
        <v>243</v>
      </c>
      <c r="G111" s="208"/>
      <c r="H111" s="211">
        <v>232.7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241</v>
      </c>
      <c r="AU111" s="217" t="s">
        <v>85</v>
      </c>
      <c r="AV111" s="14" t="s">
        <v>160</v>
      </c>
      <c r="AW111" s="14" t="s">
        <v>37</v>
      </c>
      <c r="AX111" s="14" t="s">
        <v>83</v>
      </c>
      <c r="AY111" s="217" t="s">
        <v>155</v>
      </c>
    </row>
    <row r="112" spans="1:65" s="2" customFormat="1" ht="33" customHeight="1">
      <c r="A112" s="33"/>
      <c r="B112" s="34"/>
      <c r="C112" s="165" t="s">
        <v>190</v>
      </c>
      <c r="D112" s="165" t="s">
        <v>156</v>
      </c>
      <c r="E112" s="166" t="s">
        <v>467</v>
      </c>
      <c r="F112" s="167" t="s">
        <v>468</v>
      </c>
      <c r="G112" s="168" t="s">
        <v>258</v>
      </c>
      <c r="H112" s="169">
        <v>1628.9</v>
      </c>
      <c r="I112" s="170"/>
      <c r="J112" s="171">
        <f>ROUND(I112*H112,2)</f>
        <v>0</v>
      </c>
      <c r="K112" s="172"/>
      <c r="L112" s="38"/>
      <c r="M112" s="173" t="s">
        <v>19</v>
      </c>
      <c r="N112" s="174" t="s">
        <v>46</v>
      </c>
      <c r="O112" s="63"/>
      <c r="P112" s="175">
        <f>O112*H112</f>
        <v>0</v>
      </c>
      <c r="Q112" s="175">
        <v>0</v>
      </c>
      <c r="R112" s="175">
        <f>Q112*H112</f>
        <v>0</v>
      </c>
      <c r="S112" s="175">
        <v>0</v>
      </c>
      <c r="T112" s="176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77" t="s">
        <v>160</v>
      </c>
      <c r="AT112" s="177" t="s">
        <v>156</v>
      </c>
      <c r="AU112" s="177" t="s">
        <v>85</v>
      </c>
      <c r="AY112" s="16" t="s">
        <v>155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16" t="s">
        <v>83</v>
      </c>
      <c r="BK112" s="178">
        <f>ROUND(I112*H112,2)</f>
        <v>0</v>
      </c>
      <c r="BL112" s="16" t="s">
        <v>160</v>
      </c>
      <c r="BM112" s="177" t="s">
        <v>965</v>
      </c>
    </row>
    <row r="113" spans="1:65" s="13" customFormat="1" ht="11.25">
      <c r="B113" s="196"/>
      <c r="C113" s="197"/>
      <c r="D113" s="179" t="s">
        <v>241</v>
      </c>
      <c r="E113" s="198" t="s">
        <v>19</v>
      </c>
      <c r="F113" s="199" t="s">
        <v>958</v>
      </c>
      <c r="G113" s="197"/>
      <c r="H113" s="200">
        <v>55.9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241</v>
      </c>
      <c r="AU113" s="206" t="s">
        <v>85</v>
      </c>
      <c r="AV113" s="13" t="s">
        <v>85</v>
      </c>
      <c r="AW113" s="13" t="s">
        <v>37</v>
      </c>
      <c r="AX113" s="13" t="s">
        <v>75</v>
      </c>
      <c r="AY113" s="206" t="s">
        <v>155</v>
      </c>
    </row>
    <row r="114" spans="1:65" s="13" customFormat="1" ht="11.25">
      <c r="B114" s="196"/>
      <c r="C114" s="197"/>
      <c r="D114" s="179" t="s">
        <v>241</v>
      </c>
      <c r="E114" s="198" t="s">
        <v>19</v>
      </c>
      <c r="F114" s="199" t="s">
        <v>960</v>
      </c>
      <c r="G114" s="197"/>
      <c r="H114" s="200">
        <v>59.84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241</v>
      </c>
      <c r="AU114" s="206" t="s">
        <v>85</v>
      </c>
      <c r="AV114" s="13" t="s">
        <v>85</v>
      </c>
      <c r="AW114" s="13" t="s">
        <v>37</v>
      </c>
      <c r="AX114" s="13" t="s">
        <v>75</v>
      </c>
      <c r="AY114" s="206" t="s">
        <v>155</v>
      </c>
    </row>
    <row r="115" spans="1:65" s="13" customFormat="1" ht="11.25">
      <c r="B115" s="196"/>
      <c r="C115" s="197"/>
      <c r="D115" s="179" t="s">
        <v>241</v>
      </c>
      <c r="E115" s="198" t="s">
        <v>19</v>
      </c>
      <c r="F115" s="199" t="s">
        <v>956</v>
      </c>
      <c r="G115" s="197"/>
      <c r="H115" s="200">
        <v>116.96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241</v>
      </c>
      <c r="AU115" s="206" t="s">
        <v>85</v>
      </c>
      <c r="AV115" s="13" t="s">
        <v>85</v>
      </c>
      <c r="AW115" s="13" t="s">
        <v>37</v>
      </c>
      <c r="AX115" s="13" t="s">
        <v>75</v>
      </c>
      <c r="AY115" s="206" t="s">
        <v>155</v>
      </c>
    </row>
    <row r="116" spans="1:65" s="14" customFormat="1" ht="11.25">
      <c r="B116" s="207"/>
      <c r="C116" s="208"/>
      <c r="D116" s="179" t="s">
        <v>241</v>
      </c>
      <c r="E116" s="209" t="s">
        <v>19</v>
      </c>
      <c r="F116" s="210" t="s">
        <v>243</v>
      </c>
      <c r="G116" s="208"/>
      <c r="H116" s="211">
        <v>232.7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241</v>
      </c>
      <c r="AU116" s="217" t="s">
        <v>85</v>
      </c>
      <c r="AV116" s="14" t="s">
        <v>160</v>
      </c>
      <c r="AW116" s="14" t="s">
        <v>37</v>
      </c>
      <c r="AX116" s="14" t="s">
        <v>83</v>
      </c>
      <c r="AY116" s="217" t="s">
        <v>155</v>
      </c>
    </row>
    <row r="117" spans="1:65" s="13" customFormat="1" ht="11.25">
      <c r="B117" s="196"/>
      <c r="C117" s="197"/>
      <c r="D117" s="179" t="s">
        <v>241</v>
      </c>
      <c r="E117" s="197"/>
      <c r="F117" s="199" t="s">
        <v>966</v>
      </c>
      <c r="G117" s="197"/>
      <c r="H117" s="200">
        <v>1628.9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241</v>
      </c>
      <c r="AU117" s="206" t="s">
        <v>85</v>
      </c>
      <c r="AV117" s="13" t="s">
        <v>85</v>
      </c>
      <c r="AW117" s="13" t="s">
        <v>4</v>
      </c>
      <c r="AX117" s="13" t="s">
        <v>83</v>
      </c>
      <c r="AY117" s="206" t="s">
        <v>155</v>
      </c>
    </row>
    <row r="118" spans="1:65" s="2" customFormat="1" ht="21.75" customHeight="1">
      <c r="A118" s="33"/>
      <c r="B118" s="34"/>
      <c r="C118" s="165" t="s">
        <v>195</v>
      </c>
      <c r="D118" s="165" t="s">
        <v>156</v>
      </c>
      <c r="E118" s="166" t="s">
        <v>284</v>
      </c>
      <c r="F118" s="167" t="s">
        <v>285</v>
      </c>
      <c r="G118" s="168" t="s">
        <v>258</v>
      </c>
      <c r="H118" s="169">
        <v>59.84</v>
      </c>
      <c r="I118" s="170"/>
      <c r="J118" s="171">
        <f>ROUND(I118*H118,2)</f>
        <v>0</v>
      </c>
      <c r="K118" s="172"/>
      <c r="L118" s="38"/>
      <c r="M118" s="173" t="s">
        <v>19</v>
      </c>
      <c r="N118" s="174" t="s">
        <v>46</v>
      </c>
      <c r="O118" s="6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77" t="s">
        <v>160</v>
      </c>
      <c r="AT118" s="177" t="s">
        <v>156</v>
      </c>
      <c r="AU118" s="177" t="s">
        <v>85</v>
      </c>
      <c r="AY118" s="16" t="s">
        <v>155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16" t="s">
        <v>83</v>
      </c>
      <c r="BK118" s="178">
        <f>ROUND(I118*H118,2)</f>
        <v>0</v>
      </c>
      <c r="BL118" s="16" t="s">
        <v>160</v>
      </c>
      <c r="BM118" s="177" t="s">
        <v>967</v>
      </c>
    </row>
    <row r="119" spans="1:65" s="2" customFormat="1" ht="29.25">
      <c r="A119" s="33"/>
      <c r="B119" s="34"/>
      <c r="C119" s="35"/>
      <c r="D119" s="179" t="s">
        <v>162</v>
      </c>
      <c r="E119" s="35"/>
      <c r="F119" s="180" t="s">
        <v>279</v>
      </c>
      <c r="G119" s="35"/>
      <c r="H119" s="35"/>
      <c r="I119" s="181"/>
      <c r="J119" s="35"/>
      <c r="K119" s="35"/>
      <c r="L119" s="38"/>
      <c r="M119" s="182"/>
      <c r="N119" s="183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162</v>
      </c>
      <c r="AU119" s="16" t="s">
        <v>85</v>
      </c>
    </row>
    <row r="120" spans="1:65" s="13" customFormat="1" ht="11.25">
      <c r="B120" s="196"/>
      <c r="C120" s="197"/>
      <c r="D120" s="179" t="s">
        <v>241</v>
      </c>
      <c r="E120" s="198" t="s">
        <v>19</v>
      </c>
      <c r="F120" s="199" t="s">
        <v>960</v>
      </c>
      <c r="G120" s="197"/>
      <c r="H120" s="200">
        <v>59.84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241</v>
      </c>
      <c r="AU120" s="206" t="s">
        <v>85</v>
      </c>
      <c r="AV120" s="13" t="s">
        <v>85</v>
      </c>
      <c r="AW120" s="13" t="s">
        <v>37</v>
      </c>
      <c r="AX120" s="13" t="s">
        <v>75</v>
      </c>
      <c r="AY120" s="206" t="s">
        <v>155</v>
      </c>
    </row>
    <row r="121" spans="1:65" s="14" customFormat="1" ht="11.25">
      <c r="B121" s="207"/>
      <c r="C121" s="208"/>
      <c r="D121" s="179" t="s">
        <v>241</v>
      </c>
      <c r="E121" s="209" t="s">
        <v>19</v>
      </c>
      <c r="F121" s="210" t="s">
        <v>243</v>
      </c>
      <c r="G121" s="208"/>
      <c r="H121" s="211">
        <v>59.84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241</v>
      </c>
      <c r="AU121" s="217" t="s">
        <v>85</v>
      </c>
      <c r="AV121" s="14" t="s">
        <v>160</v>
      </c>
      <c r="AW121" s="14" t="s">
        <v>37</v>
      </c>
      <c r="AX121" s="14" t="s">
        <v>83</v>
      </c>
      <c r="AY121" s="217" t="s">
        <v>155</v>
      </c>
    </row>
    <row r="122" spans="1:65" s="2" customFormat="1" ht="21.75" customHeight="1">
      <c r="A122" s="33"/>
      <c r="B122" s="34"/>
      <c r="C122" s="165" t="s">
        <v>200</v>
      </c>
      <c r="D122" s="165" t="s">
        <v>156</v>
      </c>
      <c r="E122" s="166" t="s">
        <v>287</v>
      </c>
      <c r="F122" s="167" t="s">
        <v>288</v>
      </c>
      <c r="G122" s="168" t="s">
        <v>258</v>
      </c>
      <c r="H122" s="169">
        <v>59.84</v>
      </c>
      <c r="I122" s="170"/>
      <c r="J122" s="171">
        <f>ROUND(I122*H122,2)</f>
        <v>0</v>
      </c>
      <c r="K122" s="172"/>
      <c r="L122" s="38"/>
      <c r="M122" s="173" t="s">
        <v>19</v>
      </c>
      <c r="N122" s="174" t="s">
        <v>46</v>
      </c>
      <c r="O122" s="63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77" t="s">
        <v>160</v>
      </c>
      <c r="AT122" s="177" t="s">
        <v>156</v>
      </c>
      <c r="AU122" s="177" t="s">
        <v>85</v>
      </c>
      <c r="AY122" s="16" t="s">
        <v>155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16" t="s">
        <v>83</v>
      </c>
      <c r="BK122" s="178">
        <f>ROUND(I122*H122,2)</f>
        <v>0</v>
      </c>
      <c r="BL122" s="16" t="s">
        <v>160</v>
      </c>
      <c r="BM122" s="177" t="s">
        <v>968</v>
      </c>
    </row>
    <row r="123" spans="1:65" s="2" customFormat="1" ht="19.5">
      <c r="A123" s="33"/>
      <c r="B123" s="34"/>
      <c r="C123" s="35"/>
      <c r="D123" s="179" t="s">
        <v>162</v>
      </c>
      <c r="E123" s="35"/>
      <c r="F123" s="180" t="s">
        <v>290</v>
      </c>
      <c r="G123" s="35"/>
      <c r="H123" s="35"/>
      <c r="I123" s="181"/>
      <c r="J123" s="35"/>
      <c r="K123" s="35"/>
      <c r="L123" s="38"/>
      <c r="M123" s="182"/>
      <c r="N123" s="183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162</v>
      </c>
      <c r="AU123" s="16" t="s">
        <v>85</v>
      </c>
    </row>
    <row r="124" spans="1:65" s="13" customFormat="1" ht="11.25">
      <c r="B124" s="196"/>
      <c r="C124" s="197"/>
      <c r="D124" s="179" t="s">
        <v>241</v>
      </c>
      <c r="E124" s="198" t="s">
        <v>19</v>
      </c>
      <c r="F124" s="199" t="s">
        <v>960</v>
      </c>
      <c r="G124" s="197"/>
      <c r="H124" s="200">
        <v>59.84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241</v>
      </c>
      <c r="AU124" s="206" t="s">
        <v>85</v>
      </c>
      <c r="AV124" s="13" t="s">
        <v>85</v>
      </c>
      <c r="AW124" s="13" t="s">
        <v>37</v>
      </c>
      <c r="AX124" s="13" t="s">
        <v>75</v>
      </c>
      <c r="AY124" s="206" t="s">
        <v>155</v>
      </c>
    </row>
    <row r="125" spans="1:65" s="14" customFormat="1" ht="11.25">
      <c r="B125" s="207"/>
      <c r="C125" s="208"/>
      <c r="D125" s="179" t="s">
        <v>241</v>
      </c>
      <c r="E125" s="209" t="s">
        <v>19</v>
      </c>
      <c r="F125" s="210" t="s">
        <v>243</v>
      </c>
      <c r="G125" s="208"/>
      <c r="H125" s="211">
        <v>59.84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241</v>
      </c>
      <c r="AU125" s="217" t="s">
        <v>85</v>
      </c>
      <c r="AV125" s="14" t="s">
        <v>160</v>
      </c>
      <c r="AW125" s="14" t="s">
        <v>37</v>
      </c>
      <c r="AX125" s="14" t="s">
        <v>83</v>
      </c>
      <c r="AY125" s="217" t="s">
        <v>155</v>
      </c>
    </row>
    <row r="126" spans="1:65" s="2" customFormat="1" ht="21.75" customHeight="1">
      <c r="A126" s="33"/>
      <c r="B126" s="34"/>
      <c r="C126" s="165" t="s">
        <v>205</v>
      </c>
      <c r="D126" s="165" t="s">
        <v>156</v>
      </c>
      <c r="E126" s="166" t="s">
        <v>293</v>
      </c>
      <c r="F126" s="167" t="s">
        <v>294</v>
      </c>
      <c r="G126" s="168" t="s">
        <v>258</v>
      </c>
      <c r="H126" s="169">
        <v>232.7</v>
      </c>
      <c r="I126" s="170"/>
      <c r="J126" s="171">
        <f>ROUND(I126*H126,2)</f>
        <v>0</v>
      </c>
      <c r="K126" s="172"/>
      <c r="L126" s="38"/>
      <c r="M126" s="173" t="s">
        <v>19</v>
      </c>
      <c r="N126" s="174" t="s">
        <v>46</v>
      </c>
      <c r="O126" s="63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7" t="s">
        <v>160</v>
      </c>
      <c r="AT126" s="177" t="s">
        <v>156</v>
      </c>
      <c r="AU126" s="177" t="s">
        <v>85</v>
      </c>
      <c r="AY126" s="16" t="s">
        <v>155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6" t="s">
        <v>83</v>
      </c>
      <c r="BK126" s="178">
        <f>ROUND(I126*H126,2)</f>
        <v>0</v>
      </c>
      <c r="BL126" s="16" t="s">
        <v>160</v>
      </c>
      <c r="BM126" s="177" t="s">
        <v>969</v>
      </c>
    </row>
    <row r="127" spans="1:65" s="13" customFormat="1" ht="11.25">
      <c r="B127" s="196"/>
      <c r="C127" s="197"/>
      <c r="D127" s="179" t="s">
        <v>241</v>
      </c>
      <c r="E127" s="198" t="s">
        <v>19</v>
      </c>
      <c r="F127" s="199" t="s">
        <v>958</v>
      </c>
      <c r="G127" s="197"/>
      <c r="H127" s="200">
        <v>55.9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241</v>
      </c>
      <c r="AU127" s="206" t="s">
        <v>85</v>
      </c>
      <c r="AV127" s="13" t="s">
        <v>85</v>
      </c>
      <c r="AW127" s="13" t="s">
        <v>37</v>
      </c>
      <c r="AX127" s="13" t="s">
        <v>75</v>
      </c>
      <c r="AY127" s="206" t="s">
        <v>155</v>
      </c>
    </row>
    <row r="128" spans="1:65" s="13" customFormat="1" ht="11.25">
      <c r="B128" s="196"/>
      <c r="C128" s="197"/>
      <c r="D128" s="179" t="s">
        <v>241</v>
      </c>
      <c r="E128" s="198" t="s">
        <v>19</v>
      </c>
      <c r="F128" s="199" t="s">
        <v>960</v>
      </c>
      <c r="G128" s="197"/>
      <c r="H128" s="200">
        <v>59.84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241</v>
      </c>
      <c r="AU128" s="206" t="s">
        <v>85</v>
      </c>
      <c r="AV128" s="13" t="s">
        <v>85</v>
      </c>
      <c r="AW128" s="13" t="s">
        <v>37</v>
      </c>
      <c r="AX128" s="13" t="s">
        <v>75</v>
      </c>
      <c r="AY128" s="206" t="s">
        <v>155</v>
      </c>
    </row>
    <row r="129" spans="1:65" s="13" customFormat="1" ht="11.25">
      <c r="B129" s="196"/>
      <c r="C129" s="197"/>
      <c r="D129" s="179" t="s">
        <v>241</v>
      </c>
      <c r="E129" s="198" t="s">
        <v>19</v>
      </c>
      <c r="F129" s="199" t="s">
        <v>956</v>
      </c>
      <c r="G129" s="197"/>
      <c r="H129" s="200">
        <v>116.96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241</v>
      </c>
      <c r="AU129" s="206" t="s">
        <v>85</v>
      </c>
      <c r="AV129" s="13" t="s">
        <v>85</v>
      </c>
      <c r="AW129" s="13" t="s">
        <v>37</v>
      </c>
      <c r="AX129" s="13" t="s">
        <v>75</v>
      </c>
      <c r="AY129" s="206" t="s">
        <v>155</v>
      </c>
    </row>
    <row r="130" spans="1:65" s="14" customFormat="1" ht="11.25">
      <c r="B130" s="207"/>
      <c r="C130" s="208"/>
      <c r="D130" s="179" t="s">
        <v>241</v>
      </c>
      <c r="E130" s="209" t="s">
        <v>19</v>
      </c>
      <c r="F130" s="210" t="s">
        <v>243</v>
      </c>
      <c r="G130" s="208"/>
      <c r="H130" s="211">
        <v>232.7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241</v>
      </c>
      <c r="AU130" s="217" t="s">
        <v>85</v>
      </c>
      <c r="AV130" s="14" t="s">
        <v>160</v>
      </c>
      <c r="AW130" s="14" t="s">
        <v>37</v>
      </c>
      <c r="AX130" s="14" t="s">
        <v>83</v>
      </c>
      <c r="AY130" s="217" t="s">
        <v>155</v>
      </c>
    </row>
    <row r="131" spans="1:65" s="2" customFormat="1" ht="21.75" customHeight="1">
      <c r="A131" s="33"/>
      <c r="B131" s="34"/>
      <c r="C131" s="165" t="s">
        <v>210</v>
      </c>
      <c r="D131" s="165" t="s">
        <v>156</v>
      </c>
      <c r="E131" s="166" t="s">
        <v>474</v>
      </c>
      <c r="F131" s="167" t="s">
        <v>475</v>
      </c>
      <c r="G131" s="168" t="s">
        <v>246</v>
      </c>
      <c r="H131" s="169">
        <v>0</v>
      </c>
      <c r="I131" s="170"/>
      <c r="J131" s="171">
        <f>ROUND(I131*H131,2)</f>
        <v>0</v>
      </c>
      <c r="K131" s="172"/>
      <c r="L131" s="38"/>
      <c r="M131" s="173" t="s">
        <v>19</v>
      </c>
      <c r="N131" s="174" t="s">
        <v>46</v>
      </c>
      <c r="O131" s="63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7" t="s">
        <v>160</v>
      </c>
      <c r="AT131" s="177" t="s">
        <v>156</v>
      </c>
      <c r="AU131" s="177" t="s">
        <v>85</v>
      </c>
      <c r="AY131" s="16" t="s">
        <v>155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6" t="s">
        <v>83</v>
      </c>
      <c r="BK131" s="178">
        <f>ROUND(I131*H131,2)</f>
        <v>0</v>
      </c>
      <c r="BL131" s="16" t="s">
        <v>160</v>
      </c>
      <c r="BM131" s="177" t="s">
        <v>970</v>
      </c>
    </row>
    <row r="132" spans="1:65" s="2" customFormat="1" ht="19.5">
      <c r="A132" s="33"/>
      <c r="B132" s="34"/>
      <c r="C132" s="35"/>
      <c r="D132" s="179" t="s">
        <v>162</v>
      </c>
      <c r="E132" s="35"/>
      <c r="F132" s="180" t="s">
        <v>787</v>
      </c>
      <c r="G132" s="35"/>
      <c r="H132" s="35"/>
      <c r="I132" s="181"/>
      <c r="J132" s="35"/>
      <c r="K132" s="35"/>
      <c r="L132" s="38"/>
      <c r="M132" s="182"/>
      <c r="N132" s="183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162</v>
      </c>
      <c r="AU132" s="16" t="s">
        <v>85</v>
      </c>
    </row>
    <row r="133" spans="1:65" s="2" customFormat="1" ht="16.5" customHeight="1">
      <c r="A133" s="33"/>
      <c r="B133" s="34"/>
      <c r="C133" s="165" t="s">
        <v>214</v>
      </c>
      <c r="D133" s="165" t="s">
        <v>156</v>
      </c>
      <c r="E133" s="166" t="s">
        <v>298</v>
      </c>
      <c r="F133" s="167" t="s">
        <v>299</v>
      </c>
      <c r="G133" s="168" t="s">
        <v>258</v>
      </c>
      <c r="H133" s="169">
        <v>232.7</v>
      </c>
      <c r="I133" s="170"/>
      <c r="J133" s="171">
        <f>ROUND(I133*H133,2)</f>
        <v>0</v>
      </c>
      <c r="K133" s="172"/>
      <c r="L133" s="38"/>
      <c r="M133" s="173" t="s">
        <v>19</v>
      </c>
      <c r="N133" s="174" t="s">
        <v>46</v>
      </c>
      <c r="O133" s="63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7" t="s">
        <v>160</v>
      </c>
      <c r="AT133" s="177" t="s">
        <v>156</v>
      </c>
      <c r="AU133" s="177" t="s">
        <v>85</v>
      </c>
      <c r="AY133" s="16" t="s">
        <v>155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6" t="s">
        <v>83</v>
      </c>
      <c r="BK133" s="178">
        <f>ROUND(I133*H133,2)</f>
        <v>0</v>
      </c>
      <c r="BL133" s="16" t="s">
        <v>160</v>
      </c>
      <c r="BM133" s="177" t="s">
        <v>971</v>
      </c>
    </row>
    <row r="134" spans="1:65" s="13" customFormat="1" ht="11.25">
      <c r="B134" s="196"/>
      <c r="C134" s="197"/>
      <c r="D134" s="179" t="s">
        <v>241</v>
      </c>
      <c r="E134" s="198" t="s">
        <v>19</v>
      </c>
      <c r="F134" s="199" t="s">
        <v>958</v>
      </c>
      <c r="G134" s="197"/>
      <c r="H134" s="200">
        <v>55.9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241</v>
      </c>
      <c r="AU134" s="206" t="s">
        <v>85</v>
      </c>
      <c r="AV134" s="13" t="s">
        <v>85</v>
      </c>
      <c r="AW134" s="13" t="s">
        <v>37</v>
      </c>
      <c r="AX134" s="13" t="s">
        <v>75</v>
      </c>
      <c r="AY134" s="206" t="s">
        <v>155</v>
      </c>
    </row>
    <row r="135" spans="1:65" s="13" customFormat="1" ht="11.25">
      <c r="B135" s="196"/>
      <c r="C135" s="197"/>
      <c r="D135" s="179" t="s">
        <v>241</v>
      </c>
      <c r="E135" s="198" t="s">
        <v>19</v>
      </c>
      <c r="F135" s="199" t="s">
        <v>960</v>
      </c>
      <c r="G135" s="197"/>
      <c r="H135" s="200">
        <v>59.84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241</v>
      </c>
      <c r="AU135" s="206" t="s">
        <v>85</v>
      </c>
      <c r="AV135" s="13" t="s">
        <v>85</v>
      </c>
      <c r="AW135" s="13" t="s">
        <v>37</v>
      </c>
      <c r="AX135" s="13" t="s">
        <v>75</v>
      </c>
      <c r="AY135" s="206" t="s">
        <v>155</v>
      </c>
    </row>
    <row r="136" spans="1:65" s="13" customFormat="1" ht="11.25">
      <c r="B136" s="196"/>
      <c r="C136" s="197"/>
      <c r="D136" s="179" t="s">
        <v>241</v>
      </c>
      <c r="E136" s="198" t="s">
        <v>19</v>
      </c>
      <c r="F136" s="199" t="s">
        <v>956</v>
      </c>
      <c r="G136" s="197"/>
      <c r="H136" s="200">
        <v>116.96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241</v>
      </c>
      <c r="AU136" s="206" t="s">
        <v>85</v>
      </c>
      <c r="AV136" s="13" t="s">
        <v>85</v>
      </c>
      <c r="AW136" s="13" t="s">
        <v>37</v>
      </c>
      <c r="AX136" s="13" t="s">
        <v>75</v>
      </c>
      <c r="AY136" s="206" t="s">
        <v>155</v>
      </c>
    </row>
    <row r="137" spans="1:65" s="14" customFormat="1" ht="11.25">
      <c r="B137" s="207"/>
      <c r="C137" s="208"/>
      <c r="D137" s="179" t="s">
        <v>241</v>
      </c>
      <c r="E137" s="209" t="s">
        <v>19</v>
      </c>
      <c r="F137" s="210" t="s">
        <v>243</v>
      </c>
      <c r="G137" s="208"/>
      <c r="H137" s="211">
        <v>232.7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241</v>
      </c>
      <c r="AU137" s="217" t="s">
        <v>85</v>
      </c>
      <c r="AV137" s="14" t="s">
        <v>160</v>
      </c>
      <c r="AW137" s="14" t="s">
        <v>37</v>
      </c>
      <c r="AX137" s="14" t="s">
        <v>83</v>
      </c>
      <c r="AY137" s="217" t="s">
        <v>155</v>
      </c>
    </row>
    <row r="138" spans="1:65" s="11" customFormat="1" ht="22.9" customHeight="1">
      <c r="B138" s="151"/>
      <c r="C138" s="152"/>
      <c r="D138" s="153" t="s">
        <v>74</v>
      </c>
      <c r="E138" s="194" t="s">
        <v>168</v>
      </c>
      <c r="F138" s="194" t="s">
        <v>301</v>
      </c>
      <c r="G138" s="152"/>
      <c r="H138" s="152"/>
      <c r="I138" s="155"/>
      <c r="J138" s="195">
        <f>BK138</f>
        <v>0</v>
      </c>
      <c r="K138" s="152"/>
      <c r="L138" s="157"/>
      <c r="M138" s="158"/>
      <c r="N138" s="159"/>
      <c r="O138" s="159"/>
      <c r="P138" s="160">
        <f>SUM(P139:P162)</f>
        <v>0</v>
      </c>
      <c r="Q138" s="159"/>
      <c r="R138" s="160">
        <f>SUM(R139:R162)</f>
        <v>0.36939240000000001</v>
      </c>
      <c r="S138" s="159"/>
      <c r="T138" s="161">
        <f>SUM(T139:T162)</f>
        <v>0</v>
      </c>
      <c r="AR138" s="162" t="s">
        <v>83</v>
      </c>
      <c r="AT138" s="163" t="s">
        <v>74</v>
      </c>
      <c r="AU138" s="163" t="s">
        <v>83</v>
      </c>
      <c r="AY138" s="162" t="s">
        <v>155</v>
      </c>
      <c r="BK138" s="164">
        <f>SUM(BK139:BK162)</f>
        <v>0</v>
      </c>
    </row>
    <row r="139" spans="1:65" s="2" customFormat="1" ht="33" customHeight="1">
      <c r="A139" s="33"/>
      <c r="B139" s="34"/>
      <c r="C139" s="165" t="s">
        <v>218</v>
      </c>
      <c r="D139" s="165" t="s">
        <v>156</v>
      </c>
      <c r="E139" s="166" t="s">
        <v>308</v>
      </c>
      <c r="F139" s="167" t="s">
        <v>309</v>
      </c>
      <c r="G139" s="168" t="s">
        <v>258</v>
      </c>
      <c r="H139" s="169">
        <v>4.6399999999999997</v>
      </c>
      <c r="I139" s="170"/>
      <c r="J139" s="171">
        <f>ROUND(I139*H139,2)</f>
        <v>0</v>
      </c>
      <c r="K139" s="172"/>
      <c r="L139" s="38"/>
      <c r="M139" s="173" t="s">
        <v>19</v>
      </c>
      <c r="N139" s="174" t="s">
        <v>46</v>
      </c>
      <c r="O139" s="63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7" t="s">
        <v>160</v>
      </c>
      <c r="AT139" s="177" t="s">
        <v>156</v>
      </c>
      <c r="AU139" s="177" t="s">
        <v>85</v>
      </c>
      <c r="AY139" s="16" t="s">
        <v>155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6" t="s">
        <v>83</v>
      </c>
      <c r="BK139" s="178">
        <f>ROUND(I139*H139,2)</f>
        <v>0</v>
      </c>
      <c r="BL139" s="16" t="s">
        <v>160</v>
      </c>
      <c r="BM139" s="177" t="s">
        <v>972</v>
      </c>
    </row>
    <row r="140" spans="1:65" s="13" customFormat="1" ht="11.25">
      <c r="B140" s="196"/>
      <c r="C140" s="197"/>
      <c r="D140" s="179" t="s">
        <v>241</v>
      </c>
      <c r="E140" s="198" t="s">
        <v>19</v>
      </c>
      <c r="F140" s="199" t="s">
        <v>973</v>
      </c>
      <c r="G140" s="197"/>
      <c r="H140" s="200">
        <v>4.6399999999999997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241</v>
      </c>
      <c r="AU140" s="206" t="s">
        <v>85</v>
      </c>
      <c r="AV140" s="13" t="s">
        <v>85</v>
      </c>
      <c r="AW140" s="13" t="s">
        <v>37</v>
      </c>
      <c r="AX140" s="13" t="s">
        <v>75</v>
      </c>
      <c r="AY140" s="206" t="s">
        <v>155</v>
      </c>
    </row>
    <row r="141" spans="1:65" s="14" customFormat="1" ht="11.25">
      <c r="B141" s="207"/>
      <c r="C141" s="208"/>
      <c r="D141" s="179" t="s">
        <v>241</v>
      </c>
      <c r="E141" s="209" t="s">
        <v>19</v>
      </c>
      <c r="F141" s="210" t="s">
        <v>243</v>
      </c>
      <c r="G141" s="208"/>
      <c r="H141" s="211">
        <v>4.6399999999999997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241</v>
      </c>
      <c r="AU141" s="217" t="s">
        <v>85</v>
      </c>
      <c r="AV141" s="14" t="s">
        <v>160</v>
      </c>
      <c r="AW141" s="14" t="s">
        <v>37</v>
      </c>
      <c r="AX141" s="14" t="s">
        <v>83</v>
      </c>
      <c r="AY141" s="217" t="s">
        <v>155</v>
      </c>
    </row>
    <row r="142" spans="1:65" s="2" customFormat="1" ht="33" customHeight="1">
      <c r="A142" s="33"/>
      <c r="B142" s="34"/>
      <c r="C142" s="165" t="s">
        <v>8</v>
      </c>
      <c r="D142" s="165" t="s">
        <v>156</v>
      </c>
      <c r="E142" s="166" t="s">
        <v>313</v>
      </c>
      <c r="F142" s="167" t="s">
        <v>314</v>
      </c>
      <c r="G142" s="168" t="s">
        <v>246</v>
      </c>
      <c r="H142" s="169">
        <v>11.77</v>
      </c>
      <c r="I142" s="170"/>
      <c r="J142" s="171">
        <f>ROUND(I142*H142,2)</f>
        <v>0</v>
      </c>
      <c r="K142" s="172"/>
      <c r="L142" s="38"/>
      <c r="M142" s="173" t="s">
        <v>19</v>
      </c>
      <c r="N142" s="174" t="s">
        <v>46</v>
      </c>
      <c r="O142" s="63"/>
      <c r="P142" s="175">
        <f>O142*H142</f>
        <v>0</v>
      </c>
      <c r="Q142" s="175">
        <v>7.26E-3</v>
      </c>
      <c r="R142" s="175">
        <f>Q142*H142</f>
        <v>8.545019999999999E-2</v>
      </c>
      <c r="S142" s="175">
        <v>0</v>
      </c>
      <c r="T142" s="17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7" t="s">
        <v>160</v>
      </c>
      <c r="AT142" s="177" t="s">
        <v>156</v>
      </c>
      <c r="AU142" s="177" t="s">
        <v>85</v>
      </c>
      <c r="AY142" s="16" t="s">
        <v>155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6" t="s">
        <v>83</v>
      </c>
      <c r="BK142" s="178">
        <f>ROUND(I142*H142,2)</f>
        <v>0</v>
      </c>
      <c r="BL142" s="16" t="s">
        <v>160</v>
      </c>
      <c r="BM142" s="177" t="s">
        <v>974</v>
      </c>
    </row>
    <row r="143" spans="1:65" s="13" customFormat="1" ht="11.25">
      <c r="B143" s="196"/>
      <c r="C143" s="197"/>
      <c r="D143" s="179" t="s">
        <v>241</v>
      </c>
      <c r="E143" s="198" t="s">
        <v>19</v>
      </c>
      <c r="F143" s="199" t="s">
        <v>975</v>
      </c>
      <c r="G143" s="197"/>
      <c r="H143" s="200">
        <v>11.77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241</v>
      </c>
      <c r="AU143" s="206" t="s">
        <v>85</v>
      </c>
      <c r="AV143" s="13" t="s">
        <v>85</v>
      </c>
      <c r="AW143" s="13" t="s">
        <v>37</v>
      </c>
      <c r="AX143" s="13" t="s">
        <v>75</v>
      </c>
      <c r="AY143" s="206" t="s">
        <v>155</v>
      </c>
    </row>
    <row r="144" spans="1:65" s="14" customFormat="1" ht="11.25">
      <c r="B144" s="207"/>
      <c r="C144" s="208"/>
      <c r="D144" s="179" t="s">
        <v>241</v>
      </c>
      <c r="E144" s="209" t="s">
        <v>19</v>
      </c>
      <c r="F144" s="210" t="s">
        <v>243</v>
      </c>
      <c r="G144" s="208"/>
      <c r="H144" s="211">
        <v>11.77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241</v>
      </c>
      <c r="AU144" s="217" t="s">
        <v>85</v>
      </c>
      <c r="AV144" s="14" t="s">
        <v>160</v>
      </c>
      <c r="AW144" s="14" t="s">
        <v>37</v>
      </c>
      <c r="AX144" s="14" t="s">
        <v>83</v>
      </c>
      <c r="AY144" s="217" t="s">
        <v>155</v>
      </c>
    </row>
    <row r="145" spans="1:65" s="2" customFormat="1" ht="33" customHeight="1">
      <c r="A145" s="33"/>
      <c r="B145" s="34"/>
      <c r="C145" s="165" t="s">
        <v>302</v>
      </c>
      <c r="D145" s="165" t="s">
        <v>156</v>
      </c>
      <c r="E145" s="166" t="s">
        <v>318</v>
      </c>
      <c r="F145" s="167" t="s">
        <v>319</v>
      </c>
      <c r="G145" s="168" t="s">
        <v>246</v>
      </c>
      <c r="H145" s="169">
        <v>11.77</v>
      </c>
      <c r="I145" s="170"/>
      <c r="J145" s="171">
        <f>ROUND(I145*H145,2)</f>
        <v>0</v>
      </c>
      <c r="K145" s="172"/>
      <c r="L145" s="38"/>
      <c r="M145" s="173" t="s">
        <v>19</v>
      </c>
      <c r="N145" s="174" t="s">
        <v>46</v>
      </c>
      <c r="O145" s="63"/>
      <c r="P145" s="175">
        <f>O145*H145</f>
        <v>0</v>
      </c>
      <c r="Q145" s="175">
        <v>8.5999999999999998E-4</v>
      </c>
      <c r="R145" s="175">
        <f>Q145*H145</f>
        <v>1.01222E-2</v>
      </c>
      <c r="S145" s="175">
        <v>0</v>
      </c>
      <c r="T145" s="17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7" t="s">
        <v>160</v>
      </c>
      <c r="AT145" s="177" t="s">
        <v>156</v>
      </c>
      <c r="AU145" s="177" t="s">
        <v>85</v>
      </c>
      <c r="AY145" s="16" t="s">
        <v>155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6" t="s">
        <v>83</v>
      </c>
      <c r="BK145" s="178">
        <f>ROUND(I145*H145,2)</f>
        <v>0</v>
      </c>
      <c r="BL145" s="16" t="s">
        <v>160</v>
      </c>
      <c r="BM145" s="177" t="s">
        <v>976</v>
      </c>
    </row>
    <row r="146" spans="1:65" s="13" customFormat="1" ht="11.25">
      <c r="B146" s="196"/>
      <c r="C146" s="197"/>
      <c r="D146" s="179" t="s">
        <v>241</v>
      </c>
      <c r="E146" s="198" t="s">
        <v>19</v>
      </c>
      <c r="F146" s="199" t="s">
        <v>975</v>
      </c>
      <c r="G146" s="197"/>
      <c r="H146" s="200">
        <v>11.77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241</v>
      </c>
      <c r="AU146" s="206" t="s">
        <v>85</v>
      </c>
      <c r="AV146" s="13" t="s">
        <v>85</v>
      </c>
      <c r="AW146" s="13" t="s">
        <v>37</v>
      </c>
      <c r="AX146" s="13" t="s">
        <v>75</v>
      </c>
      <c r="AY146" s="206" t="s">
        <v>155</v>
      </c>
    </row>
    <row r="147" spans="1:65" s="14" customFormat="1" ht="11.25">
      <c r="B147" s="207"/>
      <c r="C147" s="208"/>
      <c r="D147" s="179" t="s">
        <v>241</v>
      </c>
      <c r="E147" s="209" t="s">
        <v>19</v>
      </c>
      <c r="F147" s="210" t="s">
        <v>243</v>
      </c>
      <c r="G147" s="208"/>
      <c r="H147" s="211">
        <v>11.77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241</v>
      </c>
      <c r="AU147" s="217" t="s">
        <v>85</v>
      </c>
      <c r="AV147" s="14" t="s">
        <v>160</v>
      </c>
      <c r="AW147" s="14" t="s">
        <v>37</v>
      </c>
      <c r="AX147" s="14" t="s">
        <v>83</v>
      </c>
      <c r="AY147" s="217" t="s">
        <v>155</v>
      </c>
    </row>
    <row r="148" spans="1:65" s="2" customFormat="1" ht="44.25" customHeight="1">
      <c r="A148" s="33"/>
      <c r="B148" s="34"/>
      <c r="C148" s="165" t="s">
        <v>307</v>
      </c>
      <c r="D148" s="165" t="s">
        <v>156</v>
      </c>
      <c r="E148" s="166" t="s">
        <v>322</v>
      </c>
      <c r="F148" s="167" t="s">
        <v>323</v>
      </c>
      <c r="G148" s="168" t="s">
        <v>324</v>
      </c>
      <c r="H148" s="169">
        <v>0.25</v>
      </c>
      <c r="I148" s="170"/>
      <c r="J148" s="171">
        <f>ROUND(I148*H148,2)</f>
        <v>0</v>
      </c>
      <c r="K148" s="172"/>
      <c r="L148" s="38"/>
      <c r="M148" s="173" t="s">
        <v>19</v>
      </c>
      <c r="N148" s="174" t="s">
        <v>46</v>
      </c>
      <c r="O148" s="63"/>
      <c r="P148" s="175">
        <f>O148*H148</f>
        <v>0</v>
      </c>
      <c r="Q148" s="175">
        <v>1.09528</v>
      </c>
      <c r="R148" s="175">
        <f>Q148*H148</f>
        <v>0.27382000000000001</v>
      </c>
      <c r="S148" s="175">
        <v>0</v>
      </c>
      <c r="T148" s="17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7" t="s">
        <v>160</v>
      </c>
      <c r="AT148" s="177" t="s">
        <v>156</v>
      </c>
      <c r="AU148" s="177" t="s">
        <v>85</v>
      </c>
      <c r="AY148" s="16" t="s">
        <v>155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6" t="s">
        <v>83</v>
      </c>
      <c r="BK148" s="178">
        <f>ROUND(I148*H148,2)</f>
        <v>0</v>
      </c>
      <c r="BL148" s="16" t="s">
        <v>160</v>
      </c>
      <c r="BM148" s="177" t="s">
        <v>977</v>
      </c>
    </row>
    <row r="149" spans="1:65" s="13" customFormat="1" ht="11.25">
      <c r="B149" s="196"/>
      <c r="C149" s="197"/>
      <c r="D149" s="179" t="s">
        <v>241</v>
      </c>
      <c r="E149" s="198" t="s">
        <v>19</v>
      </c>
      <c r="F149" s="199" t="s">
        <v>978</v>
      </c>
      <c r="G149" s="197"/>
      <c r="H149" s="200">
        <v>0.25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241</v>
      </c>
      <c r="AU149" s="206" t="s">
        <v>85</v>
      </c>
      <c r="AV149" s="13" t="s">
        <v>85</v>
      </c>
      <c r="AW149" s="13" t="s">
        <v>37</v>
      </c>
      <c r="AX149" s="13" t="s">
        <v>75</v>
      </c>
      <c r="AY149" s="206" t="s">
        <v>155</v>
      </c>
    </row>
    <row r="150" spans="1:65" s="14" customFormat="1" ht="11.25">
      <c r="B150" s="207"/>
      <c r="C150" s="208"/>
      <c r="D150" s="179" t="s">
        <v>241</v>
      </c>
      <c r="E150" s="209" t="s">
        <v>19</v>
      </c>
      <c r="F150" s="210" t="s">
        <v>243</v>
      </c>
      <c r="G150" s="208"/>
      <c r="H150" s="211">
        <v>0.25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241</v>
      </c>
      <c r="AU150" s="217" t="s">
        <v>85</v>
      </c>
      <c r="AV150" s="14" t="s">
        <v>160</v>
      </c>
      <c r="AW150" s="14" t="s">
        <v>37</v>
      </c>
      <c r="AX150" s="14" t="s">
        <v>83</v>
      </c>
      <c r="AY150" s="217" t="s">
        <v>155</v>
      </c>
    </row>
    <row r="151" spans="1:65" s="2" customFormat="1" ht="16.5" customHeight="1">
      <c r="A151" s="33"/>
      <c r="B151" s="34"/>
      <c r="C151" s="165" t="s">
        <v>312</v>
      </c>
      <c r="D151" s="165" t="s">
        <v>156</v>
      </c>
      <c r="E151" s="166" t="s">
        <v>327</v>
      </c>
      <c r="F151" s="167" t="s">
        <v>328</v>
      </c>
      <c r="G151" s="168" t="s">
        <v>329</v>
      </c>
      <c r="H151" s="169">
        <v>15</v>
      </c>
      <c r="I151" s="170"/>
      <c r="J151" s="171">
        <f>ROUND(I151*H151,2)</f>
        <v>0</v>
      </c>
      <c r="K151" s="172"/>
      <c r="L151" s="38"/>
      <c r="M151" s="173" t="s">
        <v>19</v>
      </c>
      <c r="N151" s="174" t="s">
        <v>46</v>
      </c>
      <c r="O151" s="63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7" t="s">
        <v>160</v>
      </c>
      <c r="AT151" s="177" t="s">
        <v>156</v>
      </c>
      <c r="AU151" s="177" t="s">
        <v>85</v>
      </c>
      <c r="AY151" s="16" t="s">
        <v>155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6" t="s">
        <v>83</v>
      </c>
      <c r="BK151" s="178">
        <f>ROUND(I151*H151,2)</f>
        <v>0</v>
      </c>
      <c r="BL151" s="16" t="s">
        <v>160</v>
      </c>
      <c r="BM151" s="177" t="s">
        <v>979</v>
      </c>
    </row>
    <row r="152" spans="1:65" s="2" customFormat="1" ht="19.5">
      <c r="A152" s="33"/>
      <c r="B152" s="34"/>
      <c r="C152" s="35"/>
      <c r="D152" s="179" t="s">
        <v>162</v>
      </c>
      <c r="E152" s="35"/>
      <c r="F152" s="180" t="s">
        <v>980</v>
      </c>
      <c r="G152" s="35"/>
      <c r="H152" s="35"/>
      <c r="I152" s="181"/>
      <c r="J152" s="35"/>
      <c r="K152" s="35"/>
      <c r="L152" s="38"/>
      <c r="M152" s="182"/>
      <c r="N152" s="183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162</v>
      </c>
      <c r="AU152" s="16" t="s">
        <v>85</v>
      </c>
    </row>
    <row r="153" spans="1:65" s="13" customFormat="1" ht="11.25">
      <c r="B153" s="196"/>
      <c r="C153" s="197"/>
      <c r="D153" s="179" t="s">
        <v>241</v>
      </c>
      <c r="E153" s="198" t="s">
        <v>19</v>
      </c>
      <c r="F153" s="199" t="s">
        <v>981</v>
      </c>
      <c r="G153" s="197"/>
      <c r="H153" s="200">
        <v>15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241</v>
      </c>
      <c r="AU153" s="206" t="s">
        <v>85</v>
      </c>
      <c r="AV153" s="13" t="s">
        <v>85</v>
      </c>
      <c r="AW153" s="13" t="s">
        <v>37</v>
      </c>
      <c r="AX153" s="13" t="s">
        <v>75</v>
      </c>
      <c r="AY153" s="206" t="s">
        <v>155</v>
      </c>
    </row>
    <row r="154" spans="1:65" s="14" customFormat="1" ht="11.25">
      <c r="B154" s="207"/>
      <c r="C154" s="208"/>
      <c r="D154" s="179" t="s">
        <v>241</v>
      </c>
      <c r="E154" s="209" t="s">
        <v>19</v>
      </c>
      <c r="F154" s="210" t="s">
        <v>243</v>
      </c>
      <c r="G154" s="208"/>
      <c r="H154" s="211">
        <v>15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241</v>
      </c>
      <c r="AU154" s="217" t="s">
        <v>85</v>
      </c>
      <c r="AV154" s="14" t="s">
        <v>160</v>
      </c>
      <c r="AW154" s="14" t="s">
        <v>37</v>
      </c>
      <c r="AX154" s="14" t="s">
        <v>83</v>
      </c>
      <c r="AY154" s="217" t="s">
        <v>155</v>
      </c>
    </row>
    <row r="155" spans="1:65" s="2" customFormat="1" ht="16.5" customHeight="1">
      <c r="A155" s="33"/>
      <c r="B155" s="34"/>
      <c r="C155" s="165" t="s">
        <v>317</v>
      </c>
      <c r="D155" s="165" t="s">
        <v>156</v>
      </c>
      <c r="E155" s="166" t="s">
        <v>638</v>
      </c>
      <c r="F155" s="167" t="s">
        <v>639</v>
      </c>
      <c r="G155" s="168" t="s">
        <v>336</v>
      </c>
      <c r="H155" s="169">
        <v>6</v>
      </c>
      <c r="I155" s="170"/>
      <c r="J155" s="171">
        <f>ROUND(I155*H155,2)</f>
        <v>0</v>
      </c>
      <c r="K155" s="172"/>
      <c r="L155" s="38"/>
      <c r="M155" s="173" t="s">
        <v>19</v>
      </c>
      <c r="N155" s="174" t="s">
        <v>46</v>
      </c>
      <c r="O155" s="63"/>
      <c r="P155" s="175">
        <f>O155*H155</f>
        <v>0</v>
      </c>
      <c r="Q155" s="175">
        <v>0</v>
      </c>
      <c r="R155" s="175">
        <f>Q155*H155</f>
        <v>0</v>
      </c>
      <c r="S155" s="175">
        <v>0</v>
      </c>
      <c r="T155" s="17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7" t="s">
        <v>160</v>
      </c>
      <c r="AT155" s="177" t="s">
        <v>156</v>
      </c>
      <c r="AU155" s="177" t="s">
        <v>85</v>
      </c>
      <c r="AY155" s="16" t="s">
        <v>155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6" t="s">
        <v>83</v>
      </c>
      <c r="BK155" s="178">
        <f>ROUND(I155*H155,2)</f>
        <v>0</v>
      </c>
      <c r="BL155" s="16" t="s">
        <v>160</v>
      </c>
      <c r="BM155" s="177" t="s">
        <v>982</v>
      </c>
    </row>
    <row r="156" spans="1:65" s="2" customFormat="1" ht="19.5">
      <c r="A156" s="33"/>
      <c r="B156" s="34"/>
      <c r="C156" s="35"/>
      <c r="D156" s="179" t="s">
        <v>162</v>
      </c>
      <c r="E156" s="35"/>
      <c r="F156" s="180" t="s">
        <v>641</v>
      </c>
      <c r="G156" s="35"/>
      <c r="H156" s="35"/>
      <c r="I156" s="181"/>
      <c r="J156" s="35"/>
      <c r="K156" s="35"/>
      <c r="L156" s="38"/>
      <c r="M156" s="182"/>
      <c r="N156" s="183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162</v>
      </c>
      <c r="AU156" s="16" t="s">
        <v>85</v>
      </c>
    </row>
    <row r="157" spans="1:65" s="13" customFormat="1" ht="11.25">
      <c r="B157" s="196"/>
      <c r="C157" s="197"/>
      <c r="D157" s="179" t="s">
        <v>241</v>
      </c>
      <c r="E157" s="198" t="s">
        <v>19</v>
      </c>
      <c r="F157" s="199" t="s">
        <v>983</v>
      </c>
      <c r="G157" s="197"/>
      <c r="H157" s="200">
        <v>6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241</v>
      </c>
      <c r="AU157" s="206" t="s">
        <v>85</v>
      </c>
      <c r="AV157" s="13" t="s">
        <v>85</v>
      </c>
      <c r="AW157" s="13" t="s">
        <v>37</v>
      </c>
      <c r="AX157" s="13" t="s">
        <v>75</v>
      </c>
      <c r="AY157" s="206" t="s">
        <v>155</v>
      </c>
    </row>
    <row r="158" spans="1:65" s="14" customFormat="1" ht="11.25">
      <c r="B158" s="207"/>
      <c r="C158" s="208"/>
      <c r="D158" s="179" t="s">
        <v>241</v>
      </c>
      <c r="E158" s="209" t="s">
        <v>19</v>
      </c>
      <c r="F158" s="210" t="s">
        <v>243</v>
      </c>
      <c r="G158" s="208"/>
      <c r="H158" s="211">
        <v>6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241</v>
      </c>
      <c r="AU158" s="217" t="s">
        <v>85</v>
      </c>
      <c r="AV158" s="14" t="s">
        <v>160</v>
      </c>
      <c r="AW158" s="14" t="s">
        <v>37</v>
      </c>
      <c r="AX158" s="14" t="s">
        <v>83</v>
      </c>
      <c r="AY158" s="217" t="s">
        <v>155</v>
      </c>
    </row>
    <row r="159" spans="1:65" s="2" customFormat="1" ht="16.5" customHeight="1">
      <c r="A159" s="33"/>
      <c r="B159" s="34"/>
      <c r="C159" s="165" t="s">
        <v>321</v>
      </c>
      <c r="D159" s="165" t="s">
        <v>156</v>
      </c>
      <c r="E159" s="166" t="s">
        <v>341</v>
      </c>
      <c r="F159" s="167" t="s">
        <v>984</v>
      </c>
      <c r="G159" s="168" t="s">
        <v>336</v>
      </c>
      <c r="H159" s="169">
        <v>16</v>
      </c>
      <c r="I159" s="170"/>
      <c r="J159" s="171">
        <f>ROUND(I159*H159,2)</f>
        <v>0</v>
      </c>
      <c r="K159" s="172"/>
      <c r="L159" s="38"/>
      <c r="M159" s="173" t="s">
        <v>19</v>
      </c>
      <c r="N159" s="174" t="s">
        <v>46</v>
      </c>
      <c r="O159" s="63"/>
      <c r="P159" s="175">
        <f>O159*H159</f>
        <v>0</v>
      </c>
      <c r="Q159" s="175">
        <v>0</v>
      </c>
      <c r="R159" s="175">
        <f>Q159*H159</f>
        <v>0</v>
      </c>
      <c r="S159" s="175">
        <v>0</v>
      </c>
      <c r="T159" s="17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7" t="s">
        <v>985</v>
      </c>
      <c r="AT159" s="177" t="s">
        <v>156</v>
      </c>
      <c r="AU159" s="177" t="s">
        <v>85</v>
      </c>
      <c r="AY159" s="16" t="s">
        <v>155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16" t="s">
        <v>83</v>
      </c>
      <c r="BK159" s="178">
        <f>ROUND(I159*H159,2)</f>
        <v>0</v>
      </c>
      <c r="BL159" s="16" t="s">
        <v>985</v>
      </c>
      <c r="BM159" s="177" t="s">
        <v>986</v>
      </c>
    </row>
    <row r="160" spans="1:65" s="2" customFormat="1" ht="29.25">
      <c r="A160" s="33"/>
      <c r="B160" s="34"/>
      <c r="C160" s="35"/>
      <c r="D160" s="179" t="s">
        <v>162</v>
      </c>
      <c r="E160" s="35"/>
      <c r="F160" s="180" t="s">
        <v>987</v>
      </c>
      <c r="G160" s="35"/>
      <c r="H160" s="35"/>
      <c r="I160" s="181"/>
      <c r="J160" s="35"/>
      <c r="K160" s="35"/>
      <c r="L160" s="38"/>
      <c r="M160" s="182"/>
      <c r="N160" s="183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162</v>
      </c>
      <c r="AU160" s="16" t="s">
        <v>85</v>
      </c>
    </row>
    <row r="161" spans="1:65" s="13" customFormat="1" ht="11.25">
      <c r="B161" s="196"/>
      <c r="C161" s="197"/>
      <c r="D161" s="179" t="s">
        <v>241</v>
      </c>
      <c r="E161" s="198" t="s">
        <v>19</v>
      </c>
      <c r="F161" s="199" t="s">
        <v>988</v>
      </c>
      <c r="G161" s="197"/>
      <c r="H161" s="200">
        <v>16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241</v>
      </c>
      <c r="AU161" s="206" t="s">
        <v>85</v>
      </c>
      <c r="AV161" s="13" t="s">
        <v>85</v>
      </c>
      <c r="AW161" s="13" t="s">
        <v>37</v>
      </c>
      <c r="AX161" s="13" t="s">
        <v>75</v>
      </c>
      <c r="AY161" s="206" t="s">
        <v>155</v>
      </c>
    </row>
    <row r="162" spans="1:65" s="14" customFormat="1" ht="11.25">
      <c r="B162" s="207"/>
      <c r="C162" s="208"/>
      <c r="D162" s="179" t="s">
        <v>241</v>
      </c>
      <c r="E162" s="209" t="s">
        <v>19</v>
      </c>
      <c r="F162" s="210" t="s">
        <v>243</v>
      </c>
      <c r="G162" s="208"/>
      <c r="H162" s="211">
        <v>16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241</v>
      </c>
      <c r="AU162" s="217" t="s">
        <v>85</v>
      </c>
      <c r="AV162" s="14" t="s">
        <v>160</v>
      </c>
      <c r="AW162" s="14" t="s">
        <v>37</v>
      </c>
      <c r="AX162" s="14" t="s">
        <v>83</v>
      </c>
      <c r="AY162" s="217" t="s">
        <v>155</v>
      </c>
    </row>
    <row r="163" spans="1:65" s="11" customFormat="1" ht="22.9" customHeight="1">
      <c r="B163" s="151"/>
      <c r="C163" s="152"/>
      <c r="D163" s="153" t="s">
        <v>74</v>
      </c>
      <c r="E163" s="194" t="s">
        <v>160</v>
      </c>
      <c r="F163" s="194" t="s">
        <v>346</v>
      </c>
      <c r="G163" s="152"/>
      <c r="H163" s="152"/>
      <c r="I163" s="155"/>
      <c r="J163" s="195">
        <f>BK163</f>
        <v>0</v>
      </c>
      <c r="K163" s="152"/>
      <c r="L163" s="157"/>
      <c r="M163" s="158"/>
      <c r="N163" s="159"/>
      <c r="O163" s="159"/>
      <c r="P163" s="160">
        <f>SUM(P164:P183)</f>
        <v>0</v>
      </c>
      <c r="Q163" s="159"/>
      <c r="R163" s="160">
        <f>SUM(R164:R183)</f>
        <v>503.18340799999993</v>
      </c>
      <c r="S163" s="159"/>
      <c r="T163" s="161">
        <f>SUM(T164:T183)</f>
        <v>0</v>
      </c>
      <c r="AR163" s="162" t="s">
        <v>83</v>
      </c>
      <c r="AT163" s="163" t="s">
        <v>74</v>
      </c>
      <c r="AU163" s="163" t="s">
        <v>83</v>
      </c>
      <c r="AY163" s="162" t="s">
        <v>155</v>
      </c>
      <c r="BK163" s="164">
        <f>SUM(BK164:BK183)</f>
        <v>0</v>
      </c>
    </row>
    <row r="164" spans="1:65" s="2" customFormat="1" ht="21.75" customHeight="1">
      <c r="A164" s="33"/>
      <c r="B164" s="34"/>
      <c r="C164" s="165" t="s">
        <v>7</v>
      </c>
      <c r="D164" s="165" t="s">
        <v>156</v>
      </c>
      <c r="E164" s="166" t="s">
        <v>490</v>
      </c>
      <c r="F164" s="167" t="s">
        <v>491</v>
      </c>
      <c r="G164" s="168" t="s">
        <v>258</v>
      </c>
      <c r="H164" s="169">
        <v>78.84</v>
      </c>
      <c r="I164" s="170"/>
      <c r="J164" s="171">
        <f>ROUND(I164*H164,2)</f>
        <v>0</v>
      </c>
      <c r="K164" s="172"/>
      <c r="L164" s="38"/>
      <c r="M164" s="173" t="s">
        <v>19</v>
      </c>
      <c r="N164" s="174" t="s">
        <v>46</v>
      </c>
      <c r="O164" s="63"/>
      <c r="P164" s="175">
        <f>O164*H164</f>
        <v>0</v>
      </c>
      <c r="Q164" s="175">
        <v>2.0019999999999998</v>
      </c>
      <c r="R164" s="175">
        <f>Q164*H164</f>
        <v>157.83767999999998</v>
      </c>
      <c r="S164" s="175">
        <v>0</v>
      </c>
      <c r="T164" s="17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7" t="s">
        <v>160</v>
      </c>
      <c r="AT164" s="177" t="s">
        <v>156</v>
      </c>
      <c r="AU164" s="177" t="s">
        <v>85</v>
      </c>
      <c r="AY164" s="16" t="s">
        <v>155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6" t="s">
        <v>83</v>
      </c>
      <c r="BK164" s="178">
        <f>ROUND(I164*H164,2)</f>
        <v>0</v>
      </c>
      <c r="BL164" s="16" t="s">
        <v>160</v>
      </c>
      <c r="BM164" s="177" t="s">
        <v>989</v>
      </c>
    </row>
    <row r="165" spans="1:65" s="13" customFormat="1" ht="11.25">
      <c r="B165" s="196"/>
      <c r="C165" s="197"/>
      <c r="D165" s="179" t="s">
        <v>241</v>
      </c>
      <c r="E165" s="198" t="s">
        <v>19</v>
      </c>
      <c r="F165" s="199" t="s">
        <v>990</v>
      </c>
      <c r="G165" s="197"/>
      <c r="H165" s="200">
        <v>19</v>
      </c>
      <c r="I165" s="201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241</v>
      </c>
      <c r="AU165" s="206" t="s">
        <v>85</v>
      </c>
      <c r="AV165" s="13" t="s">
        <v>85</v>
      </c>
      <c r="AW165" s="13" t="s">
        <v>37</v>
      </c>
      <c r="AX165" s="13" t="s">
        <v>75</v>
      </c>
      <c r="AY165" s="206" t="s">
        <v>155</v>
      </c>
    </row>
    <row r="166" spans="1:65" s="13" customFormat="1" ht="11.25">
      <c r="B166" s="196"/>
      <c r="C166" s="197"/>
      <c r="D166" s="179" t="s">
        <v>241</v>
      </c>
      <c r="E166" s="198" t="s">
        <v>19</v>
      </c>
      <c r="F166" s="199" t="s">
        <v>991</v>
      </c>
      <c r="G166" s="197"/>
      <c r="H166" s="200">
        <v>59.84</v>
      </c>
      <c r="I166" s="201"/>
      <c r="J166" s="197"/>
      <c r="K166" s="197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241</v>
      </c>
      <c r="AU166" s="206" t="s">
        <v>85</v>
      </c>
      <c r="AV166" s="13" t="s">
        <v>85</v>
      </c>
      <c r="AW166" s="13" t="s">
        <v>37</v>
      </c>
      <c r="AX166" s="13" t="s">
        <v>75</v>
      </c>
      <c r="AY166" s="206" t="s">
        <v>155</v>
      </c>
    </row>
    <row r="167" spans="1:65" s="14" customFormat="1" ht="11.25">
      <c r="B167" s="207"/>
      <c r="C167" s="208"/>
      <c r="D167" s="179" t="s">
        <v>241</v>
      </c>
      <c r="E167" s="209" t="s">
        <v>19</v>
      </c>
      <c r="F167" s="210" t="s">
        <v>243</v>
      </c>
      <c r="G167" s="208"/>
      <c r="H167" s="211">
        <v>78.84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241</v>
      </c>
      <c r="AU167" s="217" t="s">
        <v>85</v>
      </c>
      <c r="AV167" s="14" t="s">
        <v>160</v>
      </c>
      <c r="AW167" s="14" t="s">
        <v>37</v>
      </c>
      <c r="AX167" s="14" t="s">
        <v>83</v>
      </c>
      <c r="AY167" s="217" t="s">
        <v>155</v>
      </c>
    </row>
    <row r="168" spans="1:65" s="2" customFormat="1" ht="33" customHeight="1">
      <c r="A168" s="33"/>
      <c r="B168" s="34"/>
      <c r="C168" s="165" t="s">
        <v>333</v>
      </c>
      <c r="D168" s="165" t="s">
        <v>156</v>
      </c>
      <c r="E168" s="166" t="s">
        <v>493</v>
      </c>
      <c r="F168" s="167" t="s">
        <v>494</v>
      </c>
      <c r="G168" s="168" t="s">
        <v>246</v>
      </c>
      <c r="H168" s="169">
        <v>111.4</v>
      </c>
      <c r="I168" s="170"/>
      <c r="J168" s="171">
        <f>ROUND(I168*H168,2)</f>
        <v>0</v>
      </c>
      <c r="K168" s="172"/>
      <c r="L168" s="38"/>
      <c r="M168" s="173" t="s">
        <v>19</v>
      </c>
      <c r="N168" s="174" t="s">
        <v>46</v>
      </c>
      <c r="O168" s="63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7" t="s">
        <v>160</v>
      </c>
      <c r="AT168" s="177" t="s">
        <v>156</v>
      </c>
      <c r="AU168" s="177" t="s">
        <v>85</v>
      </c>
      <c r="AY168" s="16" t="s">
        <v>155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6" t="s">
        <v>83</v>
      </c>
      <c r="BK168" s="178">
        <f>ROUND(I168*H168,2)</f>
        <v>0</v>
      </c>
      <c r="BL168" s="16" t="s">
        <v>160</v>
      </c>
      <c r="BM168" s="177" t="s">
        <v>992</v>
      </c>
    </row>
    <row r="169" spans="1:65" s="13" customFormat="1" ht="11.25">
      <c r="B169" s="196"/>
      <c r="C169" s="197"/>
      <c r="D169" s="179" t="s">
        <v>241</v>
      </c>
      <c r="E169" s="198" t="s">
        <v>19</v>
      </c>
      <c r="F169" s="199" t="s">
        <v>993</v>
      </c>
      <c r="G169" s="197"/>
      <c r="H169" s="200">
        <v>57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241</v>
      </c>
      <c r="AU169" s="206" t="s">
        <v>85</v>
      </c>
      <c r="AV169" s="13" t="s">
        <v>85</v>
      </c>
      <c r="AW169" s="13" t="s">
        <v>37</v>
      </c>
      <c r="AX169" s="13" t="s">
        <v>75</v>
      </c>
      <c r="AY169" s="206" t="s">
        <v>155</v>
      </c>
    </row>
    <row r="170" spans="1:65" s="13" customFormat="1" ht="11.25">
      <c r="B170" s="196"/>
      <c r="C170" s="197"/>
      <c r="D170" s="179" t="s">
        <v>241</v>
      </c>
      <c r="E170" s="198" t="s">
        <v>19</v>
      </c>
      <c r="F170" s="199" t="s">
        <v>994</v>
      </c>
      <c r="G170" s="197"/>
      <c r="H170" s="200">
        <v>54.4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241</v>
      </c>
      <c r="AU170" s="206" t="s">
        <v>85</v>
      </c>
      <c r="AV170" s="13" t="s">
        <v>85</v>
      </c>
      <c r="AW170" s="13" t="s">
        <v>37</v>
      </c>
      <c r="AX170" s="13" t="s">
        <v>75</v>
      </c>
      <c r="AY170" s="206" t="s">
        <v>155</v>
      </c>
    </row>
    <row r="171" spans="1:65" s="14" customFormat="1" ht="11.25">
      <c r="B171" s="207"/>
      <c r="C171" s="208"/>
      <c r="D171" s="179" t="s">
        <v>241</v>
      </c>
      <c r="E171" s="209" t="s">
        <v>19</v>
      </c>
      <c r="F171" s="210" t="s">
        <v>243</v>
      </c>
      <c r="G171" s="208"/>
      <c r="H171" s="211">
        <v>111.4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241</v>
      </c>
      <c r="AU171" s="217" t="s">
        <v>85</v>
      </c>
      <c r="AV171" s="14" t="s">
        <v>160</v>
      </c>
      <c r="AW171" s="14" t="s">
        <v>37</v>
      </c>
      <c r="AX171" s="14" t="s">
        <v>83</v>
      </c>
      <c r="AY171" s="217" t="s">
        <v>155</v>
      </c>
    </row>
    <row r="172" spans="1:65" s="2" customFormat="1" ht="21.75" customHeight="1">
      <c r="A172" s="33"/>
      <c r="B172" s="34"/>
      <c r="C172" s="165" t="s">
        <v>340</v>
      </c>
      <c r="D172" s="165" t="s">
        <v>156</v>
      </c>
      <c r="E172" s="166" t="s">
        <v>497</v>
      </c>
      <c r="F172" s="167" t="s">
        <v>498</v>
      </c>
      <c r="G172" s="168" t="s">
        <v>258</v>
      </c>
      <c r="H172" s="169">
        <v>116.96</v>
      </c>
      <c r="I172" s="170"/>
      <c r="J172" s="171">
        <f>ROUND(I172*H172,2)</f>
        <v>0</v>
      </c>
      <c r="K172" s="172"/>
      <c r="L172" s="38"/>
      <c r="M172" s="173" t="s">
        <v>19</v>
      </c>
      <c r="N172" s="174" t="s">
        <v>46</v>
      </c>
      <c r="O172" s="63"/>
      <c r="P172" s="175">
        <f>O172*H172</f>
        <v>0</v>
      </c>
      <c r="Q172" s="175">
        <v>1.9967999999999999</v>
      </c>
      <c r="R172" s="175">
        <f>Q172*H172</f>
        <v>233.54572799999997</v>
      </c>
      <c r="S172" s="175">
        <v>0</v>
      </c>
      <c r="T172" s="17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7" t="s">
        <v>160</v>
      </c>
      <c r="AT172" s="177" t="s">
        <v>156</v>
      </c>
      <c r="AU172" s="177" t="s">
        <v>85</v>
      </c>
      <c r="AY172" s="16" t="s">
        <v>155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6" t="s">
        <v>83</v>
      </c>
      <c r="BK172" s="178">
        <f>ROUND(I172*H172,2)</f>
        <v>0</v>
      </c>
      <c r="BL172" s="16" t="s">
        <v>160</v>
      </c>
      <c r="BM172" s="177" t="s">
        <v>995</v>
      </c>
    </row>
    <row r="173" spans="1:65" s="13" customFormat="1" ht="11.25">
      <c r="B173" s="196"/>
      <c r="C173" s="197"/>
      <c r="D173" s="179" t="s">
        <v>241</v>
      </c>
      <c r="E173" s="198" t="s">
        <v>19</v>
      </c>
      <c r="F173" s="199" t="s">
        <v>956</v>
      </c>
      <c r="G173" s="197"/>
      <c r="H173" s="200">
        <v>116.96</v>
      </c>
      <c r="I173" s="201"/>
      <c r="J173" s="197"/>
      <c r="K173" s="197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241</v>
      </c>
      <c r="AU173" s="206" t="s">
        <v>85</v>
      </c>
      <c r="AV173" s="13" t="s">
        <v>85</v>
      </c>
      <c r="AW173" s="13" t="s">
        <v>37</v>
      </c>
      <c r="AX173" s="13" t="s">
        <v>75</v>
      </c>
      <c r="AY173" s="206" t="s">
        <v>155</v>
      </c>
    </row>
    <row r="174" spans="1:65" s="14" customFormat="1" ht="11.25">
      <c r="B174" s="207"/>
      <c r="C174" s="208"/>
      <c r="D174" s="179" t="s">
        <v>241</v>
      </c>
      <c r="E174" s="209" t="s">
        <v>19</v>
      </c>
      <c r="F174" s="210" t="s">
        <v>243</v>
      </c>
      <c r="G174" s="208"/>
      <c r="H174" s="211">
        <v>116.96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241</v>
      </c>
      <c r="AU174" s="217" t="s">
        <v>85</v>
      </c>
      <c r="AV174" s="14" t="s">
        <v>160</v>
      </c>
      <c r="AW174" s="14" t="s">
        <v>37</v>
      </c>
      <c r="AX174" s="14" t="s">
        <v>83</v>
      </c>
      <c r="AY174" s="217" t="s">
        <v>155</v>
      </c>
    </row>
    <row r="175" spans="1:65" s="2" customFormat="1" ht="16.5" customHeight="1">
      <c r="A175" s="33"/>
      <c r="B175" s="34"/>
      <c r="C175" s="165" t="s">
        <v>347</v>
      </c>
      <c r="D175" s="165" t="s">
        <v>156</v>
      </c>
      <c r="E175" s="166" t="s">
        <v>502</v>
      </c>
      <c r="F175" s="167" t="s">
        <v>503</v>
      </c>
      <c r="G175" s="168" t="s">
        <v>246</v>
      </c>
      <c r="H175" s="169">
        <v>233.92</v>
      </c>
      <c r="I175" s="170"/>
      <c r="J175" s="171">
        <f>ROUND(I175*H175,2)</f>
        <v>0</v>
      </c>
      <c r="K175" s="172"/>
      <c r="L175" s="38"/>
      <c r="M175" s="173" t="s">
        <v>19</v>
      </c>
      <c r="N175" s="174" t="s">
        <v>46</v>
      </c>
      <c r="O175" s="63"/>
      <c r="P175" s="175">
        <f>O175*H175</f>
        <v>0</v>
      </c>
      <c r="Q175" s="175">
        <v>0</v>
      </c>
      <c r="R175" s="175">
        <f>Q175*H175</f>
        <v>0</v>
      </c>
      <c r="S175" s="175">
        <v>0</v>
      </c>
      <c r="T175" s="17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7" t="s">
        <v>160</v>
      </c>
      <c r="AT175" s="177" t="s">
        <v>156</v>
      </c>
      <c r="AU175" s="177" t="s">
        <v>85</v>
      </c>
      <c r="AY175" s="16" t="s">
        <v>155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16" t="s">
        <v>83</v>
      </c>
      <c r="BK175" s="178">
        <f>ROUND(I175*H175,2)</f>
        <v>0</v>
      </c>
      <c r="BL175" s="16" t="s">
        <v>160</v>
      </c>
      <c r="BM175" s="177" t="s">
        <v>996</v>
      </c>
    </row>
    <row r="176" spans="1:65" s="13" customFormat="1" ht="11.25">
      <c r="B176" s="196"/>
      <c r="C176" s="197"/>
      <c r="D176" s="179" t="s">
        <v>241</v>
      </c>
      <c r="E176" s="198" t="s">
        <v>19</v>
      </c>
      <c r="F176" s="199" t="s">
        <v>997</v>
      </c>
      <c r="G176" s="197"/>
      <c r="H176" s="200">
        <v>233.92</v>
      </c>
      <c r="I176" s="201"/>
      <c r="J176" s="197"/>
      <c r="K176" s="197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241</v>
      </c>
      <c r="AU176" s="206" t="s">
        <v>85</v>
      </c>
      <c r="AV176" s="13" t="s">
        <v>85</v>
      </c>
      <c r="AW176" s="13" t="s">
        <v>37</v>
      </c>
      <c r="AX176" s="13" t="s">
        <v>75</v>
      </c>
      <c r="AY176" s="206" t="s">
        <v>155</v>
      </c>
    </row>
    <row r="177" spans="1:65" s="14" customFormat="1" ht="11.25">
      <c r="B177" s="207"/>
      <c r="C177" s="208"/>
      <c r="D177" s="179" t="s">
        <v>241</v>
      </c>
      <c r="E177" s="209" t="s">
        <v>19</v>
      </c>
      <c r="F177" s="210" t="s">
        <v>243</v>
      </c>
      <c r="G177" s="208"/>
      <c r="H177" s="211">
        <v>233.92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241</v>
      </c>
      <c r="AU177" s="217" t="s">
        <v>85</v>
      </c>
      <c r="AV177" s="14" t="s">
        <v>160</v>
      </c>
      <c r="AW177" s="14" t="s">
        <v>37</v>
      </c>
      <c r="AX177" s="14" t="s">
        <v>83</v>
      </c>
      <c r="AY177" s="217" t="s">
        <v>155</v>
      </c>
    </row>
    <row r="178" spans="1:65" s="2" customFormat="1" ht="16.5" customHeight="1">
      <c r="A178" s="33"/>
      <c r="B178" s="34"/>
      <c r="C178" s="165" t="s">
        <v>353</v>
      </c>
      <c r="D178" s="165" t="s">
        <v>156</v>
      </c>
      <c r="E178" s="166" t="s">
        <v>506</v>
      </c>
      <c r="F178" s="167" t="s">
        <v>507</v>
      </c>
      <c r="G178" s="168" t="s">
        <v>258</v>
      </c>
      <c r="H178" s="169">
        <v>55.9</v>
      </c>
      <c r="I178" s="170"/>
      <c r="J178" s="171">
        <f>ROUND(I178*H178,2)</f>
        <v>0</v>
      </c>
      <c r="K178" s="172"/>
      <c r="L178" s="38"/>
      <c r="M178" s="173" t="s">
        <v>19</v>
      </c>
      <c r="N178" s="174" t="s">
        <v>46</v>
      </c>
      <c r="O178" s="63"/>
      <c r="P178" s="175">
        <f>O178*H178</f>
        <v>0</v>
      </c>
      <c r="Q178" s="175">
        <v>2</v>
      </c>
      <c r="R178" s="175">
        <f>Q178*H178</f>
        <v>111.8</v>
      </c>
      <c r="S178" s="175">
        <v>0</v>
      </c>
      <c r="T178" s="17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77" t="s">
        <v>160</v>
      </c>
      <c r="AT178" s="177" t="s">
        <v>156</v>
      </c>
      <c r="AU178" s="177" t="s">
        <v>85</v>
      </c>
      <c r="AY178" s="16" t="s">
        <v>155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16" t="s">
        <v>83</v>
      </c>
      <c r="BK178" s="178">
        <f>ROUND(I178*H178,2)</f>
        <v>0</v>
      </c>
      <c r="BL178" s="16" t="s">
        <v>160</v>
      </c>
      <c r="BM178" s="177" t="s">
        <v>998</v>
      </c>
    </row>
    <row r="179" spans="1:65" s="2" customFormat="1" ht="48.75">
      <c r="A179" s="33"/>
      <c r="B179" s="34"/>
      <c r="C179" s="35"/>
      <c r="D179" s="179" t="s">
        <v>162</v>
      </c>
      <c r="E179" s="35"/>
      <c r="F179" s="180" t="s">
        <v>509</v>
      </c>
      <c r="G179" s="35"/>
      <c r="H179" s="35"/>
      <c r="I179" s="181"/>
      <c r="J179" s="35"/>
      <c r="K179" s="35"/>
      <c r="L179" s="38"/>
      <c r="M179" s="182"/>
      <c r="N179" s="183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162</v>
      </c>
      <c r="AU179" s="16" t="s">
        <v>85</v>
      </c>
    </row>
    <row r="180" spans="1:65" s="13" customFormat="1" ht="11.25">
      <c r="B180" s="196"/>
      <c r="C180" s="197"/>
      <c r="D180" s="179" t="s">
        <v>241</v>
      </c>
      <c r="E180" s="198" t="s">
        <v>19</v>
      </c>
      <c r="F180" s="199" t="s">
        <v>958</v>
      </c>
      <c r="G180" s="197"/>
      <c r="H180" s="200">
        <v>55.9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241</v>
      </c>
      <c r="AU180" s="206" t="s">
        <v>85</v>
      </c>
      <c r="AV180" s="13" t="s">
        <v>85</v>
      </c>
      <c r="AW180" s="13" t="s">
        <v>37</v>
      </c>
      <c r="AX180" s="13" t="s">
        <v>75</v>
      </c>
      <c r="AY180" s="206" t="s">
        <v>155</v>
      </c>
    </row>
    <row r="181" spans="1:65" s="14" customFormat="1" ht="11.25">
      <c r="B181" s="207"/>
      <c r="C181" s="208"/>
      <c r="D181" s="179" t="s">
        <v>241</v>
      </c>
      <c r="E181" s="209" t="s">
        <v>19</v>
      </c>
      <c r="F181" s="210" t="s">
        <v>243</v>
      </c>
      <c r="G181" s="208"/>
      <c r="H181" s="211">
        <v>55.9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241</v>
      </c>
      <c r="AU181" s="217" t="s">
        <v>85</v>
      </c>
      <c r="AV181" s="14" t="s">
        <v>160</v>
      </c>
      <c r="AW181" s="14" t="s">
        <v>37</v>
      </c>
      <c r="AX181" s="14" t="s">
        <v>83</v>
      </c>
      <c r="AY181" s="217" t="s">
        <v>155</v>
      </c>
    </row>
    <row r="182" spans="1:65" s="2" customFormat="1" ht="16.5" customHeight="1">
      <c r="A182" s="33"/>
      <c r="B182" s="34"/>
      <c r="C182" s="165" t="s">
        <v>360</v>
      </c>
      <c r="D182" s="165" t="s">
        <v>156</v>
      </c>
      <c r="E182" s="166" t="s">
        <v>885</v>
      </c>
      <c r="F182" s="167" t="s">
        <v>328</v>
      </c>
      <c r="G182" s="168" t="s">
        <v>329</v>
      </c>
      <c r="H182" s="169">
        <v>26</v>
      </c>
      <c r="I182" s="170"/>
      <c r="J182" s="171">
        <f>ROUND(I182*H182,2)</f>
        <v>0</v>
      </c>
      <c r="K182" s="172"/>
      <c r="L182" s="38"/>
      <c r="M182" s="173" t="s">
        <v>19</v>
      </c>
      <c r="N182" s="174" t="s">
        <v>46</v>
      </c>
      <c r="O182" s="63"/>
      <c r="P182" s="175">
        <f>O182*H182</f>
        <v>0</v>
      </c>
      <c r="Q182" s="175">
        <v>0</v>
      </c>
      <c r="R182" s="175">
        <f>Q182*H182</f>
        <v>0</v>
      </c>
      <c r="S182" s="175">
        <v>0</v>
      </c>
      <c r="T182" s="17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7" t="s">
        <v>160</v>
      </c>
      <c r="AT182" s="177" t="s">
        <v>156</v>
      </c>
      <c r="AU182" s="177" t="s">
        <v>85</v>
      </c>
      <c r="AY182" s="16" t="s">
        <v>155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6" t="s">
        <v>83</v>
      </c>
      <c r="BK182" s="178">
        <f>ROUND(I182*H182,2)</f>
        <v>0</v>
      </c>
      <c r="BL182" s="16" t="s">
        <v>160</v>
      </c>
      <c r="BM182" s="177" t="s">
        <v>999</v>
      </c>
    </row>
    <row r="183" spans="1:65" s="2" customFormat="1" ht="19.5">
      <c r="A183" s="33"/>
      <c r="B183" s="34"/>
      <c r="C183" s="35"/>
      <c r="D183" s="179" t="s">
        <v>162</v>
      </c>
      <c r="E183" s="35"/>
      <c r="F183" s="180" t="s">
        <v>887</v>
      </c>
      <c r="G183" s="35"/>
      <c r="H183" s="35"/>
      <c r="I183" s="181"/>
      <c r="J183" s="35"/>
      <c r="K183" s="35"/>
      <c r="L183" s="38"/>
      <c r="M183" s="182"/>
      <c r="N183" s="183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162</v>
      </c>
      <c r="AU183" s="16" t="s">
        <v>85</v>
      </c>
    </row>
    <row r="184" spans="1:65" s="11" customFormat="1" ht="22.9" customHeight="1">
      <c r="B184" s="151"/>
      <c r="C184" s="152"/>
      <c r="D184" s="153" t="s">
        <v>74</v>
      </c>
      <c r="E184" s="194" t="s">
        <v>190</v>
      </c>
      <c r="F184" s="194" t="s">
        <v>654</v>
      </c>
      <c r="G184" s="152"/>
      <c r="H184" s="152"/>
      <c r="I184" s="155"/>
      <c r="J184" s="195">
        <f>BK184</f>
        <v>0</v>
      </c>
      <c r="K184" s="152"/>
      <c r="L184" s="157"/>
      <c r="M184" s="158"/>
      <c r="N184" s="159"/>
      <c r="O184" s="159"/>
      <c r="P184" s="160">
        <f>SUM(P185:P190)</f>
        <v>0</v>
      </c>
      <c r="Q184" s="159"/>
      <c r="R184" s="160">
        <f>SUM(R185:R190)</f>
        <v>1.2671999999999999E-2</v>
      </c>
      <c r="S184" s="159"/>
      <c r="T184" s="161">
        <f>SUM(T185:T190)</f>
        <v>0</v>
      </c>
      <c r="AR184" s="162" t="s">
        <v>83</v>
      </c>
      <c r="AT184" s="163" t="s">
        <v>74</v>
      </c>
      <c r="AU184" s="163" t="s">
        <v>83</v>
      </c>
      <c r="AY184" s="162" t="s">
        <v>155</v>
      </c>
      <c r="BK184" s="164">
        <f>SUM(BK185:BK190)</f>
        <v>0</v>
      </c>
    </row>
    <row r="185" spans="1:65" s="2" customFormat="1" ht="21.75" customHeight="1">
      <c r="A185" s="33"/>
      <c r="B185" s="34"/>
      <c r="C185" s="165" t="s">
        <v>365</v>
      </c>
      <c r="D185" s="165" t="s">
        <v>156</v>
      </c>
      <c r="E185" s="166" t="s">
        <v>661</v>
      </c>
      <c r="F185" s="167" t="s">
        <v>662</v>
      </c>
      <c r="G185" s="168" t="s">
        <v>336</v>
      </c>
      <c r="H185" s="169">
        <v>7.2</v>
      </c>
      <c r="I185" s="170"/>
      <c r="J185" s="171">
        <f>ROUND(I185*H185,2)</f>
        <v>0</v>
      </c>
      <c r="K185" s="172"/>
      <c r="L185" s="38"/>
      <c r="M185" s="173" t="s">
        <v>19</v>
      </c>
      <c r="N185" s="174" t="s">
        <v>46</v>
      </c>
      <c r="O185" s="63"/>
      <c r="P185" s="175">
        <f>O185*H185</f>
        <v>0</v>
      </c>
      <c r="Q185" s="175">
        <v>1.0000000000000001E-5</v>
      </c>
      <c r="R185" s="175">
        <f>Q185*H185</f>
        <v>7.2000000000000002E-5</v>
      </c>
      <c r="S185" s="175">
        <v>0</v>
      </c>
      <c r="T185" s="17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77" t="s">
        <v>160</v>
      </c>
      <c r="AT185" s="177" t="s">
        <v>156</v>
      </c>
      <c r="AU185" s="177" t="s">
        <v>85</v>
      </c>
      <c r="AY185" s="16" t="s">
        <v>155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16" t="s">
        <v>83</v>
      </c>
      <c r="BK185" s="178">
        <f>ROUND(I185*H185,2)</f>
        <v>0</v>
      </c>
      <c r="BL185" s="16" t="s">
        <v>160</v>
      </c>
      <c r="BM185" s="177" t="s">
        <v>1000</v>
      </c>
    </row>
    <row r="186" spans="1:65" s="13" customFormat="1" ht="11.25">
      <c r="B186" s="196"/>
      <c r="C186" s="197"/>
      <c r="D186" s="179" t="s">
        <v>241</v>
      </c>
      <c r="E186" s="198" t="s">
        <v>19</v>
      </c>
      <c r="F186" s="199" t="s">
        <v>1001</v>
      </c>
      <c r="G186" s="197"/>
      <c r="H186" s="200">
        <v>7.2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241</v>
      </c>
      <c r="AU186" s="206" t="s">
        <v>85</v>
      </c>
      <c r="AV186" s="13" t="s">
        <v>85</v>
      </c>
      <c r="AW186" s="13" t="s">
        <v>37</v>
      </c>
      <c r="AX186" s="13" t="s">
        <v>75</v>
      </c>
      <c r="AY186" s="206" t="s">
        <v>155</v>
      </c>
    </row>
    <row r="187" spans="1:65" s="14" customFormat="1" ht="11.25">
      <c r="B187" s="207"/>
      <c r="C187" s="208"/>
      <c r="D187" s="179" t="s">
        <v>241</v>
      </c>
      <c r="E187" s="209" t="s">
        <v>19</v>
      </c>
      <c r="F187" s="210" t="s">
        <v>243</v>
      </c>
      <c r="G187" s="208"/>
      <c r="H187" s="211">
        <v>7.2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241</v>
      </c>
      <c r="AU187" s="217" t="s">
        <v>85</v>
      </c>
      <c r="AV187" s="14" t="s">
        <v>160</v>
      </c>
      <c r="AW187" s="14" t="s">
        <v>37</v>
      </c>
      <c r="AX187" s="14" t="s">
        <v>83</v>
      </c>
      <c r="AY187" s="217" t="s">
        <v>155</v>
      </c>
    </row>
    <row r="188" spans="1:65" s="2" customFormat="1" ht="16.5" customHeight="1">
      <c r="A188" s="33"/>
      <c r="B188" s="34"/>
      <c r="C188" s="222" t="s">
        <v>370</v>
      </c>
      <c r="D188" s="222" t="s">
        <v>571</v>
      </c>
      <c r="E188" s="223" t="s">
        <v>665</v>
      </c>
      <c r="F188" s="224" t="s">
        <v>666</v>
      </c>
      <c r="G188" s="225" t="s">
        <v>336</v>
      </c>
      <c r="H188" s="226">
        <v>9</v>
      </c>
      <c r="I188" s="227"/>
      <c r="J188" s="228">
        <f>ROUND(I188*H188,2)</f>
        <v>0</v>
      </c>
      <c r="K188" s="229"/>
      <c r="L188" s="230"/>
      <c r="M188" s="231" t="s">
        <v>19</v>
      </c>
      <c r="N188" s="232" t="s">
        <v>46</v>
      </c>
      <c r="O188" s="63"/>
      <c r="P188" s="175">
        <f>O188*H188</f>
        <v>0</v>
      </c>
      <c r="Q188" s="175">
        <v>1.4E-3</v>
      </c>
      <c r="R188" s="175">
        <f>Q188*H188</f>
        <v>1.26E-2</v>
      </c>
      <c r="S188" s="175">
        <v>0</v>
      </c>
      <c r="T188" s="176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7" t="s">
        <v>190</v>
      </c>
      <c r="AT188" s="177" t="s">
        <v>571</v>
      </c>
      <c r="AU188" s="177" t="s">
        <v>85</v>
      </c>
      <c r="AY188" s="16" t="s">
        <v>155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16" t="s">
        <v>83</v>
      </c>
      <c r="BK188" s="178">
        <f>ROUND(I188*H188,2)</f>
        <v>0</v>
      </c>
      <c r="BL188" s="16" t="s">
        <v>160</v>
      </c>
      <c r="BM188" s="177" t="s">
        <v>1002</v>
      </c>
    </row>
    <row r="189" spans="1:65" s="13" customFormat="1" ht="11.25">
      <c r="B189" s="196"/>
      <c r="C189" s="197"/>
      <c r="D189" s="179" t="s">
        <v>241</v>
      </c>
      <c r="E189" s="198" t="s">
        <v>19</v>
      </c>
      <c r="F189" s="199" t="s">
        <v>1003</v>
      </c>
      <c r="G189" s="197"/>
      <c r="H189" s="200">
        <v>9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241</v>
      </c>
      <c r="AU189" s="206" t="s">
        <v>85</v>
      </c>
      <c r="AV189" s="13" t="s">
        <v>85</v>
      </c>
      <c r="AW189" s="13" t="s">
        <v>37</v>
      </c>
      <c r="AX189" s="13" t="s">
        <v>75</v>
      </c>
      <c r="AY189" s="206" t="s">
        <v>155</v>
      </c>
    </row>
    <row r="190" spans="1:65" s="14" customFormat="1" ht="11.25">
      <c r="B190" s="207"/>
      <c r="C190" s="208"/>
      <c r="D190" s="179" t="s">
        <v>241</v>
      </c>
      <c r="E190" s="209" t="s">
        <v>19</v>
      </c>
      <c r="F190" s="210" t="s">
        <v>243</v>
      </c>
      <c r="G190" s="208"/>
      <c r="H190" s="211">
        <v>9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241</v>
      </c>
      <c r="AU190" s="217" t="s">
        <v>85</v>
      </c>
      <c r="AV190" s="14" t="s">
        <v>160</v>
      </c>
      <c r="AW190" s="14" t="s">
        <v>37</v>
      </c>
      <c r="AX190" s="14" t="s">
        <v>83</v>
      </c>
      <c r="AY190" s="217" t="s">
        <v>155</v>
      </c>
    </row>
    <row r="191" spans="1:65" s="11" customFormat="1" ht="22.9" customHeight="1">
      <c r="B191" s="151"/>
      <c r="C191" s="152"/>
      <c r="D191" s="153" t="s">
        <v>74</v>
      </c>
      <c r="E191" s="194" t="s">
        <v>421</v>
      </c>
      <c r="F191" s="194" t="s">
        <v>422</v>
      </c>
      <c r="G191" s="152"/>
      <c r="H191" s="152"/>
      <c r="I191" s="155"/>
      <c r="J191" s="195">
        <f>BK191</f>
        <v>0</v>
      </c>
      <c r="K191" s="152"/>
      <c r="L191" s="157"/>
      <c r="M191" s="158"/>
      <c r="N191" s="159"/>
      <c r="O191" s="159"/>
      <c r="P191" s="160">
        <f>P192</f>
        <v>0</v>
      </c>
      <c r="Q191" s="159"/>
      <c r="R191" s="160">
        <f>R192</f>
        <v>0</v>
      </c>
      <c r="S191" s="159"/>
      <c r="T191" s="161">
        <f>T192</f>
        <v>0</v>
      </c>
      <c r="AR191" s="162" t="s">
        <v>83</v>
      </c>
      <c r="AT191" s="163" t="s">
        <v>74</v>
      </c>
      <c r="AU191" s="163" t="s">
        <v>83</v>
      </c>
      <c r="AY191" s="162" t="s">
        <v>155</v>
      </c>
      <c r="BK191" s="164">
        <f>BK192</f>
        <v>0</v>
      </c>
    </row>
    <row r="192" spans="1:65" s="2" customFormat="1" ht="21.75" customHeight="1">
      <c r="A192" s="33"/>
      <c r="B192" s="34"/>
      <c r="C192" s="165" t="s">
        <v>375</v>
      </c>
      <c r="D192" s="165" t="s">
        <v>156</v>
      </c>
      <c r="E192" s="166" t="s">
        <v>424</v>
      </c>
      <c r="F192" s="167" t="s">
        <v>425</v>
      </c>
      <c r="G192" s="168" t="s">
        <v>324</v>
      </c>
      <c r="H192" s="169">
        <v>503.62099999999998</v>
      </c>
      <c r="I192" s="170"/>
      <c r="J192" s="171">
        <f>ROUND(I192*H192,2)</f>
        <v>0</v>
      </c>
      <c r="K192" s="172"/>
      <c r="L192" s="38"/>
      <c r="M192" s="173" t="s">
        <v>19</v>
      </c>
      <c r="N192" s="174" t="s">
        <v>46</v>
      </c>
      <c r="O192" s="63"/>
      <c r="P192" s="175">
        <f>O192*H192</f>
        <v>0</v>
      </c>
      <c r="Q192" s="175">
        <v>0</v>
      </c>
      <c r="R192" s="175">
        <f>Q192*H192</f>
        <v>0</v>
      </c>
      <c r="S192" s="175">
        <v>0</v>
      </c>
      <c r="T192" s="17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7" t="s">
        <v>160</v>
      </c>
      <c r="AT192" s="177" t="s">
        <v>156</v>
      </c>
      <c r="AU192" s="177" t="s">
        <v>85</v>
      </c>
      <c r="AY192" s="16" t="s">
        <v>155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6" t="s">
        <v>83</v>
      </c>
      <c r="BK192" s="178">
        <f>ROUND(I192*H192,2)</f>
        <v>0</v>
      </c>
      <c r="BL192" s="16" t="s">
        <v>160</v>
      </c>
      <c r="BM192" s="177" t="s">
        <v>1004</v>
      </c>
    </row>
    <row r="193" spans="1:63" s="11" customFormat="1" ht="25.9" customHeight="1">
      <c r="B193" s="151"/>
      <c r="C193" s="152"/>
      <c r="D193" s="153" t="s">
        <v>74</v>
      </c>
      <c r="E193" s="154" t="s">
        <v>1005</v>
      </c>
      <c r="F193" s="154" t="s">
        <v>1006</v>
      </c>
      <c r="G193" s="152"/>
      <c r="H193" s="152"/>
      <c r="I193" s="155"/>
      <c r="J193" s="156">
        <f>BK193</f>
        <v>0</v>
      </c>
      <c r="K193" s="152"/>
      <c r="L193" s="157"/>
      <c r="M193" s="158"/>
      <c r="N193" s="159"/>
      <c r="O193" s="159"/>
      <c r="P193" s="160">
        <f>P194</f>
        <v>0</v>
      </c>
      <c r="Q193" s="159"/>
      <c r="R193" s="160">
        <f>R194</f>
        <v>0</v>
      </c>
      <c r="S193" s="159"/>
      <c r="T193" s="161">
        <f>T194</f>
        <v>0</v>
      </c>
      <c r="AR193" s="162" t="s">
        <v>160</v>
      </c>
      <c r="AT193" s="163" t="s">
        <v>74</v>
      </c>
      <c r="AU193" s="163" t="s">
        <v>75</v>
      </c>
      <c r="AY193" s="162" t="s">
        <v>155</v>
      </c>
      <c r="BK193" s="164">
        <f>BK194</f>
        <v>0</v>
      </c>
    </row>
    <row r="194" spans="1:63" s="11" customFormat="1" ht="22.9" customHeight="1">
      <c r="B194" s="151"/>
      <c r="C194" s="152"/>
      <c r="D194" s="153" t="s">
        <v>74</v>
      </c>
      <c r="E194" s="194" t="s">
        <v>1007</v>
      </c>
      <c r="F194" s="194" t="s">
        <v>1008</v>
      </c>
      <c r="G194" s="152"/>
      <c r="H194" s="152"/>
      <c r="I194" s="155"/>
      <c r="J194" s="195">
        <f>BK194</f>
        <v>0</v>
      </c>
      <c r="K194" s="152"/>
      <c r="L194" s="157"/>
      <c r="M194" s="233"/>
      <c r="N194" s="234"/>
      <c r="O194" s="234"/>
      <c r="P194" s="235">
        <v>0</v>
      </c>
      <c r="Q194" s="234"/>
      <c r="R194" s="235">
        <v>0</v>
      </c>
      <c r="S194" s="234"/>
      <c r="T194" s="236">
        <v>0</v>
      </c>
      <c r="AR194" s="162" t="s">
        <v>160</v>
      </c>
      <c r="AT194" s="163" t="s">
        <v>74</v>
      </c>
      <c r="AU194" s="163" t="s">
        <v>83</v>
      </c>
      <c r="AY194" s="162" t="s">
        <v>155</v>
      </c>
      <c r="BK194" s="164">
        <v>0</v>
      </c>
    </row>
    <row r="195" spans="1:63" s="2" customFormat="1" ht="6.95" customHeight="1">
      <c r="A195" s="33"/>
      <c r="B195" s="46"/>
      <c r="C195" s="47"/>
      <c r="D195" s="47"/>
      <c r="E195" s="47"/>
      <c r="F195" s="47"/>
      <c r="G195" s="47"/>
      <c r="H195" s="47"/>
      <c r="I195" s="47"/>
      <c r="J195" s="47"/>
      <c r="K195" s="47"/>
      <c r="L195" s="38"/>
      <c r="M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</row>
  </sheetData>
  <sheetProtection algorithmName="SHA-512" hashValue="NmZFqNqTE8GuAHRF3Yv1xbYnNDD58qm7y0f8vbR/4ucltogMevXtti7HeNrjOO6gxJSgZnvmnbF6PyxrXKEhqA==" saltValue="L/V4mKyofgfb1lFJzDeO/GnjyrQNeHFqNvfR6FPNHJGemQ0UqcQDFoV1vuwIMdlLDinDI6eDLZxLKVEO2+ZMFw==" spinCount="100000" sheet="1" objects="1" scenarios="1" formatColumns="0" formatRows="0" autoFilter="0"/>
  <autoFilter ref="C86:K194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127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1009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ROUND((SUM(BE82:BE106)),  2)</f>
        <v>0</v>
      </c>
      <c r="G33" s="33"/>
      <c r="H33" s="33"/>
      <c r="I33" s="117">
        <v>0.21</v>
      </c>
      <c r="J33" s="116">
        <f>ROUND(((SUM(BE82:BE106))*I33),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ROUND((SUM(BF82:BF106)),  2)</f>
        <v>0</v>
      </c>
      <c r="G34" s="33"/>
      <c r="H34" s="33"/>
      <c r="I34" s="117">
        <v>0.15</v>
      </c>
      <c r="J34" s="116">
        <f>ROUND(((SUM(BF82:BF106))*I34),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ROUND((SUM(BG82:BG106)),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ROUND((SUM(BH82:BH106)),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ROUND((SUM(BI82:BI106)),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062_PŠ 2. etapa - SO 06 - ř.km 30,197 - 30,251 40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227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2" customFormat="1" ht="19.899999999999999" customHeight="1">
      <c r="B61" s="188"/>
      <c r="C61" s="189"/>
      <c r="D61" s="190" t="s">
        <v>228</v>
      </c>
      <c r="E61" s="191"/>
      <c r="F61" s="191"/>
      <c r="G61" s="191"/>
      <c r="H61" s="191"/>
      <c r="I61" s="191"/>
      <c r="J61" s="192">
        <f>J84</f>
        <v>0</v>
      </c>
      <c r="K61" s="189"/>
      <c r="L61" s="193"/>
    </row>
    <row r="62" spans="1:47" s="12" customFormat="1" ht="19.899999999999999" customHeight="1">
      <c r="B62" s="188"/>
      <c r="C62" s="189"/>
      <c r="D62" s="190" t="s">
        <v>233</v>
      </c>
      <c r="E62" s="191"/>
      <c r="F62" s="191"/>
      <c r="G62" s="191"/>
      <c r="H62" s="191"/>
      <c r="I62" s="191"/>
      <c r="J62" s="192">
        <f>J105</f>
        <v>0</v>
      </c>
      <c r="K62" s="189"/>
      <c r="L62" s="193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139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284" t="str">
        <f>E7</f>
        <v>Desná, Loučná nad Desnou - oprava zdí a koryta toku, 1. etapa</v>
      </c>
      <c r="F72" s="285"/>
      <c r="G72" s="285"/>
      <c r="H72" s="28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132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241" t="str">
        <f>E9</f>
        <v>062_PŠ 2. etapa - SO 06 - ř.km 30,197 - 30,251 40</v>
      </c>
      <c r="F74" s="286"/>
      <c r="G74" s="286"/>
      <c r="H74" s="286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>KN Rejhotice</v>
      </c>
      <c r="G76" s="35"/>
      <c r="H76" s="35"/>
      <c r="I76" s="28" t="s">
        <v>23</v>
      </c>
      <c r="J76" s="58" t="str">
        <f>IF(J12="","",J12)</f>
        <v>15. 2. 2021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25</v>
      </c>
      <c r="D78" s="35"/>
      <c r="E78" s="35"/>
      <c r="F78" s="26" t="str">
        <f>E15</f>
        <v>Povodí Moravy, s.p.</v>
      </c>
      <c r="G78" s="35"/>
      <c r="H78" s="35"/>
      <c r="I78" s="28" t="s">
        <v>33</v>
      </c>
      <c r="J78" s="31" t="str">
        <f>E21</f>
        <v>Ing. Vít Pučálek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31</v>
      </c>
      <c r="D79" s="35"/>
      <c r="E79" s="35"/>
      <c r="F79" s="26" t="str">
        <f>IF(E18="","",E18)</f>
        <v>Vyplň údaj</v>
      </c>
      <c r="G79" s="35"/>
      <c r="H79" s="35"/>
      <c r="I79" s="28" t="s">
        <v>38</v>
      </c>
      <c r="J79" s="31" t="str">
        <f>E24</f>
        <v>Ing. Vít Pučálek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0" customFormat="1" ht="29.25" customHeight="1">
      <c r="A81" s="139"/>
      <c r="B81" s="140"/>
      <c r="C81" s="141" t="s">
        <v>140</v>
      </c>
      <c r="D81" s="142" t="s">
        <v>60</v>
      </c>
      <c r="E81" s="142" t="s">
        <v>56</v>
      </c>
      <c r="F81" s="142" t="s">
        <v>57</v>
      </c>
      <c r="G81" s="142" t="s">
        <v>141</v>
      </c>
      <c r="H81" s="142" t="s">
        <v>142</v>
      </c>
      <c r="I81" s="142" t="s">
        <v>143</v>
      </c>
      <c r="J81" s="143" t="s">
        <v>136</v>
      </c>
      <c r="K81" s="144" t="s">
        <v>144</v>
      </c>
      <c r="L81" s="145"/>
      <c r="M81" s="67" t="s">
        <v>19</v>
      </c>
      <c r="N81" s="68" t="s">
        <v>45</v>
      </c>
      <c r="O81" s="68" t="s">
        <v>145</v>
      </c>
      <c r="P81" s="68" t="s">
        <v>146</v>
      </c>
      <c r="Q81" s="68" t="s">
        <v>147</v>
      </c>
      <c r="R81" s="68" t="s">
        <v>148</v>
      </c>
      <c r="S81" s="68" t="s">
        <v>149</v>
      </c>
      <c r="T81" s="69" t="s">
        <v>150</v>
      </c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</row>
    <row r="82" spans="1:65" s="2" customFormat="1" ht="22.9" customHeight="1">
      <c r="A82" s="33"/>
      <c r="B82" s="34"/>
      <c r="C82" s="74" t="s">
        <v>151</v>
      </c>
      <c r="D82" s="35"/>
      <c r="E82" s="35"/>
      <c r="F82" s="35"/>
      <c r="G82" s="35"/>
      <c r="H82" s="35"/>
      <c r="I82" s="35"/>
      <c r="J82" s="146">
        <f>BK82</f>
        <v>0</v>
      </c>
      <c r="K82" s="35"/>
      <c r="L82" s="38"/>
      <c r="M82" s="70"/>
      <c r="N82" s="147"/>
      <c r="O82" s="71"/>
      <c r="P82" s="148">
        <f>P83</f>
        <v>0</v>
      </c>
      <c r="Q82" s="71"/>
      <c r="R82" s="148">
        <f>R83</f>
        <v>0</v>
      </c>
      <c r="S82" s="71"/>
      <c r="T82" s="14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74</v>
      </c>
      <c r="AU82" s="16" t="s">
        <v>137</v>
      </c>
      <c r="BK82" s="150">
        <f>BK83</f>
        <v>0</v>
      </c>
    </row>
    <row r="83" spans="1:65" s="11" customFormat="1" ht="25.9" customHeight="1">
      <c r="B83" s="151"/>
      <c r="C83" s="152"/>
      <c r="D83" s="153" t="s">
        <v>74</v>
      </c>
      <c r="E83" s="154" t="s">
        <v>234</v>
      </c>
      <c r="F83" s="154" t="s">
        <v>235</v>
      </c>
      <c r="G83" s="152"/>
      <c r="H83" s="152"/>
      <c r="I83" s="155"/>
      <c r="J83" s="156">
        <f>BK83</f>
        <v>0</v>
      </c>
      <c r="K83" s="152"/>
      <c r="L83" s="157"/>
      <c r="M83" s="158"/>
      <c r="N83" s="159"/>
      <c r="O83" s="159"/>
      <c r="P83" s="160">
        <f>P84+P105</f>
        <v>0</v>
      </c>
      <c r="Q83" s="159"/>
      <c r="R83" s="160">
        <f>R84+R105</f>
        <v>0</v>
      </c>
      <c r="S83" s="159"/>
      <c r="T83" s="161">
        <f>T84+T105</f>
        <v>0</v>
      </c>
      <c r="AR83" s="162" t="s">
        <v>83</v>
      </c>
      <c r="AT83" s="163" t="s">
        <v>74</v>
      </c>
      <c r="AU83" s="163" t="s">
        <v>75</v>
      </c>
      <c r="AY83" s="162" t="s">
        <v>155</v>
      </c>
      <c r="BK83" s="164">
        <f>BK84+BK105</f>
        <v>0</v>
      </c>
    </row>
    <row r="84" spans="1:65" s="11" customFormat="1" ht="22.9" customHeight="1">
      <c r="B84" s="151"/>
      <c r="C84" s="152"/>
      <c r="D84" s="153" t="s">
        <v>74</v>
      </c>
      <c r="E84" s="194" t="s">
        <v>83</v>
      </c>
      <c r="F84" s="194" t="s">
        <v>236</v>
      </c>
      <c r="G84" s="152"/>
      <c r="H84" s="152"/>
      <c r="I84" s="155"/>
      <c r="J84" s="195">
        <f>BK84</f>
        <v>0</v>
      </c>
      <c r="K84" s="152"/>
      <c r="L84" s="157"/>
      <c r="M84" s="158"/>
      <c r="N84" s="159"/>
      <c r="O84" s="159"/>
      <c r="P84" s="160">
        <f>SUM(P85:P104)</f>
        <v>0</v>
      </c>
      <c r="Q84" s="159"/>
      <c r="R84" s="160">
        <f>SUM(R85:R104)</f>
        <v>0</v>
      </c>
      <c r="S84" s="159"/>
      <c r="T84" s="161">
        <f>SUM(T85:T104)</f>
        <v>0</v>
      </c>
      <c r="AR84" s="162" t="s">
        <v>83</v>
      </c>
      <c r="AT84" s="163" t="s">
        <v>74</v>
      </c>
      <c r="AU84" s="163" t="s">
        <v>83</v>
      </c>
      <c r="AY84" s="162" t="s">
        <v>155</v>
      </c>
      <c r="BK84" s="164">
        <f>SUM(BK85:BK104)</f>
        <v>0</v>
      </c>
    </row>
    <row r="85" spans="1:65" s="2" customFormat="1" ht="16.5" customHeight="1">
      <c r="A85" s="33"/>
      <c r="B85" s="34"/>
      <c r="C85" s="165" t="s">
        <v>83</v>
      </c>
      <c r="D85" s="165" t="s">
        <v>156</v>
      </c>
      <c r="E85" s="166" t="s">
        <v>237</v>
      </c>
      <c r="F85" s="167" t="s">
        <v>446</v>
      </c>
      <c r="G85" s="168" t="s">
        <v>159</v>
      </c>
      <c r="H85" s="169">
        <v>180</v>
      </c>
      <c r="I85" s="170"/>
      <c r="J85" s="171">
        <f>ROUND(I85*H85,2)</f>
        <v>0</v>
      </c>
      <c r="K85" s="172"/>
      <c r="L85" s="38"/>
      <c r="M85" s="173" t="s">
        <v>19</v>
      </c>
      <c r="N85" s="174" t="s">
        <v>46</v>
      </c>
      <c r="O85" s="63"/>
      <c r="P85" s="175">
        <f>O85*H85</f>
        <v>0</v>
      </c>
      <c r="Q85" s="175">
        <v>0</v>
      </c>
      <c r="R85" s="175">
        <f>Q85*H85</f>
        <v>0</v>
      </c>
      <c r="S85" s="175">
        <v>0</v>
      </c>
      <c r="T85" s="176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77" t="s">
        <v>160</v>
      </c>
      <c r="AT85" s="177" t="s">
        <v>156</v>
      </c>
      <c r="AU85" s="177" t="s">
        <v>85</v>
      </c>
      <c r="AY85" s="16" t="s">
        <v>155</v>
      </c>
      <c r="BE85" s="178">
        <f>IF(N85="základní",J85,0)</f>
        <v>0</v>
      </c>
      <c r="BF85" s="178">
        <f>IF(N85="snížená",J85,0)</f>
        <v>0</v>
      </c>
      <c r="BG85" s="178">
        <f>IF(N85="zákl. přenesená",J85,0)</f>
        <v>0</v>
      </c>
      <c r="BH85" s="178">
        <f>IF(N85="sníž. přenesená",J85,0)</f>
        <v>0</v>
      </c>
      <c r="BI85" s="178">
        <f>IF(N85="nulová",J85,0)</f>
        <v>0</v>
      </c>
      <c r="BJ85" s="16" t="s">
        <v>83</v>
      </c>
      <c r="BK85" s="178">
        <f>ROUND(I85*H85,2)</f>
        <v>0</v>
      </c>
      <c r="BL85" s="16" t="s">
        <v>160</v>
      </c>
      <c r="BM85" s="177" t="s">
        <v>1010</v>
      </c>
    </row>
    <row r="86" spans="1:65" s="2" customFormat="1" ht="58.5">
      <c r="A86" s="33"/>
      <c r="B86" s="34"/>
      <c r="C86" s="35"/>
      <c r="D86" s="179" t="s">
        <v>162</v>
      </c>
      <c r="E86" s="35"/>
      <c r="F86" s="180" t="s">
        <v>240</v>
      </c>
      <c r="G86" s="35"/>
      <c r="H86" s="35"/>
      <c r="I86" s="181"/>
      <c r="J86" s="35"/>
      <c r="K86" s="35"/>
      <c r="L86" s="38"/>
      <c r="M86" s="182"/>
      <c r="N86" s="183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162</v>
      </c>
      <c r="AU86" s="16" t="s">
        <v>85</v>
      </c>
    </row>
    <row r="87" spans="1:65" s="13" customFormat="1" ht="11.25">
      <c r="B87" s="196"/>
      <c r="C87" s="197"/>
      <c r="D87" s="179" t="s">
        <v>241</v>
      </c>
      <c r="E87" s="198" t="s">
        <v>19</v>
      </c>
      <c r="F87" s="199" t="s">
        <v>1011</v>
      </c>
      <c r="G87" s="197"/>
      <c r="H87" s="200">
        <v>180</v>
      </c>
      <c r="I87" s="201"/>
      <c r="J87" s="197"/>
      <c r="K87" s="197"/>
      <c r="L87" s="202"/>
      <c r="M87" s="203"/>
      <c r="N87" s="204"/>
      <c r="O87" s="204"/>
      <c r="P87" s="204"/>
      <c r="Q87" s="204"/>
      <c r="R87" s="204"/>
      <c r="S87" s="204"/>
      <c r="T87" s="205"/>
      <c r="AT87" s="206" t="s">
        <v>241</v>
      </c>
      <c r="AU87" s="206" t="s">
        <v>85</v>
      </c>
      <c r="AV87" s="13" t="s">
        <v>85</v>
      </c>
      <c r="AW87" s="13" t="s">
        <v>37</v>
      </c>
      <c r="AX87" s="13" t="s">
        <v>75</v>
      </c>
      <c r="AY87" s="206" t="s">
        <v>155</v>
      </c>
    </row>
    <row r="88" spans="1:65" s="14" customFormat="1" ht="11.25">
      <c r="B88" s="207"/>
      <c r="C88" s="208"/>
      <c r="D88" s="179" t="s">
        <v>241</v>
      </c>
      <c r="E88" s="209" t="s">
        <v>19</v>
      </c>
      <c r="F88" s="210" t="s">
        <v>243</v>
      </c>
      <c r="G88" s="208"/>
      <c r="H88" s="211">
        <v>180</v>
      </c>
      <c r="I88" s="212"/>
      <c r="J88" s="208"/>
      <c r="K88" s="208"/>
      <c r="L88" s="213"/>
      <c r="M88" s="214"/>
      <c r="N88" s="215"/>
      <c r="O88" s="215"/>
      <c r="P88" s="215"/>
      <c r="Q88" s="215"/>
      <c r="R88" s="215"/>
      <c r="S88" s="215"/>
      <c r="T88" s="216"/>
      <c r="AT88" s="217" t="s">
        <v>241</v>
      </c>
      <c r="AU88" s="217" t="s">
        <v>85</v>
      </c>
      <c r="AV88" s="14" t="s">
        <v>160</v>
      </c>
      <c r="AW88" s="14" t="s">
        <v>37</v>
      </c>
      <c r="AX88" s="14" t="s">
        <v>83</v>
      </c>
      <c r="AY88" s="217" t="s">
        <v>155</v>
      </c>
    </row>
    <row r="89" spans="1:65" s="2" customFormat="1" ht="33" customHeight="1">
      <c r="A89" s="33"/>
      <c r="B89" s="34"/>
      <c r="C89" s="165" t="s">
        <v>85</v>
      </c>
      <c r="D89" s="165" t="s">
        <v>156</v>
      </c>
      <c r="E89" s="166" t="s">
        <v>256</v>
      </c>
      <c r="F89" s="167" t="s">
        <v>257</v>
      </c>
      <c r="G89" s="168" t="s">
        <v>258</v>
      </c>
      <c r="H89" s="169">
        <v>100</v>
      </c>
      <c r="I89" s="170"/>
      <c r="J89" s="171">
        <f>ROUND(I89*H89,2)</f>
        <v>0</v>
      </c>
      <c r="K89" s="172"/>
      <c r="L89" s="38"/>
      <c r="M89" s="173" t="s">
        <v>19</v>
      </c>
      <c r="N89" s="174" t="s">
        <v>46</v>
      </c>
      <c r="O89" s="6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77" t="s">
        <v>160</v>
      </c>
      <c r="AT89" s="177" t="s">
        <v>156</v>
      </c>
      <c r="AU89" s="177" t="s">
        <v>85</v>
      </c>
      <c r="AY89" s="16" t="s">
        <v>155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16" t="s">
        <v>83</v>
      </c>
      <c r="BK89" s="178">
        <f>ROUND(I89*H89,2)</f>
        <v>0</v>
      </c>
      <c r="BL89" s="16" t="s">
        <v>160</v>
      </c>
      <c r="BM89" s="177" t="s">
        <v>1012</v>
      </c>
    </row>
    <row r="90" spans="1:65" s="2" customFormat="1" ht="19.5">
      <c r="A90" s="33"/>
      <c r="B90" s="34"/>
      <c r="C90" s="35"/>
      <c r="D90" s="179" t="s">
        <v>162</v>
      </c>
      <c r="E90" s="35"/>
      <c r="F90" s="180" t="s">
        <v>811</v>
      </c>
      <c r="G90" s="35"/>
      <c r="H90" s="35"/>
      <c r="I90" s="181"/>
      <c r="J90" s="35"/>
      <c r="K90" s="35"/>
      <c r="L90" s="38"/>
      <c r="M90" s="182"/>
      <c r="N90" s="183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162</v>
      </c>
      <c r="AU90" s="16" t="s">
        <v>85</v>
      </c>
    </row>
    <row r="91" spans="1:65" s="13" customFormat="1" ht="11.25">
      <c r="B91" s="196"/>
      <c r="C91" s="197"/>
      <c r="D91" s="179" t="s">
        <v>241</v>
      </c>
      <c r="E91" s="198" t="s">
        <v>19</v>
      </c>
      <c r="F91" s="199" t="s">
        <v>1013</v>
      </c>
      <c r="G91" s="197"/>
      <c r="H91" s="200">
        <v>100</v>
      </c>
      <c r="I91" s="201"/>
      <c r="J91" s="197"/>
      <c r="K91" s="197"/>
      <c r="L91" s="202"/>
      <c r="M91" s="203"/>
      <c r="N91" s="204"/>
      <c r="O91" s="204"/>
      <c r="P91" s="204"/>
      <c r="Q91" s="204"/>
      <c r="R91" s="204"/>
      <c r="S91" s="204"/>
      <c r="T91" s="205"/>
      <c r="AT91" s="206" t="s">
        <v>241</v>
      </c>
      <c r="AU91" s="206" t="s">
        <v>85</v>
      </c>
      <c r="AV91" s="13" t="s">
        <v>85</v>
      </c>
      <c r="AW91" s="13" t="s">
        <v>37</v>
      </c>
      <c r="AX91" s="13" t="s">
        <v>75</v>
      </c>
      <c r="AY91" s="206" t="s">
        <v>155</v>
      </c>
    </row>
    <row r="92" spans="1:65" s="14" customFormat="1" ht="11.25">
      <c r="B92" s="207"/>
      <c r="C92" s="208"/>
      <c r="D92" s="179" t="s">
        <v>241</v>
      </c>
      <c r="E92" s="209" t="s">
        <v>19</v>
      </c>
      <c r="F92" s="210" t="s">
        <v>243</v>
      </c>
      <c r="G92" s="208"/>
      <c r="H92" s="211">
        <v>100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241</v>
      </c>
      <c r="AU92" s="217" t="s">
        <v>85</v>
      </c>
      <c r="AV92" s="14" t="s">
        <v>160</v>
      </c>
      <c r="AW92" s="14" t="s">
        <v>37</v>
      </c>
      <c r="AX92" s="14" t="s">
        <v>83</v>
      </c>
      <c r="AY92" s="217" t="s">
        <v>155</v>
      </c>
    </row>
    <row r="93" spans="1:65" s="2" customFormat="1" ht="33" customHeight="1">
      <c r="A93" s="33"/>
      <c r="B93" s="34"/>
      <c r="C93" s="165" t="s">
        <v>168</v>
      </c>
      <c r="D93" s="165" t="s">
        <v>156</v>
      </c>
      <c r="E93" s="166" t="s">
        <v>276</v>
      </c>
      <c r="F93" s="167" t="s">
        <v>277</v>
      </c>
      <c r="G93" s="168" t="s">
        <v>258</v>
      </c>
      <c r="H93" s="169">
        <v>100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46</v>
      </c>
      <c r="O93" s="6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160</v>
      </c>
      <c r="AT93" s="177" t="s">
        <v>156</v>
      </c>
      <c r="AU93" s="177" t="s">
        <v>85</v>
      </c>
      <c r="AY93" s="16" t="s">
        <v>155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83</v>
      </c>
      <c r="BK93" s="178">
        <f>ROUND(I93*H93,2)</f>
        <v>0</v>
      </c>
      <c r="BL93" s="16" t="s">
        <v>160</v>
      </c>
      <c r="BM93" s="177" t="s">
        <v>1014</v>
      </c>
    </row>
    <row r="94" spans="1:65" s="2" customFormat="1" ht="29.25">
      <c r="A94" s="33"/>
      <c r="B94" s="34"/>
      <c r="C94" s="35"/>
      <c r="D94" s="179" t="s">
        <v>162</v>
      </c>
      <c r="E94" s="35"/>
      <c r="F94" s="180" t="s">
        <v>279</v>
      </c>
      <c r="G94" s="35"/>
      <c r="H94" s="35"/>
      <c r="I94" s="181"/>
      <c r="J94" s="35"/>
      <c r="K94" s="35"/>
      <c r="L94" s="38"/>
      <c r="M94" s="182"/>
      <c r="N94" s="18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162</v>
      </c>
      <c r="AU94" s="16" t="s">
        <v>85</v>
      </c>
    </row>
    <row r="95" spans="1:65" s="13" customFormat="1" ht="11.25">
      <c r="B95" s="196"/>
      <c r="C95" s="197"/>
      <c r="D95" s="179" t="s">
        <v>241</v>
      </c>
      <c r="E95" s="198" t="s">
        <v>19</v>
      </c>
      <c r="F95" s="199" t="s">
        <v>1013</v>
      </c>
      <c r="G95" s="197"/>
      <c r="H95" s="200">
        <v>100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241</v>
      </c>
      <c r="AU95" s="206" t="s">
        <v>85</v>
      </c>
      <c r="AV95" s="13" t="s">
        <v>85</v>
      </c>
      <c r="AW95" s="13" t="s">
        <v>37</v>
      </c>
      <c r="AX95" s="13" t="s">
        <v>75</v>
      </c>
      <c r="AY95" s="206" t="s">
        <v>155</v>
      </c>
    </row>
    <row r="96" spans="1:65" s="14" customFormat="1" ht="11.25">
      <c r="B96" s="207"/>
      <c r="C96" s="208"/>
      <c r="D96" s="179" t="s">
        <v>241</v>
      </c>
      <c r="E96" s="209" t="s">
        <v>19</v>
      </c>
      <c r="F96" s="210" t="s">
        <v>243</v>
      </c>
      <c r="G96" s="208"/>
      <c r="H96" s="211">
        <v>100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241</v>
      </c>
      <c r="AU96" s="217" t="s">
        <v>85</v>
      </c>
      <c r="AV96" s="14" t="s">
        <v>160</v>
      </c>
      <c r="AW96" s="14" t="s">
        <v>37</v>
      </c>
      <c r="AX96" s="14" t="s">
        <v>83</v>
      </c>
      <c r="AY96" s="217" t="s">
        <v>155</v>
      </c>
    </row>
    <row r="97" spans="1:65" s="2" customFormat="1" ht="33" customHeight="1">
      <c r="A97" s="33"/>
      <c r="B97" s="34"/>
      <c r="C97" s="165" t="s">
        <v>160</v>
      </c>
      <c r="D97" s="165" t="s">
        <v>156</v>
      </c>
      <c r="E97" s="166" t="s">
        <v>280</v>
      </c>
      <c r="F97" s="167" t="s">
        <v>281</v>
      </c>
      <c r="G97" s="168" t="s">
        <v>258</v>
      </c>
      <c r="H97" s="169">
        <v>700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85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1015</v>
      </c>
    </row>
    <row r="98" spans="1:65" s="13" customFormat="1" ht="11.25">
      <c r="B98" s="196"/>
      <c r="C98" s="197"/>
      <c r="D98" s="179" t="s">
        <v>241</v>
      </c>
      <c r="E98" s="197"/>
      <c r="F98" s="199" t="s">
        <v>1016</v>
      </c>
      <c r="G98" s="197"/>
      <c r="H98" s="200">
        <v>700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241</v>
      </c>
      <c r="AU98" s="206" t="s">
        <v>85</v>
      </c>
      <c r="AV98" s="13" t="s">
        <v>85</v>
      </c>
      <c r="AW98" s="13" t="s">
        <v>4</v>
      </c>
      <c r="AX98" s="13" t="s">
        <v>83</v>
      </c>
      <c r="AY98" s="206" t="s">
        <v>155</v>
      </c>
    </row>
    <row r="99" spans="1:65" s="2" customFormat="1" ht="21.75" customHeight="1">
      <c r="A99" s="33"/>
      <c r="B99" s="34"/>
      <c r="C99" s="165" t="s">
        <v>154</v>
      </c>
      <c r="D99" s="165" t="s">
        <v>156</v>
      </c>
      <c r="E99" s="166" t="s">
        <v>293</v>
      </c>
      <c r="F99" s="167" t="s">
        <v>294</v>
      </c>
      <c r="G99" s="168" t="s">
        <v>258</v>
      </c>
      <c r="H99" s="169">
        <v>100</v>
      </c>
      <c r="I99" s="170"/>
      <c r="J99" s="171">
        <f>ROUND(I99*H99,2)</f>
        <v>0</v>
      </c>
      <c r="K99" s="172"/>
      <c r="L99" s="38"/>
      <c r="M99" s="173" t="s">
        <v>19</v>
      </c>
      <c r="N99" s="174" t="s">
        <v>46</v>
      </c>
      <c r="O99" s="63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7" t="s">
        <v>160</v>
      </c>
      <c r="AT99" s="177" t="s">
        <v>156</v>
      </c>
      <c r="AU99" s="177" t="s">
        <v>85</v>
      </c>
      <c r="AY99" s="16" t="s">
        <v>155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16" t="s">
        <v>83</v>
      </c>
      <c r="BK99" s="178">
        <f>ROUND(I99*H99,2)</f>
        <v>0</v>
      </c>
      <c r="BL99" s="16" t="s">
        <v>160</v>
      </c>
      <c r="BM99" s="177" t="s">
        <v>1017</v>
      </c>
    </row>
    <row r="100" spans="1:65" s="13" customFormat="1" ht="11.25">
      <c r="B100" s="196"/>
      <c r="C100" s="197"/>
      <c r="D100" s="179" t="s">
        <v>241</v>
      </c>
      <c r="E100" s="198" t="s">
        <v>19</v>
      </c>
      <c r="F100" s="199" t="s">
        <v>1013</v>
      </c>
      <c r="G100" s="197"/>
      <c r="H100" s="200">
        <v>100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241</v>
      </c>
      <c r="AU100" s="206" t="s">
        <v>85</v>
      </c>
      <c r="AV100" s="13" t="s">
        <v>85</v>
      </c>
      <c r="AW100" s="13" t="s">
        <v>37</v>
      </c>
      <c r="AX100" s="13" t="s">
        <v>75</v>
      </c>
      <c r="AY100" s="206" t="s">
        <v>155</v>
      </c>
    </row>
    <row r="101" spans="1:65" s="14" customFormat="1" ht="11.25">
      <c r="B101" s="207"/>
      <c r="C101" s="208"/>
      <c r="D101" s="179" t="s">
        <v>241</v>
      </c>
      <c r="E101" s="209" t="s">
        <v>19</v>
      </c>
      <c r="F101" s="210" t="s">
        <v>243</v>
      </c>
      <c r="G101" s="208"/>
      <c r="H101" s="211">
        <v>100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241</v>
      </c>
      <c r="AU101" s="217" t="s">
        <v>85</v>
      </c>
      <c r="AV101" s="14" t="s">
        <v>160</v>
      </c>
      <c r="AW101" s="14" t="s">
        <v>37</v>
      </c>
      <c r="AX101" s="14" t="s">
        <v>83</v>
      </c>
      <c r="AY101" s="217" t="s">
        <v>155</v>
      </c>
    </row>
    <row r="102" spans="1:65" s="2" customFormat="1" ht="16.5" customHeight="1">
      <c r="A102" s="33"/>
      <c r="B102" s="34"/>
      <c r="C102" s="165" t="s">
        <v>180</v>
      </c>
      <c r="D102" s="165" t="s">
        <v>156</v>
      </c>
      <c r="E102" s="166" t="s">
        <v>298</v>
      </c>
      <c r="F102" s="167" t="s">
        <v>299</v>
      </c>
      <c r="G102" s="168" t="s">
        <v>19</v>
      </c>
      <c r="H102" s="169">
        <v>100</v>
      </c>
      <c r="I102" s="170"/>
      <c r="J102" s="171">
        <f>ROUND(I102*H102,2)</f>
        <v>0</v>
      </c>
      <c r="K102" s="172"/>
      <c r="L102" s="38"/>
      <c r="M102" s="173" t="s">
        <v>19</v>
      </c>
      <c r="N102" s="174" t="s">
        <v>46</v>
      </c>
      <c r="O102" s="63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77" t="s">
        <v>160</v>
      </c>
      <c r="AT102" s="177" t="s">
        <v>156</v>
      </c>
      <c r="AU102" s="177" t="s">
        <v>85</v>
      </c>
      <c r="AY102" s="16" t="s">
        <v>155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6" t="s">
        <v>83</v>
      </c>
      <c r="BK102" s="178">
        <f>ROUND(I102*H102,2)</f>
        <v>0</v>
      </c>
      <c r="BL102" s="16" t="s">
        <v>160</v>
      </c>
      <c r="BM102" s="177" t="s">
        <v>1018</v>
      </c>
    </row>
    <row r="103" spans="1:65" s="13" customFormat="1" ht="11.25">
      <c r="B103" s="196"/>
      <c r="C103" s="197"/>
      <c r="D103" s="179" t="s">
        <v>241</v>
      </c>
      <c r="E103" s="198" t="s">
        <v>19</v>
      </c>
      <c r="F103" s="199" t="s">
        <v>1013</v>
      </c>
      <c r="G103" s="197"/>
      <c r="H103" s="200">
        <v>100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241</v>
      </c>
      <c r="AU103" s="206" t="s">
        <v>85</v>
      </c>
      <c r="AV103" s="13" t="s">
        <v>85</v>
      </c>
      <c r="AW103" s="13" t="s">
        <v>37</v>
      </c>
      <c r="AX103" s="13" t="s">
        <v>75</v>
      </c>
      <c r="AY103" s="206" t="s">
        <v>155</v>
      </c>
    </row>
    <row r="104" spans="1:65" s="14" customFormat="1" ht="11.25">
      <c r="B104" s="207"/>
      <c r="C104" s="208"/>
      <c r="D104" s="179" t="s">
        <v>241</v>
      </c>
      <c r="E104" s="209" t="s">
        <v>19</v>
      </c>
      <c r="F104" s="210" t="s">
        <v>243</v>
      </c>
      <c r="G104" s="208"/>
      <c r="H104" s="211">
        <v>100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241</v>
      </c>
      <c r="AU104" s="217" t="s">
        <v>85</v>
      </c>
      <c r="AV104" s="14" t="s">
        <v>160</v>
      </c>
      <c r="AW104" s="14" t="s">
        <v>37</v>
      </c>
      <c r="AX104" s="14" t="s">
        <v>83</v>
      </c>
      <c r="AY104" s="217" t="s">
        <v>155</v>
      </c>
    </row>
    <row r="105" spans="1:65" s="11" customFormat="1" ht="22.9" customHeight="1">
      <c r="B105" s="151"/>
      <c r="C105" s="152"/>
      <c r="D105" s="153" t="s">
        <v>74</v>
      </c>
      <c r="E105" s="194" t="s">
        <v>421</v>
      </c>
      <c r="F105" s="194" t="s">
        <v>422</v>
      </c>
      <c r="G105" s="152"/>
      <c r="H105" s="152"/>
      <c r="I105" s="155"/>
      <c r="J105" s="195">
        <f>BK105</f>
        <v>0</v>
      </c>
      <c r="K105" s="152"/>
      <c r="L105" s="157"/>
      <c r="M105" s="158"/>
      <c r="N105" s="159"/>
      <c r="O105" s="159"/>
      <c r="P105" s="160">
        <f>P106</f>
        <v>0</v>
      </c>
      <c r="Q105" s="159"/>
      <c r="R105" s="160">
        <f>R106</f>
        <v>0</v>
      </c>
      <c r="S105" s="159"/>
      <c r="T105" s="161">
        <f>T106</f>
        <v>0</v>
      </c>
      <c r="AR105" s="162" t="s">
        <v>83</v>
      </c>
      <c r="AT105" s="163" t="s">
        <v>74</v>
      </c>
      <c r="AU105" s="163" t="s">
        <v>83</v>
      </c>
      <c r="AY105" s="162" t="s">
        <v>155</v>
      </c>
      <c r="BK105" s="164">
        <f>BK106</f>
        <v>0</v>
      </c>
    </row>
    <row r="106" spans="1:65" s="2" customFormat="1" ht="21.75" customHeight="1">
      <c r="A106" s="33"/>
      <c r="B106" s="34"/>
      <c r="C106" s="165" t="s">
        <v>185</v>
      </c>
      <c r="D106" s="165" t="s">
        <v>156</v>
      </c>
      <c r="E106" s="166" t="s">
        <v>424</v>
      </c>
      <c r="F106" s="167" t="s">
        <v>425</v>
      </c>
      <c r="G106" s="168" t="s">
        <v>324</v>
      </c>
      <c r="H106" s="169">
        <v>0</v>
      </c>
      <c r="I106" s="170"/>
      <c r="J106" s="171">
        <f>ROUND(I106*H106,2)</f>
        <v>0</v>
      </c>
      <c r="K106" s="172"/>
      <c r="L106" s="38"/>
      <c r="M106" s="218" t="s">
        <v>19</v>
      </c>
      <c r="N106" s="219" t="s">
        <v>46</v>
      </c>
      <c r="O106" s="186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77" t="s">
        <v>160</v>
      </c>
      <c r="AT106" s="177" t="s">
        <v>156</v>
      </c>
      <c r="AU106" s="177" t="s">
        <v>85</v>
      </c>
      <c r="AY106" s="16" t="s">
        <v>155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16" t="s">
        <v>83</v>
      </c>
      <c r="BK106" s="178">
        <f>ROUND(I106*H106,2)</f>
        <v>0</v>
      </c>
      <c r="BL106" s="16" t="s">
        <v>160</v>
      </c>
      <c r="BM106" s="177" t="s">
        <v>1019</v>
      </c>
    </row>
    <row r="107" spans="1:65" s="2" customFormat="1" ht="6.95" customHeight="1">
      <c r="A107" s="33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8"/>
      <c r="M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</sheetData>
  <sheetProtection algorithmName="SHA-512" hashValue="+84Xj9K32i27ErChWIhSU0WORgG7SYqWoHBOPcc+CNlZyXxL8VoSeRu5vU6VpoC9PwXRWaJqRL5U7dKu3nay/g==" saltValue="RAv42Y9haOj/NqgoLek6ZVX3+J1tYMxcfa5rxsZlQK/TRgi9qcGPX+/NthCh6VetO1G0DjtW8p5CX7L0gA73wA==" spinCount="100000" sheet="1" objects="1" scenarios="1" formatColumns="0" formatRows="0" autoFilter="0"/>
  <autoFilter ref="C81:K10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130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1020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ROUND((SUM(BE81:BE118)),  2)</f>
        <v>0</v>
      </c>
      <c r="G33" s="33"/>
      <c r="H33" s="33"/>
      <c r="I33" s="117">
        <v>0.21</v>
      </c>
      <c r="J33" s="116">
        <f>ROUND(((SUM(BE81:BE118))*I33),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ROUND((SUM(BF81:BF118)),  2)</f>
        <v>0</v>
      </c>
      <c r="G34" s="33"/>
      <c r="H34" s="33"/>
      <c r="I34" s="117">
        <v>0.15</v>
      </c>
      <c r="J34" s="116">
        <f>ROUND(((SUM(BF81:BF118))*I34),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ROUND((SUM(BG81:BG118)),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ROUND((SUM(BH81:BH118)),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ROUND((SUM(BI81:BI118)),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07 - Inventarizace dřevin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227</v>
      </c>
      <c r="E60" s="136"/>
      <c r="F60" s="136"/>
      <c r="G60" s="136"/>
      <c r="H60" s="136"/>
      <c r="I60" s="136"/>
      <c r="J60" s="137">
        <f>J82</f>
        <v>0</v>
      </c>
      <c r="K60" s="134"/>
      <c r="L60" s="138"/>
    </row>
    <row r="61" spans="1:47" s="12" customFormat="1" ht="19.899999999999999" customHeight="1">
      <c r="B61" s="188"/>
      <c r="C61" s="189"/>
      <c r="D61" s="190" t="s">
        <v>228</v>
      </c>
      <c r="E61" s="191"/>
      <c r="F61" s="191"/>
      <c r="G61" s="191"/>
      <c r="H61" s="191"/>
      <c r="I61" s="191"/>
      <c r="J61" s="192">
        <f>J83</f>
        <v>0</v>
      </c>
      <c r="K61" s="189"/>
      <c r="L61" s="193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139</v>
      </c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284" t="str">
        <f>E7</f>
        <v>Desná, Loučná nad Desnou - oprava zdí a koryta toku, 1. etapa</v>
      </c>
      <c r="F71" s="285"/>
      <c r="G71" s="285"/>
      <c r="H71" s="28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132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241" t="str">
        <f>E9</f>
        <v>07 - Inventarizace dřevin</v>
      </c>
      <c r="F73" s="286"/>
      <c r="G73" s="286"/>
      <c r="H73" s="286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KN Rejhotice</v>
      </c>
      <c r="G75" s="35"/>
      <c r="H75" s="35"/>
      <c r="I75" s="28" t="s">
        <v>23</v>
      </c>
      <c r="J75" s="58" t="str">
        <f>IF(J12="","",J12)</f>
        <v>15. 2. 2021</v>
      </c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Povodí Moravy, s.p.</v>
      </c>
      <c r="G77" s="35"/>
      <c r="H77" s="35"/>
      <c r="I77" s="28" t="s">
        <v>33</v>
      </c>
      <c r="J77" s="31" t="str">
        <f>E21</f>
        <v>Ing. Vít Pučálek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31</v>
      </c>
      <c r="D78" s="35"/>
      <c r="E78" s="35"/>
      <c r="F78" s="26" t="str">
        <f>IF(E18="","",E18)</f>
        <v>Vyplň údaj</v>
      </c>
      <c r="G78" s="35"/>
      <c r="H78" s="35"/>
      <c r="I78" s="28" t="s">
        <v>38</v>
      </c>
      <c r="J78" s="31" t="str">
        <f>E24</f>
        <v>Ing. Vít Pučálek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0" customFormat="1" ht="29.25" customHeight="1">
      <c r="A80" s="139"/>
      <c r="B80" s="140"/>
      <c r="C80" s="141" t="s">
        <v>140</v>
      </c>
      <c r="D80" s="142" t="s">
        <v>60</v>
      </c>
      <c r="E80" s="142" t="s">
        <v>56</v>
      </c>
      <c r="F80" s="142" t="s">
        <v>57</v>
      </c>
      <c r="G80" s="142" t="s">
        <v>141</v>
      </c>
      <c r="H80" s="142" t="s">
        <v>142</v>
      </c>
      <c r="I80" s="142" t="s">
        <v>143</v>
      </c>
      <c r="J80" s="143" t="s">
        <v>136</v>
      </c>
      <c r="K80" s="144" t="s">
        <v>144</v>
      </c>
      <c r="L80" s="145"/>
      <c r="M80" s="67" t="s">
        <v>19</v>
      </c>
      <c r="N80" s="68" t="s">
        <v>45</v>
      </c>
      <c r="O80" s="68" t="s">
        <v>145</v>
      </c>
      <c r="P80" s="68" t="s">
        <v>146</v>
      </c>
      <c r="Q80" s="68" t="s">
        <v>147</v>
      </c>
      <c r="R80" s="68" t="s">
        <v>148</v>
      </c>
      <c r="S80" s="68" t="s">
        <v>149</v>
      </c>
      <c r="T80" s="69" t="s">
        <v>150</v>
      </c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</row>
    <row r="81" spans="1:65" s="2" customFormat="1" ht="22.9" customHeight="1">
      <c r="A81" s="33"/>
      <c r="B81" s="34"/>
      <c r="C81" s="74" t="s">
        <v>151</v>
      </c>
      <c r="D81" s="35"/>
      <c r="E81" s="35"/>
      <c r="F81" s="35"/>
      <c r="G81" s="35"/>
      <c r="H81" s="35"/>
      <c r="I81" s="35"/>
      <c r="J81" s="146">
        <f>BK81</f>
        <v>0</v>
      </c>
      <c r="K81" s="35"/>
      <c r="L81" s="38"/>
      <c r="M81" s="70"/>
      <c r="N81" s="147"/>
      <c r="O81" s="71"/>
      <c r="P81" s="148">
        <f>P82</f>
        <v>0</v>
      </c>
      <c r="Q81" s="71"/>
      <c r="R81" s="148">
        <f>R82</f>
        <v>0</v>
      </c>
      <c r="S81" s="71"/>
      <c r="T81" s="149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74</v>
      </c>
      <c r="AU81" s="16" t="s">
        <v>137</v>
      </c>
      <c r="BK81" s="150">
        <f>BK82</f>
        <v>0</v>
      </c>
    </row>
    <row r="82" spans="1:65" s="11" customFormat="1" ht="25.9" customHeight="1">
      <c r="B82" s="151"/>
      <c r="C82" s="152"/>
      <c r="D82" s="153" t="s">
        <v>74</v>
      </c>
      <c r="E82" s="154" t="s">
        <v>234</v>
      </c>
      <c r="F82" s="154" t="s">
        <v>235</v>
      </c>
      <c r="G82" s="152"/>
      <c r="H82" s="152"/>
      <c r="I82" s="155"/>
      <c r="J82" s="156">
        <f>BK82</f>
        <v>0</v>
      </c>
      <c r="K82" s="152"/>
      <c r="L82" s="157"/>
      <c r="M82" s="158"/>
      <c r="N82" s="159"/>
      <c r="O82" s="159"/>
      <c r="P82" s="160">
        <f>P83</f>
        <v>0</v>
      </c>
      <c r="Q82" s="159"/>
      <c r="R82" s="160">
        <f>R83</f>
        <v>0</v>
      </c>
      <c r="S82" s="159"/>
      <c r="T82" s="161">
        <f>T83</f>
        <v>0</v>
      </c>
      <c r="AR82" s="162" t="s">
        <v>83</v>
      </c>
      <c r="AT82" s="163" t="s">
        <v>74</v>
      </c>
      <c r="AU82" s="163" t="s">
        <v>75</v>
      </c>
      <c r="AY82" s="162" t="s">
        <v>155</v>
      </c>
      <c r="BK82" s="164">
        <f>BK83</f>
        <v>0</v>
      </c>
    </row>
    <row r="83" spans="1:65" s="11" customFormat="1" ht="22.9" customHeight="1">
      <c r="B83" s="151"/>
      <c r="C83" s="152"/>
      <c r="D83" s="153" t="s">
        <v>74</v>
      </c>
      <c r="E83" s="194" t="s">
        <v>83</v>
      </c>
      <c r="F83" s="194" t="s">
        <v>236</v>
      </c>
      <c r="G83" s="152"/>
      <c r="H83" s="152"/>
      <c r="I83" s="155"/>
      <c r="J83" s="195">
        <f>BK83</f>
        <v>0</v>
      </c>
      <c r="K83" s="152"/>
      <c r="L83" s="157"/>
      <c r="M83" s="158"/>
      <c r="N83" s="159"/>
      <c r="O83" s="159"/>
      <c r="P83" s="160">
        <f>SUM(P84:P118)</f>
        <v>0</v>
      </c>
      <c r="Q83" s="159"/>
      <c r="R83" s="160">
        <f>SUM(R84:R118)</f>
        <v>0</v>
      </c>
      <c r="S83" s="159"/>
      <c r="T83" s="161">
        <f>SUM(T84:T118)</f>
        <v>0</v>
      </c>
      <c r="AR83" s="162" t="s">
        <v>83</v>
      </c>
      <c r="AT83" s="163" t="s">
        <v>74</v>
      </c>
      <c r="AU83" s="163" t="s">
        <v>83</v>
      </c>
      <c r="AY83" s="162" t="s">
        <v>155</v>
      </c>
      <c r="BK83" s="164">
        <f>SUM(BK84:BK118)</f>
        <v>0</v>
      </c>
    </row>
    <row r="84" spans="1:65" s="2" customFormat="1" ht="21.75" customHeight="1">
      <c r="A84" s="33"/>
      <c r="B84" s="34"/>
      <c r="C84" s="165" t="s">
        <v>83</v>
      </c>
      <c r="D84" s="165" t="s">
        <v>156</v>
      </c>
      <c r="E84" s="166" t="s">
        <v>1021</v>
      </c>
      <c r="F84" s="167" t="s">
        <v>1022</v>
      </c>
      <c r="G84" s="168" t="s">
        <v>329</v>
      </c>
      <c r="H84" s="169">
        <v>4</v>
      </c>
      <c r="I84" s="170"/>
      <c r="J84" s="171">
        <f>ROUND(I84*H84,2)</f>
        <v>0</v>
      </c>
      <c r="K84" s="172"/>
      <c r="L84" s="38"/>
      <c r="M84" s="173" t="s">
        <v>19</v>
      </c>
      <c r="N84" s="174" t="s">
        <v>46</v>
      </c>
      <c r="O84" s="6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160</v>
      </c>
      <c r="AT84" s="177" t="s">
        <v>156</v>
      </c>
      <c r="AU84" s="177" t="s">
        <v>85</v>
      </c>
      <c r="AY84" s="16" t="s">
        <v>155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83</v>
      </c>
      <c r="BK84" s="178">
        <f>ROUND(I84*H84,2)</f>
        <v>0</v>
      </c>
      <c r="BL84" s="16" t="s">
        <v>160</v>
      </c>
      <c r="BM84" s="177" t="s">
        <v>1023</v>
      </c>
    </row>
    <row r="85" spans="1:65" s="13" customFormat="1" ht="11.25">
      <c r="B85" s="196"/>
      <c r="C85" s="197"/>
      <c r="D85" s="179" t="s">
        <v>241</v>
      </c>
      <c r="E85" s="198" t="s">
        <v>19</v>
      </c>
      <c r="F85" s="199" t="s">
        <v>1024</v>
      </c>
      <c r="G85" s="197"/>
      <c r="H85" s="200">
        <v>2</v>
      </c>
      <c r="I85" s="201"/>
      <c r="J85" s="197"/>
      <c r="K85" s="197"/>
      <c r="L85" s="202"/>
      <c r="M85" s="203"/>
      <c r="N85" s="204"/>
      <c r="O85" s="204"/>
      <c r="P85" s="204"/>
      <c r="Q85" s="204"/>
      <c r="R85" s="204"/>
      <c r="S85" s="204"/>
      <c r="T85" s="205"/>
      <c r="AT85" s="206" t="s">
        <v>241</v>
      </c>
      <c r="AU85" s="206" t="s">
        <v>85</v>
      </c>
      <c r="AV85" s="13" t="s">
        <v>85</v>
      </c>
      <c r="AW85" s="13" t="s">
        <v>37</v>
      </c>
      <c r="AX85" s="13" t="s">
        <v>75</v>
      </c>
      <c r="AY85" s="206" t="s">
        <v>155</v>
      </c>
    </row>
    <row r="86" spans="1:65" s="13" customFormat="1" ht="11.25">
      <c r="B86" s="196"/>
      <c r="C86" s="197"/>
      <c r="D86" s="179" t="s">
        <v>241</v>
      </c>
      <c r="E86" s="198" t="s">
        <v>19</v>
      </c>
      <c r="F86" s="199" t="s">
        <v>1025</v>
      </c>
      <c r="G86" s="197"/>
      <c r="H86" s="200">
        <v>2</v>
      </c>
      <c r="I86" s="201"/>
      <c r="J86" s="197"/>
      <c r="K86" s="197"/>
      <c r="L86" s="202"/>
      <c r="M86" s="203"/>
      <c r="N86" s="204"/>
      <c r="O86" s="204"/>
      <c r="P86" s="204"/>
      <c r="Q86" s="204"/>
      <c r="R86" s="204"/>
      <c r="S86" s="204"/>
      <c r="T86" s="205"/>
      <c r="AT86" s="206" t="s">
        <v>241</v>
      </c>
      <c r="AU86" s="206" t="s">
        <v>85</v>
      </c>
      <c r="AV86" s="13" t="s">
        <v>85</v>
      </c>
      <c r="AW86" s="13" t="s">
        <v>37</v>
      </c>
      <c r="AX86" s="13" t="s">
        <v>75</v>
      </c>
      <c r="AY86" s="206" t="s">
        <v>155</v>
      </c>
    </row>
    <row r="87" spans="1:65" s="14" customFormat="1" ht="11.25">
      <c r="B87" s="207"/>
      <c r="C87" s="208"/>
      <c r="D87" s="179" t="s">
        <v>241</v>
      </c>
      <c r="E87" s="209" t="s">
        <v>19</v>
      </c>
      <c r="F87" s="210" t="s">
        <v>243</v>
      </c>
      <c r="G87" s="208"/>
      <c r="H87" s="211">
        <v>4</v>
      </c>
      <c r="I87" s="212"/>
      <c r="J87" s="208"/>
      <c r="K87" s="208"/>
      <c r="L87" s="213"/>
      <c r="M87" s="214"/>
      <c r="N87" s="215"/>
      <c r="O87" s="215"/>
      <c r="P87" s="215"/>
      <c r="Q87" s="215"/>
      <c r="R87" s="215"/>
      <c r="S87" s="215"/>
      <c r="T87" s="216"/>
      <c r="AT87" s="217" t="s">
        <v>241</v>
      </c>
      <c r="AU87" s="217" t="s">
        <v>85</v>
      </c>
      <c r="AV87" s="14" t="s">
        <v>160</v>
      </c>
      <c r="AW87" s="14" t="s">
        <v>37</v>
      </c>
      <c r="AX87" s="14" t="s">
        <v>83</v>
      </c>
      <c r="AY87" s="217" t="s">
        <v>155</v>
      </c>
    </row>
    <row r="88" spans="1:65" s="2" customFormat="1" ht="21.75" customHeight="1">
      <c r="A88" s="33"/>
      <c r="B88" s="34"/>
      <c r="C88" s="165" t="s">
        <v>85</v>
      </c>
      <c r="D88" s="165" t="s">
        <v>156</v>
      </c>
      <c r="E88" s="166" t="s">
        <v>1026</v>
      </c>
      <c r="F88" s="167" t="s">
        <v>1027</v>
      </c>
      <c r="G88" s="168" t="s">
        <v>329</v>
      </c>
      <c r="H88" s="169">
        <v>3</v>
      </c>
      <c r="I88" s="170"/>
      <c r="J88" s="171">
        <f>ROUND(I88*H88,2)</f>
        <v>0</v>
      </c>
      <c r="K88" s="172"/>
      <c r="L88" s="38"/>
      <c r="M88" s="173" t="s">
        <v>19</v>
      </c>
      <c r="N88" s="174" t="s">
        <v>46</v>
      </c>
      <c r="O88" s="6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7" t="s">
        <v>160</v>
      </c>
      <c r="AT88" s="177" t="s">
        <v>156</v>
      </c>
      <c r="AU88" s="177" t="s">
        <v>85</v>
      </c>
      <c r="AY88" s="16" t="s">
        <v>155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6" t="s">
        <v>83</v>
      </c>
      <c r="BK88" s="178">
        <f>ROUND(I88*H88,2)</f>
        <v>0</v>
      </c>
      <c r="BL88" s="16" t="s">
        <v>160</v>
      </c>
      <c r="BM88" s="177" t="s">
        <v>1028</v>
      </c>
    </row>
    <row r="89" spans="1:65" s="13" customFormat="1" ht="11.25">
      <c r="B89" s="196"/>
      <c r="C89" s="197"/>
      <c r="D89" s="179" t="s">
        <v>241</v>
      </c>
      <c r="E89" s="198" t="s">
        <v>19</v>
      </c>
      <c r="F89" s="199" t="s">
        <v>1029</v>
      </c>
      <c r="G89" s="197"/>
      <c r="H89" s="200">
        <v>3</v>
      </c>
      <c r="I89" s="201"/>
      <c r="J89" s="197"/>
      <c r="K89" s="197"/>
      <c r="L89" s="202"/>
      <c r="M89" s="203"/>
      <c r="N89" s="204"/>
      <c r="O89" s="204"/>
      <c r="P89" s="204"/>
      <c r="Q89" s="204"/>
      <c r="R89" s="204"/>
      <c r="S89" s="204"/>
      <c r="T89" s="205"/>
      <c r="AT89" s="206" t="s">
        <v>241</v>
      </c>
      <c r="AU89" s="206" t="s">
        <v>85</v>
      </c>
      <c r="AV89" s="13" t="s">
        <v>85</v>
      </c>
      <c r="AW89" s="13" t="s">
        <v>37</v>
      </c>
      <c r="AX89" s="13" t="s">
        <v>75</v>
      </c>
      <c r="AY89" s="206" t="s">
        <v>155</v>
      </c>
    </row>
    <row r="90" spans="1:65" s="14" customFormat="1" ht="11.25">
      <c r="B90" s="207"/>
      <c r="C90" s="208"/>
      <c r="D90" s="179" t="s">
        <v>241</v>
      </c>
      <c r="E90" s="209" t="s">
        <v>19</v>
      </c>
      <c r="F90" s="210" t="s">
        <v>243</v>
      </c>
      <c r="G90" s="208"/>
      <c r="H90" s="211">
        <v>3</v>
      </c>
      <c r="I90" s="212"/>
      <c r="J90" s="208"/>
      <c r="K90" s="208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241</v>
      </c>
      <c r="AU90" s="217" t="s">
        <v>85</v>
      </c>
      <c r="AV90" s="14" t="s">
        <v>160</v>
      </c>
      <c r="AW90" s="14" t="s">
        <v>37</v>
      </c>
      <c r="AX90" s="14" t="s">
        <v>83</v>
      </c>
      <c r="AY90" s="217" t="s">
        <v>155</v>
      </c>
    </row>
    <row r="91" spans="1:65" s="2" customFormat="1" ht="21.75" customHeight="1">
      <c r="A91" s="33"/>
      <c r="B91" s="34"/>
      <c r="C91" s="165" t="s">
        <v>168</v>
      </c>
      <c r="D91" s="165" t="s">
        <v>156</v>
      </c>
      <c r="E91" s="166" t="s">
        <v>1030</v>
      </c>
      <c r="F91" s="167" t="s">
        <v>1031</v>
      </c>
      <c r="G91" s="168" t="s">
        <v>329</v>
      </c>
      <c r="H91" s="169">
        <v>1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85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1032</v>
      </c>
    </row>
    <row r="92" spans="1:65" s="13" customFormat="1" ht="11.25">
      <c r="B92" s="196"/>
      <c r="C92" s="197"/>
      <c r="D92" s="179" t="s">
        <v>241</v>
      </c>
      <c r="E92" s="198" t="s">
        <v>19</v>
      </c>
      <c r="F92" s="199" t="s">
        <v>1033</v>
      </c>
      <c r="G92" s="197"/>
      <c r="H92" s="200">
        <v>1</v>
      </c>
      <c r="I92" s="201"/>
      <c r="J92" s="197"/>
      <c r="K92" s="197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241</v>
      </c>
      <c r="AU92" s="206" t="s">
        <v>85</v>
      </c>
      <c r="AV92" s="13" t="s">
        <v>85</v>
      </c>
      <c r="AW92" s="13" t="s">
        <v>37</v>
      </c>
      <c r="AX92" s="13" t="s">
        <v>75</v>
      </c>
      <c r="AY92" s="206" t="s">
        <v>155</v>
      </c>
    </row>
    <row r="93" spans="1:65" s="14" customFormat="1" ht="11.25">
      <c r="B93" s="207"/>
      <c r="C93" s="208"/>
      <c r="D93" s="179" t="s">
        <v>241</v>
      </c>
      <c r="E93" s="209" t="s">
        <v>19</v>
      </c>
      <c r="F93" s="210" t="s">
        <v>243</v>
      </c>
      <c r="G93" s="208"/>
      <c r="H93" s="211">
        <v>1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241</v>
      </c>
      <c r="AU93" s="217" t="s">
        <v>85</v>
      </c>
      <c r="AV93" s="14" t="s">
        <v>160</v>
      </c>
      <c r="AW93" s="14" t="s">
        <v>37</v>
      </c>
      <c r="AX93" s="14" t="s">
        <v>83</v>
      </c>
      <c r="AY93" s="217" t="s">
        <v>155</v>
      </c>
    </row>
    <row r="94" spans="1:65" s="2" customFormat="1" ht="21.75" customHeight="1">
      <c r="A94" s="33"/>
      <c r="B94" s="34"/>
      <c r="C94" s="165" t="s">
        <v>160</v>
      </c>
      <c r="D94" s="165" t="s">
        <v>156</v>
      </c>
      <c r="E94" s="166" t="s">
        <v>1034</v>
      </c>
      <c r="F94" s="167" t="s">
        <v>1035</v>
      </c>
      <c r="G94" s="168" t="s">
        <v>329</v>
      </c>
      <c r="H94" s="169">
        <v>3</v>
      </c>
      <c r="I94" s="170"/>
      <c r="J94" s="171">
        <f>ROUND(I94*H94,2)</f>
        <v>0</v>
      </c>
      <c r="K94" s="172"/>
      <c r="L94" s="38"/>
      <c r="M94" s="173" t="s">
        <v>19</v>
      </c>
      <c r="N94" s="174" t="s">
        <v>46</v>
      </c>
      <c r="O94" s="63"/>
      <c r="P94" s="175">
        <f>O94*H94</f>
        <v>0</v>
      </c>
      <c r="Q94" s="175">
        <v>0</v>
      </c>
      <c r="R94" s="175">
        <f>Q94*H94</f>
        <v>0</v>
      </c>
      <c r="S94" s="175">
        <v>0</v>
      </c>
      <c r="T94" s="17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77" t="s">
        <v>160</v>
      </c>
      <c r="AT94" s="177" t="s">
        <v>156</v>
      </c>
      <c r="AU94" s="177" t="s">
        <v>85</v>
      </c>
      <c r="AY94" s="16" t="s">
        <v>155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16" t="s">
        <v>83</v>
      </c>
      <c r="BK94" s="178">
        <f>ROUND(I94*H94,2)</f>
        <v>0</v>
      </c>
      <c r="BL94" s="16" t="s">
        <v>160</v>
      </c>
      <c r="BM94" s="177" t="s">
        <v>1036</v>
      </c>
    </row>
    <row r="95" spans="1:65" s="13" customFormat="1" ht="11.25">
      <c r="B95" s="196"/>
      <c r="C95" s="197"/>
      <c r="D95" s="179" t="s">
        <v>241</v>
      </c>
      <c r="E95" s="198" t="s">
        <v>19</v>
      </c>
      <c r="F95" s="199" t="s">
        <v>1037</v>
      </c>
      <c r="G95" s="197"/>
      <c r="H95" s="200">
        <v>3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241</v>
      </c>
      <c r="AU95" s="206" t="s">
        <v>85</v>
      </c>
      <c r="AV95" s="13" t="s">
        <v>85</v>
      </c>
      <c r="AW95" s="13" t="s">
        <v>37</v>
      </c>
      <c r="AX95" s="13" t="s">
        <v>75</v>
      </c>
      <c r="AY95" s="206" t="s">
        <v>155</v>
      </c>
    </row>
    <row r="96" spans="1:65" s="14" customFormat="1" ht="11.25">
      <c r="B96" s="207"/>
      <c r="C96" s="208"/>
      <c r="D96" s="179" t="s">
        <v>241</v>
      </c>
      <c r="E96" s="209" t="s">
        <v>19</v>
      </c>
      <c r="F96" s="210" t="s">
        <v>243</v>
      </c>
      <c r="G96" s="208"/>
      <c r="H96" s="211">
        <v>3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241</v>
      </c>
      <c r="AU96" s="217" t="s">
        <v>85</v>
      </c>
      <c r="AV96" s="14" t="s">
        <v>160</v>
      </c>
      <c r="AW96" s="14" t="s">
        <v>37</v>
      </c>
      <c r="AX96" s="14" t="s">
        <v>83</v>
      </c>
      <c r="AY96" s="217" t="s">
        <v>155</v>
      </c>
    </row>
    <row r="97" spans="1:65" s="2" customFormat="1" ht="21.75" customHeight="1">
      <c r="A97" s="33"/>
      <c r="B97" s="34"/>
      <c r="C97" s="165" t="s">
        <v>154</v>
      </c>
      <c r="D97" s="165" t="s">
        <v>156</v>
      </c>
      <c r="E97" s="166" t="s">
        <v>1038</v>
      </c>
      <c r="F97" s="167" t="s">
        <v>1039</v>
      </c>
      <c r="G97" s="168" t="s">
        <v>329</v>
      </c>
      <c r="H97" s="169">
        <v>2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85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1040</v>
      </c>
    </row>
    <row r="98" spans="1:65" s="13" customFormat="1" ht="11.25">
      <c r="B98" s="196"/>
      <c r="C98" s="197"/>
      <c r="D98" s="179" t="s">
        <v>241</v>
      </c>
      <c r="E98" s="198" t="s">
        <v>19</v>
      </c>
      <c r="F98" s="199" t="s">
        <v>1041</v>
      </c>
      <c r="G98" s="197"/>
      <c r="H98" s="200">
        <v>2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241</v>
      </c>
      <c r="AU98" s="206" t="s">
        <v>85</v>
      </c>
      <c r="AV98" s="13" t="s">
        <v>85</v>
      </c>
      <c r="AW98" s="13" t="s">
        <v>37</v>
      </c>
      <c r="AX98" s="13" t="s">
        <v>75</v>
      </c>
      <c r="AY98" s="206" t="s">
        <v>155</v>
      </c>
    </row>
    <row r="99" spans="1:65" s="14" customFormat="1" ht="11.25">
      <c r="B99" s="207"/>
      <c r="C99" s="208"/>
      <c r="D99" s="179" t="s">
        <v>241</v>
      </c>
      <c r="E99" s="209" t="s">
        <v>19</v>
      </c>
      <c r="F99" s="210" t="s">
        <v>243</v>
      </c>
      <c r="G99" s="208"/>
      <c r="H99" s="211">
        <v>2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241</v>
      </c>
      <c r="AU99" s="217" t="s">
        <v>85</v>
      </c>
      <c r="AV99" s="14" t="s">
        <v>160</v>
      </c>
      <c r="AW99" s="14" t="s">
        <v>37</v>
      </c>
      <c r="AX99" s="14" t="s">
        <v>83</v>
      </c>
      <c r="AY99" s="217" t="s">
        <v>155</v>
      </c>
    </row>
    <row r="100" spans="1:65" s="2" customFormat="1" ht="21.75" customHeight="1">
      <c r="A100" s="33"/>
      <c r="B100" s="34"/>
      <c r="C100" s="165" t="s">
        <v>180</v>
      </c>
      <c r="D100" s="165" t="s">
        <v>156</v>
      </c>
      <c r="E100" s="166" t="s">
        <v>1042</v>
      </c>
      <c r="F100" s="167" t="s">
        <v>1043</v>
      </c>
      <c r="G100" s="168" t="s">
        <v>329</v>
      </c>
      <c r="H100" s="169">
        <v>1</v>
      </c>
      <c r="I100" s="170"/>
      <c r="J100" s="171">
        <f>ROUND(I100*H100,2)</f>
        <v>0</v>
      </c>
      <c r="K100" s="172"/>
      <c r="L100" s="38"/>
      <c r="M100" s="173" t="s">
        <v>19</v>
      </c>
      <c r="N100" s="174" t="s">
        <v>46</v>
      </c>
      <c r="O100" s="6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7" t="s">
        <v>160</v>
      </c>
      <c r="AT100" s="177" t="s">
        <v>156</v>
      </c>
      <c r="AU100" s="177" t="s">
        <v>85</v>
      </c>
      <c r="AY100" s="16" t="s">
        <v>155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6" t="s">
        <v>83</v>
      </c>
      <c r="BK100" s="178">
        <f>ROUND(I100*H100,2)</f>
        <v>0</v>
      </c>
      <c r="BL100" s="16" t="s">
        <v>160</v>
      </c>
      <c r="BM100" s="177" t="s">
        <v>1044</v>
      </c>
    </row>
    <row r="101" spans="1:65" s="13" customFormat="1" ht="11.25">
      <c r="B101" s="196"/>
      <c r="C101" s="197"/>
      <c r="D101" s="179" t="s">
        <v>241</v>
      </c>
      <c r="E101" s="198" t="s">
        <v>19</v>
      </c>
      <c r="F101" s="199" t="s">
        <v>1045</v>
      </c>
      <c r="G101" s="197"/>
      <c r="H101" s="200">
        <v>1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241</v>
      </c>
      <c r="AU101" s="206" t="s">
        <v>85</v>
      </c>
      <c r="AV101" s="13" t="s">
        <v>85</v>
      </c>
      <c r="AW101" s="13" t="s">
        <v>37</v>
      </c>
      <c r="AX101" s="13" t="s">
        <v>75</v>
      </c>
      <c r="AY101" s="206" t="s">
        <v>155</v>
      </c>
    </row>
    <row r="102" spans="1:65" s="14" customFormat="1" ht="11.25">
      <c r="B102" s="207"/>
      <c r="C102" s="208"/>
      <c r="D102" s="179" t="s">
        <v>241</v>
      </c>
      <c r="E102" s="209" t="s">
        <v>19</v>
      </c>
      <c r="F102" s="210" t="s">
        <v>243</v>
      </c>
      <c r="G102" s="208"/>
      <c r="H102" s="211">
        <v>1</v>
      </c>
      <c r="I102" s="212"/>
      <c r="J102" s="208"/>
      <c r="K102" s="208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241</v>
      </c>
      <c r="AU102" s="217" t="s">
        <v>85</v>
      </c>
      <c r="AV102" s="14" t="s">
        <v>160</v>
      </c>
      <c r="AW102" s="14" t="s">
        <v>37</v>
      </c>
      <c r="AX102" s="14" t="s">
        <v>83</v>
      </c>
      <c r="AY102" s="217" t="s">
        <v>155</v>
      </c>
    </row>
    <row r="103" spans="1:65" s="2" customFormat="1" ht="21.75" customHeight="1">
      <c r="A103" s="33"/>
      <c r="B103" s="34"/>
      <c r="C103" s="165" t="s">
        <v>185</v>
      </c>
      <c r="D103" s="165" t="s">
        <v>156</v>
      </c>
      <c r="E103" s="166" t="s">
        <v>1046</v>
      </c>
      <c r="F103" s="167" t="s">
        <v>1047</v>
      </c>
      <c r="G103" s="168" t="s">
        <v>329</v>
      </c>
      <c r="H103" s="169">
        <v>2</v>
      </c>
      <c r="I103" s="170"/>
      <c r="J103" s="171">
        <f>ROUND(I103*H103,2)</f>
        <v>0</v>
      </c>
      <c r="K103" s="172"/>
      <c r="L103" s="38"/>
      <c r="M103" s="173" t="s">
        <v>19</v>
      </c>
      <c r="N103" s="174" t="s">
        <v>46</v>
      </c>
      <c r="O103" s="63"/>
      <c r="P103" s="175">
        <f>O103*H103</f>
        <v>0</v>
      </c>
      <c r="Q103" s="175">
        <v>0</v>
      </c>
      <c r="R103" s="175">
        <f>Q103*H103</f>
        <v>0</v>
      </c>
      <c r="S103" s="175">
        <v>0</v>
      </c>
      <c r="T103" s="176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77" t="s">
        <v>160</v>
      </c>
      <c r="AT103" s="177" t="s">
        <v>156</v>
      </c>
      <c r="AU103" s="177" t="s">
        <v>85</v>
      </c>
      <c r="AY103" s="16" t="s">
        <v>155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16" t="s">
        <v>83</v>
      </c>
      <c r="BK103" s="178">
        <f>ROUND(I103*H103,2)</f>
        <v>0</v>
      </c>
      <c r="BL103" s="16" t="s">
        <v>160</v>
      </c>
      <c r="BM103" s="177" t="s">
        <v>1048</v>
      </c>
    </row>
    <row r="104" spans="1:65" s="13" customFormat="1" ht="11.25">
      <c r="B104" s="196"/>
      <c r="C104" s="197"/>
      <c r="D104" s="179" t="s">
        <v>241</v>
      </c>
      <c r="E104" s="198" t="s">
        <v>19</v>
      </c>
      <c r="F104" s="199" t="s">
        <v>1049</v>
      </c>
      <c r="G104" s="197"/>
      <c r="H104" s="200">
        <v>2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241</v>
      </c>
      <c r="AU104" s="206" t="s">
        <v>85</v>
      </c>
      <c r="AV104" s="13" t="s">
        <v>85</v>
      </c>
      <c r="AW104" s="13" t="s">
        <v>37</v>
      </c>
      <c r="AX104" s="13" t="s">
        <v>75</v>
      </c>
      <c r="AY104" s="206" t="s">
        <v>155</v>
      </c>
    </row>
    <row r="105" spans="1:65" s="14" customFormat="1" ht="11.25">
      <c r="B105" s="207"/>
      <c r="C105" s="208"/>
      <c r="D105" s="179" t="s">
        <v>241</v>
      </c>
      <c r="E105" s="209" t="s">
        <v>19</v>
      </c>
      <c r="F105" s="210" t="s">
        <v>243</v>
      </c>
      <c r="G105" s="208"/>
      <c r="H105" s="211">
        <v>2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241</v>
      </c>
      <c r="AU105" s="217" t="s">
        <v>85</v>
      </c>
      <c r="AV105" s="14" t="s">
        <v>160</v>
      </c>
      <c r="AW105" s="14" t="s">
        <v>37</v>
      </c>
      <c r="AX105" s="14" t="s">
        <v>83</v>
      </c>
      <c r="AY105" s="217" t="s">
        <v>155</v>
      </c>
    </row>
    <row r="106" spans="1:65" s="2" customFormat="1" ht="21.75" customHeight="1">
      <c r="A106" s="33"/>
      <c r="B106" s="34"/>
      <c r="C106" s="165" t="s">
        <v>190</v>
      </c>
      <c r="D106" s="165" t="s">
        <v>156</v>
      </c>
      <c r="E106" s="166" t="s">
        <v>1050</v>
      </c>
      <c r="F106" s="167" t="s">
        <v>1051</v>
      </c>
      <c r="G106" s="168" t="s">
        <v>329</v>
      </c>
      <c r="H106" s="169">
        <v>3</v>
      </c>
      <c r="I106" s="170"/>
      <c r="J106" s="171">
        <f>ROUND(I106*H106,2)</f>
        <v>0</v>
      </c>
      <c r="K106" s="172"/>
      <c r="L106" s="38"/>
      <c r="M106" s="173" t="s">
        <v>19</v>
      </c>
      <c r="N106" s="174" t="s">
        <v>46</v>
      </c>
      <c r="O106" s="63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77" t="s">
        <v>160</v>
      </c>
      <c r="AT106" s="177" t="s">
        <v>156</v>
      </c>
      <c r="AU106" s="177" t="s">
        <v>85</v>
      </c>
      <c r="AY106" s="16" t="s">
        <v>155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16" t="s">
        <v>83</v>
      </c>
      <c r="BK106" s="178">
        <f>ROUND(I106*H106,2)</f>
        <v>0</v>
      </c>
      <c r="BL106" s="16" t="s">
        <v>160</v>
      </c>
      <c r="BM106" s="177" t="s">
        <v>1052</v>
      </c>
    </row>
    <row r="107" spans="1:65" s="13" customFormat="1" ht="11.25">
      <c r="B107" s="196"/>
      <c r="C107" s="197"/>
      <c r="D107" s="179" t="s">
        <v>241</v>
      </c>
      <c r="E107" s="198" t="s">
        <v>19</v>
      </c>
      <c r="F107" s="199" t="s">
        <v>1053</v>
      </c>
      <c r="G107" s="197"/>
      <c r="H107" s="200">
        <v>3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241</v>
      </c>
      <c r="AU107" s="206" t="s">
        <v>85</v>
      </c>
      <c r="AV107" s="13" t="s">
        <v>85</v>
      </c>
      <c r="AW107" s="13" t="s">
        <v>37</v>
      </c>
      <c r="AX107" s="13" t="s">
        <v>75</v>
      </c>
      <c r="AY107" s="206" t="s">
        <v>155</v>
      </c>
    </row>
    <row r="108" spans="1:65" s="14" customFormat="1" ht="11.25">
      <c r="B108" s="207"/>
      <c r="C108" s="208"/>
      <c r="D108" s="179" t="s">
        <v>241</v>
      </c>
      <c r="E108" s="209" t="s">
        <v>19</v>
      </c>
      <c r="F108" s="210" t="s">
        <v>243</v>
      </c>
      <c r="G108" s="208"/>
      <c r="H108" s="211">
        <v>3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241</v>
      </c>
      <c r="AU108" s="217" t="s">
        <v>85</v>
      </c>
      <c r="AV108" s="14" t="s">
        <v>160</v>
      </c>
      <c r="AW108" s="14" t="s">
        <v>37</v>
      </c>
      <c r="AX108" s="14" t="s">
        <v>83</v>
      </c>
      <c r="AY108" s="217" t="s">
        <v>155</v>
      </c>
    </row>
    <row r="109" spans="1:65" s="2" customFormat="1" ht="21.75" customHeight="1">
      <c r="A109" s="33"/>
      <c r="B109" s="34"/>
      <c r="C109" s="165" t="s">
        <v>195</v>
      </c>
      <c r="D109" s="165" t="s">
        <v>156</v>
      </c>
      <c r="E109" s="166" t="s">
        <v>1054</v>
      </c>
      <c r="F109" s="167" t="s">
        <v>1055</v>
      </c>
      <c r="G109" s="168" t="s">
        <v>329</v>
      </c>
      <c r="H109" s="169">
        <v>8</v>
      </c>
      <c r="I109" s="170"/>
      <c r="J109" s="171">
        <f>ROUND(I109*H109,2)</f>
        <v>0</v>
      </c>
      <c r="K109" s="172"/>
      <c r="L109" s="38"/>
      <c r="M109" s="173" t="s">
        <v>19</v>
      </c>
      <c r="N109" s="174" t="s">
        <v>46</v>
      </c>
      <c r="O109" s="63"/>
      <c r="P109" s="175">
        <f>O109*H109</f>
        <v>0</v>
      </c>
      <c r="Q109" s="175">
        <v>0</v>
      </c>
      <c r="R109" s="175">
        <f>Q109*H109</f>
        <v>0</v>
      </c>
      <c r="S109" s="175">
        <v>0</v>
      </c>
      <c r="T109" s="17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77" t="s">
        <v>160</v>
      </c>
      <c r="AT109" s="177" t="s">
        <v>156</v>
      </c>
      <c r="AU109" s="177" t="s">
        <v>85</v>
      </c>
      <c r="AY109" s="16" t="s">
        <v>155</v>
      </c>
      <c r="BE109" s="178">
        <f>IF(N109="základní",J109,0)</f>
        <v>0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16" t="s">
        <v>83</v>
      </c>
      <c r="BK109" s="178">
        <f>ROUND(I109*H109,2)</f>
        <v>0</v>
      </c>
      <c r="BL109" s="16" t="s">
        <v>160</v>
      </c>
      <c r="BM109" s="177" t="s">
        <v>1056</v>
      </c>
    </row>
    <row r="110" spans="1:65" s="13" customFormat="1" ht="11.25">
      <c r="B110" s="196"/>
      <c r="C110" s="197"/>
      <c r="D110" s="179" t="s">
        <v>241</v>
      </c>
      <c r="E110" s="198" t="s">
        <v>19</v>
      </c>
      <c r="F110" s="199" t="s">
        <v>1057</v>
      </c>
      <c r="G110" s="197"/>
      <c r="H110" s="200">
        <v>8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241</v>
      </c>
      <c r="AU110" s="206" t="s">
        <v>85</v>
      </c>
      <c r="AV110" s="13" t="s">
        <v>85</v>
      </c>
      <c r="AW110" s="13" t="s">
        <v>37</v>
      </c>
      <c r="AX110" s="13" t="s">
        <v>75</v>
      </c>
      <c r="AY110" s="206" t="s">
        <v>155</v>
      </c>
    </row>
    <row r="111" spans="1:65" s="14" customFormat="1" ht="11.25">
      <c r="B111" s="207"/>
      <c r="C111" s="208"/>
      <c r="D111" s="179" t="s">
        <v>241</v>
      </c>
      <c r="E111" s="209" t="s">
        <v>19</v>
      </c>
      <c r="F111" s="210" t="s">
        <v>243</v>
      </c>
      <c r="G111" s="208"/>
      <c r="H111" s="211">
        <v>8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241</v>
      </c>
      <c r="AU111" s="217" t="s">
        <v>85</v>
      </c>
      <c r="AV111" s="14" t="s">
        <v>160</v>
      </c>
      <c r="AW111" s="14" t="s">
        <v>37</v>
      </c>
      <c r="AX111" s="14" t="s">
        <v>83</v>
      </c>
      <c r="AY111" s="217" t="s">
        <v>155</v>
      </c>
    </row>
    <row r="112" spans="1:65" s="2" customFormat="1" ht="21.75" customHeight="1">
      <c r="A112" s="33"/>
      <c r="B112" s="34"/>
      <c r="C112" s="165" t="s">
        <v>200</v>
      </c>
      <c r="D112" s="165" t="s">
        <v>156</v>
      </c>
      <c r="E112" s="166" t="s">
        <v>1058</v>
      </c>
      <c r="F112" s="167" t="s">
        <v>1059</v>
      </c>
      <c r="G112" s="168" t="s">
        <v>329</v>
      </c>
      <c r="H112" s="169">
        <v>1</v>
      </c>
      <c r="I112" s="170"/>
      <c r="J112" s="171">
        <f>ROUND(I112*H112,2)</f>
        <v>0</v>
      </c>
      <c r="K112" s="172"/>
      <c r="L112" s="38"/>
      <c r="M112" s="173" t="s">
        <v>19</v>
      </c>
      <c r="N112" s="174" t="s">
        <v>46</v>
      </c>
      <c r="O112" s="63"/>
      <c r="P112" s="175">
        <f>O112*H112</f>
        <v>0</v>
      </c>
      <c r="Q112" s="175">
        <v>0</v>
      </c>
      <c r="R112" s="175">
        <f>Q112*H112</f>
        <v>0</v>
      </c>
      <c r="S112" s="175">
        <v>0</v>
      </c>
      <c r="T112" s="176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77" t="s">
        <v>160</v>
      </c>
      <c r="AT112" s="177" t="s">
        <v>156</v>
      </c>
      <c r="AU112" s="177" t="s">
        <v>85</v>
      </c>
      <c r="AY112" s="16" t="s">
        <v>155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16" t="s">
        <v>83</v>
      </c>
      <c r="BK112" s="178">
        <f>ROUND(I112*H112,2)</f>
        <v>0</v>
      </c>
      <c r="BL112" s="16" t="s">
        <v>160</v>
      </c>
      <c r="BM112" s="177" t="s">
        <v>1060</v>
      </c>
    </row>
    <row r="113" spans="1:65" s="13" customFormat="1" ht="11.25">
      <c r="B113" s="196"/>
      <c r="C113" s="197"/>
      <c r="D113" s="179" t="s">
        <v>241</v>
      </c>
      <c r="E113" s="198" t="s">
        <v>19</v>
      </c>
      <c r="F113" s="199" t="s">
        <v>1045</v>
      </c>
      <c r="G113" s="197"/>
      <c r="H113" s="200">
        <v>1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241</v>
      </c>
      <c r="AU113" s="206" t="s">
        <v>85</v>
      </c>
      <c r="AV113" s="13" t="s">
        <v>85</v>
      </c>
      <c r="AW113" s="13" t="s">
        <v>37</v>
      </c>
      <c r="AX113" s="13" t="s">
        <v>75</v>
      </c>
      <c r="AY113" s="206" t="s">
        <v>155</v>
      </c>
    </row>
    <row r="114" spans="1:65" s="14" customFormat="1" ht="11.25">
      <c r="B114" s="207"/>
      <c r="C114" s="208"/>
      <c r="D114" s="179" t="s">
        <v>241</v>
      </c>
      <c r="E114" s="209" t="s">
        <v>19</v>
      </c>
      <c r="F114" s="210" t="s">
        <v>243</v>
      </c>
      <c r="G114" s="208"/>
      <c r="H114" s="211">
        <v>1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241</v>
      </c>
      <c r="AU114" s="217" t="s">
        <v>85</v>
      </c>
      <c r="AV114" s="14" t="s">
        <v>160</v>
      </c>
      <c r="AW114" s="14" t="s">
        <v>37</v>
      </c>
      <c r="AX114" s="14" t="s">
        <v>83</v>
      </c>
      <c r="AY114" s="217" t="s">
        <v>155</v>
      </c>
    </row>
    <row r="115" spans="1:65" s="2" customFormat="1" ht="21.75" customHeight="1">
      <c r="A115" s="33"/>
      <c r="B115" s="34"/>
      <c r="C115" s="165" t="s">
        <v>205</v>
      </c>
      <c r="D115" s="165" t="s">
        <v>156</v>
      </c>
      <c r="E115" s="166" t="s">
        <v>237</v>
      </c>
      <c r="F115" s="167" t="s">
        <v>250</v>
      </c>
      <c r="G115" s="168" t="s">
        <v>159</v>
      </c>
      <c r="H115" s="169">
        <v>1</v>
      </c>
      <c r="I115" s="170"/>
      <c r="J115" s="171">
        <f>ROUND(I115*H115,2)</f>
        <v>0</v>
      </c>
      <c r="K115" s="172"/>
      <c r="L115" s="38"/>
      <c r="M115" s="173" t="s">
        <v>19</v>
      </c>
      <c r="N115" s="174" t="s">
        <v>46</v>
      </c>
      <c r="O115" s="63"/>
      <c r="P115" s="175">
        <f>O115*H115</f>
        <v>0</v>
      </c>
      <c r="Q115" s="175">
        <v>0</v>
      </c>
      <c r="R115" s="175">
        <f>Q115*H115</f>
        <v>0</v>
      </c>
      <c r="S115" s="175">
        <v>0</v>
      </c>
      <c r="T115" s="176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77" t="s">
        <v>160</v>
      </c>
      <c r="AT115" s="177" t="s">
        <v>156</v>
      </c>
      <c r="AU115" s="177" t="s">
        <v>85</v>
      </c>
      <c r="AY115" s="16" t="s">
        <v>155</v>
      </c>
      <c r="BE115" s="178">
        <f>IF(N115="základní",J115,0)</f>
        <v>0</v>
      </c>
      <c r="BF115" s="178">
        <f>IF(N115="snížená",J115,0)</f>
        <v>0</v>
      </c>
      <c r="BG115" s="178">
        <f>IF(N115="zákl. přenesená",J115,0)</f>
        <v>0</v>
      </c>
      <c r="BH115" s="178">
        <f>IF(N115="sníž. přenesená",J115,0)</f>
        <v>0</v>
      </c>
      <c r="BI115" s="178">
        <f>IF(N115="nulová",J115,0)</f>
        <v>0</v>
      </c>
      <c r="BJ115" s="16" t="s">
        <v>83</v>
      </c>
      <c r="BK115" s="178">
        <f>ROUND(I115*H115,2)</f>
        <v>0</v>
      </c>
      <c r="BL115" s="16" t="s">
        <v>160</v>
      </c>
      <c r="BM115" s="177" t="s">
        <v>1061</v>
      </c>
    </row>
    <row r="116" spans="1:65" s="2" customFormat="1" ht="29.25">
      <c r="A116" s="33"/>
      <c r="B116" s="34"/>
      <c r="C116" s="35"/>
      <c r="D116" s="179" t="s">
        <v>162</v>
      </c>
      <c r="E116" s="35"/>
      <c r="F116" s="180" t="s">
        <v>1062</v>
      </c>
      <c r="G116" s="35"/>
      <c r="H116" s="35"/>
      <c r="I116" s="181"/>
      <c r="J116" s="35"/>
      <c r="K116" s="35"/>
      <c r="L116" s="38"/>
      <c r="M116" s="182"/>
      <c r="N116" s="183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162</v>
      </c>
      <c r="AU116" s="16" t="s">
        <v>85</v>
      </c>
    </row>
    <row r="117" spans="1:65" s="2" customFormat="1" ht="16.5" customHeight="1">
      <c r="A117" s="33"/>
      <c r="B117" s="34"/>
      <c r="C117" s="165" t="s">
        <v>210</v>
      </c>
      <c r="D117" s="165" t="s">
        <v>156</v>
      </c>
      <c r="E117" s="166" t="s">
        <v>244</v>
      </c>
      <c r="F117" s="167" t="s">
        <v>1063</v>
      </c>
      <c r="G117" s="168" t="s">
        <v>159</v>
      </c>
      <c r="H117" s="169">
        <v>1</v>
      </c>
      <c r="I117" s="170"/>
      <c r="J117" s="171">
        <f>ROUND(I117*H117,2)</f>
        <v>0</v>
      </c>
      <c r="K117" s="172"/>
      <c r="L117" s="38"/>
      <c r="M117" s="173" t="s">
        <v>19</v>
      </c>
      <c r="N117" s="174" t="s">
        <v>46</v>
      </c>
      <c r="O117" s="63"/>
      <c r="P117" s="175">
        <f>O117*H117</f>
        <v>0</v>
      </c>
      <c r="Q117" s="175">
        <v>0</v>
      </c>
      <c r="R117" s="175">
        <f>Q117*H117</f>
        <v>0</v>
      </c>
      <c r="S117" s="175">
        <v>0</v>
      </c>
      <c r="T117" s="17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77" t="s">
        <v>160</v>
      </c>
      <c r="AT117" s="177" t="s">
        <v>156</v>
      </c>
      <c r="AU117" s="177" t="s">
        <v>85</v>
      </c>
      <c r="AY117" s="16" t="s">
        <v>155</v>
      </c>
      <c r="BE117" s="178">
        <f>IF(N117="základní",J117,0)</f>
        <v>0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16" t="s">
        <v>83</v>
      </c>
      <c r="BK117" s="178">
        <f>ROUND(I117*H117,2)</f>
        <v>0</v>
      </c>
      <c r="BL117" s="16" t="s">
        <v>160</v>
      </c>
      <c r="BM117" s="177" t="s">
        <v>1064</v>
      </c>
    </row>
    <row r="118" spans="1:65" s="2" customFormat="1" ht="39">
      <c r="A118" s="33"/>
      <c r="B118" s="34"/>
      <c r="C118" s="35"/>
      <c r="D118" s="179" t="s">
        <v>162</v>
      </c>
      <c r="E118" s="35"/>
      <c r="F118" s="180" t="s">
        <v>1065</v>
      </c>
      <c r="G118" s="35"/>
      <c r="H118" s="35"/>
      <c r="I118" s="181"/>
      <c r="J118" s="35"/>
      <c r="K118" s="35"/>
      <c r="L118" s="38"/>
      <c r="M118" s="184"/>
      <c r="N118" s="185"/>
      <c r="O118" s="186"/>
      <c r="P118" s="186"/>
      <c r="Q118" s="186"/>
      <c r="R118" s="186"/>
      <c r="S118" s="186"/>
      <c r="T118" s="1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162</v>
      </c>
      <c r="AU118" s="16" t="s">
        <v>85</v>
      </c>
    </row>
    <row r="119" spans="1:65" s="2" customFormat="1" ht="6.95" customHeight="1">
      <c r="A119" s="33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8"/>
      <c r="M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</sheetData>
  <sheetProtection algorithmName="SHA-512" hashValue="wL8RG+J/zB/ljnb3PsHpVtx8bfJfcfu6nZxhvAfu+UAJB2LeQz2OKpyDFPVVHSuOdRgoz0814Q2KS8dT2R/l8w==" saltValue="TpeI1XX7SUe/WDLeDomREYGuY42XcG6FJlpp7BndCjCWwkwtD3YPsG5/EjdOiuNmMWuTSVcRg+j+nJMPP7Xq4Q==" spinCount="100000" sheet="1" objects="1" scenarios="1" formatColumns="0" formatRows="0" autoFilter="0"/>
  <autoFilter ref="C80:K118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84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133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ROUND((SUM(BE80:BE107)),  2)</f>
        <v>0</v>
      </c>
      <c r="G33" s="33"/>
      <c r="H33" s="33"/>
      <c r="I33" s="117">
        <v>0.21</v>
      </c>
      <c r="J33" s="116">
        <f>ROUND(((SUM(BE80:BE107))*I33),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ROUND((SUM(BF80:BF107)),  2)</f>
        <v>0</v>
      </c>
      <c r="G34" s="33"/>
      <c r="H34" s="33"/>
      <c r="I34" s="117">
        <v>0.15</v>
      </c>
      <c r="J34" s="116">
        <f>ROUND(((SUM(BF80:BF107))*I34),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ROUND((SUM(BG80:BG107)),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ROUND((SUM(BH80:BH107)),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ROUND((SUM(BI80:BI107)),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010_PŠ Filipová - SO 01 - VRN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138</v>
      </c>
      <c r="E60" s="136"/>
      <c r="F60" s="136"/>
      <c r="G60" s="136"/>
      <c r="H60" s="136"/>
      <c r="I60" s="136"/>
      <c r="J60" s="137">
        <f>J81</f>
        <v>0</v>
      </c>
      <c r="K60" s="134"/>
      <c r="L60" s="138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>
      <c r="A67" s="33"/>
      <c r="B67" s="34"/>
      <c r="C67" s="22" t="s">
        <v>139</v>
      </c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>
      <c r="A70" s="33"/>
      <c r="B70" s="34"/>
      <c r="C70" s="35"/>
      <c r="D70" s="35"/>
      <c r="E70" s="284" t="str">
        <f>E7</f>
        <v>Desná, Loučná nad Desnou - oprava zdí a koryta toku, 1. etapa</v>
      </c>
      <c r="F70" s="285"/>
      <c r="G70" s="285"/>
      <c r="H70" s="28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132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241" t="str">
        <f>E9</f>
        <v>010_PŠ Filipová - SO 01 - VRN</v>
      </c>
      <c r="F72" s="286"/>
      <c r="G72" s="286"/>
      <c r="H72" s="286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21</v>
      </c>
      <c r="D74" s="35"/>
      <c r="E74" s="35"/>
      <c r="F74" s="26" t="str">
        <f>F12</f>
        <v>KN Rejhotice</v>
      </c>
      <c r="G74" s="35"/>
      <c r="H74" s="35"/>
      <c r="I74" s="28" t="s">
        <v>23</v>
      </c>
      <c r="J74" s="58" t="str">
        <f>IF(J12="","",J12)</f>
        <v>15. 2. 2021</v>
      </c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>
      <c r="A76" s="33"/>
      <c r="B76" s="34"/>
      <c r="C76" s="28" t="s">
        <v>25</v>
      </c>
      <c r="D76" s="35"/>
      <c r="E76" s="35"/>
      <c r="F76" s="26" t="str">
        <f>E15</f>
        <v>Povodí Moravy, s.p.</v>
      </c>
      <c r="G76" s="35"/>
      <c r="H76" s="35"/>
      <c r="I76" s="28" t="s">
        <v>33</v>
      </c>
      <c r="J76" s="31" t="str">
        <f>E21</f>
        <v>Ing. Vít Pučálek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28" t="s">
        <v>31</v>
      </c>
      <c r="D77" s="35"/>
      <c r="E77" s="35"/>
      <c r="F77" s="26" t="str">
        <f>IF(E18="","",E18)</f>
        <v>Vyplň údaj</v>
      </c>
      <c r="G77" s="35"/>
      <c r="H77" s="35"/>
      <c r="I77" s="28" t="s">
        <v>38</v>
      </c>
      <c r="J77" s="31" t="str">
        <f>E24</f>
        <v>Ing. Vít Pučálek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>
      <c r="A79" s="139"/>
      <c r="B79" s="140"/>
      <c r="C79" s="141" t="s">
        <v>140</v>
      </c>
      <c r="D79" s="142" t="s">
        <v>60</v>
      </c>
      <c r="E79" s="142" t="s">
        <v>56</v>
      </c>
      <c r="F79" s="142" t="s">
        <v>57</v>
      </c>
      <c r="G79" s="142" t="s">
        <v>141</v>
      </c>
      <c r="H79" s="142" t="s">
        <v>142</v>
      </c>
      <c r="I79" s="142" t="s">
        <v>143</v>
      </c>
      <c r="J79" s="143" t="s">
        <v>136</v>
      </c>
      <c r="K79" s="144" t="s">
        <v>144</v>
      </c>
      <c r="L79" s="145"/>
      <c r="M79" s="67" t="s">
        <v>19</v>
      </c>
      <c r="N79" s="68" t="s">
        <v>45</v>
      </c>
      <c r="O79" s="68" t="s">
        <v>145</v>
      </c>
      <c r="P79" s="68" t="s">
        <v>146</v>
      </c>
      <c r="Q79" s="68" t="s">
        <v>147</v>
      </c>
      <c r="R79" s="68" t="s">
        <v>148</v>
      </c>
      <c r="S79" s="68" t="s">
        <v>149</v>
      </c>
      <c r="T79" s="69" t="s">
        <v>150</v>
      </c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</row>
    <row r="80" spans="1:63" s="2" customFormat="1" ht="22.9" customHeight="1">
      <c r="A80" s="33"/>
      <c r="B80" s="34"/>
      <c r="C80" s="74" t="s">
        <v>151</v>
      </c>
      <c r="D80" s="35"/>
      <c r="E80" s="35"/>
      <c r="F80" s="35"/>
      <c r="G80" s="35"/>
      <c r="H80" s="35"/>
      <c r="I80" s="35"/>
      <c r="J80" s="146">
        <f>BK80</f>
        <v>0</v>
      </c>
      <c r="K80" s="35"/>
      <c r="L80" s="38"/>
      <c r="M80" s="70"/>
      <c r="N80" s="147"/>
      <c r="O80" s="71"/>
      <c r="P80" s="148">
        <f>P81</f>
        <v>0</v>
      </c>
      <c r="Q80" s="71"/>
      <c r="R80" s="148">
        <f>R81</f>
        <v>0</v>
      </c>
      <c r="S80" s="71"/>
      <c r="T80" s="149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74</v>
      </c>
      <c r="AU80" s="16" t="s">
        <v>137</v>
      </c>
      <c r="BK80" s="150">
        <f>BK81</f>
        <v>0</v>
      </c>
    </row>
    <row r="81" spans="1:65" s="11" customFormat="1" ht="25.9" customHeight="1">
      <c r="B81" s="151"/>
      <c r="C81" s="152"/>
      <c r="D81" s="153" t="s">
        <v>74</v>
      </c>
      <c r="E81" s="154" t="s">
        <v>152</v>
      </c>
      <c r="F81" s="154" t="s">
        <v>153</v>
      </c>
      <c r="G81" s="152"/>
      <c r="H81" s="152"/>
      <c r="I81" s="155"/>
      <c r="J81" s="156">
        <f>BK81</f>
        <v>0</v>
      </c>
      <c r="K81" s="152"/>
      <c r="L81" s="157"/>
      <c r="M81" s="158"/>
      <c r="N81" s="159"/>
      <c r="O81" s="159"/>
      <c r="P81" s="160">
        <f>SUM(P82:P107)</f>
        <v>0</v>
      </c>
      <c r="Q81" s="159"/>
      <c r="R81" s="160">
        <f>SUM(R82:R107)</f>
        <v>0</v>
      </c>
      <c r="S81" s="159"/>
      <c r="T81" s="161">
        <f>SUM(T82:T107)</f>
        <v>0</v>
      </c>
      <c r="AR81" s="162" t="s">
        <v>154</v>
      </c>
      <c r="AT81" s="163" t="s">
        <v>74</v>
      </c>
      <c r="AU81" s="163" t="s">
        <v>75</v>
      </c>
      <c r="AY81" s="162" t="s">
        <v>155</v>
      </c>
      <c r="BK81" s="164">
        <f>SUM(BK82:BK107)</f>
        <v>0</v>
      </c>
    </row>
    <row r="82" spans="1:65" s="2" customFormat="1" ht="16.5" customHeight="1">
      <c r="A82" s="33"/>
      <c r="B82" s="34"/>
      <c r="C82" s="165" t="s">
        <v>83</v>
      </c>
      <c r="D82" s="165" t="s">
        <v>156</v>
      </c>
      <c r="E82" s="166" t="s">
        <v>157</v>
      </c>
      <c r="F82" s="167" t="s">
        <v>158</v>
      </c>
      <c r="G82" s="168" t="s">
        <v>159</v>
      </c>
      <c r="H82" s="169">
        <v>1</v>
      </c>
      <c r="I82" s="170"/>
      <c r="J82" s="171">
        <f>ROUND(I82*H82,2)</f>
        <v>0</v>
      </c>
      <c r="K82" s="172"/>
      <c r="L82" s="38"/>
      <c r="M82" s="173" t="s">
        <v>19</v>
      </c>
      <c r="N82" s="174" t="s">
        <v>46</v>
      </c>
      <c r="O82" s="63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7" t="s">
        <v>160</v>
      </c>
      <c r="AT82" s="177" t="s">
        <v>156</v>
      </c>
      <c r="AU82" s="177" t="s">
        <v>83</v>
      </c>
      <c r="AY82" s="16" t="s">
        <v>155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16" t="s">
        <v>83</v>
      </c>
      <c r="BK82" s="178">
        <f>ROUND(I82*H82,2)</f>
        <v>0</v>
      </c>
      <c r="BL82" s="16" t="s">
        <v>160</v>
      </c>
      <c r="BM82" s="177" t="s">
        <v>161</v>
      </c>
    </row>
    <row r="83" spans="1:65" s="2" customFormat="1" ht="68.25">
      <c r="A83" s="33"/>
      <c r="B83" s="34"/>
      <c r="C83" s="35"/>
      <c r="D83" s="179" t="s">
        <v>162</v>
      </c>
      <c r="E83" s="35"/>
      <c r="F83" s="180" t="s">
        <v>163</v>
      </c>
      <c r="G83" s="35"/>
      <c r="H83" s="35"/>
      <c r="I83" s="181"/>
      <c r="J83" s="35"/>
      <c r="K83" s="35"/>
      <c r="L83" s="38"/>
      <c r="M83" s="182"/>
      <c r="N83" s="183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162</v>
      </c>
      <c r="AU83" s="16" t="s">
        <v>83</v>
      </c>
    </row>
    <row r="84" spans="1:65" s="2" customFormat="1" ht="16.5" customHeight="1">
      <c r="A84" s="33"/>
      <c r="B84" s="34"/>
      <c r="C84" s="165" t="s">
        <v>85</v>
      </c>
      <c r="D84" s="165" t="s">
        <v>156</v>
      </c>
      <c r="E84" s="166" t="s">
        <v>164</v>
      </c>
      <c r="F84" s="167" t="s">
        <v>165</v>
      </c>
      <c r="G84" s="168" t="s">
        <v>159</v>
      </c>
      <c r="H84" s="169">
        <v>1</v>
      </c>
      <c r="I84" s="170"/>
      <c r="J84" s="171">
        <f>ROUND(I84*H84,2)</f>
        <v>0</v>
      </c>
      <c r="K84" s="172"/>
      <c r="L84" s="38"/>
      <c r="M84" s="173" t="s">
        <v>19</v>
      </c>
      <c r="N84" s="174" t="s">
        <v>46</v>
      </c>
      <c r="O84" s="6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160</v>
      </c>
      <c r="AT84" s="177" t="s">
        <v>156</v>
      </c>
      <c r="AU84" s="177" t="s">
        <v>83</v>
      </c>
      <c r="AY84" s="16" t="s">
        <v>155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83</v>
      </c>
      <c r="BK84" s="178">
        <f>ROUND(I84*H84,2)</f>
        <v>0</v>
      </c>
      <c r="BL84" s="16" t="s">
        <v>160</v>
      </c>
      <c r="BM84" s="177" t="s">
        <v>166</v>
      </c>
    </row>
    <row r="85" spans="1:65" s="2" customFormat="1" ht="29.25">
      <c r="A85" s="33"/>
      <c r="B85" s="34"/>
      <c r="C85" s="35"/>
      <c r="D85" s="179" t="s">
        <v>162</v>
      </c>
      <c r="E85" s="35"/>
      <c r="F85" s="180" t="s">
        <v>167</v>
      </c>
      <c r="G85" s="35"/>
      <c r="H85" s="35"/>
      <c r="I85" s="181"/>
      <c r="J85" s="35"/>
      <c r="K85" s="35"/>
      <c r="L85" s="38"/>
      <c r="M85" s="182"/>
      <c r="N85" s="183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162</v>
      </c>
      <c r="AU85" s="16" t="s">
        <v>83</v>
      </c>
    </row>
    <row r="86" spans="1:65" s="2" customFormat="1" ht="16.5" customHeight="1">
      <c r="A86" s="33"/>
      <c r="B86" s="34"/>
      <c r="C86" s="165" t="s">
        <v>168</v>
      </c>
      <c r="D86" s="165" t="s">
        <v>156</v>
      </c>
      <c r="E86" s="166" t="s">
        <v>169</v>
      </c>
      <c r="F86" s="167" t="s">
        <v>170</v>
      </c>
      <c r="G86" s="168" t="s">
        <v>159</v>
      </c>
      <c r="H86" s="169">
        <v>1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46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160</v>
      </c>
      <c r="AT86" s="177" t="s">
        <v>156</v>
      </c>
      <c r="AU86" s="177" t="s">
        <v>83</v>
      </c>
      <c r="AY86" s="16" t="s">
        <v>155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83</v>
      </c>
      <c r="BK86" s="178">
        <f>ROUND(I86*H86,2)</f>
        <v>0</v>
      </c>
      <c r="BL86" s="16" t="s">
        <v>160</v>
      </c>
      <c r="BM86" s="177" t="s">
        <v>171</v>
      </c>
    </row>
    <row r="87" spans="1:65" s="2" customFormat="1" ht="19.5">
      <c r="A87" s="33"/>
      <c r="B87" s="34"/>
      <c r="C87" s="35"/>
      <c r="D87" s="179" t="s">
        <v>162</v>
      </c>
      <c r="E87" s="35"/>
      <c r="F87" s="180" t="s">
        <v>172</v>
      </c>
      <c r="G87" s="35"/>
      <c r="H87" s="35"/>
      <c r="I87" s="181"/>
      <c r="J87" s="35"/>
      <c r="K87" s="35"/>
      <c r="L87" s="38"/>
      <c r="M87" s="182"/>
      <c r="N87" s="183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162</v>
      </c>
      <c r="AU87" s="16" t="s">
        <v>83</v>
      </c>
    </row>
    <row r="88" spans="1:65" s="2" customFormat="1" ht="16.5" customHeight="1">
      <c r="A88" s="33"/>
      <c r="B88" s="34"/>
      <c r="C88" s="165" t="s">
        <v>160</v>
      </c>
      <c r="D88" s="165" t="s">
        <v>156</v>
      </c>
      <c r="E88" s="166" t="s">
        <v>173</v>
      </c>
      <c r="F88" s="167" t="s">
        <v>174</v>
      </c>
      <c r="G88" s="168" t="s">
        <v>159</v>
      </c>
      <c r="H88" s="169">
        <v>1</v>
      </c>
      <c r="I88" s="170"/>
      <c r="J88" s="171">
        <f>ROUND(I88*H88,2)</f>
        <v>0</v>
      </c>
      <c r="K88" s="172"/>
      <c r="L88" s="38"/>
      <c r="M88" s="173" t="s">
        <v>19</v>
      </c>
      <c r="N88" s="174" t="s">
        <v>46</v>
      </c>
      <c r="O88" s="6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7" t="s">
        <v>160</v>
      </c>
      <c r="AT88" s="177" t="s">
        <v>156</v>
      </c>
      <c r="AU88" s="177" t="s">
        <v>83</v>
      </c>
      <c r="AY88" s="16" t="s">
        <v>155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6" t="s">
        <v>83</v>
      </c>
      <c r="BK88" s="178">
        <f>ROUND(I88*H88,2)</f>
        <v>0</v>
      </c>
      <c r="BL88" s="16" t="s">
        <v>160</v>
      </c>
      <c r="BM88" s="177" t="s">
        <v>175</v>
      </c>
    </row>
    <row r="89" spans="1:65" s="2" customFormat="1" ht="29.25">
      <c r="A89" s="33"/>
      <c r="B89" s="34"/>
      <c r="C89" s="35"/>
      <c r="D89" s="179" t="s">
        <v>162</v>
      </c>
      <c r="E89" s="35"/>
      <c r="F89" s="180" t="s">
        <v>176</v>
      </c>
      <c r="G89" s="35"/>
      <c r="H89" s="35"/>
      <c r="I89" s="181"/>
      <c r="J89" s="35"/>
      <c r="K89" s="35"/>
      <c r="L89" s="38"/>
      <c r="M89" s="182"/>
      <c r="N89" s="183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162</v>
      </c>
      <c r="AU89" s="16" t="s">
        <v>83</v>
      </c>
    </row>
    <row r="90" spans="1:65" s="2" customFormat="1" ht="16.5" customHeight="1">
      <c r="A90" s="33"/>
      <c r="B90" s="34"/>
      <c r="C90" s="165" t="s">
        <v>154</v>
      </c>
      <c r="D90" s="165" t="s">
        <v>156</v>
      </c>
      <c r="E90" s="166" t="s">
        <v>177</v>
      </c>
      <c r="F90" s="167" t="s">
        <v>178</v>
      </c>
      <c r="G90" s="168" t="s">
        <v>159</v>
      </c>
      <c r="H90" s="169">
        <v>1</v>
      </c>
      <c r="I90" s="170"/>
      <c r="J90" s="171">
        <f>ROUND(I90*H90,2)</f>
        <v>0</v>
      </c>
      <c r="K90" s="172"/>
      <c r="L90" s="38"/>
      <c r="M90" s="173" t="s">
        <v>19</v>
      </c>
      <c r="N90" s="174" t="s">
        <v>46</v>
      </c>
      <c r="O90" s="6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160</v>
      </c>
      <c r="AT90" s="177" t="s">
        <v>156</v>
      </c>
      <c r="AU90" s="177" t="s">
        <v>83</v>
      </c>
      <c r="AY90" s="16" t="s">
        <v>155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83</v>
      </c>
      <c r="BK90" s="178">
        <f>ROUND(I90*H90,2)</f>
        <v>0</v>
      </c>
      <c r="BL90" s="16" t="s">
        <v>160</v>
      </c>
      <c r="BM90" s="177" t="s">
        <v>179</v>
      </c>
    </row>
    <row r="91" spans="1:65" s="2" customFormat="1" ht="16.5" customHeight="1">
      <c r="A91" s="33"/>
      <c r="B91" s="34"/>
      <c r="C91" s="165" t="s">
        <v>180</v>
      </c>
      <c r="D91" s="165" t="s">
        <v>156</v>
      </c>
      <c r="E91" s="166" t="s">
        <v>181</v>
      </c>
      <c r="F91" s="167" t="s">
        <v>182</v>
      </c>
      <c r="G91" s="168" t="s">
        <v>159</v>
      </c>
      <c r="H91" s="169">
        <v>1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83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183</v>
      </c>
    </row>
    <row r="92" spans="1:65" s="2" customFormat="1" ht="39">
      <c r="A92" s="33"/>
      <c r="B92" s="34"/>
      <c r="C92" s="35"/>
      <c r="D92" s="179" t="s">
        <v>162</v>
      </c>
      <c r="E92" s="35"/>
      <c r="F92" s="180" t="s">
        <v>184</v>
      </c>
      <c r="G92" s="35"/>
      <c r="H92" s="35"/>
      <c r="I92" s="181"/>
      <c r="J92" s="35"/>
      <c r="K92" s="35"/>
      <c r="L92" s="38"/>
      <c r="M92" s="182"/>
      <c r="N92" s="183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162</v>
      </c>
      <c r="AU92" s="16" t="s">
        <v>83</v>
      </c>
    </row>
    <row r="93" spans="1:65" s="2" customFormat="1" ht="16.5" customHeight="1">
      <c r="A93" s="33"/>
      <c r="B93" s="34"/>
      <c r="C93" s="165" t="s">
        <v>185</v>
      </c>
      <c r="D93" s="165" t="s">
        <v>156</v>
      </c>
      <c r="E93" s="166" t="s">
        <v>186</v>
      </c>
      <c r="F93" s="167" t="s">
        <v>187</v>
      </c>
      <c r="G93" s="168" t="s">
        <v>159</v>
      </c>
      <c r="H93" s="169">
        <v>1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46</v>
      </c>
      <c r="O93" s="6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160</v>
      </c>
      <c r="AT93" s="177" t="s">
        <v>156</v>
      </c>
      <c r="AU93" s="177" t="s">
        <v>83</v>
      </c>
      <c r="AY93" s="16" t="s">
        <v>155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83</v>
      </c>
      <c r="BK93" s="178">
        <f>ROUND(I93*H93,2)</f>
        <v>0</v>
      </c>
      <c r="BL93" s="16" t="s">
        <v>160</v>
      </c>
      <c r="BM93" s="177" t="s">
        <v>188</v>
      </c>
    </row>
    <row r="94" spans="1:65" s="2" customFormat="1" ht="19.5">
      <c r="A94" s="33"/>
      <c r="B94" s="34"/>
      <c r="C94" s="35"/>
      <c r="D94" s="179" t="s">
        <v>162</v>
      </c>
      <c r="E94" s="35"/>
      <c r="F94" s="180" t="s">
        <v>189</v>
      </c>
      <c r="G94" s="35"/>
      <c r="H94" s="35"/>
      <c r="I94" s="181"/>
      <c r="J94" s="35"/>
      <c r="K94" s="35"/>
      <c r="L94" s="38"/>
      <c r="M94" s="182"/>
      <c r="N94" s="18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162</v>
      </c>
      <c r="AU94" s="16" t="s">
        <v>83</v>
      </c>
    </row>
    <row r="95" spans="1:65" s="2" customFormat="1" ht="16.5" customHeight="1">
      <c r="A95" s="33"/>
      <c r="B95" s="34"/>
      <c r="C95" s="165" t="s">
        <v>190</v>
      </c>
      <c r="D95" s="165" t="s">
        <v>156</v>
      </c>
      <c r="E95" s="166" t="s">
        <v>191</v>
      </c>
      <c r="F95" s="167" t="s">
        <v>192</v>
      </c>
      <c r="G95" s="168" t="s">
        <v>159</v>
      </c>
      <c r="H95" s="169">
        <v>1</v>
      </c>
      <c r="I95" s="170"/>
      <c r="J95" s="171">
        <f>ROUND(I95*H95,2)</f>
        <v>0</v>
      </c>
      <c r="K95" s="172"/>
      <c r="L95" s="38"/>
      <c r="M95" s="173" t="s">
        <v>19</v>
      </c>
      <c r="N95" s="174" t="s">
        <v>46</v>
      </c>
      <c r="O95" s="6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160</v>
      </c>
      <c r="AT95" s="177" t="s">
        <v>156</v>
      </c>
      <c r="AU95" s="177" t="s">
        <v>83</v>
      </c>
      <c r="AY95" s="16" t="s">
        <v>155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83</v>
      </c>
      <c r="BK95" s="178">
        <f>ROUND(I95*H95,2)</f>
        <v>0</v>
      </c>
      <c r="BL95" s="16" t="s">
        <v>160</v>
      </c>
      <c r="BM95" s="177" t="s">
        <v>193</v>
      </c>
    </row>
    <row r="96" spans="1:65" s="2" customFormat="1" ht="19.5">
      <c r="A96" s="33"/>
      <c r="B96" s="34"/>
      <c r="C96" s="35"/>
      <c r="D96" s="179" t="s">
        <v>162</v>
      </c>
      <c r="E96" s="35"/>
      <c r="F96" s="180" t="s">
        <v>194</v>
      </c>
      <c r="G96" s="35"/>
      <c r="H96" s="35"/>
      <c r="I96" s="181"/>
      <c r="J96" s="35"/>
      <c r="K96" s="35"/>
      <c r="L96" s="38"/>
      <c r="M96" s="182"/>
      <c r="N96" s="183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162</v>
      </c>
      <c r="AU96" s="16" t="s">
        <v>83</v>
      </c>
    </row>
    <row r="97" spans="1:65" s="2" customFormat="1" ht="16.5" customHeight="1">
      <c r="A97" s="33"/>
      <c r="B97" s="34"/>
      <c r="C97" s="165" t="s">
        <v>195</v>
      </c>
      <c r="D97" s="165" t="s">
        <v>156</v>
      </c>
      <c r="E97" s="166" t="s">
        <v>196</v>
      </c>
      <c r="F97" s="167" t="s">
        <v>197</v>
      </c>
      <c r="G97" s="168" t="s">
        <v>159</v>
      </c>
      <c r="H97" s="169">
        <v>1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83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198</v>
      </c>
    </row>
    <row r="98" spans="1:65" s="2" customFormat="1" ht="19.5">
      <c r="A98" s="33"/>
      <c r="B98" s="34"/>
      <c r="C98" s="35"/>
      <c r="D98" s="179" t="s">
        <v>162</v>
      </c>
      <c r="E98" s="35"/>
      <c r="F98" s="180" t="s">
        <v>199</v>
      </c>
      <c r="G98" s="35"/>
      <c r="H98" s="35"/>
      <c r="I98" s="181"/>
      <c r="J98" s="35"/>
      <c r="K98" s="35"/>
      <c r="L98" s="38"/>
      <c r="M98" s="182"/>
      <c r="N98" s="183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162</v>
      </c>
      <c r="AU98" s="16" t="s">
        <v>83</v>
      </c>
    </row>
    <row r="99" spans="1:65" s="2" customFormat="1" ht="16.5" customHeight="1">
      <c r="A99" s="33"/>
      <c r="B99" s="34"/>
      <c r="C99" s="165" t="s">
        <v>200</v>
      </c>
      <c r="D99" s="165" t="s">
        <v>156</v>
      </c>
      <c r="E99" s="166" t="s">
        <v>201</v>
      </c>
      <c r="F99" s="167" t="s">
        <v>202</v>
      </c>
      <c r="G99" s="168" t="s">
        <v>159</v>
      </c>
      <c r="H99" s="169">
        <v>1</v>
      </c>
      <c r="I99" s="170"/>
      <c r="J99" s="171">
        <f>ROUND(I99*H99,2)</f>
        <v>0</v>
      </c>
      <c r="K99" s="172"/>
      <c r="L99" s="38"/>
      <c r="M99" s="173" t="s">
        <v>19</v>
      </c>
      <c r="N99" s="174" t="s">
        <v>46</v>
      </c>
      <c r="O99" s="63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7" t="s">
        <v>160</v>
      </c>
      <c r="AT99" s="177" t="s">
        <v>156</v>
      </c>
      <c r="AU99" s="177" t="s">
        <v>83</v>
      </c>
      <c r="AY99" s="16" t="s">
        <v>155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16" t="s">
        <v>83</v>
      </c>
      <c r="BK99" s="178">
        <f>ROUND(I99*H99,2)</f>
        <v>0</v>
      </c>
      <c r="BL99" s="16" t="s">
        <v>160</v>
      </c>
      <c r="BM99" s="177" t="s">
        <v>203</v>
      </c>
    </row>
    <row r="100" spans="1:65" s="2" customFormat="1" ht="48.75">
      <c r="A100" s="33"/>
      <c r="B100" s="34"/>
      <c r="C100" s="35"/>
      <c r="D100" s="179" t="s">
        <v>162</v>
      </c>
      <c r="E100" s="35"/>
      <c r="F100" s="180" t="s">
        <v>204</v>
      </c>
      <c r="G100" s="35"/>
      <c r="H100" s="35"/>
      <c r="I100" s="181"/>
      <c r="J100" s="35"/>
      <c r="K100" s="35"/>
      <c r="L100" s="38"/>
      <c r="M100" s="182"/>
      <c r="N100" s="183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162</v>
      </c>
      <c r="AU100" s="16" t="s">
        <v>83</v>
      </c>
    </row>
    <row r="101" spans="1:65" s="2" customFormat="1" ht="16.5" customHeight="1">
      <c r="A101" s="33"/>
      <c r="B101" s="34"/>
      <c r="C101" s="165" t="s">
        <v>205</v>
      </c>
      <c r="D101" s="165" t="s">
        <v>156</v>
      </c>
      <c r="E101" s="166" t="s">
        <v>206</v>
      </c>
      <c r="F101" s="167" t="s">
        <v>207</v>
      </c>
      <c r="G101" s="168" t="s">
        <v>159</v>
      </c>
      <c r="H101" s="169">
        <v>1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83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208</v>
      </c>
    </row>
    <row r="102" spans="1:65" s="2" customFormat="1" ht="19.5">
      <c r="A102" s="33"/>
      <c r="B102" s="34"/>
      <c r="C102" s="35"/>
      <c r="D102" s="179" t="s">
        <v>162</v>
      </c>
      <c r="E102" s="35"/>
      <c r="F102" s="180" t="s">
        <v>209</v>
      </c>
      <c r="G102" s="35"/>
      <c r="H102" s="35"/>
      <c r="I102" s="181"/>
      <c r="J102" s="35"/>
      <c r="K102" s="35"/>
      <c r="L102" s="38"/>
      <c r="M102" s="182"/>
      <c r="N102" s="183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162</v>
      </c>
      <c r="AU102" s="16" t="s">
        <v>83</v>
      </c>
    </row>
    <row r="103" spans="1:65" s="2" customFormat="1" ht="16.5" customHeight="1">
      <c r="A103" s="33"/>
      <c r="B103" s="34"/>
      <c r="C103" s="165" t="s">
        <v>210</v>
      </c>
      <c r="D103" s="165" t="s">
        <v>156</v>
      </c>
      <c r="E103" s="166" t="s">
        <v>211</v>
      </c>
      <c r="F103" s="167" t="s">
        <v>212</v>
      </c>
      <c r="G103" s="168" t="s">
        <v>159</v>
      </c>
      <c r="H103" s="169">
        <v>1</v>
      </c>
      <c r="I103" s="170"/>
      <c r="J103" s="171">
        <f>ROUND(I103*H103,2)</f>
        <v>0</v>
      </c>
      <c r="K103" s="172"/>
      <c r="L103" s="38"/>
      <c r="M103" s="173" t="s">
        <v>19</v>
      </c>
      <c r="N103" s="174" t="s">
        <v>46</v>
      </c>
      <c r="O103" s="63"/>
      <c r="P103" s="175">
        <f>O103*H103</f>
        <v>0</v>
      </c>
      <c r="Q103" s="175">
        <v>0</v>
      </c>
      <c r="R103" s="175">
        <f>Q103*H103</f>
        <v>0</v>
      </c>
      <c r="S103" s="175">
        <v>0</v>
      </c>
      <c r="T103" s="176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77" t="s">
        <v>160</v>
      </c>
      <c r="AT103" s="177" t="s">
        <v>156</v>
      </c>
      <c r="AU103" s="177" t="s">
        <v>83</v>
      </c>
      <c r="AY103" s="16" t="s">
        <v>155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16" t="s">
        <v>83</v>
      </c>
      <c r="BK103" s="178">
        <f>ROUND(I103*H103,2)</f>
        <v>0</v>
      </c>
      <c r="BL103" s="16" t="s">
        <v>160</v>
      </c>
      <c r="BM103" s="177" t="s">
        <v>213</v>
      </c>
    </row>
    <row r="104" spans="1:65" s="2" customFormat="1" ht="16.5" customHeight="1">
      <c r="A104" s="33"/>
      <c r="B104" s="34"/>
      <c r="C104" s="165" t="s">
        <v>214</v>
      </c>
      <c r="D104" s="165" t="s">
        <v>156</v>
      </c>
      <c r="E104" s="166" t="s">
        <v>215</v>
      </c>
      <c r="F104" s="167" t="s">
        <v>216</v>
      </c>
      <c r="G104" s="168" t="s">
        <v>159</v>
      </c>
      <c r="H104" s="169">
        <v>1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83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217</v>
      </c>
    </row>
    <row r="105" spans="1:65" s="2" customFormat="1" ht="16.5" customHeight="1">
      <c r="A105" s="33"/>
      <c r="B105" s="34"/>
      <c r="C105" s="165" t="s">
        <v>218</v>
      </c>
      <c r="D105" s="165" t="s">
        <v>156</v>
      </c>
      <c r="E105" s="166" t="s">
        <v>219</v>
      </c>
      <c r="F105" s="167" t="s">
        <v>220</v>
      </c>
      <c r="G105" s="168" t="s">
        <v>159</v>
      </c>
      <c r="H105" s="169">
        <v>1</v>
      </c>
      <c r="I105" s="170"/>
      <c r="J105" s="171">
        <f>ROUND(I105*H105,2)</f>
        <v>0</v>
      </c>
      <c r="K105" s="172"/>
      <c r="L105" s="38"/>
      <c r="M105" s="173" t="s">
        <v>19</v>
      </c>
      <c r="N105" s="174" t="s">
        <v>46</v>
      </c>
      <c r="O105" s="63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77" t="s">
        <v>160</v>
      </c>
      <c r="AT105" s="177" t="s">
        <v>156</v>
      </c>
      <c r="AU105" s="177" t="s">
        <v>83</v>
      </c>
      <c r="AY105" s="16" t="s">
        <v>155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16" t="s">
        <v>83</v>
      </c>
      <c r="BK105" s="178">
        <f>ROUND(I105*H105,2)</f>
        <v>0</v>
      </c>
      <c r="BL105" s="16" t="s">
        <v>160</v>
      </c>
      <c r="BM105" s="177" t="s">
        <v>221</v>
      </c>
    </row>
    <row r="106" spans="1:65" s="2" customFormat="1" ht="16.5" customHeight="1">
      <c r="A106" s="33"/>
      <c r="B106" s="34"/>
      <c r="C106" s="165" t="s">
        <v>8</v>
      </c>
      <c r="D106" s="165" t="s">
        <v>156</v>
      </c>
      <c r="E106" s="166" t="s">
        <v>222</v>
      </c>
      <c r="F106" s="167" t="s">
        <v>223</v>
      </c>
      <c r="G106" s="168" t="s">
        <v>159</v>
      </c>
      <c r="H106" s="169">
        <v>1</v>
      </c>
      <c r="I106" s="170"/>
      <c r="J106" s="171">
        <f>ROUND(I106*H106,2)</f>
        <v>0</v>
      </c>
      <c r="K106" s="172"/>
      <c r="L106" s="38"/>
      <c r="M106" s="173" t="s">
        <v>19</v>
      </c>
      <c r="N106" s="174" t="s">
        <v>46</v>
      </c>
      <c r="O106" s="63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77" t="s">
        <v>160</v>
      </c>
      <c r="AT106" s="177" t="s">
        <v>156</v>
      </c>
      <c r="AU106" s="177" t="s">
        <v>83</v>
      </c>
      <c r="AY106" s="16" t="s">
        <v>155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16" t="s">
        <v>83</v>
      </c>
      <c r="BK106" s="178">
        <f>ROUND(I106*H106,2)</f>
        <v>0</v>
      </c>
      <c r="BL106" s="16" t="s">
        <v>160</v>
      </c>
      <c r="BM106" s="177" t="s">
        <v>224</v>
      </c>
    </row>
    <row r="107" spans="1:65" s="2" customFormat="1" ht="19.5">
      <c r="A107" s="33"/>
      <c r="B107" s="34"/>
      <c r="C107" s="35"/>
      <c r="D107" s="179" t="s">
        <v>162</v>
      </c>
      <c r="E107" s="35"/>
      <c r="F107" s="180" t="s">
        <v>225</v>
      </c>
      <c r="G107" s="35"/>
      <c r="H107" s="35"/>
      <c r="I107" s="181"/>
      <c r="J107" s="35"/>
      <c r="K107" s="35"/>
      <c r="L107" s="38"/>
      <c r="M107" s="184"/>
      <c r="N107" s="185"/>
      <c r="O107" s="186"/>
      <c r="P107" s="186"/>
      <c r="Q107" s="186"/>
      <c r="R107" s="186"/>
      <c r="S107" s="186"/>
      <c r="T107" s="187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162</v>
      </c>
      <c r="AU107" s="16" t="s">
        <v>83</v>
      </c>
    </row>
    <row r="108" spans="1:65" s="2" customFormat="1" ht="6.95" customHeight="1">
      <c r="A108" s="33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8"/>
      <c r="M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</sheetData>
  <sheetProtection algorithmName="SHA-512" hashValue="sMuGaasaPIs/HorpRlRGX2qRg3k+BppiptShMQb90a3A2I5hPdDsTCdFJVI0BhoxFTgOiOMteFLMheIwPVBmzA==" saltValue="/pBYmNHu6LAge66bzf8yGnpam1S3QnVZ6aQNSJHch9SwSh63JTfMCjF626nGOxoHjcEvpYs8aiN98926owm0gA==" spinCount="100000" sheet="1" objects="1" scenarios="1" formatColumns="0" formatRows="0" autoFilter="0"/>
  <autoFilter ref="C79:K10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88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226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ROUND((SUM(BE86:BE208)),  2)</f>
        <v>0</v>
      </c>
      <c r="G33" s="33"/>
      <c r="H33" s="33"/>
      <c r="I33" s="117">
        <v>0.21</v>
      </c>
      <c r="J33" s="116">
        <f>ROUND(((SUM(BE86:BE208))*I33),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ROUND((SUM(BF86:BF208)),  2)</f>
        <v>0</v>
      </c>
      <c r="G34" s="33"/>
      <c r="H34" s="33"/>
      <c r="I34" s="117">
        <v>0.15</v>
      </c>
      <c r="J34" s="116">
        <f>ROUND(((SUM(BF86:BF208))*I34),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ROUND((SUM(BG86:BG208)),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ROUND((SUM(BH86:BH208)),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ROUND((SUM(BI86:BI208)),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011_PŠ Filipová - SO 01 - ř.km 27,648 - 27,760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227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2" customFormat="1" ht="19.899999999999999" customHeight="1">
      <c r="B61" s="188"/>
      <c r="C61" s="189"/>
      <c r="D61" s="190" t="s">
        <v>228</v>
      </c>
      <c r="E61" s="191"/>
      <c r="F61" s="191"/>
      <c r="G61" s="191"/>
      <c r="H61" s="191"/>
      <c r="I61" s="191"/>
      <c r="J61" s="192">
        <f>J88</f>
        <v>0</v>
      </c>
      <c r="K61" s="189"/>
      <c r="L61" s="193"/>
    </row>
    <row r="62" spans="1:47" s="12" customFormat="1" ht="19.899999999999999" customHeight="1">
      <c r="B62" s="188"/>
      <c r="C62" s="189"/>
      <c r="D62" s="190" t="s">
        <v>229</v>
      </c>
      <c r="E62" s="191"/>
      <c r="F62" s="191"/>
      <c r="G62" s="191"/>
      <c r="H62" s="191"/>
      <c r="I62" s="191"/>
      <c r="J62" s="192">
        <f>J133</f>
        <v>0</v>
      </c>
      <c r="K62" s="189"/>
      <c r="L62" s="193"/>
    </row>
    <row r="63" spans="1:47" s="12" customFormat="1" ht="19.899999999999999" customHeight="1">
      <c r="B63" s="188"/>
      <c r="C63" s="189"/>
      <c r="D63" s="190" t="s">
        <v>230</v>
      </c>
      <c r="E63" s="191"/>
      <c r="F63" s="191"/>
      <c r="G63" s="191"/>
      <c r="H63" s="191"/>
      <c r="I63" s="191"/>
      <c r="J63" s="192">
        <f>J161</f>
        <v>0</v>
      </c>
      <c r="K63" s="189"/>
      <c r="L63" s="193"/>
    </row>
    <row r="64" spans="1:47" s="12" customFormat="1" ht="19.899999999999999" customHeight="1">
      <c r="B64" s="188"/>
      <c r="C64" s="189"/>
      <c r="D64" s="190" t="s">
        <v>231</v>
      </c>
      <c r="E64" s="191"/>
      <c r="F64" s="191"/>
      <c r="G64" s="191"/>
      <c r="H64" s="191"/>
      <c r="I64" s="191"/>
      <c r="J64" s="192">
        <f>J169</f>
        <v>0</v>
      </c>
      <c r="K64" s="189"/>
      <c r="L64" s="193"/>
    </row>
    <row r="65" spans="1:31" s="12" customFormat="1" ht="19.899999999999999" customHeight="1">
      <c r="B65" s="188"/>
      <c r="C65" s="189"/>
      <c r="D65" s="190" t="s">
        <v>232</v>
      </c>
      <c r="E65" s="191"/>
      <c r="F65" s="191"/>
      <c r="G65" s="191"/>
      <c r="H65" s="191"/>
      <c r="I65" s="191"/>
      <c r="J65" s="192">
        <f>J202</f>
        <v>0</v>
      </c>
      <c r="K65" s="189"/>
      <c r="L65" s="193"/>
    </row>
    <row r="66" spans="1:31" s="12" customFormat="1" ht="19.899999999999999" customHeight="1">
      <c r="B66" s="188"/>
      <c r="C66" s="189"/>
      <c r="D66" s="190" t="s">
        <v>233</v>
      </c>
      <c r="E66" s="191"/>
      <c r="F66" s="191"/>
      <c r="G66" s="191"/>
      <c r="H66" s="191"/>
      <c r="I66" s="191"/>
      <c r="J66" s="192">
        <f>J207</f>
        <v>0</v>
      </c>
      <c r="K66" s="189"/>
      <c r="L66" s="193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139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284" t="str">
        <f>E7</f>
        <v>Desná, Loučná nad Desnou - oprava zdí a koryta toku, 1. etapa</v>
      </c>
      <c r="F76" s="285"/>
      <c r="G76" s="285"/>
      <c r="H76" s="28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132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241" t="str">
        <f>E9</f>
        <v>011_PŠ Filipová - SO 01 - ř.km 27,648 - 27,760</v>
      </c>
      <c r="F78" s="286"/>
      <c r="G78" s="286"/>
      <c r="H78" s="286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KN Rejhotice</v>
      </c>
      <c r="G80" s="35"/>
      <c r="H80" s="35"/>
      <c r="I80" s="28" t="s">
        <v>23</v>
      </c>
      <c r="J80" s="58" t="str">
        <f>IF(J12="","",J12)</f>
        <v>15. 2. 2021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Povodí Moravy, s.p.</v>
      </c>
      <c r="G82" s="35"/>
      <c r="H82" s="35"/>
      <c r="I82" s="28" t="s">
        <v>33</v>
      </c>
      <c r="J82" s="31" t="str">
        <f>E21</f>
        <v>Ing. Vít Pučálek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31</v>
      </c>
      <c r="D83" s="35"/>
      <c r="E83" s="35"/>
      <c r="F83" s="26" t="str">
        <f>IF(E18="","",E18)</f>
        <v>Vyplň údaj</v>
      </c>
      <c r="G83" s="35"/>
      <c r="H83" s="35"/>
      <c r="I83" s="28" t="s">
        <v>38</v>
      </c>
      <c r="J83" s="31" t="str">
        <f>E24</f>
        <v>Ing. Vít Pučálek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0" customFormat="1" ht="29.25" customHeight="1">
      <c r="A85" s="139"/>
      <c r="B85" s="140"/>
      <c r="C85" s="141" t="s">
        <v>140</v>
      </c>
      <c r="D85" s="142" t="s">
        <v>60</v>
      </c>
      <c r="E85" s="142" t="s">
        <v>56</v>
      </c>
      <c r="F85" s="142" t="s">
        <v>57</v>
      </c>
      <c r="G85" s="142" t="s">
        <v>141</v>
      </c>
      <c r="H85" s="142" t="s">
        <v>142</v>
      </c>
      <c r="I85" s="142" t="s">
        <v>143</v>
      </c>
      <c r="J85" s="143" t="s">
        <v>136</v>
      </c>
      <c r="K85" s="144" t="s">
        <v>144</v>
      </c>
      <c r="L85" s="145"/>
      <c r="M85" s="67" t="s">
        <v>19</v>
      </c>
      <c r="N85" s="68" t="s">
        <v>45</v>
      </c>
      <c r="O85" s="68" t="s">
        <v>145</v>
      </c>
      <c r="P85" s="68" t="s">
        <v>146</v>
      </c>
      <c r="Q85" s="68" t="s">
        <v>147</v>
      </c>
      <c r="R85" s="68" t="s">
        <v>148</v>
      </c>
      <c r="S85" s="68" t="s">
        <v>149</v>
      </c>
      <c r="T85" s="69" t="s">
        <v>150</v>
      </c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</row>
    <row r="86" spans="1:65" s="2" customFormat="1" ht="22.9" customHeight="1">
      <c r="A86" s="33"/>
      <c r="B86" s="34"/>
      <c r="C86" s="74" t="s">
        <v>151</v>
      </c>
      <c r="D86" s="35"/>
      <c r="E86" s="35"/>
      <c r="F86" s="35"/>
      <c r="G86" s="35"/>
      <c r="H86" s="35"/>
      <c r="I86" s="35"/>
      <c r="J86" s="146">
        <f>BK86</f>
        <v>0</v>
      </c>
      <c r="K86" s="35"/>
      <c r="L86" s="38"/>
      <c r="M86" s="70"/>
      <c r="N86" s="147"/>
      <c r="O86" s="71"/>
      <c r="P86" s="148">
        <f>P87</f>
        <v>0</v>
      </c>
      <c r="Q86" s="71"/>
      <c r="R86" s="148">
        <f>R87</f>
        <v>46.059015199999997</v>
      </c>
      <c r="S86" s="71"/>
      <c r="T86" s="149">
        <f>T87</f>
        <v>33.808099999999996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74</v>
      </c>
      <c r="AU86" s="16" t="s">
        <v>137</v>
      </c>
      <c r="BK86" s="150">
        <f>BK87</f>
        <v>0</v>
      </c>
    </row>
    <row r="87" spans="1:65" s="11" customFormat="1" ht="25.9" customHeight="1">
      <c r="B87" s="151"/>
      <c r="C87" s="152"/>
      <c r="D87" s="153" t="s">
        <v>74</v>
      </c>
      <c r="E87" s="154" t="s">
        <v>234</v>
      </c>
      <c r="F87" s="154" t="s">
        <v>235</v>
      </c>
      <c r="G87" s="152"/>
      <c r="H87" s="152"/>
      <c r="I87" s="155"/>
      <c r="J87" s="156">
        <f>BK87</f>
        <v>0</v>
      </c>
      <c r="K87" s="152"/>
      <c r="L87" s="157"/>
      <c r="M87" s="158"/>
      <c r="N87" s="159"/>
      <c r="O87" s="159"/>
      <c r="P87" s="160">
        <f>P88+P133+P161+P169+P202+P207</f>
        <v>0</v>
      </c>
      <c r="Q87" s="159"/>
      <c r="R87" s="160">
        <f>R88+R133+R161+R169+R202+R207</f>
        <v>46.059015199999997</v>
      </c>
      <c r="S87" s="159"/>
      <c r="T87" s="161">
        <f>T88+T133+T161+T169+T202+T207</f>
        <v>33.808099999999996</v>
      </c>
      <c r="AR87" s="162" t="s">
        <v>83</v>
      </c>
      <c r="AT87" s="163" t="s">
        <v>74</v>
      </c>
      <c r="AU87" s="163" t="s">
        <v>75</v>
      </c>
      <c r="AY87" s="162" t="s">
        <v>155</v>
      </c>
      <c r="BK87" s="164">
        <f>BK88+BK133+BK161+BK169+BK202+BK207</f>
        <v>0</v>
      </c>
    </row>
    <row r="88" spans="1:65" s="11" customFormat="1" ht="22.9" customHeight="1">
      <c r="B88" s="151"/>
      <c r="C88" s="152"/>
      <c r="D88" s="153" t="s">
        <v>74</v>
      </c>
      <c r="E88" s="194" t="s">
        <v>83</v>
      </c>
      <c r="F88" s="194" t="s">
        <v>236</v>
      </c>
      <c r="G88" s="152"/>
      <c r="H88" s="152"/>
      <c r="I88" s="155"/>
      <c r="J88" s="195">
        <f>BK88</f>
        <v>0</v>
      </c>
      <c r="K88" s="152"/>
      <c r="L88" s="157"/>
      <c r="M88" s="158"/>
      <c r="N88" s="159"/>
      <c r="O88" s="159"/>
      <c r="P88" s="160">
        <f>SUM(P89:P132)</f>
        <v>0</v>
      </c>
      <c r="Q88" s="159"/>
      <c r="R88" s="160">
        <f>SUM(R89:R132)</f>
        <v>0</v>
      </c>
      <c r="S88" s="159"/>
      <c r="T88" s="161">
        <f>SUM(T89:T132)</f>
        <v>0</v>
      </c>
      <c r="AR88" s="162" t="s">
        <v>83</v>
      </c>
      <c r="AT88" s="163" t="s">
        <v>74</v>
      </c>
      <c r="AU88" s="163" t="s">
        <v>83</v>
      </c>
      <c r="AY88" s="162" t="s">
        <v>155</v>
      </c>
      <c r="BK88" s="164">
        <f>SUM(BK89:BK132)</f>
        <v>0</v>
      </c>
    </row>
    <row r="89" spans="1:65" s="2" customFormat="1" ht="16.5" customHeight="1">
      <c r="A89" s="33"/>
      <c r="B89" s="34"/>
      <c r="C89" s="165" t="s">
        <v>83</v>
      </c>
      <c r="D89" s="165" t="s">
        <v>156</v>
      </c>
      <c r="E89" s="166" t="s">
        <v>237</v>
      </c>
      <c r="F89" s="167" t="s">
        <v>238</v>
      </c>
      <c r="G89" s="168" t="s">
        <v>159</v>
      </c>
      <c r="H89" s="169">
        <v>360</v>
      </c>
      <c r="I89" s="170"/>
      <c r="J89" s="171">
        <f>ROUND(I89*H89,2)</f>
        <v>0</v>
      </c>
      <c r="K89" s="172"/>
      <c r="L89" s="38"/>
      <c r="M89" s="173" t="s">
        <v>19</v>
      </c>
      <c r="N89" s="174" t="s">
        <v>46</v>
      </c>
      <c r="O89" s="6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77" t="s">
        <v>160</v>
      </c>
      <c r="AT89" s="177" t="s">
        <v>156</v>
      </c>
      <c r="AU89" s="177" t="s">
        <v>85</v>
      </c>
      <c r="AY89" s="16" t="s">
        <v>155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16" t="s">
        <v>83</v>
      </c>
      <c r="BK89" s="178">
        <f>ROUND(I89*H89,2)</f>
        <v>0</v>
      </c>
      <c r="BL89" s="16" t="s">
        <v>160</v>
      </c>
      <c r="BM89" s="177" t="s">
        <v>239</v>
      </c>
    </row>
    <row r="90" spans="1:65" s="2" customFormat="1" ht="58.5">
      <c r="A90" s="33"/>
      <c r="B90" s="34"/>
      <c r="C90" s="35"/>
      <c r="D90" s="179" t="s">
        <v>162</v>
      </c>
      <c r="E90" s="35"/>
      <c r="F90" s="180" t="s">
        <v>240</v>
      </c>
      <c r="G90" s="35"/>
      <c r="H90" s="35"/>
      <c r="I90" s="181"/>
      <c r="J90" s="35"/>
      <c r="K90" s="35"/>
      <c r="L90" s="38"/>
      <c r="M90" s="182"/>
      <c r="N90" s="183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162</v>
      </c>
      <c r="AU90" s="16" t="s">
        <v>85</v>
      </c>
    </row>
    <row r="91" spans="1:65" s="13" customFormat="1" ht="11.25">
      <c r="B91" s="196"/>
      <c r="C91" s="197"/>
      <c r="D91" s="179" t="s">
        <v>241</v>
      </c>
      <c r="E91" s="198" t="s">
        <v>19</v>
      </c>
      <c r="F91" s="199" t="s">
        <v>242</v>
      </c>
      <c r="G91" s="197"/>
      <c r="H91" s="200">
        <v>360</v>
      </c>
      <c r="I91" s="201"/>
      <c r="J91" s="197"/>
      <c r="K91" s="197"/>
      <c r="L91" s="202"/>
      <c r="M91" s="203"/>
      <c r="N91" s="204"/>
      <c r="O91" s="204"/>
      <c r="P91" s="204"/>
      <c r="Q91" s="204"/>
      <c r="R91" s="204"/>
      <c r="S91" s="204"/>
      <c r="T91" s="205"/>
      <c r="AT91" s="206" t="s">
        <v>241</v>
      </c>
      <c r="AU91" s="206" t="s">
        <v>85</v>
      </c>
      <c r="AV91" s="13" t="s">
        <v>85</v>
      </c>
      <c r="AW91" s="13" t="s">
        <v>37</v>
      </c>
      <c r="AX91" s="13" t="s">
        <v>75</v>
      </c>
      <c r="AY91" s="206" t="s">
        <v>155</v>
      </c>
    </row>
    <row r="92" spans="1:65" s="14" customFormat="1" ht="11.25">
      <c r="B92" s="207"/>
      <c r="C92" s="208"/>
      <c r="D92" s="179" t="s">
        <v>241</v>
      </c>
      <c r="E92" s="209" t="s">
        <v>19</v>
      </c>
      <c r="F92" s="210" t="s">
        <v>243</v>
      </c>
      <c r="G92" s="208"/>
      <c r="H92" s="211">
        <v>360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241</v>
      </c>
      <c r="AU92" s="217" t="s">
        <v>85</v>
      </c>
      <c r="AV92" s="14" t="s">
        <v>160</v>
      </c>
      <c r="AW92" s="14" t="s">
        <v>37</v>
      </c>
      <c r="AX92" s="14" t="s">
        <v>83</v>
      </c>
      <c r="AY92" s="217" t="s">
        <v>155</v>
      </c>
    </row>
    <row r="93" spans="1:65" s="2" customFormat="1" ht="16.5" customHeight="1">
      <c r="A93" s="33"/>
      <c r="B93" s="34"/>
      <c r="C93" s="165" t="s">
        <v>85</v>
      </c>
      <c r="D93" s="165" t="s">
        <v>156</v>
      </c>
      <c r="E93" s="166" t="s">
        <v>244</v>
      </c>
      <c r="F93" s="167" t="s">
        <v>245</v>
      </c>
      <c r="G93" s="168" t="s">
        <v>246</v>
      </c>
      <c r="H93" s="169">
        <v>100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46</v>
      </c>
      <c r="O93" s="6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160</v>
      </c>
      <c r="AT93" s="177" t="s">
        <v>156</v>
      </c>
      <c r="AU93" s="177" t="s">
        <v>85</v>
      </c>
      <c r="AY93" s="16" t="s">
        <v>155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83</v>
      </c>
      <c r="BK93" s="178">
        <f>ROUND(I93*H93,2)</f>
        <v>0</v>
      </c>
      <c r="BL93" s="16" t="s">
        <v>160</v>
      </c>
      <c r="BM93" s="177" t="s">
        <v>247</v>
      </c>
    </row>
    <row r="94" spans="1:65" s="2" customFormat="1" ht="19.5">
      <c r="A94" s="33"/>
      <c r="B94" s="34"/>
      <c r="C94" s="35"/>
      <c r="D94" s="179" t="s">
        <v>162</v>
      </c>
      <c r="E94" s="35"/>
      <c r="F94" s="180" t="s">
        <v>248</v>
      </c>
      <c r="G94" s="35"/>
      <c r="H94" s="35"/>
      <c r="I94" s="181"/>
      <c r="J94" s="35"/>
      <c r="K94" s="35"/>
      <c r="L94" s="38"/>
      <c r="M94" s="182"/>
      <c r="N94" s="18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162</v>
      </c>
      <c r="AU94" s="16" t="s">
        <v>85</v>
      </c>
    </row>
    <row r="95" spans="1:65" s="2" customFormat="1" ht="21.75" customHeight="1">
      <c r="A95" s="33"/>
      <c r="B95" s="34"/>
      <c r="C95" s="165" t="s">
        <v>168</v>
      </c>
      <c r="D95" s="165" t="s">
        <v>156</v>
      </c>
      <c r="E95" s="166" t="s">
        <v>249</v>
      </c>
      <c r="F95" s="167" t="s">
        <v>250</v>
      </c>
      <c r="G95" s="168" t="s">
        <v>159</v>
      </c>
      <c r="H95" s="169">
        <v>1</v>
      </c>
      <c r="I95" s="170"/>
      <c r="J95" s="171">
        <f>ROUND(I95*H95,2)</f>
        <v>0</v>
      </c>
      <c r="K95" s="172"/>
      <c r="L95" s="38"/>
      <c r="M95" s="173" t="s">
        <v>19</v>
      </c>
      <c r="N95" s="174" t="s">
        <v>46</v>
      </c>
      <c r="O95" s="6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160</v>
      </c>
      <c r="AT95" s="177" t="s">
        <v>156</v>
      </c>
      <c r="AU95" s="177" t="s">
        <v>85</v>
      </c>
      <c r="AY95" s="16" t="s">
        <v>155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83</v>
      </c>
      <c r="BK95" s="178">
        <f>ROUND(I95*H95,2)</f>
        <v>0</v>
      </c>
      <c r="BL95" s="16" t="s">
        <v>160</v>
      </c>
      <c r="BM95" s="177" t="s">
        <v>251</v>
      </c>
    </row>
    <row r="96" spans="1:65" s="2" customFormat="1" ht="29.25">
      <c r="A96" s="33"/>
      <c r="B96" s="34"/>
      <c r="C96" s="35"/>
      <c r="D96" s="179" t="s">
        <v>162</v>
      </c>
      <c r="E96" s="35"/>
      <c r="F96" s="180" t="s">
        <v>252</v>
      </c>
      <c r="G96" s="35"/>
      <c r="H96" s="35"/>
      <c r="I96" s="181"/>
      <c r="J96" s="35"/>
      <c r="K96" s="35"/>
      <c r="L96" s="38"/>
      <c r="M96" s="182"/>
      <c r="N96" s="183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162</v>
      </c>
      <c r="AU96" s="16" t="s">
        <v>85</v>
      </c>
    </row>
    <row r="97" spans="1:65" s="2" customFormat="1" ht="21.75" customHeight="1">
      <c r="A97" s="33"/>
      <c r="B97" s="34"/>
      <c r="C97" s="165" t="s">
        <v>160</v>
      </c>
      <c r="D97" s="165" t="s">
        <v>156</v>
      </c>
      <c r="E97" s="166" t="s">
        <v>253</v>
      </c>
      <c r="F97" s="167" t="s">
        <v>254</v>
      </c>
      <c r="G97" s="168" t="s">
        <v>159</v>
      </c>
      <c r="H97" s="169">
        <v>1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85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255</v>
      </c>
    </row>
    <row r="98" spans="1:65" s="2" customFormat="1" ht="33" customHeight="1">
      <c r="A98" s="33"/>
      <c r="B98" s="34"/>
      <c r="C98" s="165" t="s">
        <v>154</v>
      </c>
      <c r="D98" s="165" t="s">
        <v>156</v>
      </c>
      <c r="E98" s="166" t="s">
        <v>256</v>
      </c>
      <c r="F98" s="167" t="s">
        <v>257</v>
      </c>
      <c r="G98" s="168" t="s">
        <v>258</v>
      </c>
      <c r="H98" s="169">
        <v>69</v>
      </c>
      <c r="I98" s="170"/>
      <c r="J98" s="171">
        <f>ROUND(I98*H98,2)</f>
        <v>0</v>
      </c>
      <c r="K98" s="172"/>
      <c r="L98" s="38"/>
      <c r="M98" s="173" t="s">
        <v>19</v>
      </c>
      <c r="N98" s="174" t="s">
        <v>46</v>
      </c>
      <c r="O98" s="63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77" t="s">
        <v>160</v>
      </c>
      <c r="AT98" s="177" t="s">
        <v>156</v>
      </c>
      <c r="AU98" s="177" t="s">
        <v>85</v>
      </c>
      <c r="AY98" s="16" t="s">
        <v>155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16" t="s">
        <v>83</v>
      </c>
      <c r="BK98" s="178">
        <f>ROUND(I98*H98,2)</f>
        <v>0</v>
      </c>
      <c r="BL98" s="16" t="s">
        <v>160</v>
      </c>
      <c r="BM98" s="177" t="s">
        <v>259</v>
      </c>
    </row>
    <row r="99" spans="1:65" s="13" customFormat="1" ht="11.25">
      <c r="B99" s="196"/>
      <c r="C99" s="197"/>
      <c r="D99" s="179" t="s">
        <v>241</v>
      </c>
      <c r="E99" s="198" t="s">
        <v>19</v>
      </c>
      <c r="F99" s="199" t="s">
        <v>260</v>
      </c>
      <c r="G99" s="197"/>
      <c r="H99" s="200">
        <v>69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241</v>
      </c>
      <c r="AU99" s="206" t="s">
        <v>85</v>
      </c>
      <c r="AV99" s="13" t="s">
        <v>85</v>
      </c>
      <c r="AW99" s="13" t="s">
        <v>37</v>
      </c>
      <c r="AX99" s="13" t="s">
        <v>75</v>
      </c>
      <c r="AY99" s="206" t="s">
        <v>155</v>
      </c>
    </row>
    <row r="100" spans="1:65" s="14" customFormat="1" ht="11.25">
      <c r="B100" s="207"/>
      <c r="C100" s="208"/>
      <c r="D100" s="179" t="s">
        <v>241</v>
      </c>
      <c r="E100" s="209" t="s">
        <v>19</v>
      </c>
      <c r="F100" s="210" t="s">
        <v>243</v>
      </c>
      <c r="G100" s="208"/>
      <c r="H100" s="211">
        <v>69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241</v>
      </c>
      <c r="AU100" s="217" t="s">
        <v>85</v>
      </c>
      <c r="AV100" s="14" t="s">
        <v>160</v>
      </c>
      <c r="AW100" s="14" t="s">
        <v>37</v>
      </c>
      <c r="AX100" s="14" t="s">
        <v>83</v>
      </c>
      <c r="AY100" s="217" t="s">
        <v>155</v>
      </c>
    </row>
    <row r="101" spans="1:65" s="2" customFormat="1" ht="21.75" customHeight="1">
      <c r="A101" s="33"/>
      <c r="B101" s="34"/>
      <c r="C101" s="165" t="s">
        <v>180</v>
      </c>
      <c r="D101" s="165" t="s">
        <v>156</v>
      </c>
      <c r="E101" s="166" t="s">
        <v>261</v>
      </c>
      <c r="F101" s="167" t="s">
        <v>262</v>
      </c>
      <c r="G101" s="168" t="s">
        <v>258</v>
      </c>
      <c r="H101" s="169">
        <v>53.088000000000001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85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263</v>
      </c>
    </row>
    <row r="102" spans="1:65" s="13" customFormat="1" ht="11.25">
      <c r="B102" s="196"/>
      <c r="C102" s="197"/>
      <c r="D102" s="179" t="s">
        <v>241</v>
      </c>
      <c r="E102" s="198" t="s">
        <v>19</v>
      </c>
      <c r="F102" s="199" t="s">
        <v>264</v>
      </c>
      <c r="G102" s="197"/>
      <c r="H102" s="200">
        <v>53.088000000000001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241</v>
      </c>
      <c r="AU102" s="206" t="s">
        <v>85</v>
      </c>
      <c r="AV102" s="13" t="s">
        <v>85</v>
      </c>
      <c r="AW102" s="13" t="s">
        <v>37</v>
      </c>
      <c r="AX102" s="13" t="s">
        <v>75</v>
      </c>
      <c r="AY102" s="206" t="s">
        <v>155</v>
      </c>
    </row>
    <row r="103" spans="1:65" s="14" customFormat="1" ht="11.25">
      <c r="B103" s="207"/>
      <c r="C103" s="208"/>
      <c r="D103" s="179" t="s">
        <v>241</v>
      </c>
      <c r="E103" s="209" t="s">
        <v>19</v>
      </c>
      <c r="F103" s="210" t="s">
        <v>243</v>
      </c>
      <c r="G103" s="208"/>
      <c r="H103" s="211">
        <v>53.088000000000001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241</v>
      </c>
      <c r="AU103" s="217" t="s">
        <v>85</v>
      </c>
      <c r="AV103" s="14" t="s">
        <v>160</v>
      </c>
      <c r="AW103" s="14" t="s">
        <v>37</v>
      </c>
      <c r="AX103" s="14" t="s">
        <v>83</v>
      </c>
      <c r="AY103" s="217" t="s">
        <v>155</v>
      </c>
    </row>
    <row r="104" spans="1:65" s="2" customFormat="1" ht="21.75" customHeight="1">
      <c r="A104" s="33"/>
      <c r="B104" s="34"/>
      <c r="C104" s="165" t="s">
        <v>185</v>
      </c>
      <c r="D104" s="165" t="s">
        <v>156</v>
      </c>
      <c r="E104" s="166" t="s">
        <v>265</v>
      </c>
      <c r="F104" s="167" t="s">
        <v>266</v>
      </c>
      <c r="G104" s="168" t="s">
        <v>258</v>
      </c>
      <c r="H104" s="169">
        <v>35.392000000000003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85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267</v>
      </c>
    </row>
    <row r="105" spans="1:65" s="13" customFormat="1" ht="11.25">
      <c r="B105" s="196"/>
      <c r="C105" s="197"/>
      <c r="D105" s="179" t="s">
        <v>241</v>
      </c>
      <c r="E105" s="198" t="s">
        <v>19</v>
      </c>
      <c r="F105" s="199" t="s">
        <v>268</v>
      </c>
      <c r="G105" s="197"/>
      <c r="H105" s="200">
        <v>35.392000000000003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241</v>
      </c>
      <c r="AU105" s="206" t="s">
        <v>85</v>
      </c>
      <c r="AV105" s="13" t="s">
        <v>85</v>
      </c>
      <c r="AW105" s="13" t="s">
        <v>37</v>
      </c>
      <c r="AX105" s="13" t="s">
        <v>75</v>
      </c>
      <c r="AY105" s="206" t="s">
        <v>155</v>
      </c>
    </row>
    <row r="106" spans="1:65" s="14" customFormat="1" ht="11.25">
      <c r="B106" s="207"/>
      <c r="C106" s="208"/>
      <c r="D106" s="179" t="s">
        <v>241</v>
      </c>
      <c r="E106" s="209" t="s">
        <v>19</v>
      </c>
      <c r="F106" s="210" t="s">
        <v>243</v>
      </c>
      <c r="G106" s="208"/>
      <c r="H106" s="211">
        <v>35.392000000000003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241</v>
      </c>
      <c r="AU106" s="217" t="s">
        <v>85</v>
      </c>
      <c r="AV106" s="14" t="s">
        <v>160</v>
      </c>
      <c r="AW106" s="14" t="s">
        <v>37</v>
      </c>
      <c r="AX106" s="14" t="s">
        <v>83</v>
      </c>
      <c r="AY106" s="217" t="s">
        <v>155</v>
      </c>
    </row>
    <row r="107" spans="1:65" s="2" customFormat="1" ht="33" customHeight="1">
      <c r="A107" s="33"/>
      <c r="B107" s="34"/>
      <c r="C107" s="165" t="s">
        <v>190</v>
      </c>
      <c r="D107" s="165" t="s">
        <v>156</v>
      </c>
      <c r="E107" s="166" t="s">
        <v>269</v>
      </c>
      <c r="F107" s="167" t="s">
        <v>270</v>
      </c>
      <c r="G107" s="168" t="s">
        <v>258</v>
      </c>
      <c r="H107" s="169">
        <v>69</v>
      </c>
      <c r="I107" s="170"/>
      <c r="J107" s="171">
        <f>ROUND(I107*H107,2)</f>
        <v>0</v>
      </c>
      <c r="K107" s="172"/>
      <c r="L107" s="38"/>
      <c r="M107" s="173" t="s">
        <v>19</v>
      </c>
      <c r="N107" s="174" t="s">
        <v>46</v>
      </c>
      <c r="O107" s="63"/>
      <c r="P107" s="175">
        <f>O107*H107</f>
        <v>0</v>
      </c>
      <c r="Q107" s="175">
        <v>0</v>
      </c>
      <c r="R107" s="175">
        <f>Q107*H107</f>
        <v>0</v>
      </c>
      <c r="S107" s="175">
        <v>0</v>
      </c>
      <c r="T107" s="176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77" t="s">
        <v>160</v>
      </c>
      <c r="AT107" s="177" t="s">
        <v>156</v>
      </c>
      <c r="AU107" s="177" t="s">
        <v>85</v>
      </c>
      <c r="AY107" s="16" t="s">
        <v>155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16" t="s">
        <v>83</v>
      </c>
      <c r="BK107" s="178">
        <f>ROUND(I107*H107,2)</f>
        <v>0</v>
      </c>
      <c r="BL107" s="16" t="s">
        <v>160</v>
      </c>
      <c r="BM107" s="177" t="s">
        <v>271</v>
      </c>
    </row>
    <row r="108" spans="1:65" s="13" customFormat="1" ht="11.25">
      <c r="B108" s="196"/>
      <c r="C108" s="197"/>
      <c r="D108" s="179" t="s">
        <v>241</v>
      </c>
      <c r="E108" s="198" t="s">
        <v>19</v>
      </c>
      <c r="F108" s="199" t="s">
        <v>260</v>
      </c>
      <c r="G108" s="197"/>
      <c r="H108" s="200">
        <v>69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241</v>
      </c>
      <c r="AU108" s="206" t="s">
        <v>85</v>
      </c>
      <c r="AV108" s="13" t="s">
        <v>85</v>
      </c>
      <c r="AW108" s="13" t="s">
        <v>37</v>
      </c>
      <c r="AX108" s="13" t="s">
        <v>75</v>
      </c>
      <c r="AY108" s="206" t="s">
        <v>155</v>
      </c>
    </row>
    <row r="109" spans="1:65" s="14" customFormat="1" ht="11.25">
      <c r="B109" s="207"/>
      <c r="C109" s="208"/>
      <c r="D109" s="179" t="s">
        <v>241</v>
      </c>
      <c r="E109" s="209" t="s">
        <v>19</v>
      </c>
      <c r="F109" s="210" t="s">
        <v>243</v>
      </c>
      <c r="G109" s="208"/>
      <c r="H109" s="211">
        <v>69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241</v>
      </c>
      <c r="AU109" s="217" t="s">
        <v>85</v>
      </c>
      <c r="AV109" s="14" t="s">
        <v>160</v>
      </c>
      <c r="AW109" s="14" t="s">
        <v>37</v>
      </c>
      <c r="AX109" s="14" t="s">
        <v>83</v>
      </c>
      <c r="AY109" s="217" t="s">
        <v>155</v>
      </c>
    </row>
    <row r="110" spans="1:65" s="2" customFormat="1" ht="33" customHeight="1">
      <c r="A110" s="33"/>
      <c r="B110" s="34"/>
      <c r="C110" s="165" t="s">
        <v>195</v>
      </c>
      <c r="D110" s="165" t="s">
        <v>156</v>
      </c>
      <c r="E110" s="166" t="s">
        <v>272</v>
      </c>
      <c r="F110" s="167" t="s">
        <v>273</v>
      </c>
      <c r="G110" s="168" t="s">
        <v>258</v>
      </c>
      <c r="H110" s="169">
        <v>345</v>
      </c>
      <c r="I110" s="170"/>
      <c r="J110" s="171">
        <f>ROUND(I110*H110,2)</f>
        <v>0</v>
      </c>
      <c r="K110" s="172"/>
      <c r="L110" s="38"/>
      <c r="M110" s="173" t="s">
        <v>19</v>
      </c>
      <c r="N110" s="174" t="s">
        <v>46</v>
      </c>
      <c r="O110" s="63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77" t="s">
        <v>160</v>
      </c>
      <c r="AT110" s="177" t="s">
        <v>156</v>
      </c>
      <c r="AU110" s="177" t="s">
        <v>85</v>
      </c>
      <c r="AY110" s="16" t="s">
        <v>155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16" t="s">
        <v>83</v>
      </c>
      <c r="BK110" s="178">
        <f>ROUND(I110*H110,2)</f>
        <v>0</v>
      </c>
      <c r="BL110" s="16" t="s">
        <v>160</v>
      </c>
      <c r="BM110" s="177" t="s">
        <v>274</v>
      </c>
    </row>
    <row r="111" spans="1:65" s="13" customFormat="1" ht="11.25">
      <c r="B111" s="196"/>
      <c r="C111" s="197"/>
      <c r="D111" s="179" t="s">
        <v>241</v>
      </c>
      <c r="E111" s="198" t="s">
        <v>19</v>
      </c>
      <c r="F111" s="199" t="s">
        <v>260</v>
      </c>
      <c r="G111" s="197"/>
      <c r="H111" s="200">
        <v>69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241</v>
      </c>
      <c r="AU111" s="206" t="s">
        <v>85</v>
      </c>
      <c r="AV111" s="13" t="s">
        <v>85</v>
      </c>
      <c r="AW111" s="13" t="s">
        <v>37</v>
      </c>
      <c r="AX111" s="13" t="s">
        <v>75</v>
      </c>
      <c r="AY111" s="206" t="s">
        <v>155</v>
      </c>
    </row>
    <row r="112" spans="1:65" s="14" customFormat="1" ht="11.25">
      <c r="B112" s="207"/>
      <c r="C112" s="208"/>
      <c r="D112" s="179" t="s">
        <v>241</v>
      </c>
      <c r="E112" s="209" t="s">
        <v>19</v>
      </c>
      <c r="F112" s="210" t="s">
        <v>243</v>
      </c>
      <c r="G112" s="208"/>
      <c r="H112" s="211">
        <v>69</v>
      </c>
      <c r="I112" s="212"/>
      <c r="J112" s="208"/>
      <c r="K112" s="208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241</v>
      </c>
      <c r="AU112" s="217" t="s">
        <v>85</v>
      </c>
      <c r="AV112" s="14" t="s">
        <v>160</v>
      </c>
      <c r="AW112" s="14" t="s">
        <v>37</v>
      </c>
      <c r="AX112" s="14" t="s">
        <v>83</v>
      </c>
      <c r="AY112" s="217" t="s">
        <v>155</v>
      </c>
    </row>
    <row r="113" spans="1:65" s="13" customFormat="1" ht="11.25">
      <c r="B113" s="196"/>
      <c r="C113" s="197"/>
      <c r="D113" s="179" t="s">
        <v>241</v>
      </c>
      <c r="E113" s="197"/>
      <c r="F113" s="199" t="s">
        <v>275</v>
      </c>
      <c r="G113" s="197"/>
      <c r="H113" s="200">
        <v>345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241</v>
      </c>
      <c r="AU113" s="206" t="s">
        <v>85</v>
      </c>
      <c r="AV113" s="13" t="s">
        <v>85</v>
      </c>
      <c r="AW113" s="13" t="s">
        <v>4</v>
      </c>
      <c r="AX113" s="13" t="s">
        <v>83</v>
      </c>
      <c r="AY113" s="206" t="s">
        <v>155</v>
      </c>
    </row>
    <row r="114" spans="1:65" s="2" customFormat="1" ht="33" customHeight="1">
      <c r="A114" s="33"/>
      <c r="B114" s="34"/>
      <c r="C114" s="165" t="s">
        <v>200</v>
      </c>
      <c r="D114" s="165" t="s">
        <v>156</v>
      </c>
      <c r="E114" s="166" t="s">
        <v>276</v>
      </c>
      <c r="F114" s="167" t="s">
        <v>277</v>
      </c>
      <c r="G114" s="168" t="s">
        <v>258</v>
      </c>
      <c r="H114" s="169">
        <v>38.479999999999997</v>
      </c>
      <c r="I114" s="170"/>
      <c r="J114" s="171">
        <f>ROUND(I114*H114,2)</f>
        <v>0</v>
      </c>
      <c r="K114" s="172"/>
      <c r="L114" s="38"/>
      <c r="M114" s="173" t="s">
        <v>19</v>
      </c>
      <c r="N114" s="174" t="s">
        <v>46</v>
      </c>
      <c r="O114" s="63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77" t="s">
        <v>160</v>
      </c>
      <c r="AT114" s="177" t="s">
        <v>156</v>
      </c>
      <c r="AU114" s="177" t="s">
        <v>85</v>
      </c>
      <c r="AY114" s="16" t="s">
        <v>155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16" t="s">
        <v>83</v>
      </c>
      <c r="BK114" s="178">
        <f>ROUND(I114*H114,2)</f>
        <v>0</v>
      </c>
      <c r="BL114" s="16" t="s">
        <v>160</v>
      </c>
      <c r="BM114" s="177" t="s">
        <v>278</v>
      </c>
    </row>
    <row r="115" spans="1:65" s="2" customFormat="1" ht="29.25">
      <c r="A115" s="33"/>
      <c r="B115" s="34"/>
      <c r="C115" s="35"/>
      <c r="D115" s="179" t="s">
        <v>162</v>
      </c>
      <c r="E115" s="35"/>
      <c r="F115" s="180" t="s">
        <v>279</v>
      </c>
      <c r="G115" s="35"/>
      <c r="H115" s="35"/>
      <c r="I115" s="181"/>
      <c r="J115" s="35"/>
      <c r="K115" s="35"/>
      <c r="L115" s="38"/>
      <c r="M115" s="182"/>
      <c r="N115" s="183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162</v>
      </c>
      <c r="AU115" s="16" t="s">
        <v>85</v>
      </c>
    </row>
    <row r="116" spans="1:65" s="2" customFormat="1" ht="33" customHeight="1">
      <c r="A116" s="33"/>
      <c r="B116" s="34"/>
      <c r="C116" s="165" t="s">
        <v>205</v>
      </c>
      <c r="D116" s="165" t="s">
        <v>156</v>
      </c>
      <c r="E116" s="166" t="s">
        <v>280</v>
      </c>
      <c r="F116" s="167" t="s">
        <v>281</v>
      </c>
      <c r="G116" s="168" t="s">
        <v>258</v>
      </c>
      <c r="H116" s="169">
        <v>192.4</v>
      </c>
      <c r="I116" s="170"/>
      <c r="J116" s="171">
        <f>ROUND(I116*H116,2)</f>
        <v>0</v>
      </c>
      <c r="K116" s="172"/>
      <c r="L116" s="38"/>
      <c r="M116" s="173" t="s">
        <v>19</v>
      </c>
      <c r="N116" s="174" t="s">
        <v>46</v>
      </c>
      <c r="O116" s="63"/>
      <c r="P116" s="175">
        <f>O116*H116</f>
        <v>0</v>
      </c>
      <c r="Q116" s="175">
        <v>0</v>
      </c>
      <c r="R116" s="175">
        <f>Q116*H116</f>
        <v>0</v>
      </c>
      <c r="S116" s="175">
        <v>0</v>
      </c>
      <c r="T116" s="176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77" t="s">
        <v>160</v>
      </c>
      <c r="AT116" s="177" t="s">
        <v>156</v>
      </c>
      <c r="AU116" s="177" t="s">
        <v>85</v>
      </c>
      <c r="AY116" s="16" t="s">
        <v>155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16" t="s">
        <v>83</v>
      </c>
      <c r="BK116" s="178">
        <f>ROUND(I116*H116,2)</f>
        <v>0</v>
      </c>
      <c r="BL116" s="16" t="s">
        <v>160</v>
      </c>
      <c r="BM116" s="177" t="s">
        <v>282</v>
      </c>
    </row>
    <row r="117" spans="1:65" s="13" customFormat="1" ht="11.25">
      <c r="B117" s="196"/>
      <c r="C117" s="197"/>
      <c r="D117" s="179" t="s">
        <v>241</v>
      </c>
      <c r="E117" s="197"/>
      <c r="F117" s="199" t="s">
        <v>283</v>
      </c>
      <c r="G117" s="197"/>
      <c r="H117" s="200">
        <v>192.4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241</v>
      </c>
      <c r="AU117" s="206" t="s">
        <v>85</v>
      </c>
      <c r="AV117" s="13" t="s">
        <v>85</v>
      </c>
      <c r="AW117" s="13" t="s">
        <v>4</v>
      </c>
      <c r="AX117" s="13" t="s">
        <v>83</v>
      </c>
      <c r="AY117" s="206" t="s">
        <v>155</v>
      </c>
    </row>
    <row r="118" spans="1:65" s="2" customFormat="1" ht="21.75" customHeight="1">
      <c r="A118" s="33"/>
      <c r="B118" s="34"/>
      <c r="C118" s="165" t="s">
        <v>210</v>
      </c>
      <c r="D118" s="165" t="s">
        <v>156</v>
      </c>
      <c r="E118" s="166" t="s">
        <v>284</v>
      </c>
      <c r="F118" s="167" t="s">
        <v>285</v>
      </c>
      <c r="G118" s="168" t="s">
        <v>258</v>
      </c>
      <c r="H118" s="169">
        <v>38.479999999999997</v>
      </c>
      <c r="I118" s="170"/>
      <c r="J118" s="171">
        <f>ROUND(I118*H118,2)</f>
        <v>0</v>
      </c>
      <c r="K118" s="172"/>
      <c r="L118" s="38"/>
      <c r="M118" s="173" t="s">
        <v>19</v>
      </c>
      <c r="N118" s="174" t="s">
        <v>46</v>
      </c>
      <c r="O118" s="6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77" t="s">
        <v>160</v>
      </c>
      <c r="AT118" s="177" t="s">
        <v>156</v>
      </c>
      <c r="AU118" s="177" t="s">
        <v>85</v>
      </c>
      <c r="AY118" s="16" t="s">
        <v>155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16" t="s">
        <v>83</v>
      </c>
      <c r="BK118" s="178">
        <f>ROUND(I118*H118,2)</f>
        <v>0</v>
      </c>
      <c r="BL118" s="16" t="s">
        <v>160</v>
      </c>
      <c r="BM118" s="177" t="s">
        <v>286</v>
      </c>
    </row>
    <row r="119" spans="1:65" s="2" customFormat="1" ht="29.25">
      <c r="A119" s="33"/>
      <c r="B119" s="34"/>
      <c r="C119" s="35"/>
      <c r="D119" s="179" t="s">
        <v>162</v>
      </c>
      <c r="E119" s="35"/>
      <c r="F119" s="180" t="s">
        <v>279</v>
      </c>
      <c r="G119" s="35"/>
      <c r="H119" s="35"/>
      <c r="I119" s="181"/>
      <c r="J119" s="35"/>
      <c r="K119" s="35"/>
      <c r="L119" s="38"/>
      <c r="M119" s="182"/>
      <c r="N119" s="183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162</v>
      </c>
      <c r="AU119" s="16" t="s">
        <v>85</v>
      </c>
    </row>
    <row r="120" spans="1:65" s="2" customFormat="1" ht="21.75" customHeight="1">
      <c r="A120" s="33"/>
      <c r="B120" s="34"/>
      <c r="C120" s="165" t="s">
        <v>214</v>
      </c>
      <c r="D120" s="165" t="s">
        <v>156</v>
      </c>
      <c r="E120" s="166" t="s">
        <v>287</v>
      </c>
      <c r="F120" s="167" t="s">
        <v>288</v>
      </c>
      <c r="G120" s="168" t="s">
        <v>258</v>
      </c>
      <c r="H120" s="169">
        <v>138.47999999999999</v>
      </c>
      <c r="I120" s="170"/>
      <c r="J120" s="171">
        <f>ROUND(I120*H120,2)</f>
        <v>0</v>
      </c>
      <c r="K120" s="172"/>
      <c r="L120" s="38"/>
      <c r="M120" s="173" t="s">
        <v>19</v>
      </c>
      <c r="N120" s="174" t="s">
        <v>46</v>
      </c>
      <c r="O120" s="63"/>
      <c r="P120" s="175">
        <f>O120*H120</f>
        <v>0</v>
      </c>
      <c r="Q120" s="175">
        <v>0</v>
      </c>
      <c r="R120" s="175">
        <f>Q120*H120</f>
        <v>0</v>
      </c>
      <c r="S120" s="175">
        <v>0</v>
      </c>
      <c r="T120" s="17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77" t="s">
        <v>160</v>
      </c>
      <c r="AT120" s="177" t="s">
        <v>156</v>
      </c>
      <c r="AU120" s="177" t="s">
        <v>85</v>
      </c>
      <c r="AY120" s="16" t="s">
        <v>155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16" t="s">
        <v>83</v>
      </c>
      <c r="BK120" s="178">
        <f>ROUND(I120*H120,2)</f>
        <v>0</v>
      </c>
      <c r="BL120" s="16" t="s">
        <v>160</v>
      </c>
      <c r="BM120" s="177" t="s">
        <v>289</v>
      </c>
    </row>
    <row r="121" spans="1:65" s="2" customFormat="1" ht="19.5">
      <c r="A121" s="33"/>
      <c r="B121" s="34"/>
      <c r="C121" s="35"/>
      <c r="D121" s="179" t="s">
        <v>162</v>
      </c>
      <c r="E121" s="35"/>
      <c r="F121" s="180" t="s">
        <v>290</v>
      </c>
      <c r="G121" s="35"/>
      <c r="H121" s="35"/>
      <c r="I121" s="181"/>
      <c r="J121" s="35"/>
      <c r="K121" s="35"/>
      <c r="L121" s="38"/>
      <c r="M121" s="182"/>
      <c r="N121" s="183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162</v>
      </c>
      <c r="AU121" s="16" t="s">
        <v>85</v>
      </c>
    </row>
    <row r="122" spans="1:65" s="13" customFormat="1" ht="11.25">
      <c r="B122" s="196"/>
      <c r="C122" s="197"/>
      <c r="D122" s="179" t="s">
        <v>241</v>
      </c>
      <c r="E122" s="198" t="s">
        <v>19</v>
      </c>
      <c r="F122" s="199" t="s">
        <v>291</v>
      </c>
      <c r="G122" s="197"/>
      <c r="H122" s="200">
        <v>88.48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241</v>
      </c>
      <c r="AU122" s="206" t="s">
        <v>85</v>
      </c>
      <c r="AV122" s="13" t="s">
        <v>85</v>
      </c>
      <c r="AW122" s="13" t="s">
        <v>37</v>
      </c>
      <c r="AX122" s="13" t="s">
        <v>75</v>
      </c>
      <c r="AY122" s="206" t="s">
        <v>155</v>
      </c>
    </row>
    <row r="123" spans="1:65" s="13" customFormat="1" ht="11.25">
      <c r="B123" s="196"/>
      <c r="C123" s="197"/>
      <c r="D123" s="179" t="s">
        <v>241</v>
      </c>
      <c r="E123" s="198" t="s">
        <v>19</v>
      </c>
      <c r="F123" s="199" t="s">
        <v>292</v>
      </c>
      <c r="G123" s="197"/>
      <c r="H123" s="200">
        <v>50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241</v>
      </c>
      <c r="AU123" s="206" t="s">
        <v>85</v>
      </c>
      <c r="AV123" s="13" t="s">
        <v>85</v>
      </c>
      <c r="AW123" s="13" t="s">
        <v>37</v>
      </c>
      <c r="AX123" s="13" t="s">
        <v>75</v>
      </c>
      <c r="AY123" s="206" t="s">
        <v>155</v>
      </c>
    </row>
    <row r="124" spans="1:65" s="14" customFormat="1" ht="11.25">
      <c r="B124" s="207"/>
      <c r="C124" s="208"/>
      <c r="D124" s="179" t="s">
        <v>241</v>
      </c>
      <c r="E124" s="209" t="s">
        <v>19</v>
      </c>
      <c r="F124" s="210" t="s">
        <v>243</v>
      </c>
      <c r="G124" s="208"/>
      <c r="H124" s="211">
        <v>138.48000000000002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241</v>
      </c>
      <c r="AU124" s="217" t="s">
        <v>85</v>
      </c>
      <c r="AV124" s="14" t="s">
        <v>160</v>
      </c>
      <c r="AW124" s="14" t="s">
        <v>37</v>
      </c>
      <c r="AX124" s="14" t="s">
        <v>83</v>
      </c>
      <c r="AY124" s="217" t="s">
        <v>155</v>
      </c>
    </row>
    <row r="125" spans="1:65" s="2" customFormat="1" ht="21.75" customHeight="1">
      <c r="A125" s="33"/>
      <c r="B125" s="34"/>
      <c r="C125" s="165" t="s">
        <v>218</v>
      </c>
      <c r="D125" s="165" t="s">
        <v>156</v>
      </c>
      <c r="E125" s="166" t="s">
        <v>293</v>
      </c>
      <c r="F125" s="167" t="s">
        <v>294</v>
      </c>
      <c r="G125" s="168" t="s">
        <v>258</v>
      </c>
      <c r="H125" s="169">
        <v>107.48</v>
      </c>
      <c r="I125" s="170"/>
      <c r="J125" s="171">
        <f>ROUND(I125*H125,2)</f>
        <v>0</v>
      </c>
      <c r="K125" s="172"/>
      <c r="L125" s="38"/>
      <c r="M125" s="173" t="s">
        <v>19</v>
      </c>
      <c r="N125" s="174" t="s">
        <v>46</v>
      </c>
      <c r="O125" s="63"/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7" t="s">
        <v>160</v>
      </c>
      <c r="AT125" s="177" t="s">
        <v>156</v>
      </c>
      <c r="AU125" s="177" t="s">
        <v>85</v>
      </c>
      <c r="AY125" s="16" t="s">
        <v>155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6" t="s">
        <v>83</v>
      </c>
      <c r="BK125" s="178">
        <f>ROUND(I125*H125,2)</f>
        <v>0</v>
      </c>
      <c r="BL125" s="16" t="s">
        <v>160</v>
      </c>
      <c r="BM125" s="177" t="s">
        <v>295</v>
      </c>
    </row>
    <row r="126" spans="1:65" s="13" customFormat="1" ht="11.25">
      <c r="B126" s="196"/>
      <c r="C126" s="197"/>
      <c r="D126" s="179" t="s">
        <v>241</v>
      </c>
      <c r="E126" s="198" t="s">
        <v>19</v>
      </c>
      <c r="F126" s="199" t="s">
        <v>296</v>
      </c>
      <c r="G126" s="197"/>
      <c r="H126" s="200">
        <v>38.479999999999997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241</v>
      </c>
      <c r="AU126" s="206" t="s">
        <v>85</v>
      </c>
      <c r="AV126" s="13" t="s">
        <v>85</v>
      </c>
      <c r="AW126" s="13" t="s">
        <v>37</v>
      </c>
      <c r="AX126" s="13" t="s">
        <v>75</v>
      </c>
      <c r="AY126" s="206" t="s">
        <v>155</v>
      </c>
    </row>
    <row r="127" spans="1:65" s="13" customFormat="1" ht="11.25">
      <c r="B127" s="196"/>
      <c r="C127" s="197"/>
      <c r="D127" s="179" t="s">
        <v>241</v>
      </c>
      <c r="E127" s="198" t="s">
        <v>19</v>
      </c>
      <c r="F127" s="199" t="s">
        <v>297</v>
      </c>
      <c r="G127" s="197"/>
      <c r="H127" s="200">
        <v>69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241</v>
      </c>
      <c r="AU127" s="206" t="s">
        <v>85</v>
      </c>
      <c r="AV127" s="13" t="s">
        <v>85</v>
      </c>
      <c r="AW127" s="13" t="s">
        <v>37</v>
      </c>
      <c r="AX127" s="13" t="s">
        <v>75</v>
      </c>
      <c r="AY127" s="206" t="s">
        <v>155</v>
      </c>
    </row>
    <row r="128" spans="1:65" s="14" customFormat="1" ht="11.25">
      <c r="B128" s="207"/>
      <c r="C128" s="208"/>
      <c r="D128" s="179" t="s">
        <v>241</v>
      </c>
      <c r="E128" s="209" t="s">
        <v>19</v>
      </c>
      <c r="F128" s="210" t="s">
        <v>243</v>
      </c>
      <c r="G128" s="208"/>
      <c r="H128" s="211">
        <v>107.47999999999999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241</v>
      </c>
      <c r="AU128" s="217" t="s">
        <v>85</v>
      </c>
      <c r="AV128" s="14" t="s">
        <v>160</v>
      </c>
      <c r="AW128" s="14" t="s">
        <v>37</v>
      </c>
      <c r="AX128" s="14" t="s">
        <v>83</v>
      </c>
      <c r="AY128" s="217" t="s">
        <v>155</v>
      </c>
    </row>
    <row r="129" spans="1:65" s="2" customFormat="1" ht="16.5" customHeight="1">
      <c r="A129" s="33"/>
      <c r="B129" s="34"/>
      <c r="C129" s="165" t="s">
        <v>8</v>
      </c>
      <c r="D129" s="165" t="s">
        <v>156</v>
      </c>
      <c r="E129" s="166" t="s">
        <v>298</v>
      </c>
      <c r="F129" s="167" t="s">
        <v>299</v>
      </c>
      <c r="G129" s="168" t="s">
        <v>19</v>
      </c>
      <c r="H129" s="169">
        <v>107.48</v>
      </c>
      <c r="I129" s="170"/>
      <c r="J129" s="171">
        <f>ROUND(I129*H129,2)</f>
        <v>0</v>
      </c>
      <c r="K129" s="172"/>
      <c r="L129" s="38"/>
      <c r="M129" s="173" t="s">
        <v>19</v>
      </c>
      <c r="N129" s="174" t="s">
        <v>46</v>
      </c>
      <c r="O129" s="63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7" t="s">
        <v>160</v>
      </c>
      <c r="AT129" s="177" t="s">
        <v>156</v>
      </c>
      <c r="AU129" s="177" t="s">
        <v>85</v>
      </c>
      <c r="AY129" s="16" t="s">
        <v>155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6" t="s">
        <v>83</v>
      </c>
      <c r="BK129" s="178">
        <f>ROUND(I129*H129,2)</f>
        <v>0</v>
      </c>
      <c r="BL129" s="16" t="s">
        <v>160</v>
      </c>
      <c r="BM129" s="177" t="s">
        <v>300</v>
      </c>
    </row>
    <row r="130" spans="1:65" s="13" customFormat="1" ht="11.25">
      <c r="B130" s="196"/>
      <c r="C130" s="197"/>
      <c r="D130" s="179" t="s">
        <v>241</v>
      </c>
      <c r="E130" s="198" t="s">
        <v>19</v>
      </c>
      <c r="F130" s="199" t="s">
        <v>296</v>
      </c>
      <c r="G130" s="197"/>
      <c r="H130" s="200">
        <v>38.479999999999997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241</v>
      </c>
      <c r="AU130" s="206" t="s">
        <v>85</v>
      </c>
      <c r="AV130" s="13" t="s">
        <v>85</v>
      </c>
      <c r="AW130" s="13" t="s">
        <v>37</v>
      </c>
      <c r="AX130" s="13" t="s">
        <v>75</v>
      </c>
      <c r="AY130" s="206" t="s">
        <v>155</v>
      </c>
    </row>
    <row r="131" spans="1:65" s="13" customFormat="1" ht="11.25">
      <c r="B131" s="196"/>
      <c r="C131" s="197"/>
      <c r="D131" s="179" t="s">
        <v>241</v>
      </c>
      <c r="E131" s="198" t="s">
        <v>19</v>
      </c>
      <c r="F131" s="199" t="s">
        <v>297</v>
      </c>
      <c r="G131" s="197"/>
      <c r="H131" s="200">
        <v>69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241</v>
      </c>
      <c r="AU131" s="206" t="s">
        <v>85</v>
      </c>
      <c r="AV131" s="13" t="s">
        <v>85</v>
      </c>
      <c r="AW131" s="13" t="s">
        <v>37</v>
      </c>
      <c r="AX131" s="13" t="s">
        <v>75</v>
      </c>
      <c r="AY131" s="206" t="s">
        <v>155</v>
      </c>
    </row>
    <row r="132" spans="1:65" s="14" customFormat="1" ht="11.25">
      <c r="B132" s="207"/>
      <c r="C132" s="208"/>
      <c r="D132" s="179" t="s">
        <v>241</v>
      </c>
      <c r="E132" s="209" t="s">
        <v>19</v>
      </c>
      <c r="F132" s="210" t="s">
        <v>243</v>
      </c>
      <c r="G132" s="208"/>
      <c r="H132" s="211">
        <v>107.47999999999999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241</v>
      </c>
      <c r="AU132" s="217" t="s">
        <v>85</v>
      </c>
      <c r="AV132" s="14" t="s">
        <v>160</v>
      </c>
      <c r="AW132" s="14" t="s">
        <v>37</v>
      </c>
      <c r="AX132" s="14" t="s">
        <v>83</v>
      </c>
      <c r="AY132" s="217" t="s">
        <v>155</v>
      </c>
    </row>
    <row r="133" spans="1:65" s="11" customFormat="1" ht="22.9" customHeight="1">
      <c r="B133" s="151"/>
      <c r="C133" s="152"/>
      <c r="D133" s="153" t="s">
        <v>74</v>
      </c>
      <c r="E133" s="194" t="s">
        <v>168</v>
      </c>
      <c r="F133" s="194" t="s">
        <v>301</v>
      </c>
      <c r="G133" s="152"/>
      <c r="H133" s="152"/>
      <c r="I133" s="155"/>
      <c r="J133" s="195">
        <f>BK133</f>
        <v>0</v>
      </c>
      <c r="K133" s="152"/>
      <c r="L133" s="157"/>
      <c r="M133" s="158"/>
      <c r="N133" s="159"/>
      <c r="O133" s="159"/>
      <c r="P133" s="160">
        <f>SUM(P134:P160)</f>
        <v>0</v>
      </c>
      <c r="Q133" s="159"/>
      <c r="R133" s="160">
        <f>SUM(R134:R160)</f>
        <v>7.0995752000000003</v>
      </c>
      <c r="S133" s="159"/>
      <c r="T133" s="161">
        <f>SUM(T134:T160)</f>
        <v>0</v>
      </c>
      <c r="AR133" s="162" t="s">
        <v>83</v>
      </c>
      <c r="AT133" s="163" t="s">
        <v>74</v>
      </c>
      <c r="AU133" s="163" t="s">
        <v>83</v>
      </c>
      <c r="AY133" s="162" t="s">
        <v>155</v>
      </c>
      <c r="BK133" s="164">
        <f>SUM(BK134:BK160)</f>
        <v>0</v>
      </c>
    </row>
    <row r="134" spans="1:65" s="2" customFormat="1" ht="44.25" customHeight="1">
      <c r="A134" s="33"/>
      <c r="B134" s="34"/>
      <c r="C134" s="165" t="s">
        <v>302</v>
      </c>
      <c r="D134" s="165" t="s">
        <v>156</v>
      </c>
      <c r="E134" s="166" t="s">
        <v>303</v>
      </c>
      <c r="F134" s="167" t="s">
        <v>304</v>
      </c>
      <c r="G134" s="168" t="s">
        <v>258</v>
      </c>
      <c r="H134" s="169">
        <v>1.5</v>
      </c>
      <c r="I134" s="170"/>
      <c r="J134" s="171">
        <f>ROUND(I134*H134,2)</f>
        <v>0</v>
      </c>
      <c r="K134" s="172"/>
      <c r="L134" s="38"/>
      <c r="M134" s="173" t="s">
        <v>19</v>
      </c>
      <c r="N134" s="174" t="s">
        <v>46</v>
      </c>
      <c r="O134" s="63"/>
      <c r="P134" s="175">
        <f>O134*H134</f>
        <v>0</v>
      </c>
      <c r="Q134" s="175">
        <v>3.11388</v>
      </c>
      <c r="R134" s="175">
        <f>Q134*H134</f>
        <v>4.67082</v>
      </c>
      <c r="S134" s="175">
        <v>0</v>
      </c>
      <c r="T134" s="17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7" t="s">
        <v>160</v>
      </c>
      <c r="AT134" s="177" t="s">
        <v>156</v>
      </c>
      <c r="AU134" s="177" t="s">
        <v>85</v>
      </c>
      <c r="AY134" s="16" t="s">
        <v>155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6" t="s">
        <v>83</v>
      </c>
      <c r="BK134" s="178">
        <f>ROUND(I134*H134,2)</f>
        <v>0</v>
      </c>
      <c r="BL134" s="16" t="s">
        <v>160</v>
      </c>
      <c r="BM134" s="177" t="s">
        <v>305</v>
      </c>
    </row>
    <row r="135" spans="1:65" s="13" customFormat="1" ht="11.25">
      <c r="B135" s="196"/>
      <c r="C135" s="197"/>
      <c r="D135" s="179" t="s">
        <v>241</v>
      </c>
      <c r="E135" s="198" t="s">
        <v>19</v>
      </c>
      <c r="F135" s="199" t="s">
        <v>306</v>
      </c>
      <c r="G135" s="197"/>
      <c r="H135" s="200">
        <v>1.5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241</v>
      </c>
      <c r="AU135" s="206" t="s">
        <v>85</v>
      </c>
      <c r="AV135" s="13" t="s">
        <v>85</v>
      </c>
      <c r="AW135" s="13" t="s">
        <v>37</v>
      </c>
      <c r="AX135" s="13" t="s">
        <v>75</v>
      </c>
      <c r="AY135" s="206" t="s">
        <v>155</v>
      </c>
    </row>
    <row r="136" spans="1:65" s="14" customFormat="1" ht="11.25">
      <c r="B136" s="207"/>
      <c r="C136" s="208"/>
      <c r="D136" s="179" t="s">
        <v>241</v>
      </c>
      <c r="E136" s="209" t="s">
        <v>19</v>
      </c>
      <c r="F136" s="210" t="s">
        <v>243</v>
      </c>
      <c r="G136" s="208"/>
      <c r="H136" s="211">
        <v>1.5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241</v>
      </c>
      <c r="AU136" s="217" t="s">
        <v>85</v>
      </c>
      <c r="AV136" s="14" t="s">
        <v>160</v>
      </c>
      <c r="AW136" s="14" t="s">
        <v>37</v>
      </c>
      <c r="AX136" s="14" t="s">
        <v>83</v>
      </c>
      <c r="AY136" s="217" t="s">
        <v>155</v>
      </c>
    </row>
    <row r="137" spans="1:65" s="2" customFormat="1" ht="33" customHeight="1">
      <c r="A137" s="33"/>
      <c r="B137" s="34"/>
      <c r="C137" s="165" t="s">
        <v>307</v>
      </c>
      <c r="D137" s="165" t="s">
        <v>156</v>
      </c>
      <c r="E137" s="166" t="s">
        <v>308</v>
      </c>
      <c r="F137" s="167" t="s">
        <v>309</v>
      </c>
      <c r="G137" s="168" t="s">
        <v>258</v>
      </c>
      <c r="H137" s="169">
        <v>37.92</v>
      </c>
      <c r="I137" s="170"/>
      <c r="J137" s="171">
        <f>ROUND(I137*H137,2)</f>
        <v>0</v>
      </c>
      <c r="K137" s="172"/>
      <c r="L137" s="38"/>
      <c r="M137" s="173" t="s">
        <v>19</v>
      </c>
      <c r="N137" s="174" t="s">
        <v>46</v>
      </c>
      <c r="O137" s="63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7" t="s">
        <v>160</v>
      </c>
      <c r="AT137" s="177" t="s">
        <v>156</v>
      </c>
      <c r="AU137" s="177" t="s">
        <v>85</v>
      </c>
      <c r="AY137" s="16" t="s">
        <v>155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6" t="s">
        <v>83</v>
      </c>
      <c r="BK137" s="178">
        <f>ROUND(I137*H137,2)</f>
        <v>0</v>
      </c>
      <c r="BL137" s="16" t="s">
        <v>160</v>
      </c>
      <c r="BM137" s="177" t="s">
        <v>310</v>
      </c>
    </row>
    <row r="138" spans="1:65" s="13" customFormat="1" ht="11.25">
      <c r="B138" s="196"/>
      <c r="C138" s="197"/>
      <c r="D138" s="179" t="s">
        <v>241</v>
      </c>
      <c r="E138" s="198" t="s">
        <v>19</v>
      </c>
      <c r="F138" s="199" t="s">
        <v>311</v>
      </c>
      <c r="G138" s="197"/>
      <c r="H138" s="200">
        <v>37.92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241</v>
      </c>
      <c r="AU138" s="206" t="s">
        <v>85</v>
      </c>
      <c r="AV138" s="13" t="s">
        <v>85</v>
      </c>
      <c r="AW138" s="13" t="s">
        <v>37</v>
      </c>
      <c r="AX138" s="13" t="s">
        <v>75</v>
      </c>
      <c r="AY138" s="206" t="s">
        <v>155</v>
      </c>
    </row>
    <row r="139" spans="1:65" s="14" customFormat="1" ht="11.25">
      <c r="B139" s="207"/>
      <c r="C139" s="208"/>
      <c r="D139" s="179" t="s">
        <v>241</v>
      </c>
      <c r="E139" s="209" t="s">
        <v>19</v>
      </c>
      <c r="F139" s="210" t="s">
        <v>243</v>
      </c>
      <c r="G139" s="208"/>
      <c r="H139" s="211">
        <v>37.92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241</v>
      </c>
      <c r="AU139" s="217" t="s">
        <v>85</v>
      </c>
      <c r="AV139" s="14" t="s">
        <v>160</v>
      </c>
      <c r="AW139" s="14" t="s">
        <v>37</v>
      </c>
      <c r="AX139" s="14" t="s">
        <v>83</v>
      </c>
      <c r="AY139" s="217" t="s">
        <v>155</v>
      </c>
    </row>
    <row r="140" spans="1:65" s="2" customFormat="1" ht="33" customHeight="1">
      <c r="A140" s="33"/>
      <c r="B140" s="34"/>
      <c r="C140" s="165" t="s">
        <v>312</v>
      </c>
      <c r="D140" s="165" t="s">
        <v>156</v>
      </c>
      <c r="E140" s="166" t="s">
        <v>313</v>
      </c>
      <c r="F140" s="167" t="s">
        <v>314</v>
      </c>
      <c r="G140" s="168" t="s">
        <v>246</v>
      </c>
      <c r="H140" s="169">
        <v>94.08</v>
      </c>
      <c r="I140" s="170"/>
      <c r="J140" s="171">
        <f>ROUND(I140*H140,2)</f>
        <v>0</v>
      </c>
      <c r="K140" s="172"/>
      <c r="L140" s="38"/>
      <c r="M140" s="173" t="s">
        <v>19</v>
      </c>
      <c r="N140" s="174" t="s">
        <v>46</v>
      </c>
      <c r="O140" s="63"/>
      <c r="P140" s="175">
        <f>O140*H140</f>
        <v>0</v>
      </c>
      <c r="Q140" s="175">
        <v>7.26E-3</v>
      </c>
      <c r="R140" s="175">
        <f>Q140*H140</f>
        <v>0.68302079999999998</v>
      </c>
      <c r="S140" s="175">
        <v>0</v>
      </c>
      <c r="T140" s="17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7" t="s">
        <v>160</v>
      </c>
      <c r="AT140" s="177" t="s">
        <v>156</v>
      </c>
      <c r="AU140" s="177" t="s">
        <v>85</v>
      </c>
      <c r="AY140" s="16" t="s">
        <v>155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6" t="s">
        <v>83</v>
      </c>
      <c r="BK140" s="178">
        <f>ROUND(I140*H140,2)</f>
        <v>0</v>
      </c>
      <c r="BL140" s="16" t="s">
        <v>160</v>
      </c>
      <c r="BM140" s="177" t="s">
        <v>315</v>
      </c>
    </row>
    <row r="141" spans="1:65" s="13" customFormat="1" ht="11.25">
      <c r="B141" s="196"/>
      <c r="C141" s="197"/>
      <c r="D141" s="179" t="s">
        <v>241</v>
      </c>
      <c r="E141" s="198" t="s">
        <v>19</v>
      </c>
      <c r="F141" s="199" t="s">
        <v>316</v>
      </c>
      <c r="G141" s="197"/>
      <c r="H141" s="200">
        <v>94.08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241</v>
      </c>
      <c r="AU141" s="206" t="s">
        <v>85</v>
      </c>
      <c r="AV141" s="13" t="s">
        <v>85</v>
      </c>
      <c r="AW141" s="13" t="s">
        <v>37</v>
      </c>
      <c r="AX141" s="13" t="s">
        <v>75</v>
      </c>
      <c r="AY141" s="206" t="s">
        <v>155</v>
      </c>
    </row>
    <row r="142" spans="1:65" s="14" customFormat="1" ht="11.25">
      <c r="B142" s="207"/>
      <c r="C142" s="208"/>
      <c r="D142" s="179" t="s">
        <v>241</v>
      </c>
      <c r="E142" s="209" t="s">
        <v>19</v>
      </c>
      <c r="F142" s="210" t="s">
        <v>243</v>
      </c>
      <c r="G142" s="208"/>
      <c r="H142" s="211">
        <v>94.08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241</v>
      </c>
      <c r="AU142" s="217" t="s">
        <v>85</v>
      </c>
      <c r="AV142" s="14" t="s">
        <v>160</v>
      </c>
      <c r="AW142" s="14" t="s">
        <v>37</v>
      </c>
      <c r="AX142" s="14" t="s">
        <v>83</v>
      </c>
      <c r="AY142" s="217" t="s">
        <v>155</v>
      </c>
    </row>
    <row r="143" spans="1:65" s="2" customFormat="1" ht="33" customHeight="1">
      <c r="A143" s="33"/>
      <c r="B143" s="34"/>
      <c r="C143" s="165" t="s">
        <v>317</v>
      </c>
      <c r="D143" s="165" t="s">
        <v>156</v>
      </c>
      <c r="E143" s="166" t="s">
        <v>318</v>
      </c>
      <c r="F143" s="167" t="s">
        <v>319</v>
      </c>
      <c r="G143" s="168" t="s">
        <v>246</v>
      </c>
      <c r="H143" s="169">
        <v>94.08</v>
      </c>
      <c r="I143" s="170"/>
      <c r="J143" s="171">
        <f>ROUND(I143*H143,2)</f>
        <v>0</v>
      </c>
      <c r="K143" s="172"/>
      <c r="L143" s="38"/>
      <c r="M143" s="173" t="s">
        <v>19</v>
      </c>
      <c r="N143" s="174" t="s">
        <v>46</v>
      </c>
      <c r="O143" s="63"/>
      <c r="P143" s="175">
        <f>O143*H143</f>
        <v>0</v>
      </c>
      <c r="Q143" s="175">
        <v>8.5999999999999998E-4</v>
      </c>
      <c r="R143" s="175">
        <f>Q143*H143</f>
        <v>8.0908800000000003E-2</v>
      </c>
      <c r="S143" s="175">
        <v>0</v>
      </c>
      <c r="T143" s="17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7" t="s">
        <v>160</v>
      </c>
      <c r="AT143" s="177" t="s">
        <v>156</v>
      </c>
      <c r="AU143" s="177" t="s">
        <v>85</v>
      </c>
      <c r="AY143" s="16" t="s">
        <v>155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6" t="s">
        <v>83</v>
      </c>
      <c r="BK143" s="178">
        <f>ROUND(I143*H143,2)</f>
        <v>0</v>
      </c>
      <c r="BL143" s="16" t="s">
        <v>160</v>
      </c>
      <c r="BM143" s="177" t="s">
        <v>320</v>
      </c>
    </row>
    <row r="144" spans="1:65" s="13" customFormat="1" ht="11.25">
      <c r="B144" s="196"/>
      <c r="C144" s="197"/>
      <c r="D144" s="179" t="s">
        <v>241</v>
      </c>
      <c r="E144" s="198" t="s">
        <v>19</v>
      </c>
      <c r="F144" s="199" t="s">
        <v>316</v>
      </c>
      <c r="G144" s="197"/>
      <c r="H144" s="200">
        <v>94.08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241</v>
      </c>
      <c r="AU144" s="206" t="s">
        <v>85</v>
      </c>
      <c r="AV144" s="13" t="s">
        <v>85</v>
      </c>
      <c r="AW144" s="13" t="s">
        <v>37</v>
      </c>
      <c r="AX144" s="13" t="s">
        <v>75</v>
      </c>
      <c r="AY144" s="206" t="s">
        <v>155</v>
      </c>
    </row>
    <row r="145" spans="1:65" s="14" customFormat="1" ht="11.25">
      <c r="B145" s="207"/>
      <c r="C145" s="208"/>
      <c r="D145" s="179" t="s">
        <v>241</v>
      </c>
      <c r="E145" s="209" t="s">
        <v>19</v>
      </c>
      <c r="F145" s="210" t="s">
        <v>243</v>
      </c>
      <c r="G145" s="208"/>
      <c r="H145" s="211">
        <v>94.08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241</v>
      </c>
      <c r="AU145" s="217" t="s">
        <v>85</v>
      </c>
      <c r="AV145" s="14" t="s">
        <v>160</v>
      </c>
      <c r="AW145" s="14" t="s">
        <v>37</v>
      </c>
      <c r="AX145" s="14" t="s">
        <v>83</v>
      </c>
      <c r="AY145" s="217" t="s">
        <v>155</v>
      </c>
    </row>
    <row r="146" spans="1:65" s="2" customFormat="1" ht="44.25" customHeight="1">
      <c r="A146" s="33"/>
      <c r="B146" s="34"/>
      <c r="C146" s="165" t="s">
        <v>321</v>
      </c>
      <c r="D146" s="165" t="s">
        <v>156</v>
      </c>
      <c r="E146" s="166" t="s">
        <v>322</v>
      </c>
      <c r="F146" s="167" t="s">
        <v>323</v>
      </c>
      <c r="G146" s="168" t="s">
        <v>324</v>
      </c>
      <c r="H146" s="169">
        <v>1.52</v>
      </c>
      <c r="I146" s="170"/>
      <c r="J146" s="171">
        <f>ROUND(I146*H146,2)</f>
        <v>0</v>
      </c>
      <c r="K146" s="172"/>
      <c r="L146" s="38"/>
      <c r="M146" s="173" t="s">
        <v>19</v>
      </c>
      <c r="N146" s="174" t="s">
        <v>46</v>
      </c>
      <c r="O146" s="63"/>
      <c r="P146" s="175">
        <f>O146*H146</f>
        <v>0</v>
      </c>
      <c r="Q146" s="175">
        <v>1.09528</v>
      </c>
      <c r="R146" s="175">
        <f>Q146*H146</f>
        <v>1.6648256000000001</v>
      </c>
      <c r="S146" s="175">
        <v>0</v>
      </c>
      <c r="T146" s="17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7" t="s">
        <v>160</v>
      </c>
      <c r="AT146" s="177" t="s">
        <v>156</v>
      </c>
      <c r="AU146" s="177" t="s">
        <v>85</v>
      </c>
      <c r="AY146" s="16" t="s">
        <v>155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6" t="s">
        <v>83</v>
      </c>
      <c r="BK146" s="178">
        <f>ROUND(I146*H146,2)</f>
        <v>0</v>
      </c>
      <c r="BL146" s="16" t="s">
        <v>160</v>
      </c>
      <c r="BM146" s="177" t="s">
        <v>325</v>
      </c>
    </row>
    <row r="147" spans="1:65" s="13" customFormat="1" ht="11.25">
      <c r="B147" s="196"/>
      <c r="C147" s="197"/>
      <c r="D147" s="179" t="s">
        <v>241</v>
      </c>
      <c r="E147" s="198" t="s">
        <v>19</v>
      </c>
      <c r="F147" s="199" t="s">
        <v>326</v>
      </c>
      <c r="G147" s="197"/>
      <c r="H147" s="200">
        <v>1.52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241</v>
      </c>
      <c r="AU147" s="206" t="s">
        <v>85</v>
      </c>
      <c r="AV147" s="13" t="s">
        <v>85</v>
      </c>
      <c r="AW147" s="13" t="s">
        <v>37</v>
      </c>
      <c r="AX147" s="13" t="s">
        <v>75</v>
      </c>
      <c r="AY147" s="206" t="s">
        <v>155</v>
      </c>
    </row>
    <row r="148" spans="1:65" s="14" customFormat="1" ht="11.25">
      <c r="B148" s="207"/>
      <c r="C148" s="208"/>
      <c r="D148" s="179" t="s">
        <v>241</v>
      </c>
      <c r="E148" s="209" t="s">
        <v>19</v>
      </c>
      <c r="F148" s="210" t="s">
        <v>243</v>
      </c>
      <c r="G148" s="208"/>
      <c r="H148" s="211">
        <v>1.52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241</v>
      </c>
      <c r="AU148" s="217" t="s">
        <v>85</v>
      </c>
      <c r="AV148" s="14" t="s">
        <v>160</v>
      </c>
      <c r="AW148" s="14" t="s">
        <v>37</v>
      </c>
      <c r="AX148" s="14" t="s">
        <v>83</v>
      </c>
      <c r="AY148" s="217" t="s">
        <v>155</v>
      </c>
    </row>
    <row r="149" spans="1:65" s="2" customFormat="1" ht="16.5" customHeight="1">
      <c r="A149" s="33"/>
      <c r="B149" s="34"/>
      <c r="C149" s="165" t="s">
        <v>7</v>
      </c>
      <c r="D149" s="165" t="s">
        <v>156</v>
      </c>
      <c r="E149" s="166" t="s">
        <v>327</v>
      </c>
      <c r="F149" s="167" t="s">
        <v>328</v>
      </c>
      <c r="G149" s="168" t="s">
        <v>329</v>
      </c>
      <c r="H149" s="169">
        <v>126</v>
      </c>
      <c r="I149" s="170"/>
      <c r="J149" s="171">
        <f>ROUND(I149*H149,2)</f>
        <v>0</v>
      </c>
      <c r="K149" s="172"/>
      <c r="L149" s="38"/>
      <c r="M149" s="173" t="s">
        <v>19</v>
      </c>
      <c r="N149" s="174" t="s">
        <v>46</v>
      </c>
      <c r="O149" s="63"/>
      <c r="P149" s="175">
        <f>O149*H149</f>
        <v>0</v>
      </c>
      <c r="Q149" s="175">
        <v>0</v>
      </c>
      <c r="R149" s="175">
        <f>Q149*H149</f>
        <v>0</v>
      </c>
      <c r="S149" s="175">
        <v>0</v>
      </c>
      <c r="T149" s="17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7" t="s">
        <v>160</v>
      </c>
      <c r="AT149" s="177" t="s">
        <v>156</v>
      </c>
      <c r="AU149" s="177" t="s">
        <v>85</v>
      </c>
      <c r="AY149" s="16" t="s">
        <v>155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6" t="s">
        <v>83</v>
      </c>
      <c r="BK149" s="178">
        <f>ROUND(I149*H149,2)</f>
        <v>0</v>
      </c>
      <c r="BL149" s="16" t="s">
        <v>160</v>
      </c>
      <c r="BM149" s="177" t="s">
        <v>330</v>
      </c>
    </row>
    <row r="150" spans="1:65" s="2" customFormat="1" ht="19.5">
      <c r="A150" s="33"/>
      <c r="B150" s="34"/>
      <c r="C150" s="35"/>
      <c r="D150" s="179" t="s">
        <v>162</v>
      </c>
      <c r="E150" s="35"/>
      <c r="F150" s="180" t="s">
        <v>331</v>
      </c>
      <c r="G150" s="35"/>
      <c r="H150" s="35"/>
      <c r="I150" s="181"/>
      <c r="J150" s="35"/>
      <c r="K150" s="35"/>
      <c r="L150" s="38"/>
      <c r="M150" s="182"/>
      <c r="N150" s="183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162</v>
      </c>
      <c r="AU150" s="16" t="s">
        <v>85</v>
      </c>
    </row>
    <row r="151" spans="1:65" s="13" customFormat="1" ht="11.25">
      <c r="B151" s="196"/>
      <c r="C151" s="197"/>
      <c r="D151" s="179" t="s">
        <v>241</v>
      </c>
      <c r="E151" s="198" t="s">
        <v>19</v>
      </c>
      <c r="F151" s="199" t="s">
        <v>332</v>
      </c>
      <c r="G151" s="197"/>
      <c r="H151" s="200">
        <v>126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241</v>
      </c>
      <c r="AU151" s="206" t="s">
        <v>85</v>
      </c>
      <c r="AV151" s="13" t="s">
        <v>85</v>
      </c>
      <c r="AW151" s="13" t="s">
        <v>37</v>
      </c>
      <c r="AX151" s="13" t="s">
        <v>75</v>
      </c>
      <c r="AY151" s="206" t="s">
        <v>155</v>
      </c>
    </row>
    <row r="152" spans="1:65" s="14" customFormat="1" ht="11.25">
      <c r="B152" s="207"/>
      <c r="C152" s="208"/>
      <c r="D152" s="179" t="s">
        <v>241</v>
      </c>
      <c r="E152" s="209" t="s">
        <v>19</v>
      </c>
      <c r="F152" s="210" t="s">
        <v>243</v>
      </c>
      <c r="G152" s="208"/>
      <c r="H152" s="211">
        <v>126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241</v>
      </c>
      <c r="AU152" s="217" t="s">
        <v>85</v>
      </c>
      <c r="AV152" s="14" t="s">
        <v>160</v>
      </c>
      <c r="AW152" s="14" t="s">
        <v>37</v>
      </c>
      <c r="AX152" s="14" t="s">
        <v>83</v>
      </c>
      <c r="AY152" s="217" t="s">
        <v>155</v>
      </c>
    </row>
    <row r="153" spans="1:65" s="2" customFormat="1" ht="16.5" customHeight="1">
      <c r="A153" s="33"/>
      <c r="B153" s="34"/>
      <c r="C153" s="165" t="s">
        <v>333</v>
      </c>
      <c r="D153" s="165" t="s">
        <v>156</v>
      </c>
      <c r="E153" s="166" t="s">
        <v>334</v>
      </c>
      <c r="F153" s="167" t="s">
        <v>335</v>
      </c>
      <c r="G153" s="168" t="s">
        <v>336</v>
      </c>
      <c r="H153" s="169">
        <v>9.8000000000000007</v>
      </c>
      <c r="I153" s="170"/>
      <c r="J153" s="171">
        <f>ROUND(I153*H153,2)</f>
        <v>0</v>
      </c>
      <c r="K153" s="172"/>
      <c r="L153" s="38"/>
      <c r="M153" s="173" t="s">
        <v>19</v>
      </c>
      <c r="N153" s="174" t="s">
        <v>46</v>
      </c>
      <c r="O153" s="63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7" t="s">
        <v>160</v>
      </c>
      <c r="AT153" s="177" t="s">
        <v>156</v>
      </c>
      <c r="AU153" s="177" t="s">
        <v>85</v>
      </c>
      <c r="AY153" s="16" t="s">
        <v>155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6" t="s">
        <v>83</v>
      </c>
      <c r="BK153" s="178">
        <f>ROUND(I153*H153,2)</f>
        <v>0</v>
      </c>
      <c r="BL153" s="16" t="s">
        <v>160</v>
      </c>
      <c r="BM153" s="177" t="s">
        <v>337</v>
      </c>
    </row>
    <row r="154" spans="1:65" s="2" customFormat="1" ht="29.25">
      <c r="A154" s="33"/>
      <c r="B154" s="34"/>
      <c r="C154" s="35"/>
      <c r="D154" s="179" t="s">
        <v>162</v>
      </c>
      <c r="E154" s="35"/>
      <c r="F154" s="180" t="s">
        <v>338</v>
      </c>
      <c r="G154" s="35"/>
      <c r="H154" s="35"/>
      <c r="I154" s="181"/>
      <c r="J154" s="35"/>
      <c r="K154" s="35"/>
      <c r="L154" s="38"/>
      <c r="M154" s="182"/>
      <c r="N154" s="183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162</v>
      </c>
      <c r="AU154" s="16" t="s">
        <v>85</v>
      </c>
    </row>
    <row r="155" spans="1:65" s="13" customFormat="1" ht="11.25">
      <c r="B155" s="196"/>
      <c r="C155" s="197"/>
      <c r="D155" s="179" t="s">
        <v>241</v>
      </c>
      <c r="E155" s="198" t="s">
        <v>19</v>
      </c>
      <c r="F155" s="199" t="s">
        <v>339</v>
      </c>
      <c r="G155" s="197"/>
      <c r="H155" s="200">
        <v>9.8000000000000007</v>
      </c>
      <c r="I155" s="201"/>
      <c r="J155" s="197"/>
      <c r="K155" s="197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241</v>
      </c>
      <c r="AU155" s="206" t="s">
        <v>85</v>
      </c>
      <c r="AV155" s="13" t="s">
        <v>85</v>
      </c>
      <c r="AW155" s="13" t="s">
        <v>37</v>
      </c>
      <c r="AX155" s="13" t="s">
        <v>75</v>
      </c>
      <c r="AY155" s="206" t="s">
        <v>155</v>
      </c>
    </row>
    <row r="156" spans="1:65" s="14" customFormat="1" ht="11.25">
      <c r="B156" s="207"/>
      <c r="C156" s="208"/>
      <c r="D156" s="179" t="s">
        <v>241</v>
      </c>
      <c r="E156" s="209" t="s">
        <v>19</v>
      </c>
      <c r="F156" s="210" t="s">
        <v>243</v>
      </c>
      <c r="G156" s="208"/>
      <c r="H156" s="211">
        <v>9.8000000000000007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241</v>
      </c>
      <c r="AU156" s="217" t="s">
        <v>85</v>
      </c>
      <c r="AV156" s="14" t="s">
        <v>160</v>
      </c>
      <c r="AW156" s="14" t="s">
        <v>37</v>
      </c>
      <c r="AX156" s="14" t="s">
        <v>83</v>
      </c>
      <c r="AY156" s="217" t="s">
        <v>155</v>
      </c>
    </row>
    <row r="157" spans="1:65" s="2" customFormat="1" ht="21.75" customHeight="1">
      <c r="A157" s="33"/>
      <c r="B157" s="34"/>
      <c r="C157" s="165" t="s">
        <v>340</v>
      </c>
      <c r="D157" s="165" t="s">
        <v>156</v>
      </c>
      <c r="E157" s="166" t="s">
        <v>341</v>
      </c>
      <c r="F157" s="167" t="s">
        <v>342</v>
      </c>
      <c r="G157" s="168" t="s">
        <v>329</v>
      </c>
      <c r="H157" s="169">
        <v>42</v>
      </c>
      <c r="I157" s="170"/>
      <c r="J157" s="171">
        <f>ROUND(I157*H157,2)</f>
        <v>0</v>
      </c>
      <c r="K157" s="172"/>
      <c r="L157" s="38"/>
      <c r="M157" s="173" t="s">
        <v>19</v>
      </c>
      <c r="N157" s="174" t="s">
        <v>46</v>
      </c>
      <c r="O157" s="63"/>
      <c r="P157" s="175">
        <f>O157*H157</f>
        <v>0</v>
      </c>
      <c r="Q157" s="175">
        <v>0</v>
      </c>
      <c r="R157" s="175">
        <f>Q157*H157</f>
        <v>0</v>
      </c>
      <c r="S157" s="175">
        <v>0</v>
      </c>
      <c r="T157" s="17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7" t="s">
        <v>160</v>
      </c>
      <c r="AT157" s="177" t="s">
        <v>156</v>
      </c>
      <c r="AU157" s="177" t="s">
        <v>85</v>
      </c>
      <c r="AY157" s="16" t="s">
        <v>155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6" t="s">
        <v>83</v>
      </c>
      <c r="BK157" s="178">
        <f>ROUND(I157*H157,2)</f>
        <v>0</v>
      </c>
      <c r="BL157" s="16" t="s">
        <v>160</v>
      </c>
      <c r="BM157" s="177" t="s">
        <v>343</v>
      </c>
    </row>
    <row r="158" spans="1:65" s="2" customFormat="1" ht="29.25">
      <c r="A158" s="33"/>
      <c r="B158" s="34"/>
      <c r="C158" s="35"/>
      <c r="D158" s="179" t="s">
        <v>162</v>
      </c>
      <c r="E158" s="35"/>
      <c r="F158" s="180" t="s">
        <v>344</v>
      </c>
      <c r="G158" s="35"/>
      <c r="H158" s="35"/>
      <c r="I158" s="181"/>
      <c r="J158" s="35"/>
      <c r="K158" s="35"/>
      <c r="L158" s="38"/>
      <c r="M158" s="182"/>
      <c r="N158" s="183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162</v>
      </c>
      <c r="AU158" s="16" t="s">
        <v>85</v>
      </c>
    </row>
    <row r="159" spans="1:65" s="13" customFormat="1" ht="11.25">
      <c r="B159" s="196"/>
      <c r="C159" s="197"/>
      <c r="D159" s="179" t="s">
        <v>241</v>
      </c>
      <c r="E159" s="198" t="s">
        <v>19</v>
      </c>
      <c r="F159" s="199" t="s">
        <v>345</v>
      </c>
      <c r="G159" s="197"/>
      <c r="H159" s="200">
        <v>42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241</v>
      </c>
      <c r="AU159" s="206" t="s">
        <v>85</v>
      </c>
      <c r="AV159" s="13" t="s">
        <v>85</v>
      </c>
      <c r="AW159" s="13" t="s">
        <v>37</v>
      </c>
      <c r="AX159" s="13" t="s">
        <v>75</v>
      </c>
      <c r="AY159" s="206" t="s">
        <v>155</v>
      </c>
    </row>
    <row r="160" spans="1:65" s="14" customFormat="1" ht="11.25">
      <c r="B160" s="207"/>
      <c r="C160" s="208"/>
      <c r="D160" s="179" t="s">
        <v>241</v>
      </c>
      <c r="E160" s="209" t="s">
        <v>19</v>
      </c>
      <c r="F160" s="210" t="s">
        <v>243</v>
      </c>
      <c r="G160" s="208"/>
      <c r="H160" s="211">
        <v>42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241</v>
      </c>
      <c r="AU160" s="217" t="s">
        <v>85</v>
      </c>
      <c r="AV160" s="14" t="s">
        <v>160</v>
      </c>
      <c r="AW160" s="14" t="s">
        <v>37</v>
      </c>
      <c r="AX160" s="14" t="s">
        <v>83</v>
      </c>
      <c r="AY160" s="217" t="s">
        <v>155</v>
      </c>
    </row>
    <row r="161" spans="1:65" s="11" customFormat="1" ht="22.9" customHeight="1">
      <c r="B161" s="151"/>
      <c r="C161" s="152"/>
      <c r="D161" s="153" t="s">
        <v>74</v>
      </c>
      <c r="E161" s="194" t="s">
        <v>160</v>
      </c>
      <c r="F161" s="194" t="s">
        <v>346</v>
      </c>
      <c r="G161" s="152"/>
      <c r="H161" s="152"/>
      <c r="I161" s="155"/>
      <c r="J161" s="195">
        <f>BK161</f>
        <v>0</v>
      </c>
      <c r="K161" s="152"/>
      <c r="L161" s="157"/>
      <c r="M161" s="158"/>
      <c r="N161" s="159"/>
      <c r="O161" s="159"/>
      <c r="P161" s="160">
        <f>SUM(P162:P168)</f>
        <v>0</v>
      </c>
      <c r="Q161" s="159"/>
      <c r="R161" s="160">
        <f>SUM(R162:R168)</f>
        <v>21.373439999999999</v>
      </c>
      <c r="S161" s="159"/>
      <c r="T161" s="161">
        <f>SUM(T162:T168)</f>
        <v>0</v>
      </c>
      <c r="AR161" s="162" t="s">
        <v>83</v>
      </c>
      <c r="AT161" s="163" t="s">
        <v>74</v>
      </c>
      <c r="AU161" s="163" t="s">
        <v>83</v>
      </c>
      <c r="AY161" s="162" t="s">
        <v>155</v>
      </c>
      <c r="BK161" s="164">
        <f>SUM(BK162:BK168)</f>
        <v>0</v>
      </c>
    </row>
    <row r="162" spans="1:65" s="2" customFormat="1" ht="21.75" customHeight="1">
      <c r="A162" s="33"/>
      <c r="B162" s="34"/>
      <c r="C162" s="165" t="s">
        <v>347</v>
      </c>
      <c r="D162" s="165" t="s">
        <v>156</v>
      </c>
      <c r="E162" s="166" t="s">
        <v>348</v>
      </c>
      <c r="F162" s="167" t="s">
        <v>349</v>
      </c>
      <c r="G162" s="168" t="s">
        <v>258</v>
      </c>
      <c r="H162" s="169">
        <v>3.16</v>
      </c>
      <c r="I162" s="170"/>
      <c r="J162" s="171">
        <f>ROUND(I162*H162,2)</f>
        <v>0</v>
      </c>
      <c r="K162" s="172"/>
      <c r="L162" s="38"/>
      <c r="M162" s="173" t="s">
        <v>19</v>
      </c>
      <c r="N162" s="174" t="s">
        <v>46</v>
      </c>
      <c r="O162" s="63"/>
      <c r="P162" s="175">
        <f>O162*H162</f>
        <v>0</v>
      </c>
      <c r="Q162" s="175">
        <v>0</v>
      </c>
      <c r="R162" s="175">
        <f>Q162*H162</f>
        <v>0</v>
      </c>
      <c r="S162" s="175">
        <v>0</v>
      </c>
      <c r="T162" s="17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7" t="s">
        <v>160</v>
      </c>
      <c r="AT162" s="177" t="s">
        <v>156</v>
      </c>
      <c r="AU162" s="177" t="s">
        <v>85</v>
      </c>
      <c r="AY162" s="16" t="s">
        <v>155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6" t="s">
        <v>83</v>
      </c>
      <c r="BK162" s="178">
        <f>ROUND(I162*H162,2)</f>
        <v>0</v>
      </c>
      <c r="BL162" s="16" t="s">
        <v>160</v>
      </c>
      <c r="BM162" s="177" t="s">
        <v>350</v>
      </c>
    </row>
    <row r="163" spans="1:65" s="2" customFormat="1" ht="19.5">
      <c r="A163" s="33"/>
      <c r="B163" s="34"/>
      <c r="C163" s="35"/>
      <c r="D163" s="179" t="s">
        <v>162</v>
      </c>
      <c r="E163" s="35"/>
      <c r="F163" s="180" t="s">
        <v>351</v>
      </c>
      <c r="G163" s="35"/>
      <c r="H163" s="35"/>
      <c r="I163" s="181"/>
      <c r="J163" s="35"/>
      <c r="K163" s="35"/>
      <c r="L163" s="38"/>
      <c r="M163" s="182"/>
      <c r="N163" s="183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162</v>
      </c>
      <c r="AU163" s="16" t="s">
        <v>85</v>
      </c>
    </row>
    <row r="164" spans="1:65" s="13" customFormat="1" ht="11.25">
      <c r="B164" s="196"/>
      <c r="C164" s="197"/>
      <c r="D164" s="179" t="s">
        <v>241</v>
      </c>
      <c r="E164" s="198" t="s">
        <v>19</v>
      </c>
      <c r="F164" s="199" t="s">
        <v>352</v>
      </c>
      <c r="G164" s="197"/>
      <c r="H164" s="200">
        <v>3.16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241</v>
      </c>
      <c r="AU164" s="206" t="s">
        <v>85</v>
      </c>
      <c r="AV164" s="13" t="s">
        <v>85</v>
      </c>
      <c r="AW164" s="13" t="s">
        <v>37</v>
      </c>
      <c r="AX164" s="13" t="s">
        <v>83</v>
      </c>
      <c r="AY164" s="206" t="s">
        <v>155</v>
      </c>
    </row>
    <row r="165" spans="1:65" s="2" customFormat="1" ht="33" customHeight="1">
      <c r="A165" s="33"/>
      <c r="B165" s="34"/>
      <c r="C165" s="165" t="s">
        <v>353</v>
      </c>
      <c r="D165" s="165" t="s">
        <v>156</v>
      </c>
      <c r="E165" s="166" t="s">
        <v>354</v>
      </c>
      <c r="F165" s="167" t="s">
        <v>355</v>
      </c>
      <c r="G165" s="168" t="s">
        <v>246</v>
      </c>
      <c r="H165" s="169">
        <v>23</v>
      </c>
      <c r="I165" s="170"/>
      <c r="J165" s="171">
        <f>ROUND(I165*H165,2)</f>
        <v>0</v>
      </c>
      <c r="K165" s="172"/>
      <c r="L165" s="38"/>
      <c r="M165" s="173" t="s">
        <v>19</v>
      </c>
      <c r="N165" s="174" t="s">
        <v>46</v>
      </c>
      <c r="O165" s="63"/>
      <c r="P165" s="175">
        <f>O165*H165</f>
        <v>0</v>
      </c>
      <c r="Q165" s="175">
        <v>0.92927999999999999</v>
      </c>
      <c r="R165" s="175">
        <f>Q165*H165</f>
        <v>21.373439999999999</v>
      </c>
      <c r="S165" s="175">
        <v>0</v>
      </c>
      <c r="T165" s="17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7" t="s">
        <v>160</v>
      </c>
      <c r="AT165" s="177" t="s">
        <v>156</v>
      </c>
      <c r="AU165" s="177" t="s">
        <v>85</v>
      </c>
      <c r="AY165" s="16" t="s">
        <v>155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6" t="s">
        <v>83</v>
      </c>
      <c r="BK165" s="178">
        <f>ROUND(I165*H165,2)</f>
        <v>0</v>
      </c>
      <c r="BL165" s="16" t="s">
        <v>160</v>
      </c>
      <c r="BM165" s="177" t="s">
        <v>356</v>
      </c>
    </row>
    <row r="166" spans="1:65" s="2" customFormat="1" ht="19.5">
      <c r="A166" s="33"/>
      <c r="B166" s="34"/>
      <c r="C166" s="35"/>
      <c r="D166" s="179" t="s">
        <v>162</v>
      </c>
      <c r="E166" s="35"/>
      <c r="F166" s="180" t="s">
        <v>357</v>
      </c>
      <c r="G166" s="35"/>
      <c r="H166" s="35"/>
      <c r="I166" s="181"/>
      <c r="J166" s="35"/>
      <c r="K166" s="35"/>
      <c r="L166" s="38"/>
      <c r="M166" s="182"/>
      <c r="N166" s="183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162</v>
      </c>
      <c r="AU166" s="16" t="s">
        <v>85</v>
      </c>
    </row>
    <row r="167" spans="1:65" s="13" customFormat="1" ht="11.25">
      <c r="B167" s="196"/>
      <c r="C167" s="197"/>
      <c r="D167" s="179" t="s">
        <v>241</v>
      </c>
      <c r="E167" s="198" t="s">
        <v>19</v>
      </c>
      <c r="F167" s="199" t="s">
        <v>358</v>
      </c>
      <c r="G167" s="197"/>
      <c r="H167" s="200">
        <v>23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241</v>
      </c>
      <c r="AU167" s="206" t="s">
        <v>85</v>
      </c>
      <c r="AV167" s="13" t="s">
        <v>85</v>
      </c>
      <c r="AW167" s="13" t="s">
        <v>37</v>
      </c>
      <c r="AX167" s="13" t="s">
        <v>75</v>
      </c>
      <c r="AY167" s="206" t="s">
        <v>155</v>
      </c>
    </row>
    <row r="168" spans="1:65" s="14" customFormat="1" ht="11.25">
      <c r="B168" s="207"/>
      <c r="C168" s="208"/>
      <c r="D168" s="179" t="s">
        <v>241</v>
      </c>
      <c r="E168" s="209" t="s">
        <v>19</v>
      </c>
      <c r="F168" s="210" t="s">
        <v>243</v>
      </c>
      <c r="G168" s="208"/>
      <c r="H168" s="211">
        <v>23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241</v>
      </c>
      <c r="AU168" s="217" t="s">
        <v>85</v>
      </c>
      <c r="AV168" s="14" t="s">
        <v>160</v>
      </c>
      <c r="AW168" s="14" t="s">
        <v>37</v>
      </c>
      <c r="AX168" s="14" t="s">
        <v>83</v>
      </c>
      <c r="AY168" s="217" t="s">
        <v>155</v>
      </c>
    </row>
    <row r="169" spans="1:65" s="11" customFormat="1" ht="22.9" customHeight="1">
      <c r="B169" s="151"/>
      <c r="C169" s="152"/>
      <c r="D169" s="153" t="s">
        <v>74</v>
      </c>
      <c r="E169" s="194" t="s">
        <v>195</v>
      </c>
      <c r="F169" s="194" t="s">
        <v>359</v>
      </c>
      <c r="G169" s="152"/>
      <c r="H169" s="152"/>
      <c r="I169" s="155"/>
      <c r="J169" s="195">
        <f>BK169</f>
        <v>0</v>
      </c>
      <c r="K169" s="152"/>
      <c r="L169" s="157"/>
      <c r="M169" s="158"/>
      <c r="N169" s="159"/>
      <c r="O169" s="159"/>
      <c r="P169" s="160">
        <f>SUM(P170:P201)</f>
        <v>0</v>
      </c>
      <c r="Q169" s="159"/>
      <c r="R169" s="160">
        <f>SUM(R170:R201)</f>
        <v>17.585999999999999</v>
      </c>
      <c r="S169" s="159"/>
      <c r="T169" s="161">
        <f>SUM(T170:T201)</f>
        <v>33.808099999999996</v>
      </c>
      <c r="AR169" s="162" t="s">
        <v>83</v>
      </c>
      <c r="AT169" s="163" t="s">
        <v>74</v>
      </c>
      <c r="AU169" s="163" t="s">
        <v>83</v>
      </c>
      <c r="AY169" s="162" t="s">
        <v>155</v>
      </c>
      <c r="BK169" s="164">
        <f>SUM(BK170:BK201)</f>
        <v>0</v>
      </c>
    </row>
    <row r="170" spans="1:65" s="2" customFormat="1" ht="33" customHeight="1">
      <c r="A170" s="33"/>
      <c r="B170" s="34"/>
      <c r="C170" s="165" t="s">
        <v>360</v>
      </c>
      <c r="D170" s="165" t="s">
        <v>156</v>
      </c>
      <c r="E170" s="166" t="s">
        <v>361</v>
      </c>
      <c r="F170" s="167" t="s">
        <v>362</v>
      </c>
      <c r="G170" s="168" t="s">
        <v>246</v>
      </c>
      <c r="H170" s="169">
        <v>230</v>
      </c>
      <c r="I170" s="170"/>
      <c r="J170" s="171">
        <f>ROUND(I170*H170,2)</f>
        <v>0</v>
      </c>
      <c r="K170" s="172"/>
      <c r="L170" s="38"/>
      <c r="M170" s="173" t="s">
        <v>19</v>
      </c>
      <c r="N170" s="174" t="s">
        <v>46</v>
      </c>
      <c r="O170" s="63"/>
      <c r="P170" s="175">
        <f>O170*H170</f>
        <v>0</v>
      </c>
      <c r="Q170" s="175">
        <v>0</v>
      </c>
      <c r="R170" s="175">
        <f>Q170*H170</f>
        <v>0</v>
      </c>
      <c r="S170" s="175">
        <v>7.2230000000000003E-2</v>
      </c>
      <c r="T170" s="176">
        <f>S170*H170</f>
        <v>16.6129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7" t="s">
        <v>160</v>
      </c>
      <c r="AT170" s="177" t="s">
        <v>156</v>
      </c>
      <c r="AU170" s="177" t="s">
        <v>85</v>
      </c>
      <c r="AY170" s="16" t="s">
        <v>155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6" t="s">
        <v>83</v>
      </c>
      <c r="BK170" s="178">
        <f>ROUND(I170*H170,2)</f>
        <v>0</v>
      </c>
      <c r="BL170" s="16" t="s">
        <v>160</v>
      </c>
      <c r="BM170" s="177" t="s">
        <v>363</v>
      </c>
    </row>
    <row r="171" spans="1:65" s="13" customFormat="1" ht="11.25">
      <c r="B171" s="196"/>
      <c r="C171" s="197"/>
      <c r="D171" s="179" t="s">
        <v>241</v>
      </c>
      <c r="E171" s="198" t="s">
        <v>19</v>
      </c>
      <c r="F171" s="199" t="s">
        <v>364</v>
      </c>
      <c r="G171" s="197"/>
      <c r="H171" s="200">
        <v>230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241</v>
      </c>
      <c r="AU171" s="206" t="s">
        <v>85</v>
      </c>
      <c r="AV171" s="13" t="s">
        <v>85</v>
      </c>
      <c r="AW171" s="13" t="s">
        <v>37</v>
      </c>
      <c r="AX171" s="13" t="s">
        <v>75</v>
      </c>
      <c r="AY171" s="206" t="s">
        <v>155</v>
      </c>
    </row>
    <row r="172" spans="1:65" s="14" customFormat="1" ht="11.25">
      <c r="B172" s="207"/>
      <c r="C172" s="208"/>
      <c r="D172" s="179" t="s">
        <v>241</v>
      </c>
      <c r="E172" s="209" t="s">
        <v>19</v>
      </c>
      <c r="F172" s="210" t="s">
        <v>243</v>
      </c>
      <c r="G172" s="208"/>
      <c r="H172" s="211">
        <v>230</v>
      </c>
      <c r="I172" s="212"/>
      <c r="J172" s="208"/>
      <c r="K172" s="208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241</v>
      </c>
      <c r="AU172" s="217" t="s">
        <v>85</v>
      </c>
      <c r="AV172" s="14" t="s">
        <v>160</v>
      </c>
      <c r="AW172" s="14" t="s">
        <v>37</v>
      </c>
      <c r="AX172" s="14" t="s">
        <v>83</v>
      </c>
      <c r="AY172" s="217" t="s">
        <v>155</v>
      </c>
    </row>
    <row r="173" spans="1:65" s="2" customFormat="1" ht="33" customHeight="1">
      <c r="A173" s="33"/>
      <c r="B173" s="34"/>
      <c r="C173" s="165" t="s">
        <v>365</v>
      </c>
      <c r="D173" s="165" t="s">
        <v>156</v>
      </c>
      <c r="E173" s="166" t="s">
        <v>366</v>
      </c>
      <c r="F173" s="167" t="s">
        <v>367</v>
      </c>
      <c r="G173" s="168" t="s">
        <v>246</v>
      </c>
      <c r="H173" s="169">
        <v>220</v>
      </c>
      <c r="I173" s="170"/>
      <c r="J173" s="171">
        <f>ROUND(I173*H173,2)</f>
        <v>0</v>
      </c>
      <c r="K173" s="172"/>
      <c r="L173" s="38"/>
      <c r="M173" s="173" t="s">
        <v>19</v>
      </c>
      <c r="N173" s="174" t="s">
        <v>46</v>
      </c>
      <c r="O173" s="63"/>
      <c r="P173" s="175">
        <f>O173*H173</f>
        <v>0</v>
      </c>
      <c r="Q173" s="175">
        <v>0</v>
      </c>
      <c r="R173" s="175">
        <f>Q173*H173</f>
        <v>0</v>
      </c>
      <c r="S173" s="175">
        <v>7.8159999999999993E-2</v>
      </c>
      <c r="T173" s="176">
        <f>S173*H173</f>
        <v>17.1952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7" t="s">
        <v>160</v>
      </c>
      <c r="AT173" s="177" t="s">
        <v>156</v>
      </c>
      <c r="AU173" s="177" t="s">
        <v>85</v>
      </c>
      <c r="AY173" s="16" t="s">
        <v>155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6" t="s">
        <v>83</v>
      </c>
      <c r="BK173" s="178">
        <f>ROUND(I173*H173,2)</f>
        <v>0</v>
      </c>
      <c r="BL173" s="16" t="s">
        <v>160</v>
      </c>
      <c r="BM173" s="177" t="s">
        <v>368</v>
      </c>
    </row>
    <row r="174" spans="1:65" s="13" customFormat="1" ht="11.25">
      <c r="B174" s="196"/>
      <c r="C174" s="197"/>
      <c r="D174" s="179" t="s">
        <v>241</v>
      </c>
      <c r="E174" s="198" t="s">
        <v>19</v>
      </c>
      <c r="F174" s="199" t="s">
        <v>369</v>
      </c>
      <c r="G174" s="197"/>
      <c r="H174" s="200">
        <v>220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241</v>
      </c>
      <c r="AU174" s="206" t="s">
        <v>85</v>
      </c>
      <c r="AV174" s="13" t="s">
        <v>85</v>
      </c>
      <c r="AW174" s="13" t="s">
        <v>37</v>
      </c>
      <c r="AX174" s="13" t="s">
        <v>75</v>
      </c>
      <c r="AY174" s="206" t="s">
        <v>155</v>
      </c>
    </row>
    <row r="175" spans="1:65" s="14" customFormat="1" ht="11.25">
      <c r="B175" s="207"/>
      <c r="C175" s="208"/>
      <c r="D175" s="179" t="s">
        <v>241</v>
      </c>
      <c r="E175" s="209" t="s">
        <v>19</v>
      </c>
      <c r="F175" s="210" t="s">
        <v>243</v>
      </c>
      <c r="G175" s="208"/>
      <c r="H175" s="211">
        <v>220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241</v>
      </c>
      <c r="AU175" s="217" t="s">
        <v>85</v>
      </c>
      <c r="AV175" s="14" t="s">
        <v>160</v>
      </c>
      <c r="AW175" s="14" t="s">
        <v>37</v>
      </c>
      <c r="AX175" s="14" t="s">
        <v>83</v>
      </c>
      <c r="AY175" s="217" t="s">
        <v>155</v>
      </c>
    </row>
    <row r="176" spans="1:65" s="2" customFormat="1" ht="21.75" customHeight="1">
      <c r="A176" s="33"/>
      <c r="B176" s="34"/>
      <c r="C176" s="165" t="s">
        <v>370</v>
      </c>
      <c r="D176" s="165" t="s">
        <v>156</v>
      </c>
      <c r="E176" s="166" t="s">
        <v>371</v>
      </c>
      <c r="F176" s="167" t="s">
        <v>372</v>
      </c>
      <c r="G176" s="168" t="s">
        <v>246</v>
      </c>
      <c r="H176" s="169">
        <v>158</v>
      </c>
      <c r="I176" s="170"/>
      <c r="J176" s="171">
        <f>ROUND(I176*H176,2)</f>
        <v>0</v>
      </c>
      <c r="K176" s="172"/>
      <c r="L176" s="38"/>
      <c r="M176" s="173" t="s">
        <v>19</v>
      </c>
      <c r="N176" s="174" t="s">
        <v>46</v>
      </c>
      <c r="O176" s="63"/>
      <c r="P176" s="175">
        <f>O176*H176</f>
        <v>0</v>
      </c>
      <c r="Q176" s="175">
        <v>0</v>
      </c>
      <c r="R176" s="175">
        <f>Q176*H176</f>
        <v>0</v>
      </c>
      <c r="S176" s="175">
        <v>0</v>
      </c>
      <c r="T176" s="17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7" t="s">
        <v>160</v>
      </c>
      <c r="AT176" s="177" t="s">
        <v>156</v>
      </c>
      <c r="AU176" s="177" t="s">
        <v>85</v>
      </c>
      <c r="AY176" s="16" t="s">
        <v>155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16" t="s">
        <v>83</v>
      </c>
      <c r="BK176" s="178">
        <f>ROUND(I176*H176,2)</f>
        <v>0</v>
      </c>
      <c r="BL176" s="16" t="s">
        <v>160</v>
      </c>
      <c r="BM176" s="177" t="s">
        <v>373</v>
      </c>
    </row>
    <row r="177" spans="1:65" s="13" customFormat="1" ht="11.25">
      <c r="B177" s="196"/>
      <c r="C177" s="197"/>
      <c r="D177" s="179" t="s">
        <v>241</v>
      </c>
      <c r="E177" s="198" t="s">
        <v>19</v>
      </c>
      <c r="F177" s="199" t="s">
        <v>374</v>
      </c>
      <c r="G177" s="197"/>
      <c r="H177" s="200">
        <v>158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241</v>
      </c>
      <c r="AU177" s="206" t="s">
        <v>85</v>
      </c>
      <c r="AV177" s="13" t="s">
        <v>85</v>
      </c>
      <c r="AW177" s="13" t="s">
        <v>37</v>
      </c>
      <c r="AX177" s="13" t="s">
        <v>75</v>
      </c>
      <c r="AY177" s="206" t="s">
        <v>155</v>
      </c>
    </row>
    <row r="178" spans="1:65" s="14" customFormat="1" ht="11.25">
      <c r="B178" s="207"/>
      <c r="C178" s="208"/>
      <c r="D178" s="179" t="s">
        <v>241</v>
      </c>
      <c r="E178" s="209" t="s">
        <v>19</v>
      </c>
      <c r="F178" s="210" t="s">
        <v>243</v>
      </c>
      <c r="G178" s="208"/>
      <c r="H178" s="211">
        <v>158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241</v>
      </c>
      <c r="AU178" s="217" t="s">
        <v>85</v>
      </c>
      <c r="AV178" s="14" t="s">
        <v>160</v>
      </c>
      <c r="AW178" s="14" t="s">
        <v>37</v>
      </c>
      <c r="AX178" s="14" t="s">
        <v>83</v>
      </c>
      <c r="AY178" s="217" t="s">
        <v>155</v>
      </c>
    </row>
    <row r="179" spans="1:65" s="2" customFormat="1" ht="21.75" customHeight="1">
      <c r="A179" s="33"/>
      <c r="B179" s="34"/>
      <c r="C179" s="165" t="s">
        <v>375</v>
      </c>
      <c r="D179" s="165" t="s">
        <v>156</v>
      </c>
      <c r="E179" s="166" t="s">
        <v>376</v>
      </c>
      <c r="F179" s="167" t="s">
        <v>377</v>
      </c>
      <c r="G179" s="168" t="s">
        <v>246</v>
      </c>
      <c r="H179" s="169">
        <v>4740</v>
      </c>
      <c r="I179" s="170"/>
      <c r="J179" s="171">
        <f>ROUND(I179*H179,2)</f>
        <v>0</v>
      </c>
      <c r="K179" s="172"/>
      <c r="L179" s="38"/>
      <c r="M179" s="173" t="s">
        <v>19</v>
      </c>
      <c r="N179" s="174" t="s">
        <v>46</v>
      </c>
      <c r="O179" s="63"/>
      <c r="P179" s="175">
        <f>O179*H179</f>
        <v>0</v>
      </c>
      <c r="Q179" s="175">
        <v>0</v>
      </c>
      <c r="R179" s="175">
        <f>Q179*H179</f>
        <v>0</v>
      </c>
      <c r="S179" s="175">
        <v>0</v>
      </c>
      <c r="T179" s="17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7" t="s">
        <v>160</v>
      </c>
      <c r="AT179" s="177" t="s">
        <v>156</v>
      </c>
      <c r="AU179" s="177" t="s">
        <v>85</v>
      </c>
      <c r="AY179" s="16" t="s">
        <v>155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6" t="s">
        <v>83</v>
      </c>
      <c r="BK179" s="178">
        <f>ROUND(I179*H179,2)</f>
        <v>0</v>
      </c>
      <c r="BL179" s="16" t="s">
        <v>160</v>
      </c>
      <c r="BM179" s="177" t="s">
        <v>378</v>
      </c>
    </row>
    <row r="180" spans="1:65" s="13" customFormat="1" ht="11.25">
      <c r="B180" s="196"/>
      <c r="C180" s="197"/>
      <c r="D180" s="179" t="s">
        <v>241</v>
      </c>
      <c r="E180" s="197"/>
      <c r="F180" s="199" t="s">
        <v>379</v>
      </c>
      <c r="G180" s="197"/>
      <c r="H180" s="200">
        <v>4740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241</v>
      </c>
      <c r="AU180" s="206" t="s">
        <v>85</v>
      </c>
      <c r="AV180" s="13" t="s">
        <v>85</v>
      </c>
      <c r="AW180" s="13" t="s">
        <v>4</v>
      </c>
      <c r="AX180" s="13" t="s">
        <v>83</v>
      </c>
      <c r="AY180" s="206" t="s">
        <v>155</v>
      </c>
    </row>
    <row r="181" spans="1:65" s="2" customFormat="1" ht="21.75" customHeight="1">
      <c r="A181" s="33"/>
      <c r="B181" s="34"/>
      <c r="C181" s="165" t="s">
        <v>380</v>
      </c>
      <c r="D181" s="165" t="s">
        <v>156</v>
      </c>
      <c r="E181" s="166" t="s">
        <v>381</v>
      </c>
      <c r="F181" s="167" t="s">
        <v>382</v>
      </c>
      <c r="G181" s="168" t="s">
        <v>246</v>
      </c>
      <c r="H181" s="169">
        <v>158</v>
      </c>
      <c r="I181" s="170"/>
      <c r="J181" s="171">
        <f>ROUND(I181*H181,2)</f>
        <v>0</v>
      </c>
      <c r="K181" s="172"/>
      <c r="L181" s="38"/>
      <c r="M181" s="173" t="s">
        <v>19</v>
      </c>
      <c r="N181" s="174" t="s">
        <v>46</v>
      </c>
      <c r="O181" s="63"/>
      <c r="P181" s="175">
        <f>O181*H181</f>
        <v>0</v>
      </c>
      <c r="Q181" s="175">
        <v>0</v>
      </c>
      <c r="R181" s="175">
        <f>Q181*H181</f>
        <v>0</v>
      </c>
      <c r="S181" s="175">
        <v>0</v>
      </c>
      <c r="T181" s="17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7" t="s">
        <v>160</v>
      </c>
      <c r="AT181" s="177" t="s">
        <v>156</v>
      </c>
      <c r="AU181" s="177" t="s">
        <v>85</v>
      </c>
      <c r="AY181" s="16" t="s">
        <v>155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6" t="s">
        <v>83</v>
      </c>
      <c r="BK181" s="178">
        <f>ROUND(I181*H181,2)</f>
        <v>0</v>
      </c>
      <c r="BL181" s="16" t="s">
        <v>160</v>
      </c>
      <c r="BM181" s="177" t="s">
        <v>383</v>
      </c>
    </row>
    <row r="182" spans="1:65" s="2" customFormat="1" ht="16.5" customHeight="1">
      <c r="A182" s="33"/>
      <c r="B182" s="34"/>
      <c r="C182" s="165" t="s">
        <v>384</v>
      </c>
      <c r="D182" s="165" t="s">
        <v>156</v>
      </c>
      <c r="E182" s="166" t="s">
        <v>385</v>
      </c>
      <c r="F182" s="167" t="s">
        <v>386</v>
      </c>
      <c r="G182" s="168" t="s">
        <v>246</v>
      </c>
      <c r="H182" s="169">
        <v>450</v>
      </c>
      <c r="I182" s="170"/>
      <c r="J182" s="171">
        <f>ROUND(I182*H182,2)</f>
        <v>0</v>
      </c>
      <c r="K182" s="172"/>
      <c r="L182" s="38"/>
      <c r="M182" s="173" t="s">
        <v>19</v>
      </c>
      <c r="N182" s="174" t="s">
        <v>46</v>
      </c>
      <c r="O182" s="63"/>
      <c r="P182" s="175">
        <f>O182*H182</f>
        <v>0</v>
      </c>
      <c r="Q182" s="175">
        <v>0</v>
      </c>
      <c r="R182" s="175">
        <f>Q182*H182</f>
        <v>0</v>
      </c>
      <c r="S182" s="175">
        <v>0</v>
      </c>
      <c r="T182" s="17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7" t="s">
        <v>160</v>
      </c>
      <c r="AT182" s="177" t="s">
        <v>156</v>
      </c>
      <c r="AU182" s="177" t="s">
        <v>85</v>
      </c>
      <c r="AY182" s="16" t="s">
        <v>155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6" t="s">
        <v>83</v>
      </c>
      <c r="BK182" s="178">
        <f>ROUND(I182*H182,2)</f>
        <v>0</v>
      </c>
      <c r="BL182" s="16" t="s">
        <v>160</v>
      </c>
      <c r="BM182" s="177" t="s">
        <v>387</v>
      </c>
    </row>
    <row r="183" spans="1:65" s="2" customFormat="1" ht="19.5">
      <c r="A183" s="33"/>
      <c r="B183" s="34"/>
      <c r="C183" s="35"/>
      <c r="D183" s="179" t="s">
        <v>162</v>
      </c>
      <c r="E183" s="35"/>
      <c r="F183" s="180" t="s">
        <v>388</v>
      </c>
      <c r="G183" s="35"/>
      <c r="H183" s="35"/>
      <c r="I183" s="181"/>
      <c r="J183" s="35"/>
      <c r="K183" s="35"/>
      <c r="L183" s="38"/>
      <c r="M183" s="182"/>
      <c r="N183" s="183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162</v>
      </c>
      <c r="AU183" s="16" t="s">
        <v>85</v>
      </c>
    </row>
    <row r="184" spans="1:65" s="13" customFormat="1" ht="11.25">
      <c r="B184" s="196"/>
      <c r="C184" s="197"/>
      <c r="D184" s="179" t="s">
        <v>241</v>
      </c>
      <c r="E184" s="198" t="s">
        <v>19</v>
      </c>
      <c r="F184" s="199" t="s">
        <v>369</v>
      </c>
      <c r="G184" s="197"/>
      <c r="H184" s="200">
        <v>220</v>
      </c>
      <c r="I184" s="201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241</v>
      </c>
      <c r="AU184" s="206" t="s">
        <v>85</v>
      </c>
      <c r="AV184" s="13" t="s">
        <v>85</v>
      </c>
      <c r="AW184" s="13" t="s">
        <v>37</v>
      </c>
      <c r="AX184" s="13" t="s">
        <v>75</v>
      </c>
      <c r="AY184" s="206" t="s">
        <v>155</v>
      </c>
    </row>
    <row r="185" spans="1:65" s="13" customFormat="1" ht="11.25">
      <c r="B185" s="196"/>
      <c r="C185" s="197"/>
      <c r="D185" s="179" t="s">
        <v>241</v>
      </c>
      <c r="E185" s="198" t="s">
        <v>19</v>
      </c>
      <c r="F185" s="199" t="s">
        <v>364</v>
      </c>
      <c r="G185" s="197"/>
      <c r="H185" s="200">
        <v>230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241</v>
      </c>
      <c r="AU185" s="206" t="s">
        <v>85</v>
      </c>
      <c r="AV185" s="13" t="s">
        <v>85</v>
      </c>
      <c r="AW185" s="13" t="s">
        <v>37</v>
      </c>
      <c r="AX185" s="13" t="s">
        <v>75</v>
      </c>
      <c r="AY185" s="206" t="s">
        <v>155</v>
      </c>
    </row>
    <row r="186" spans="1:65" s="14" customFormat="1" ht="11.25">
      <c r="B186" s="207"/>
      <c r="C186" s="208"/>
      <c r="D186" s="179" t="s">
        <v>241</v>
      </c>
      <c r="E186" s="209" t="s">
        <v>19</v>
      </c>
      <c r="F186" s="210" t="s">
        <v>243</v>
      </c>
      <c r="G186" s="208"/>
      <c r="H186" s="211">
        <v>450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241</v>
      </c>
      <c r="AU186" s="217" t="s">
        <v>85</v>
      </c>
      <c r="AV186" s="14" t="s">
        <v>160</v>
      </c>
      <c r="AW186" s="14" t="s">
        <v>37</v>
      </c>
      <c r="AX186" s="14" t="s">
        <v>83</v>
      </c>
      <c r="AY186" s="217" t="s">
        <v>155</v>
      </c>
    </row>
    <row r="187" spans="1:65" s="2" customFormat="1" ht="21.75" customHeight="1">
      <c r="A187" s="33"/>
      <c r="B187" s="34"/>
      <c r="C187" s="165" t="s">
        <v>389</v>
      </c>
      <c r="D187" s="165" t="s">
        <v>156</v>
      </c>
      <c r="E187" s="166" t="s">
        <v>390</v>
      </c>
      <c r="F187" s="167" t="s">
        <v>391</v>
      </c>
      <c r="G187" s="168" t="s">
        <v>246</v>
      </c>
      <c r="H187" s="169">
        <v>450</v>
      </c>
      <c r="I187" s="170"/>
      <c r="J187" s="171">
        <f>ROUND(I187*H187,2)</f>
        <v>0</v>
      </c>
      <c r="K187" s="172"/>
      <c r="L187" s="38"/>
      <c r="M187" s="173" t="s">
        <v>19</v>
      </c>
      <c r="N187" s="174" t="s">
        <v>46</v>
      </c>
      <c r="O187" s="63"/>
      <c r="P187" s="175">
        <f>O187*H187</f>
        <v>0</v>
      </c>
      <c r="Q187" s="175">
        <v>3.9079999999999997E-2</v>
      </c>
      <c r="R187" s="175">
        <f>Q187*H187</f>
        <v>17.585999999999999</v>
      </c>
      <c r="S187" s="175">
        <v>0</v>
      </c>
      <c r="T187" s="17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7" t="s">
        <v>160</v>
      </c>
      <c r="AT187" s="177" t="s">
        <v>156</v>
      </c>
      <c r="AU187" s="177" t="s">
        <v>85</v>
      </c>
      <c r="AY187" s="16" t="s">
        <v>155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6" t="s">
        <v>83</v>
      </c>
      <c r="BK187" s="178">
        <f>ROUND(I187*H187,2)</f>
        <v>0</v>
      </c>
      <c r="BL187" s="16" t="s">
        <v>160</v>
      </c>
      <c r="BM187" s="177" t="s">
        <v>392</v>
      </c>
    </row>
    <row r="188" spans="1:65" s="13" customFormat="1" ht="11.25">
      <c r="B188" s="196"/>
      <c r="C188" s="197"/>
      <c r="D188" s="179" t="s">
        <v>241</v>
      </c>
      <c r="E188" s="198" t="s">
        <v>19</v>
      </c>
      <c r="F188" s="199" t="s">
        <v>369</v>
      </c>
      <c r="G188" s="197"/>
      <c r="H188" s="200">
        <v>220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241</v>
      </c>
      <c r="AU188" s="206" t="s">
        <v>85</v>
      </c>
      <c r="AV188" s="13" t="s">
        <v>85</v>
      </c>
      <c r="AW188" s="13" t="s">
        <v>37</v>
      </c>
      <c r="AX188" s="13" t="s">
        <v>75</v>
      </c>
      <c r="AY188" s="206" t="s">
        <v>155</v>
      </c>
    </row>
    <row r="189" spans="1:65" s="13" customFormat="1" ht="11.25">
      <c r="B189" s="196"/>
      <c r="C189" s="197"/>
      <c r="D189" s="179" t="s">
        <v>241</v>
      </c>
      <c r="E189" s="198" t="s">
        <v>19</v>
      </c>
      <c r="F189" s="199" t="s">
        <v>364</v>
      </c>
      <c r="G189" s="197"/>
      <c r="H189" s="200">
        <v>230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241</v>
      </c>
      <c r="AU189" s="206" t="s">
        <v>85</v>
      </c>
      <c r="AV189" s="13" t="s">
        <v>85</v>
      </c>
      <c r="AW189" s="13" t="s">
        <v>37</v>
      </c>
      <c r="AX189" s="13" t="s">
        <v>75</v>
      </c>
      <c r="AY189" s="206" t="s">
        <v>155</v>
      </c>
    </row>
    <row r="190" spans="1:65" s="14" customFormat="1" ht="11.25">
      <c r="B190" s="207"/>
      <c r="C190" s="208"/>
      <c r="D190" s="179" t="s">
        <v>241</v>
      </c>
      <c r="E190" s="209" t="s">
        <v>19</v>
      </c>
      <c r="F190" s="210" t="s">
        <v>243</v>
      </c>
      <c r="G190" s="208"/>
      <c r="H190" s="211">
        <v>450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241</v>
      </c>
      <c r="AU190" s="217" t="s">
        <v>85</v>
      </c>
      <c r="AV190" s="14" t="s">
        <v>160</v>
      </c>
      <c r="AW190" s="14" t="s">
        <v>37</v>
      </c>
      <c r="AX190" s="14" t="s">
        <v>83</v>
      </c>
      <c r="AY190" s="217" t="s">
        <v>155</v>
      </c>
    </row>
    <row r="191" spans="1:65" s="2" customFormat="1" ht="21.75" customHeight="1">
      <c r="A191" s="33"/>
      <c r="B191" s="34"/>
      <c r="C191" s="165" t="s">
        <v>393</v>
      </c>
      <c r="D191" s="165" t="s">
        <v>156</v>
      </c>
      <c r="E191" s="166" t="s">
        <v>394</v>
      </c>
      <c r="F191" s="167" t="s">
        <v>395</v>
      </c>
      <c r="G191" s="168" t="s">
        <v>246</v>
      </c>
      <c r="H191" s="169">
        <v>450</v>
      </c>
      <c r="I191" s="170"/>
      <c r="J191" s="171">
        <f>ROUND(I191*H191,2)</f>
        <v>0</v>
      </c>
      <c r="K191" s="172"/>
      <c r="L191" s="38"/>
      <c r="M191" s="173" t="s">
        <v>19</v>
      </c>
      <c r="N191" s="174" t="s">
        <v>46</v>
      </c>
      <c r="O191" s="63"/>
      <c r="P191" s="175">
        <f>O191*H191</f>
        <v>0</v>
      </c>
      <c r="Q191" s="175">
        <v>0</v>
      </c>
      <c r="R191" s="175">
        <f>Q191*H191</f>
        <v>0</v>
      </c>
      <c r="S191" s="175">
        <v>0</v>
      </c>
      <c r="T191" s="17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7" t="s">
        <v>160</v>
      </c>
      <c r="AT191" s="177" t="s">
        <v>156</v>
      </c>
      <c r="AU191" s="177" t="s">
        <v>85</v>
      </c>
      <c r="AY191" s="16" t="s">
        <v>155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6" t="s">
        <v>83</v>
      </c>
      <c r="BK191" s="178">
        <f>ROUND(I191*H191,2)</f>
        <v>0</v>
      </c>
      <c r="BL191" s="16" t="s">
        <v>160</v>
      </c>
      <c r="BM191" s="177" t="s">
        <v>396</v>
      </c>
    </row>
    <row r="192" spans="1:65" s="13" customFormat="1" ht="11.25">
      <c r="B192" s="196"/>
      <c r="C192" s="197"/>
      <c r="D192" s="179" t="s">
        <v>241</v>
      </c>
      <c r="E192" s="198" t="s">
        <v>19</v>
      </c>
      <c r="F192" s="199" t="s">
        <v>369</v>
      </c>
      <c r="G192" s="197"/>
      <c r="H192" s="200">
        <v>220</v>
      </c>
      <c r="I192" s="201"/>
      <c r="J192" s="197"/>
      <c r="K192" s="197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241</v>
      </c>
      <c r="AU192" s="206" t="s">
        <v>85</v>
      </c>
      <c r="AV192" s="13" t="s">
        <v>85</v>
      </c>
      <c r="AW192" s="13" t="s">
        <v>37</v>
      </c>
      <c r="AX192" s="13" t="s">
        <v>75</v>
      </c>
      <c r="AY192" s="206" t="s">
        <v>155</v>
      </c>
    </row>
    <row r="193" spans="1:65" s="13" customFormat="1" ht="11.25">
      <c r="B193" s="196"/>
      <c r="C193" s="197"/>
      <c r="D193" s="179" t="s">
        <v>241</v>
      </c>
      <c r="E193" s="198" t="s">
        <v>19</v>
      </c>
      <c r="F193" s="199" t="s">
        <v>364</v>
      </c>
      <c r="G193" s="197"/>
      <c r="H193" s="200">
        <v>230</v>
      </c>
      <c r="I193" s="201"/>
      <c r="J193" s="197"/>
      <c r="K193" s="197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241</v>
      </c>
      <c r="AU193" s="206" t="s">
        <v>85</v>
      </c>
      <c r="AV193" s="13" t="s">
        <v>85</v>
      </c>
      <c r="AW193" s="13" t="s">
        <v>37</v>
      </c>
      <c r="AX193" s="13" t="s">
        <v>75</v>
      </c>
      <c r="AY193" s="206" t="s">
        <v>155</v>
      </c>
    </row>
    <row r="194" spans="1:65" s="14" customFormat="1" ht="11.25">
      <c r="B194" s="207"/>
      <c r="C194" s="208"/>
      <c r="D194" s="179" t="s">
        <v>241</v>
      </c>
      <c r="E194" s="209" t="s">
        <v>19</v>
      </c>
      <c r="F194" s="210" t="s">
        <v>243</v>
      </c>
      <c r="G194" s="208"/>
      <c r="H194" s="211">
        <v>450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241</v>
      </c>
      <c r="AU194" s="217" t="s">
        <v>85</v>
      </c>
      <c r="AV194" s="14" t="s">
        <v>160</v>
      </c>
      <c r="AW194" s="14" t="s">
        <v>37</v>
      </c>
      <c r="AX194" s="14" t="s">
        <v>83</v>
      </c>
      <c r="AY194" s="217" t="s">
        <v>155</v>
      </c>
    </row>
    <row r="195" spans="1:65" s="2" customFormat="1" ht="16.5" customHeight="1">
      <c r="A195" s="33"/>
      <c r="B195" s="34"/>
      <c r="C195" s="165" t="s">
        <v>397</v>
      </c>
      <c r="D195" s="165" t="s">
        <v>156</v>
      </c>
      <c r="E195" s="166" t="s">
        <v>398</v>
      </c>
      <c r="F195" s="167" t="s">
        <v>399</v>
      </c>
      <c r="G195" s="168" t="s">
        <v>19</v>
      </c>
      <c r="H195" s="169">
        <v>450</v>
      </c>
      <c r="I195" s="170"/>
      <c r="J195" s="171">
        <f>ROUND(I195*H195,2)</f>
        <v>0</v>
      </c>
      <c r="K195" s="172"/>
      <c r="L195" s="38"/>
      <c r="M195" s="173" t="s">
        <v>19</v>
      </c>
      <c r="N195" s="174" t="s">
        <v>46</v>
      </c>
      <c r="O195" s="63"/>
      <c r="P195" s="175">
        <f>O195*H195</f>
        <v>0</v>
      </c>
      <c r="Q195" s="175">
        <v>0</v>
      </c>
      <c r="R195" s="175">
        <f>Q195*H195</f>
        <v>0</v>
      </c>
      <c r="S195" s="175">
        <v>0</v>
      </c>
      <c r="T195" s="17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77" t="s">
        <v>160</v>
      </c>
      <c r="AT195" s="177" t="s">
        <v>156</v>
      </c>
      <c r="AU195" s="177" t="s">
        <v>85</v>
      </c>
      <c r="AY195" s="16" t="s">
        <v>155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6" t="s">
        <v>83</v>
      </c>
      <c r="BK195" s="178">
        <f>ROUND(I195*H195,2)</f>
        <v>0</v>
      </c>
      <c r="BL195" s="16" t="s">
        <v>160</v>
      </c>
      <c r="BM195" s="177" t="s">
        <v>400</v>
      </c>
    </row>
    <row r="196" spans="1:65" s="2" customFormat="1" ht="29.25">
      <c r="A196" s="33"/>
      <c r="B196" s="34"/>
      <c r="C196" s="35"/>
      <c r="D196" s="179" t="s">
        <v>162</v>
      </c>
      <c r="E196" s="35"/>
      <c r="F196" s="180" t="s">
        <v>401</v>
      </c>
      <c r="G196" s="35"/>
      <c r="H196" s="35"/>
      <c r="I196" s="181"/>
      <c r="J196" s="35"/>
      <c r="K196" s="35"/>
      <c r="L196" s="38"/>
      <c r="M196" s="182"/>
      <c r="N196" s="183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162</v>
      </c>
      <c r="AU196" s="16" t="s">
        <v>85</v>
      </c>
    </row>
    <row r="197" spans="1:65" s="2" customFormat="1" ht="16.5" customHeight="1">
      <c r="A197" s="33"/>
      <c r="B197" s="34"/>
      <c r="C197" s="165" t="s">
        <v>402</v>
      </c>
      <c r="D197" s="165" t="s">
        <v>156</v>
      </c>
      <c r="E197" s="166" t="s">
        <v>403</v>
      </c>
      <c r="F197" s="167" t="s">
        <v>386</v>
      </c>
      <c r="G197" s="168" t="s">
        <v>246</v>
      </c>
      <c r="H197" s="169">
        <v>450</v>
      </c>
      <c r="I197" s="170"/>
      <c r="J197" s="171">
        <f>ROUND(I197*H197,2)</f>
        <v>0</v>
      </c>
      <c r="K197" s="172"/>
      <c r="L197" s="38"/>
      <c r="M197" s="173" t="s">
        <v>19</v>
      </c>
      <c r="N197" s="174" t="s">
        <v>46</v>
      </c>
      <c r="O197" s="63"/>
      <c r="P197" s="175">
        <f>O197*H197</f>
        <v>0</v>
      </c>
      <c r="Q197" s="175">
        <v>0</v>
      </c>
      <c r="R197" s="175">
        <f>Q197*H197</f>
        <v>0</v>
      </c>
      <c r="S197" s="175">
        <v>0</v>
      </c>
      <c r="T197" s="17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7" t="s">
        <v>160</v>
      </c>
      <c r="AT197" s="177" t="s">
        <v>156</v>
      </c>
      <c r="AU197" s="177" t="s">
        <v>85</v>
      </c>
      <c r="AY197" s="16" t="s">
        <v>155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16" t="s">
        <v>83</v>
      </c>
      <c r="BK197" s="178">
        <f>ROUND(I197*H197,2)</f>
        <v>0</v>
      </c>
      <c r="BL197" s="16" t="s">
        <v>160</v>
      </c>
      <c r="BM197" s="177" t="s">
        <v>404</v>
      </c>
    </row>
    <row r="198" spans="1:65" s="2" customFormat="1" ht="29.25">
      <c r="A198" s="33"/>
      <c r="B198" s="34"/>
      <c r="C198" s="35"/>
      <c r="D198" s="179" t="s">
        <v>162</v>
      </c>
      <c r="E198" s="35"/>
      <c r="F198" s="180" t="s">
        <v>405</v>
      </c>
      <c r="G198" s="35"/>
      <c r="H198" s="35"/>
      <c r="I198" s="181"/>
      <c r="J198" s="35"/>
      <c r="K198" s="35"/>
      <c r="L198" s="38"/>
      <c r="M198" s="182"/>
      <c r="N198" s="183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162</v>
      </c>
      <c r="AU198" s="16" t="s">
        <v>85</v>
      </c>
    </row>
    <row r="199" spans="1:65" s="13" customFormat="1" ht="11.25">
      <c r="B199" s="196"/>
      <c r="C199" s="197"/>
      <c r="D199" s="179" t="s">
        <v>241</v>
      </c>
      <c r="E199" s="198" t="s">
        <v>19</v>
      </c>
      <c r="F199" s="199" t="s">
        <v>369</v>
      </c>
      <c r="G199" s="197"/>
      <c r="H199" s="200">
        <v>220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241</v>
      </c>
      <c r="AU199" s="206" t="s">
        <v>85</v>
      </c>
      <c r="AV199" s="13" t="s">
        <v>85</v>
      </c>
      <c r="AW199" s="13" t="s">
        <v>37</v>
      </c>
      <c r="AX199" s="13" t="s">
        <v>75</v>
      </c>
      <c r="AY199" s="206" t="s">
        <v>155</v>
      </c>
    </row>
    <row r="200" spans="1:65" s="13" customFormat="1" ht="11.25">
      <c r="B200" s="196"/>
      <c r="C200" s="197"/>
      <c r="D200" s="179" t="s">
        <v>241</v>
      </c>
      <c r="E200" s="198" t="s">
        <v>19</v>
      </c>
      <c r="F200" s="199" t="s">
        <v>364</v>
      </c>
      <c r="G200" s="197"/>
      <c r="H200" s="200">
        <v>230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241</v>
      </c>
      <c r="AU200" s="206" t="s">
        <v>85</v>
      </c>
      <c r="AV200" s="13" t="s">
        <v>85</v>
      </c>
      <c r="AW200" s="13" t="s">
        <v>37</v>
      </c>
      <c r="AX200" s="13" t="s">
        <v>75</v>
      </c>
      <c r="AY200" s="206" t="s">
        <v>155</v>
      </c>
    </row>
    <row r="201" spans="1:65" s="14" customFormat="1" ht="11.25">
      <c r="B201" s="207"/>
      <c r="C201" s="208"/>
      <c r="D201" s="179" t="s">
        <v>241</v>
      </c>
      <c r="E201" s="209" t="s">
        <v>19</v>
      </c>
      <c r="F201" s="210" t="s">
        <v>243</v>
      </c>
      <c r="G201" s="208"/>
      <c r="H201" s="211">
        <v>450</v>
      </c>
      <c r="I201" s="212"/>
      <c r="J201" s="208"/>
      <c r="K201" s="208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241</v>
      </c>
      <c r="AU201" s="217" t="s">
        <v>85</v>
      </c>
      <c r="AV201" s="14" t="s">
        <v>160</v>
      </c>
      <c r="AW201" s="14" t="s">
        <v>37</v>
      </c>
      <c r="AX201" s="14" t="s">
        <v>83</v>
      </c>
      <c r="AY201" s="217" t="s">
        <v>155</v>
      </c>
    </row>
    <row r="202" spans="1:65" s="11" customFormat="1" ht="22.9" customHeight="1">
      <c r="B202" s="151"/>
      <c r="C202" s="152"/>
      <c r="D202" s="153" t="s">
        <v>74</v>
      </c>
      <c r="E202" s="194" t="s">
        <v>406</v>
      </c>
      <c r="F202" s="194" t="s">
        <v>407</v>
      </c>
      <c r="G202" s="152"/>
      <c r="H202" s="152"/>
      <c r="I202" s="155"/>
      <c r="J202" s="195">
        <f>BK202</f>
        <v>0</v>
      </c>
      <c r="K202" s="152"/>
      <c r="L202" s="157"/>
      <c r="M202" s="158"/>
      <c r="N202" s="159"/>
      <c r="O202" s="159"/>
      <c r="P202" s="160">
        <f>SUM(P203:P206)</f>
        <v>0</v>
      </c>
      <c r="Q202" s="159"/>
      <c r="R202" s="160">
        <f>SUM(R203:R206)</f>
        <v>0</v>
      </c>
      <c r="S202" s="159"/>
      <c r="T202" s="161">
        <f>SUM(T203:T206)</f>
        <v>0</v>
      </c>
      <c r="AR202" s="162" t="s">
        <v>83</v>
      </c>
      <c r="AT202" s="163" t="s">
        <v>74</v>
      </c>
      <c r="AU202" s="163" t="s">
        <v>83</v>
      </c>
      <c r="AY202" s="162" t="s">
        <v>155</v>
      </c>
      <c r="BK202" s="164">
        <f>SUM(BK203:BK206)</f>
        <v>0</v>
      </c>
    </row>
    <row r="203" spans="1:65" s="2" customFormat="1" ht="21.75" customHeight="1">
      <c r="A203" s="33"/>
      <c r="B203" s="34"/>
      <c r="C203" s="165" t="s">
        <v>408</v>
      </c>
      <c r="D203" s="165" t="s">
        <v>156</v>
      </c>
      <c r="E203" s="166" t="s">
        <v>409</v>
      </c>
      <c r="F203" s="167" t="s">
        <v>410</v>
      </c>
      <c r="G203" s="168" t="s">
        <v>324</v>
      </c>
      <c r="H203" s="169">
        <v>33.808</v>
      </c>
      <c r="I203" s="170"/>
      <c r="J203" s="171">
        <f>ROUND(I203*H203,2)</f>
        <v>0</v>
      </c>
      <c r="K203" s="172"/>
      <c r="L203" s="38"/>
      <c r="M203" s="173" t="s">
        <v>19</v>
      </c>
      <c r="N203" s="174" t="s">
        <v>46</v>
      </c>
      <c r="O203" s="63"/>
      <c r="P203" s="175">
        <f>O203*H203</f>
        <v>0</v>
      </c>
      <c r="Q203" s="175">
        <v>0</v>
      </c>
      <c r="R203" s="175">
        <f>Q203*H203</f>
        <v>0</v>
      </c>
      <c r="S203" s="175">
        <v>0</v>
      </c>
      <c r="T203" s="176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7" t="s">
        <v>160</v>
      </c>
      <c r="AT203" s="177" t="s">
        <v>156</v>
      </c>
      <c r="AU203" s="177" t="s">
        <v>85</v>
      </c>
      <c r="AY203" s="16" t="s">
        <v>155</v>
      </c>
      <c r="BE203" s="178">
        <f>IF(N203="základní",J203,0)</f>
        <v>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16" t="s">
        <v>83</v>
      </c>
      <c r="BK203" s="178">
        <f>ROUND(I203*H203,2)</f>
        <v>0</v>
      </c>
      <c r="BL203" s="16" t="s">
        <v>160</v>
      </c>
      <c r="BM203" s="177" t="s">
        <v>411</v>
      </c>
    </row>
    <row r="204" spans="1:65" s="2" customFormat="1" ht="21.75" customHeight="1">
      <c r="A204" s="33"/>
      <c r="B204" s="34"/>
      <c r="C204" s="165" t="s">
        <v>412</v>
      </c>
      <c r="D204" s="165" t="s">
        <v>156</v>
      </c>
      <c r="E204" s="166" t="s">
        <v>413</v>
      </c>
      <c r="F204" s="167" t="s">
        <v>414</v>
      </c>
      <c r="G204" s="168" t="s">
        <v>324</v>
      </c>
      <c r="H204" s="169">
        <v>473.31200000000001</v>
      </c>
      <c r="I204" s="170"/>
      <c r="J204" s="171">
        <f>ROUND(I204*H204,2)</f>
        <v>0</v>
      </c>
      <c r="K204" s="172"/>
      <c r="L204" s="38"/>
      <c r="M204" s="173" t="s">
        <v>19</v>
      </c>
      <c r="N204" s="174" t="s">
        <v>46</v>
      </c>
      <c r="O204" s="63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77" t="s">
        <v>160</v>
      </c>
      <c r="AT204" s="177" t="s">
        <v>156</v>
      </c>
      <c r="AU204" s="177" t="s">
        <v>85</v>
      </c>
      <c r="AY204" s="16" t="s">
        <v>155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16" t="s">
        <v>83</v>
      </c>
      <c r="BK204" s="178">
        <f>ROUND(I204*H204,2)</f>
        <v>0</v>
      </c>
      <c r="BL204" s="16" t="s">
        <v>160</v>
      </c>
      <c r="BM204" s="177" t="s">
        <v>415</v>
      </c>
    </row>
    <row r="205" spans="1:65" s="13" customFormat="1" ht="11.25">
      <c r="B205" s="196"/>
      <c r="C205" s="197"/>
      <c r="D205" s="179" t="s">
        <v>241</v>
      </c>
      <c r="E205" s="197"/>
      <c r="F205" s="199" t="s">
        <v>416</v>
      </c>
      <c r="G205" s="197"/>
      <c r="H205" s="200">
        <v>473.31200000000001</v>
      </c>
      <c r="I205" s="201"/>
      <c r="J205" s="197"/>
      <c r="K205" s="197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241</v>
      </c>
      <c r="AU205" s="206" t="s">
        <v>85</v>
      </c>
      <c r="AV205" s="13" t="s">
        <v>85</v>
      </c>
      <c r="AW205" s="13" t="s">
        <v>4</v>
      </c>
      <c r="AX205" s="13" t="s">
        <v>83</v>
      </c>
      <c r="AY205" s="206" t="s">
        <v>155</v>
      </c>
    </row>
    <row r="206" spans="1:65" s="2" customFormat="1" ht="21.75" customHeight="1">
      <c r="A206" s="33"/>
      <c r="B206" s="34"/>
      <c r="C206" s="165" t="s">
        <v>417</v>
      </c>
      <c r="D206" s="165" t="s">
        <v>156</v>
      </c>
      <c r="E206" s="166" t="s">
        <v>418</v>
      </c>
      <c r="F206" s="167" t="s">
        <v>419</v>
      </c>
      <c r="G206" s="168" t="s">
        <v>324</v>
      </c>
      <c r="H206" s="169">
        <v>33.808</v>
      </c>
      <c r="I206" s="170"/>
      <c r="J206" s="171">
        <f>ROUND(I206*H206,2)</f>
        <v>0</v>
      </c>
      <c r="K206" s="172"/>
      <c r="L206" s="38"/>
      <c r="M206" s="173" t="s">
        <v>19</v>
      </c>
      <c r="N206" s="174" t="s">
        <v>46</v>
      </c>
      <c r="O206" s="63"/>
      <c r="P206" s="175">
        <f>O206*H206</f>
        <v>0</v>
      </c>
      <c r="Q206" s="175">
        <v>0</v>
      </c>
      <c r="R206" s="175">
        <f>Q206*H206</f>
        <v>0</v>
      </c>
      <c r="S206" s="175">
        <v>0</v>
      </c>
      <c r="T206" s="176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7" t="s">
        <v>160</v>
      </c>
      <c r="AT206" s="177" t="s">
        <v>156</v>
      </c>
      <c r="AU206" s="177" t="s">
        <v>85</v>
      </c>
      <c r="AY206" s="16" t="s">
        <v>155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16" t="s">
        <v>83</v>
      </c>
      <c r="BK206" s="178">
        <f>ROUND(I206*H206,2)</f>
        <v>0</v>
      </c>
      <c r="BL206" s="16" t="s">
        <v>160</v>
      </c>
      <c r="BM206" s="177" t="s">
        <v>420</v>
      </c>
    </row>
    <row r="207" spans="1:65" s="11" customFormat="1" ht="22.9" customHeight="1">
      <c r="B207" s="151"/>
      <c r="C207" s="152"/>
      <c r="D207" s="153" t="s">
        <v>74</v>
      </c>
      <c r="E207" s="194" t="s">
        <v>421</v>
      </c>
      <c r="F207" s="194" t="s">
        <v>422</v>
      </c>
      <c r="G207" s="152"/>
      <c r="H207" s="152"/>
      <c r="I207" s="155"/>
      <c r="J207" s="195">
        <f>BK207</f>
        <v>0</v>
      </c>
      <c r="K207" s="152"/>
      <c r="L207" s="157"/>
      <c r="M207" s="158"/>
      <c r="N207" s="159"/>
      <c r="O207" s="159"/>
      <c r="P207" s="160">
        <f>P208</f>
        <v>0</v>
      </c>
      <c r="Q207" s="159"/>
      <c r="R207" s="160">
        <f>R208</f>
        <v>0</v>
      </c>
      <c r="S207" s="159"/>
      <c r="T207" s="161">
        <f>T208</f>
        <v>0</v>
      </c>
      <c r="AR207" s="162" t="s">
        <v>83</v>
      </c>
      <c r="AT207" s="163" t="s">
        <v>74</v>
      </c>
      <c r="AU207" s="163" t="s">
        <v>83</v>
      </c>
      <c r="AY207" s="162" t="s">
        <v>155</v>
      </c>
      <c r="BK207" s="164">
        <f>BK208</f>
        <v>0</v>
      </c>
    </row>
    <row r="208" spans="1:65" s="2" customFormat="1" ht="21.75" customHeight="1">
      <c r="A208" s="33"/>
      <c r="B208" s="34"/>
      <c r="C208" s="165" t="s">
        <v>423</v>
      </c>
      <c r="D208" s="165" t="s">
        <v>156</v>
      </c>
      <c r="E208" s="166" t="s">
        <v>424</v>
      </c>
      <c r="F208" s="167" t="s">
        <v>425</v>
      </c>
      <c r="G208" s="168" t="s">
        <v>324</v>
      </c>
      <c r="H208" s="169">
        <v>46.058999999999997</v>
      </c>
      <c r="I208" s="170"/>
      <c r="J208" s="171">
        <f>ROUND(I208*H208,2)</f>
        <v>0</v>
      </c>
      <c r="K208" s="172"/>
      <c r="L208" s="38"/>
      <c r="M208" s="218" t="s">
        <v>19</v>
      </c>
      <c r="N208" s="219" t="s">
        <v>46</v>
      </c>
      <c r="O208" s="186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77" t="s">
        <v>160</v>
      </c>
      <c r="AT208" s="177" t="s">
        <v>156</v>
      </c>
      <c r="AU208" s="177" t="s">
        <v>85</v>
      </c>
      <c r="AY208" s="16" t="s">
        <v>155</v>
      </c>
      <c r="BE208" s="178">
        <f>IF(N208="základní",J208,0)</f>
        <v>0</v>
      </c>
      <c r="BF208" s="178">
        <f>IF(N208="snížená",J208,0)</f>
        <v>0</v>
      </c>
      <c r="BG208" s="178">
        <f>IF(N208="zákl. přenesená",J208,0)</f>
        <v>0</v>
      </c>
      <c r="BH208" s="178">
        <f>IF(N208="sníž. přenesená",J208,0)</f>
        <v>0</v>
      </c>
      <c r="BI208" s="178">
        <f>IF(N208="nulová",J208,0)</f>
        <v>0</v>
      </c>
      <c r="BJ208" s="16" t="s">
        <v>83</v>
      </c>
      <c r="BK208" s="178">
        <f>ROUND(I208*H208,2)</f>
        <v>0</v>
      </c>
      <c r="BL208" s="16" t="s">
        <v>160</v>
      </c>
      <c r="BM208" s="177" t="s">
        <v>426</v>
      </c>
    </row>
    <row r="209" spans="1:31" s="2" customFormat="1" ht="6.95" customHeight="1">
      <c r="A209" s="33"/>
      <c r="B209" s="46"/>
      <c r="C209" s="47"/>
      <c r="D209" s="47"/>
      <c r="E209" s="47"/>
      <c r="F209" s="47"/>
      <c r="G209" s="47"/>
      <c r="H209" s="47"/>
      <c r="I209" s="47"/>
      <c r="J209" s="47"/>
      <c r="K209" s="47"/>
      <c r="L209" s="38"/>
      <c r="M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</row>
  </sheetData>
  <sheetProtection algorithmName="SHA-512" hashValue="RxY69oeWJvYyY5G7xY1JG5Nl0goScrDQuB2W+F5tB8F+/zNX127B/rPluUPJL5lR8Gop/IaTy6aYHRy1ssDs6A==" saltValue="T9DGPof3sSSsSh+aJo+KFZFWytaTI6K7XRN4h016iv66xbx7rdnGIV6LrB92XLV92dLvbRLt06AjPXeTZZ/Ncg==" spinCount="100000" sheet="1" objects="1" scenarios="1" formatColumns="0" formatRows="0" autoFilter="0"/>
  <autoFilter ref="C85:K208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91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427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ROUND((SUM(BE80:BE105)),  2)</f>
        <v>0</v>
      </c>
      <c r="G33" s="33"/>
      <c r="H33" s="33"/>
      <c r="I33" s="117">
        <v>0.21</v>
      </c>
      <c r="J33" s="116">
        <f>ROUND(((SUM(BE80:BE105))*I33),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ROUND((SUM(BF80:BF105)),  2)</f>
        <v>0</v>
      </c>
      <c r="G34" s="33"/>
      <c r="H34" s="33"/>
      <c r="I34" s="117">
        <v>0.15</v>
      </c>
      <c r="J34" s="116">
        <f>ROUND(((SUM(BF80:BF105))*I34),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ROUND((SUM(BG80:BG105)),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ROUND((SUM(BH80:BH105)),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ROUND((SUM(BI80:BI105)),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020_PŠ Filipová -  SO 02 - VRN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138</v>
      </c>
      <c r="E60" s="136"/>
      <c r="F60" s="136"/>
      <c r="G60" s="136"/>
      <c r="H60" s="136"/>
      <c r="I60" s="136"/>
      <c r="J60" s="137">
        <f>J81</f>
        <v>0</v>
      </c>
      <c r="K60" s="134"/>
      <c r="L60" s="138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>
      <c r="A67" s="33"/>
      <c r="B67" s="34"/>
      <c r="C67" s="22" t="s">
        <v>139</v>
      </c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>
      <c r="A70" s="33"/>
      <c r="B70" s="34"/>
      <c r="C70" s="35"/>
      <c r="D70" s="35"/>
      <c r="E70" s="284" t="str">
        <f>E7</f>
        <v>Desná, Loučná nad Desnou - oprava zdí a koryta toku, 1. etapa</v>
      </c>
      <c r="F70" s="285"/>
      <c r="G70" s="285"/>
      <c r="H70" s="28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132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241" t="str">
        <f>E9</f>
        <v>020_PŠ Filipová -  SO 02 - VRN</v>
      </c>
      <c r="F72" s="286"/>
      <c r="G72" s="286"/>
      <c r="H72" s="286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21</v>
      </c>
      <c r="D74" s="35"/>
      <c r="E74" s="35"/>
      <c r="F74" s="26" t="str">
        <f>F12</f>
        <v>KN Rejhotice</v>
      </c>
      <c r="G74" s="35"/>
      <c r="H74" s="35"/>
      <c r="I74" s="28" t="s">
        <v>23</v>
      </c>
      <c r="J74" s="58" t="str">
        <f>IF(J12="","",J12)</f>
        <v>15. 2. 2021</v>
      </c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>
      <c r="A76" s="33"/>
      <c r="B76" s="34"/>
      <c r="C76" s="28" t="s">
        <v>25</v>
      </c>
      <c r="D76" s="35"/>
      <c r="E76" s="35"/>
      <c r="F76" s="26" t="str">
        <f>E15</f>
        <v>Povodí Moravy, s.p.</v>
      </c>
      <c r="G76" s="35"/>
      <c r="H76" s="35"/>
      <c r="I76" s="28" t="s">
        <v>33</v>
      </c>
      <c r="J76" s="31" t="str">
        <f>E21</f>
        <v>Ing. Vít Pučálek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28" t="s">
        <v>31</v>
      </c>
      <c r="D77" s="35"/>
      <c r="E77" s="35"/>
      <c r="F77" s="26" t="str">
        <f>IF(E18="","",E18)</f>
        <v>Vyplň údaj</v>
      </c>
      <c r="G77" s="35"/>
      <c r="H77" s="35"/>
      <c r="I77" s="28" t="s">
        <v>38</v>
      </c>
      <c r="J77" s="31" t="str">
        <f>E24</f>
        <v>Ing. Vít Pučálek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>
      <c r="A79" s="139"/>
      <c r="B79" s="140"/>
      <c r="C79" s="141" t="s">
        <v>140</v>
      </c>
      <c r="D79" s="142" t="s">
        <v>60</v>
      </c>
      <c r="E79" s="142" t="s">
        <v>56</v>
      </c>
      <c r="F79" s="142" t="s">
        <v>57</v>
      </c>
      <c r="G79" s="142" t="s">
        <v>141</v>
      </c>
      <c r="H79" s="142" t="s">
        <v>142</v>
      </c>
      <c r="I79" s="142" t="s">
        <v>143</v>
      </c>
      <c r="J79" s="143" t="s">
        <v>136</v>
      </c>
      <c r="K79" s="144" t="s">
        <v>144</v>
      </c>
      <c r="L79" s="145"/>
      <c r="M79" s="67" t="s">
        <v>19</v>
      </c>
      <c r="N79" s="68" t="s">
        <v>45</v>
      </c>
      <c r="O79" s="68" t="s">
        <v>145</v>
      </c>
      <c r="P79" s="68" t="s">
        <v>146</v>
      </c>
      <c r="Q79" s="68" t="s">
        <v>147</v>
      </c>
      <c r="R79" s="68" t="s">
        <v>148</v>
      </c>
      <c r="S79" s="68" t="s">
        <v>149</v>
      </c>
      <c r="T79" s="69" t="s">
        <v>150</v>
      </c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</row>
    <row r="80" spans="1:63" s="2" customFormat="1" ht="22.9" customHeight="1">
      <c r="A80" s="33"/>
      <c r="B80" s="34"/>
      <c r="C80" s="74" t="s">
        <v>151</v>
      </c>
      <c r="D80" s="35"/>
      <c r="E80" s="35"/>
      <c r="F80" s="35"/>
      <c r="G80" s="35"/>
      <c r="H80" s="35"/>
      <c r="I80" s="35"/>
      <c r="J80" s="146">
        <f>BK80</f>
        <v>0</v>
      </c>
      <c r="K80" s="35"/>
      <c r="L80" s="38"/>
      <c r="M80" s="70"/>
      <c r="N80" s="147"/>
      <c r="O80" s="71"/>
      <c r="P80" s="148">
        <f>P81</f>
        <v>0</v>
      </c>
      <c r="Q80" s="71"/>
      <c r="R80" s="148">
        <f>R81</f>
        <v>0</v>
      </c>
      <c r="S80" s="71"/>
      <c r="T80" s="149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74</v>
      </c>
      <c r="AU80" s="16" t="s">
        <v>137</v>
      </c>
      <c r="BK80" s="150">
        <f>BK81</f>
        <v>0</v>
      </c>
    </row>
    <row r="81" spans="1:65" s="11" customFormat="1" ht="25.9" customHeight="1">
      <c r="B81" s="151"/>
      <c r="C81" s="152"/>
      <c r="D81" s="153" t="s">
        <v>74</v>
      </c>
      <c r="E81" s="154" t="s">
        <v>152</v>
      </c>
      <c r="F81" s="154" t="s">
        <v>153</v>
      </c>
      <c r="G81" s="152"/>
      <c r="H81" s="152"/>
      <c r="I81" s="155"/>
      <c r="J81" s="156">
        <f>BK81</f>
        <v>0</v>
      </c>
      <c r="K81" s="152"/>
      <c r="L81" s="157"/>
      <c r="M81" s="158"/>
      <c r="N81" s="159"/>
      <c r="O81" s="159"/>
      <c r="P81" s="160">
        <f>SUM(P82:P105)</f>
        <v>0</v>
      </c>
      <c r="Q81" s="159"/>
      <c r="R81" s="160">
        <f>SUM(R82:R105)</f>
        <v>0</v>
      </c>
      <c r="S81" s="159"/>
      <c r="T81" s="161">
        <f>SUM(T82:T105)</f>
        <v>0</v>
      </c>
      <c r="AR81" s="162" t="s">
        <v>154</v>
      </c>
      <c r="AT81" s="163" t="s">
        <v>74</v>
      </c>
      <c r="AU81" s="163" t="s">
        <v>75</v>
      </c>
      <c r="AY81" s="162" t="s">
        <v>155</v>
      </c>
      <c r="BK81" s="164">
        <f>SUM(BK82:BK105)</f>
        <v>0</v>
      </c>
    </row>
    <row r="82" spans="1:65" s="2" customFormat="1" ht="16.5" customHeight="1">
      <c r="A82" s="33"/>
      <c r="B82" s="34"/>
      <c r="C82" s="165" t="s">
        <v>83</v>
      </c>
      <c r="D82" s="165" t="s">
        <v>156</v>
      </c>
      <c r="E82" s="166" t="s">
        <v>157</v>
      </c>
      <c r="F82" s="167" t="s">
        <v>158</v>
      </c>
      <c r="G82" s="168" t="s">
        <v>159</v>
      </c>
      <c r="H82" s="169">
        <v>1</v>
      </c>
      <c r="I82" s="170"/>
      <c r="J82" s="171">
        <f>ROUND(I82*H82,2)</f>
        <v>0</v>
      </c>
      <c r="K82" s="172"/>
      <c r="L82" s="38"/>
      <c r="M82" s="173" t="s">
        <v>19</v>
      </c>
      <c r="N82" s="174" t="s">
        <v>46</v>
      </c>
      <c r="O82" s="63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7" t="s">
        <v>160</v>
      </c>
      <c r="AT82" s="177" t="s">
        <v>156</v>
      </c>
      <c r="AU82" s="177" t="s">
        <v>83</v>
      </c>
      <c r="AY82" s="16" t="s">
        <v>155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16" t="s">
        <v>83</v>
      </c>
      <c r="BK82" s="178">
        <f>ROUND(I82*H82,2)</f>
        <v>0</v>
      </c>
      <c r="BL82" s="16" t="s">
        <v>160</v>
      </c>
      <c r="BM82" s="177" t="s">
        <v>428</v>
      </c>
    </row>
    <row r="83" spans="1:65" s="2" customFormat="1" ht="68.25">
      <c r="A83" s="33"/>
      <c r="B83" s="34"/>
      <c r="C83" s="35"/>
      <c r="D83" s="179" t="s">
        <v>162</v>
      </c>
      <c r="E83" s="35"/>
      <c r="F83" s="180" t="s">
        <v>163</v>
      </c>
      <c r="G83" s="35"/>
      <c r="H83" s="35"/>
      <c r="I83" s="181"/>
      <c r="J83" s="35"/>
      <c r="K83" s="35"/>
      <c r="L83" s="38"/>
      <c r="M83" s="182"/>
      <c r="N83" s="183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162</v>
      </c>
      <c r="AU83" s="16" t="s">
        <v>83</v>
      </c>
    </row>
    <row r="84" spans="1:65" s="2" customFormat="1" ht="16.5" customHeight="1">
      <c r="A84" s="33"/>
      <c r="B84" s="34"/>
      <c r="C84" s="165" t="s">
        <v>85</v>
      </c>
      <c r="D84" s="165" t="s">
        <v>156</v>
      </c>
      <c r="E84" s="166" t="s">
        <v>164</v>
      </c>
      <c r="F84" s="167" t="s">
        <v>165</v>
      </c>
      <c r="G84" s="168" t="s">
        <v>159</v>
      </c>
      <c r="H84" s="169">
        <v>1</v>
      </c>
      <c r="I84" s="170"/>
      <c r="J84" s="171">
        <f>ROUND(I84*H84,2)</f>
        <v>0</v>
      </c>
      <c r="K84" s="172"/>
      <c r="L84" s="38"/>
      <c r="M84" s="173" t="s">
        <v>19</v>
      </c>
      <c r="N84" s="174" t="s">
        <v>46</v>
      </c>
      <c r="O84" s="6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160</v>
      </c>
      <c r="AT84" s="177" t="s">
        <v>156</v>
      </c>
      <c r="AU84" s="177" t="s">
        <v>83</v>
      </c>
      <c r="AY84" s="16" t="s">
        <v>155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83</v>
      </c>
      <c r="BK84" s="178">
        <f>ROUND(I84*H84,2)</f>
        <v>0</v>
      </c>
      <c r="BL84" s="16" t="s">
        <v>160</v>
      </c>
      <c r="BM84" s="177" t="s">
        <v>429</v>
      </c>
    </row>
    <row r="85" spans="1:65" s="2" customFormat="1" ht="29.25">
      <c r="A85" s="33"/>
      <c r="B85" s="34"/>
      <c r="C85" s="35"/>
      <c r="D85" s="179" t="s">
        <v>162</v>
      </c>
      <c r="E85" s="35"/>
      <c r="F85" s="180" t="s">
        <v>167</v>
      </c>
      <c r="G85" s="35"/>
      <c r="H85" s="35"/>
      <c r="I85" s="181"/>
      <c r="J85" s="35"/>
      <c r="K85" s="35"/>
      <c r="L85" s="38"/>
      <c r="M85" s="182"/>
      <c r="N85" s="183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162</v>
      </c>
      <c r="AU85" s="16" t="s">
        <v>83</v>
      </c>
    </row>
    <row r="86" spans="1:65" s="2" customFormat="1" ht="16.5" customHeight="1">
      <c r="A86" s="33"/>
      <c r="B86" s="34"/>
      <c r="C86" s="165" t="s">
        <v>168</v>
      </c>
      <c r="D86" s="165" t="s">
        <v>156</v>
      </c>
      <c r="E86" s="166" t="s">
        <v>169</v>
      </c>
      <c r="F86" s="167" t="s">
        <v>170</v>
      </c>
      <c r="G86" s="168" t="s">
        <v>159</v>
      </c>
      <c r="H86" s="169">
        <v>1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46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160</v>
      </c>
      <c r="AT86" s="177" t="s">
        <v>156</v>
      </c>
      <c r="AU86" s="177" t="s">
        <v>83</v>
      </c>
      <c r="AY86" s="16" t="s">
        <v>155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83</v>
      </c>
      <c r="BK86" s="178">
        <f>ROUND(I86*H86,2)</f>
        <v>0</v>
      </c>
      <c r="BL86" s="16" t="s">
        <v>160</v>
      </c>
      <c r="BM86" s="177" t="s">
        <v>430</v>
      </c>
    </row>
    <row r="87" spans="1:65" s="2" customFormat="1" ht="19.5">
      <c r="A87" s="33"/>
      <c r="B87" s="34"/>
      <c r="C87" s="35"/>
      <c r="D87" s="179" t="s">
        <v>162</v>
      </c>
      <c r="E87" s="35"/>
      <c r="F87" s="180" t="s">
        <v>172</v>
      </c>
      <c r="G87" s="35"/>
      <c r="H87" s="35"/>
      <c r="I87" s="181"/>
      <c r="J87" s="35"/>
      <c r="K87" s="35"/>
      <c r="L87" s="38"/>
      <c r="M87" s="182"/>
      <c r="N87" s="183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162</v>
      </c>
      <c r="AU87" s="16" t="s">
        <v>83</v>
      </c>
    </row>
    <row r="88" spans="1:65" s="2" customFormat="1" ht="16.5" customHeight="1">
      <c r="A88" s="33"/>
      <c r="B88" s="34"/>
      <c r="C88" s="165" t="s">
        <v>160</v>
      </c>
      <c r="D88" s="165" t="s">
        <v>156</v>
      </c>
      <c r="E88" s="166" t="s">
        <v>173</v>
      </c>
      <c r="F88" s="167" t="s">
        <v>174</v>
      </c>
      <c r="G88" s="168" t="s">
        <v>159</v>
      </c>
      <c r="H88" s="169">
        <v>1</v>
      </c>
      <c r="I88" s="170"/>
      <c r="J88" s="171">
        <f>ROUND(I88*H88,2)</f>
        <v>0</v>
      </c>
      <c r="K88" s="172"/>
      <c r="L88" s="38"/>
      <c r="M88" s="173" t="s">
        <v>19</v>
      </c>
      <c r="N88" s="174" t="s">
        <v>46</v>
      </c>
      <c r="O88" s="6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7" t="s">
        <v>160</v>
      </c>
      <c r="AT88" s="177" t="s">
        <v>156</v>
      </c>
      <c r="AU88" s="177" t="s">
        <v>83</v>
      </c>
      <c r="AY88" s="16" t="s">
        <v>155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6" t="s">
        <v>83</v>
      </c>
      <c r="BK88" s="178">
        <f>ROUND(I88*H88,2)</f>
        <v>0</v>
      </c>
      <c r="BL88" s="16" t="s">
        <v>160</v>
      </c>
      <c r="BM88" s="177" t="s">
        <v>431</v>
      </c>
    </row>
    <row r="89" spans="1:65" s="2" customFormat="1" ht="29.25">
      <c r="A89" s="33"/>
      <c r="B89" s="34"/>
      <c r="C89" s="35"/>
      <c r="D89" s="179" t="s">
        <v>162</v>
      </c>
      <c r="E89" s="35"/>
      <c r="F89" s="180" t="s">
        <v>176</v>
      </c>
      <c r="G89" s="35"/>
      <c r="H89" s="35"/>
      <c r="I89" s="181"/>
      <c r="J89" s="35"/>
      <c r="K89" s="35"/>
      <c r="L89" s="38"/>
      <c r="M89" s="182"/>
      <c r="N89" s="183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162</v>
      </c>
      <c r="AU89" s="16" t="s">
        <v>83</v>
      </c>
    </row>
    <row r="90" spans="1:65" s="2" customFormat="1" ht="16.5" customHeight="1">
      <c r="A90" s="33"/>
      <c r="B90" s="34"/>
      <c r="C90" s="165" t="s">
        <v>154</v>
      </c>
      <c r="D90" s="165" t="s">
        <v>156</v>
      </c>
      <c r="E90" s="166" t="s">
        <v>177</v>
      </c>
      <c r="F90" s="167" t="s">
        <v>178</v>
      </c>
      <c r="G90" s="168" t="s">
        <v>159</v>
      </c>
      <c r="H90" s="169">
        <v>1</v>
      </c>
      <c r="I90" s="170"/>
      <c r="J90" s="171">
        <f>ROUND(I90*H90,2)</f>
        <v>0</v>
      </c>
      <c r="K90" s="172"/>
      <c r="L90" s="38"/>
      <c r="M90" s="173" t="s">
        <v>19</v>
      </c>
      <c r="N90" s="174" t="s">
        <v>46</v>
      </c>
      <c r="O90" s="6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160</v>
      </c>
      <c r="AT90" s="177" t="s">
        <v>156</v>
      </c>
      <c r="AU90" s="177" t="s">
        <v>83</v>
      </c>
      <c r="AY90" s="16" t="s">
        <v>155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83</v>
      </c>
      <c r="BK90" s="178">
        <f>ROUND(I90*H90,2)</f>
        <v>0</v>
      </c>
      <c r="BL90" s="16" t="s">
        <v>160</v>
      </c>
      <c r="BM90" s="177" t="s">
        <v>432</v>
      </c>
    </row>
    <row r="91" spans="1:65" s="2" customFormat="1" ht="16.5" customHeight="1">
      <c r="A91" s="33"/>
      <c r="B91" s="34"/>
      <c r="C91" s="165" t="s">
        <v>185</v>
      </c>
      <c r="D91" s="165" t="s">
        <v>156</v>
      </c>
      <c r="E91" s="166" t="s">
        <v>186</v>
      </c>
      <c r="F91" s="167" t="s">
        <v>187</v>
      </c>
      <c r="G91" s="168" t="s">
        <v>159</v>
      </c>
      <c r="H91" s="169">
        <v>1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83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433</v>
      </c>
    </row>
    <row r="92" spans="1:65" s="2" customFormat="1" ht="19.5">
      <c r="A92" s="33"/>
      <c r="B92" s="34"/>
      <c r="C92" s="35"/>
      <c r="D92" s="179" t="s">
        <v>162</v>
      </c>
      <c r="E92" s="35"/>
      <c r="F92" s="180" t="s">
        <v>189</v>
      </c>
      <c r="G92" s="35"/>
      <c r="H92" s="35"/>
      <c r="I92" s="181"/>
      <c r="J92" s="35"/>
      <c r="K92" s="35"/>
      <c r="L92" s="38"/>
      <c r="M92" s="182"/>
      <c r="N92" s="183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162</v>
      </c>
      <c r="AU92" s="16" t="s">
        <v>83</v>
      </c>
    </row>
    <row r="93" spans="1:65" s="2" customFormat="1" ht="16.5" customHeight="1">
      <c r="A93" s="33"/>
      <c r="B93" s="34"/>
      <c r="C93" s="165" t="s">
        <v>195</v>
      </c>
      <c r="D93" s="165" t="s">
        <v>156</v>
      </c>
      <c r="E93" s="166" t="s">
        <v>196</v>
      </c>
      <c r="F93" s="167" t="s">
        <v>197</v>
      </c>
      <c r="G93" s="168" t="s">
        <v>159</v>
      </c>
      <c r="H93" s="169">
        <v>1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46</v>
      </c>
      <c r="O93" s="6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160</v>
      </c>
      <c r="AT93" s="177" t="s">
        <v>156</v>
      </c>
      <c r="AU93" s="177" t="s">
        <v>83</v>
      </c>
      <c r="AY93" s="16" t="s">
        <v>155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83</v>
      </c>
      <c r="BK93" s="178">
        <f>ROUND(I93*H93,2)</f>
        <v>0</v>
      </c>
      <c r="BL93" s="16" t="s">
        <v>160</v>
      </c>
      <c r="BM93" s="177" t="s">
        <v>434</v>
      </c>
    </row>
    <row r="94" spans="1:65" s="2" customFormat="1" ht="19.5">
      <c r="A94" s="33"/>
      <c r="B94" s="34"/>
      <c r="C94" s="35"/>
      <c r="D94" s="179" t="s">
        <v>162</v>
      </c>
      <c r="E94" s="35"/>
      <c r="F94" s="180" t="s">
        <v>199</v>
      </c>
      <c r="G94" s="35"/>
      <c r="H94" s="35"/>
      <c r="I94" s="181"/>
      <c r="J94" s="35"/>
      <c r="K94" s="35"/>
      <c r="L94" s="38"/>
      <c r="M94" s="182"/>
      <c r="N94" s="18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162</v>
      </c>
      <c r="AU94" s="16" t="s">
        <v>83</v>
      </c>
    </row>
    <row r="95" spans="1:65" s="2" customFormat="1" ht="16.5" customHeight="1">
      <c r="A95" s="33"/>
      <c r="B95" s="34"/>
      <c r="C95" s="165" t="s">
        <v>200</v>
      </c>
      <c r="D95" s="165" t="s">
        <v>156</v>
      </c>
      <c r="E95" s="166" t="s">
        <v>201</v>
      </c>
      <c r="F95" s="167" t="s">
        <v>202</v>
      </c>
      <c r="G95" s="168" t="s">
        <v>159</v>
      </c>
      <c r="H95" s="169">
        <v>1</v>
      </c>
      <c r="I95" s="170"/>
      <c r="J95" s="171">
        <f>ROUND(I95*H95,2)</f>
        <v>0</v>
      </c>
      <c r="K95" s="172"/>
      <c r="L95" s="38"/>
      <c r="M95" s="173" t="s">
        <v>19</v>
      </c>
      <c r="N95" s="174" t="s">
        <v>46</v>
      </c>
      <c r="O95" s="6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160</v>
      </c>
      <c r="AT95" s="177" t="s">
        <v>156</v>
      </c>
      <c r="AU95" s="177" t="s">
        <v>83</v>
      </c>
      <c r="AY95" s="16" t="s">
        <v>155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83</v>
      </c>
      <c r="BK95" s="178">
        <f>ROUND(I95*H95,2)</f>
        <v>0</v>
      </c>
      <c r="BL95" s="16" t="s">
        <v>160</v>
      </c>
      <c r="BM95" s="177" t="s">
        <v>435</v>
      </c>
    </row>
    <row r="96" spans="1:65" s="2" customFormat="1" ht="48.75">
      <c r="A96" s="33"/>
      <c r="B96" s="34"/>
      <c r="C96" s="35"/>
      <c r="D96" s="179" t="s">
        <v>162</v>
      </c>
      <c r="E96" s="35"/>
      <c r="F96" s="180" t="s">
        <v>204</v>
      </c>
      <c r="G96" s="35"/>
      <c r="H96" s="35"/>
      <c r="I96" s="181"/>
      <c r="J96" s="35"/>
      <c r="K96" s="35"/>
      <c r="L96" s="38"/>
      <c r="M96" s="182"/>
      <c r="N96" s="183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162</v>
      </c>
      <c r="AU96" s="16" t="s">
        <v>83</v>
      </c>
    </row>
    <row r="97" spans="1:65" s="2" customFormat="1" ht="16.5" customHeight="1">
      <c r="A97" s="33"/>
      <c r="B97" s="34"/>
      <c r="C97" s="165" t="s">
        <v>205</v>
      </c>
      <c r="D97" s="165" t="s">
        <v>156</v>
      </c>
      <c r="E97" s="166" t="s">
        <v>206</v>
      </c>
      <c r="F97" s="167" t="s">
        <v>207</v>
      </c>
      <c r="G97" s="168" t="s">
        <v>159</v>
      </c>
      <c r="H97" s="169">
        <v>1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83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436</v>
      </c>
    </row>
    <row r="98" spans="1:65" s="2" customFormat="1" ht="19.5">
      <c r="A98" s="33"/>
      <c r="B98" s="34"/>
      <c r="C98" s="35"/>
      <c r="D98" s="179" t="s">
        <v>162</v>
      </c>
      <c r="E98" s="35"/>
      <c r="F98" s="180" t="s">
        <v>209</v>
      </c>
      <c r="G98" s="35"/>
      <c r="H98" s="35"/>
      <c r="I98" s="181"/>
      <c r="J98" s="35"/>
      <c r="K98" s="35"/>
      <c r="L98" s="38"/>
      <c r="M98" s="182"/>
      <c r="N98" s="183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162</v>
      </c>
      <c r="AU98" s="16" t="s">
        <v>83</v>
      </c>
    </row>
    <row r="99" spans="1:65" s="2" customFormat="1" ht="16.5" customHeight="1">
      <c r="A99" s="33"/>
      <c r="B99" s="34"/>
      <c r="C99" s="165" t="s">
        <v>210</v>
      </c>
      <c r="D99" s="165" t="s">
        <v>156</v>
      </c>
      <c r="E99" s="166" t="s">
        <v>211</v>
      </c>
      <c r="F99" s="167" t="s">
        <v>212</v>
      </c>
      <c r="G99" s="168" t="s">
        <v>159</v>
      </c>
      <c r="H99" s="169">
        <v>1</v>
      </c>
      <c r="I99" s="170"/>
      <c r="J99" s="171">
        <f>ROUND(I99*H99,2)</f>
        <v>0</v>
      </c>
      <c r="K99" s="172"/>
      <c r="L99" s="38"/>
      <c r="M99" s="173" t="s">
        <v>19</v>
      </c>
      <c r="N99" s="174" t="s">
        <v>46</v>
      </c>
      <c r="O99" s="63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7" t="s">
        <v>160</v>
      </c>
      <c r="AT99" s="177" t="s">
        <v>156</v>
      </c>
      <c r="AU99" s="177" t="s">
        <v>83</v>
      </c>
      <c r="AY99" s="16" t="s">
        <v>155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16" t="s">
        <v>83</v>
      </c>
      <c r="BK99" s="178">
        <f>ROUND(I99*H99,2)</f>
        <v>0</v>
      </c>
      <c r="BL99" s="16" t="s">
        <v>160</v>
      </c>
      <c r="BM99" s="177" t="s">
        <v>437</v>
      </c>
    </row>
    <row r="100" spans="1:65" s="2" customFormat="1" ht="16.5" customHeight="1">
      <c r="A100" s="33"/>
      <c r="B100" s="34"/>
      <c r="C100" s="165" t="s">
        <v>214</v>
      </c>
      <c r="D100" s="165" t="s">
        <v>156</v>
      </c>
      <c r="E100" s="166" t="s">
        <v>215</v>
      </c>
      <c r="F100" s="167" t="s">
        <v>216</v>
      </c>
      <c r="G100" s="168" t="s">
        <v>159</v>
      </c>
      <c r="H100" s="169">
        <v>1</v>
      </c>
      <c r="I100" s="170"/>
      <c r="J100" s="171">
        <f>ROUND(I100*H100,2)</f>
        <v>0</v>
      </c>
      <c r="K100" s="172"/>
      <c r="L100" s="38"/>
      <c r="M100" s="173" t="s">
        <v>19</v>
      </c>
      <c r="N100" s="174" t="s">
        <v>46</v>
      </c>
      <c r="O100" s="6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7" t="s">
        <v>160</v>
      </c>
      <c r="AT100" s="177" t="s">
        <v>156</v>
      </c>
      <c r="AU100" s="177" t="s">
        <v>83</v>
      </c>
      <c r="AY100" s="16" t="s">
        <v>155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6" t="s">
        <v>83</v>
      </c>
      <c r="BK100" s="178">
        <f>ROUND(I100*H100,2)</f>
        <v>0</v>
      </c>
      <c r="BL100" s="16" t="s">
        <v>160</v>
      </c>
      <c r="BM100" s="177" t="s">
        <v>438</v>
      </c>
    </row>
    <row r="101" spans="1:65" s="2" customFormat="1" ht="16.5" customHeight="1">
      <c r="A101" s="33"/>
      <c r="B101" s="34"/>
      <c r="C101" s="165" t="s">
        <v>218</v>
      </c>
      <c r="D101" s="165" t="s">
        <v>156</v>
      </c>
      <c r="E101" s="166" t="s">
        <v>219</v>
      </c>
      <c r="F101" s="167" t="s">
        <v>220</v>
      </c>
      <c r="G101" s="168" t="s">
        <v>159</v>
      </c>
      <c r="H101" s="169">
        <v>1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83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439</v>
      </c>
    </row>
    <row r="102" spans="1:65" s="2" customFormat="1" ht="16.5" customHeight="1">
      <c r="A102" s="33"/>
      <c r="B102" s="34"/>
      <c r="C102" s="165" t="s">
        <v>8</v>
      </c>
      <c r="D102" s="165" t="s">
        <v>156</v>
      </c>
      <c r="E102" s="166" t="s">
        <v>222</v>
      </c>
      <c r="F102" s="167" t="s">
        <v>223</v>
      </c>
      <c r="G102" s="168" t="s">
        <v>159</v>
      </c>
      <c r="H102" s="169">
        <v>1</v>
      </c>
      <c r="I102" s="170"/>
      <c r="J102" s="171">
        <f>ROUND(I102*H102,2)</f>
        <v>0</v>
      </c>
      <c r="K102" s="172"/>
      <c r="L102" s="38"/>
      <c r="M102" s="173" t="s">
        <v>19</v>
      </c>
      <c r="N102" s="174" t="s">
        <v>46</v>
      </c>
      <c r="O102" s="63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77" t="s">
        <v>160</v>
      </c>
      <c r="AT102" s="177" t="s">
        <v>156</v>
      </c>
      <c r="AU102" s="177" t="s">
        <v>83</v>
      </c>
      <c r="AY102" s="16" t="s">
        <v>155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6" t="s">
        <v>83</v>
      </c>
      <c r="BK102" s="178">
        <f>ROUND(I102*H102,2)</f>
        <v>0</v>
      </c>
      <c r="BL102" s="16" t="s">
        <v>160</v>
      </c>
      <c r="BM102" s="177" t="s">
        <v>440</v>
      </c>
    </row>
    <row r="103" spans="1:65" s="2" customFormat="1" ht="19.5">
      <c r="A103" s="33"/>
      <c r="B103" s="34"/>
      <c r="C103" s="35"/>
      <c r="D103" s="179" t="s">
        <v>162</v>
      </c>
      <c r="E103" s="35"/>
      <c r="F103" s="180" t="s">
        <v>225</v>
      </c>
      <c r="G103" s="35"/>
      <c r="H103" s="35"/>
      <c r="I103" s="181"/>
      <c r="J103" s="35"/>
      <c r="K103" s="35"/>
      <c r="L103" s="38"/>
      <c r="M103" s="182"/>
      <c r="N103" s="183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162</v>
      </c>
      <c r="AU103" s="16" t="s">
        <v>83</v>
      </c>
    </row>
    <row r="104" spans="1:65" s="2" customFormat="1" ht="16.5" customHeight="1">
      <c r="A104" s="33"/>
      <c r="B104" s="34"/>
      <c r="C104" s="165" t="s">
        <v>302</v>
      </c>
      <c r="D104" s="165" t="s">
        <v>156</v>
      </c>
      <c r="E104" s="166" t="s">
        <v>441</v>
      </c>
      <c r="F104" s="167" t="s">
        <v>442</v>
      </c>
      <c r="G104" s="168" t="s">
        <v>159</v>
      </c>
      <c r="H104" s="169">
        <v>1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83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443</v>
      </c>
    </row>
    <row r="105" spans="1:65" s="2" customFormat="1" ht="19.5">
      <c r="A105" s="33"/>
      <c r="B105" s="34"/>
      <c r="C105" s="35"/>
      <c r="D105" s="179" t="s">
        <v>162</v>
      </c>
      <c r="E105" s="35"/>
      <c r="F105" s="180" t="s">
        <v>444</v>
      </c>
      <c r="G105" s="35"/>
      <c r="H105" s="35"/>
      <c r="I105" s="181"/>
      <c r="J105" s="35"/>
      <c r="K105" s="35"/>
      <c r="L105" s="38"/>
      <c r="M105" s="184"/>
      <c r="N105" s="185"/>
      <c r="O105" s="186"/>
      <c r="P105" s="186"/>
      <c r="Q105" s="186"/>
      <c r="R105" s="186"/>
      <c r="S105" s="186"/>
      <c r="T105" s="187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162</v>
      </c>
      <c r="AU105" s="16" t="s">
        <v>83</v>
      </c>
    </row>
    <row r="106" spans="1:65" s="2" customFormat="1" ht="6.95" customHeight="1">
      <c r="A106" s="33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8"/>
      <c r="M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</sheetData>
  <sheetProtection algorithmName="SHA-512" hashValue="FpaETm6vUrPZCfgBosHKkc2FAf0KHnf/iNq8hiMpVtr9mlZBnpYqh+23hVMO5+pG73JBE0Ad4QukfwGf0Kfp9w==" saltValue="8O1+i5MxixDPinSHzlw5FqfqSgv8g3FY4nFVkJlE95mFnXkrIwv0iMV8dYrQSXij5Wg6Hjpgz/JwzthP9Zq1dA==" spinCount="100000" sheet="1" objects="1" scenarios="1" formatColumns="0" formatRows="0" autoFilter="0"/>
  <autoFilter ref="C79:K10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94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445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ROUND(J83,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ROUND((SUM(BE83:BE166)),  2)</f>
        <v>0</v>
      </c>
      <c r="G33" s="33"/>
      <c r="H33" s="33"/>
      <c r="I33" s="117">
        <v>0.21</v>
      </c>
      <c r="J33" s="116">
        <f>ROUND(((SUM(BE83:BE166))*I33),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ROUND((SUM(BF83:BF166)),  2)</f>
        <v>0</v>
      </c>
      <c r="G34" s="33"/>
      <c r="H34" s="33"/>
      <c r="I34" s="117">
        <v>0.15</v>
      </c>
      <c r="J34" s="116">
        <f>ROUND(((SUM(BF83:BF166))*I34),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ROUND((SUM(BG83:BG166)),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ROUND((SUM(BH83:BH166)),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ROUND((SUM(BI83:BI166)),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021_PŠ Filipová - SO 02 - ř.km 28,265 - 28,395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227</v>
      </c>
      <c r="E60" s="136"/>
      <c r="F60" s="136"/>
      <c r="G60" s="136"/>
      <c r="H60" s="136"/>
      <c r="I60" s="136"/>
      <c r="J60" s="137">
        <f>J84</f>
        <v>0</v>
      </c>
      <c r="K60" s="134"/>
      <c r="L60" s="138"/>
    </row>
    <row r="61" spans="1:47" s="12" customFormat="1" ht="19.899999999999999" customHeight="1">
      <c r="B61" s="188"/>
      <c r="C61" s="189"/>
      <c r="D61" s="190" t="s">
        <v>228</v>
      </c>
      <c r="E61" s="191"/>
      <c r="F61" s="191"/>
      <c r="G61" s="191"/>
      <c r="H61" s="191"/>
      <c r="I61" s="191"/>
      <c r="J61" s="192">
        <f>J85</f>
        <v>0</v>
      </c>
      <c r="K61" s="189"/>
      <c r="L61" s="193"/>
    </row>
    <row r="62" spans="1:47" s="12" customFormat="1" ht="19.899999999999999" customHeight="1">
      <c r="B62" s="188"/>
      <c r="C62" s="189"/>
      <c r="D62" s="190" t="s">
        <v>230</v>
      </c>
      <c r="E62" s="191"/>
      <c r="F62" s="191"/>
      <c r="G62" s="191"/>
      <c r="H62" s="191"/>
      <c r="I62" s="191"/>
      <c r="J62" s="192">
        <f>J146</f>
        <v>0</v>
      </c>
      <c r="K62" s="189"/>
      <c r="L62" s="193"/>
    </row>
    <row r="63" spans="1:47" s="12" customFormat="1" ht="19.899999999999999" customHeight="1">
      <c r="B63" s="188"/>
      <c r="C63" s="189"/>
      <c r="D63" s="190" t="s">
        <v>233</v>
      </c>
      <c r="E63" s="191"/>
      <c r="F63" s="191"/>
      <c r="G63" s="191"/>
      <c r="H63" s="191"/>
      <c r="I63" s="191"/>
      <c r="J63" s="192">
        <f>J165</f>
        <v>0</v>
      </c>
      <c r="K63" s="189"/>
      <c r="L63" s="193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139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284" t="str">
        <f>E7</f>
        <v>Desná, Loučná nad Desnou - oprava zdí a koryta toku, 1. etapa</v>
      </c>
      <c r="F73" s="285"/>
      <c r="G73" s="285"/>
      <c r="H73" s="28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132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41" t="str">
        <f>E9</f>
        <v>021_PŠ Filipová - SO 02 - ř.km 28,265 - 28,395</v>
      </c>
      <c r="F75" s="286"/>
      <c r="G75" s="286"/>
      <c r="H75" s="286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>KN Rejhotice</v>
      </c>
      <c r="G77" s="35"/>
      <c r="H77" s="35"/>
      <c r="I77" s="28" t="s">
        <v>23</v>
      </c>
      <c r="J77" s="58" t="str">
        <f>IF(J12="","",J12)</f>
        <v>15. 2. 2021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25</v>
      </c>
      <c r="D79" s="35"/>
      <c r="E79" s="35"/>
      <c r="F79" s="26" t="str">
        <f>E15</f>
        <v>Povodí Moravy, s.p.</v>
      </c>
      <c r="G79" s="35"/>
      <c r="H79" s="35"/>
      <c r="I79" s="28" t="s">
        <v>33</v>
      </c>
      <c r="J79" s="31" t="str">
        <f>E21</f>
        <v>Ing. Vít Pučálek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31</v>
      </c>
      <c r="D80" s="35"/>
      <c r="E80" s="35"/>
      <c r="F80" s="26" t="str">
        <f>IF(E18="","",E18)</f>
        <v>Vyplň údaj</v>
      </c>
      <c r="G80" s="35"/>
      <c r="H80" s="35"/>
      <c r="I80" s="28" t="s">
        <v>38</v>
      </c>
      <c r="J80" s="31" t="str">
        <f>E24</f>
        <v>Ing. Vít Pučálek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0" customFormat="1" ht="29.25" customHeight="1">
      <c r="A82" s="139"/>
      <c r="B82" s="140"/>
      <c r="C82" s="141" t="s">
        <v>140</v>
      </c>
      <c r="D82" s="142" t="s">
        <v>60</v>
      </c>
      <c r="E82" s="142" t="s">
        <v>56</v>
      </c>
      <c r="F82" s="142" t="s">
        <v>57</v>
      </c>
      <c r="G82" s="142" t="s">
        <v>141</v>
      </c>
      <c r="H82" s="142" t="s">
        <v>142</v>
      </c>
      <c r="I82" s="142" t="s">
        <v>143</v>
      </c>
      <c r="J82" s="143" t="s">
        <v>136</v>
      </c>
      <c r="K82" s="144" t="s">
        <v>144</v>
      </c>
      <c r="L82" s="145"/>
      <c r="M82" s="67" t="s">
        <v>19</v>
      </c>
      <c r="N82" s="68" t="s">
        <v>45</v>
      </c>
      <c r="O82" s="68" t="s">
        <v>145</v>
      </c>
      <c r="P82" s="68" t="s">
        <v>146</v>
      </c>
      <c r="Q82" s="68" t="s">
        <v>147</v>
      </c>
      <c r="R82" s="68" t="s">
        <v>148</v>
      </c>
      <c r="S82" s="68" t="s">
        <v>149</v>
      </c>
      <c r="T82" s="69" t="s">
        <v>150</v>
      </c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</row>
    <row r="83" spans="1:65" s="2" customFormat="1" ht="22.9" customHeight="1">
      <c r="A83" s="33"/>
      <c r="B83" s="34"/>
      <c r="C83" s="74" t="s">
        <v>151</v>
      </c>
      <c r="D83" s="35"/>
      <c r="E83" s="35"/>
      <c r="F83" s="35"/>
      <c r="G83" s="35"/>
      <c r="H83" s="35"/>
      <c r="I83" s="35"/>
      <c r="J83" s="146">
        <f>BK83</f>
        <v>0</v>
      </c>
      <c r="K83" s="35"/>
      <c r="L83" s="38"/>
      <c r="M83" s="70"/>
      <c r="N83" s="147"/>
      <c r="O83" s="71"/>
      <c r="P83" s="148">
        <f>P84</f>
        <v>0</v>
      </c>
      <c r="Q83" s="71"/>
      <c r="R83" s="148">
        <f>R84</f>
        <v>475.27312339999997</v>
      </c>
      <c r="S83" s="71"/>
      <c r="T83" s="14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74</v>
      </c>
      <c r="AU83" s="16" t="s">
        <v>137</v>
      </c>
      <c r="BK83" s="150">
        <f>BK84</f>
        <v>0</v>
      </c>
    </row>
    <row r="84" spans="1:65" s="11" customFormat="1" ht="25.9" customHeight="1">
      <c r="B84" s="151"/>
      <c r="C84" s="152"/>
      <c r="D84" s="153" t="s">
        <v>74</v>
      </c>
      <c r="E84" s="154" t="s">
        <v>234</v>
      </c>
      <c r="F84" s="154" t="s">
        <v>235</v>
      </c>
      <c r="G84" s="152"/>
      <c r="H84" s="152"/>
      <c r="I84" s="155"/>
      <c r="J84" s="156">
        <f>BK84</f>
        <v>0</v>
      </c>
      <c r="K84" s="152"/>
      <c r="L84" s="157"/>
      <c r="M84" s="158"/>
      <c r="N84" s="159"/>
      <c r="O84" s="159"/>
      <c r="P84" s="160">
        <f>P85+P146+P165</f>
        <v>0</v>
      </c>
      <c r="Q84" s="159"/>
      <c r="R84" s="160">
        <f>R85+R146+R165</f>
        <v>475.27312339999997</v>
      </c>
      <c r="S84" s="159"/>
      <c r="T84" s="161">
        <f>T85+T146+T165</f>
        <v>0</v>
      </c>
      <c r="AR84" s="162" t="s">
        <v>83</v>
      </c>
      <c r="AT84" s="163" t="s">
        <v>74</v>
      </c>
      <c r="AU84" s="163" t="s">
        <v>75</v>
      </c>
      <c r="AY84" s="162" t="s">
        <v>155</v>
      </c>
      <c r="BK84" s="164">
        <f>BK85+BK146+BK165</f>
        <v>0</v>
      </c>
    </row>
    <row r="85" spans="1:65" s="11" customFormat="1" ht="22.9" customHeight="1">
      <c r="B85" s="151"/>
      <c r="C85" s="152"/>
      <c r="D85" s="153" t="s">
        <v>74</v>
      </c>
      <c r="E85" s="194" t="s">
        <v>83</v>
      </c>
      <c r="F85" s="194" t="s">
        <v>236</v>
      </c>
      <c r="G85" s="152"/>
      <c r="H85" s="152"/>
      <c r="I85" s="155"/>
      <c r="J85" s="195">
        <f>BK85</f>
        <v>0</v>
      </c>
      <c r="K85" s="152"/>
      <c r="L85" s="157"/>
      <c r="M85" s="158"/>
      <c r="N85" s="159"/>
      <c r="O85" s="159"/>
      <c r="P85" s="160">
        <f>SUM(P86:P145)</f>
        <v>0</v>
      </c>
      <c r="Q85" s="159"/>
      <c r="R85" s="160">
        <f>SUM(R86:R145)</f>
        <v>1.4874999999999999E-2</v>
      </c>
      <c r="S85" s="159"/>
      <c r="T85" s="161">
        <f>SUM(T86:T145)</f>
        <v>0</v>
      </c>
      <c r="AR85" s="162" t="s">
        <v>83</v>
      </c>
      <c r="AT85" s="163" t="s">
        <v>74</v>
      </c>
      <c r="AU85" s="163" t="s">
        <v>83</v>
      </c>
      <c r="AY85" s="162" t="s">
        <v>155</v>
      </c>
      <c r="BK85" s="164">
        <f>SUM(BK86:BK145)</f>
        <v>0</v>
      </c>
    </row>
    <row r="86" spans="1:65" s="2" customFormat="1" ht="16.5" customHeight="1">
      <c r="A86" s="33"/>
      <c r="B86" s="34"/>
      <c r="C86" s="165" t="s">
        <v>83</v>
      </c>
      <c r="D86" s="165" t="s">
        <v>156</v>
      </c>
      <c r="E86" s="166" t="s">
        <v>237</v>
      </c>
      <c r="F86" s="167" t="s">
        <v>446</v>
      </c>
      <c r="G86" s="168" t="s">
        <v>159</v>
      </c>
      <c r="H86" s="169">
        <v>160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46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160</v>
      </c>
      <c r="AT86" s="177" t="s">
        <v>156</v>
      </c>
      <c r="AU86" s="177" t="s">
        <v>85</v>
      </c>
      <c r="AY86" s="16" t="s">
        <v>155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83</v>
      </c>
      <c r="BK86" s="178">
        <f>ROUND(I86*H86,2)</f>
        <v>0</v>
      </c>
      <c r="BL86" s="16" t="s">
        <v>160</v>
      </c>
      <c r="BM86" s="177" t="s">
        <v>447</v>
      </c>
    </row>
    <row r="87" spans="1:65" s="2" customFormat="1" ht="58.5">
      <c r="A87" s="33"/>
      <c r="B87" s="34"/>
      <c r="C87" s="35"/>
      <c r="D87" s="179" t="s">
        <v>162</v>
      </c>
      <c r="E87" s="35"/>
      <c r="F87" s="180" t="s">
        <v>240</v>
      </c>
      <c r="G87" s="35"/>
      <c r="H87" s="35"/>
      <c r="I87" s="181"/>
      <c r="J87" s="35"/>
      <c r="K87" s="35"/>
      <c r="L87" s="38"/>
      <c r="M87" s="182"/>
      <c r="N87" s="183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162</v>
      </c>
      <c r="AU87" s="16" t="s">
        <v>85</v>
      </c>
    </row>
    <row r="88" spans="1:65" s="13" customFormat="1" ht="11.25">
      <c r="B88" s="196"/>
      <c r="C88" s="197"/>
      <c r="D88" s="179" t="s">
        <v>241</v>
      </c>
      <c r="E88" s="198" t="s">
        <v>19</v>
      </c>
      <c r="F88" s="199" t="s">
        <v>448</v>
      </c>
      <c r="G88" s="197"/>
      <c r="H88" s="200">
        <v>160</v>
      </c>
      <c r="I88" s="201"/>
      <c r="J88" s="197"/>
      <c r="K88" s="197"/>
      <c r="L88" s="202"/>
      <c r="M88" s="203"/>
      <c r="N88" s="204"/>
      <c r="O88" s="204"/>
      <c r="P88" s="204"/>
      <c r="Q88" s="204"/>
      <c r="R88" s="204"/>
      <c r="S88" s="204"/>
      <c r="T88" s="205"/>
      <c r="AT88" s="206" t="s">
        <v>241</v>
      </c>
      <c r="AU88" s="206" t="s">
        <v>85</v>
      </c>
      <c r="AV88" s="13" t="s">
        <v>85</v>
      </c>
      <c r="AW88" s="13" t="s">
        <v>37</v>
      </c>
      <c r="AX88" s="13" t="s">
        <v>83</v>
      </c>
      <c r="AY88" s="206" t="s">
        <v>155</v>
      </c>
    </row>
    <row r="89" spans="1:65" s="2" customFormat="1" ht="21.75" customHeight="1">
      <c r="A89" s="33"/>
      <c r="B89" s="34"/>
      <c r="C89" s="165" t="s">
        <v>85</v>
      </c>
      <c r="D89" s="165" t="s">
        <v>156</v>
      </c>
      <c r="E89" s="166" t="s">
        <v>253</v>
      </c>
      <c r="F89" s="167" t="s">
        <v>254</v>
      </c>
      <c r="G89" s="168" t="s">
        <v>159</v>
      </c>
      <c r="H89" s="169">
        <v>1</v>
      </c>
      <c r="I89" s="170"/>
      <c r="J89" s="171">
        <f>ROUND(I89*H89,2)</f>
        <v>0</v>
      </c>
      <c r="K89" s="172"/>
      <c r="L89" s="38"/>
      <c r="M89" s="173" t="s">
        <v>19</v>
      </c>
      <c r="N89" s="174" t="s">
        <v>46</v>
      </c>
      <c r="O89" s="6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77" t="s">
        <v>160</v>
      </c>
      <c r="AT89" s="177" t="s">
        <v>156</v>
      </c>
      <c r="AU89" s="177" t="s">
        <v>85</v>
      </c>
      <c r="AY89" s="16" t="s">
        <v>155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16" t="s">
        <v>83</v>
      </c>
      <c r="BK89" s="178">
        <f>ROUND(I89*H89,2)</f>
        <v>0</v>
      </c>
      <c r="BL89" s="16" t="s">
        <v>160</v>
      </c>
      <c r="BM89" s="177" t="s">
        <v>449</v>
      </c>
    </row>
    <row r="90" spans="1:65" s="2" customFormat="1" ht="21.75" customHeight="1">
      <c r="A90" s="33"/>
      <c r="B90" s="34"/>
      <c r="C90" s="165" t="s">
        <v>168</v>
      </c>
      <c r="D90" s="165" t="s">
        <v>156</v>
      </c>
      <c r="E90" s="166" t="s">
        <v>450</v>
      </c>
      <c r="F90" s="167" t="s">
        <v>451</v>
      </c>
      <c r="G90" s="168" t="s">
        <v>258</v>
      </c>
      <c r="H90" s="169">
        <v>168.34</v>
      </c>
      <c r="I90" s="170"/>
      <c r="J90" s="171">
        <f>ROUND(I90*H90,2)</f>
        <v>0</v>
      </c>
      <c r="K90" s="172"/>
      <c r="L90" s="38"/>
      <c r="M90" s="173" t="s">
        <v>19</v>
      </c>
      <c r="N90" s="174" t="s">
        <v>46</v>
      </c>
      <c r="O90" s="6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160</v>
      </c>
      <c r="AT90" s="177" t="s">
        <v>156</v>
      </c>
      <c r="AU90" s="177" t="s">
        <v>85</v>
      </c>
      <c r="AY90" s="16" t="s">
        <v>155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83</v>
      </c>
      <c r="BK90" s="178">
        <f>ROUND(I90*H90,2)</f>
        <v>0</v>
      </c>
      <c r="BL90" s="16" t="s">
        <v>160</v>
      </c>
      <c r="BM90" s="177" t="s">
        <v>452</v>
      </c>
    </row>
    <row r="91" spans="1:65" s="13" customFormat="1" ht="11.25">
      <c r="B91" s="196"/>
      <c r="C91" s="197"/>
      <c r="D91" s="179" t="s">
        <v>241</v>
      </c>
      <c r="E91" s="198" t="s">
        <v>19</v>
      </c>
      <c r="F91" s="199" t="s">
        <v>453</v>
      </c>
      <c r="G91" s="197"/>
      <c r="H91" s="200">
        <v>168.34</v>
      </c>
      <c r="I91" s="201"/>
      <c r="J91" s="197"/>
      <c r="K91" s="197"/>
      <c r="L91" s="202"/>
      <c r="M91" s="203"/>
      <c r="N91" s="204"/>
      <c r="O91" s="204"/>
      <c r="P91" s="204"/>
      <c r="Q91" s="204"/>
      <c r="R91" s="204"/>
      <c r="S91" s="204"/>
      <c r="T91" s="205"/>
      <c r="AT91" s="206" t="s">
        <v>241</v>
      </c>
      <c r="AU91" s="206" t="s">
        <v>85</v>
      </c>
      <c r="AV91" s="13" t="s">
        <v>85</v>
      </c>
      <c r="AW91" s="13" t="s">
        <v>37</v>
      </c>
      <c r="AX91" s="13" t="s">
        <v>75</v>
      </c>
      <c r="AY91" s="206" t="s">
        <v>155</v>
      </c>
    </row>
    <row r="92" spans="1:65" s="14" customFormat="1" ht="11.25">
      <c r="B92" s="207"/>
      <c r="C92" s="208"/>
      <c r="D92" s="179" t="s">
        <v>241</v>
      </c>
      <c r="E92" s="209" t="s">
        <v>19</v>
      </c>
      <c r="F92" s="210" t="s">
        <v>243</v>
      </c>
      <c r="G92" s="208"/>
      <c r="H92" s="211">
        <v>168.34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241</v>
      </c>
      <c r="AU92" s="217" t="s">
        <v>85</v>
      </c>
      <c r="AV92" s="14" t="s">
        <v>160</v>
      </c>
      <c r="AW92" s="14" t="s">
        <v>37</v>
      </c>
      <c r="AX92" s="14" t="s">
        <v>83</v>
      </c>
      <c r="AY92" s="217" t="s">
        <v>155</v>
      </c>
    </row>
    <row r="93" spans="1:65" s="2" customFormat="1" ht="21.75" customHeight="1">
      <c r="A93" s="33"/>
      <c r="B93" s="34"/>
      <c r="C93" s="165" t="s">
        <v>160</v>
      </c>
      <c r="D93" s="165" t="s">
        <v>156</v>
      </c>
      <c r="E93" s="166" t="s">
        <v>261</v>
      </c>
      <c r="F93" s="167" t="s">
        <v>262</v>
      </c>
      <c r="G93" s="168" t="s">
        <v>258</v>
      </c>
      <c r="H93" s="169">
        <v>78.465000000000003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46</v>
      </c>
      <c r="O93" s="6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160</v>
      </c>
      <c r="AT93" s="177" t="s">
        <v>156</v>
      </c>
      <c r="AU93" s="177" t="s">
        <v>85</v>
      </c>
      <c r="AY93" s="16" t="s">
        <v>155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83</v>
      </c>
      <c r="BK93" s="178">
        <f>ROUND(I93*H93,2)</f>
        <v>0</v>
      </c>
      <c r="BL93" s="16" t="s">
        <v>160</v>
      </c>
      <c r="BM93" s="177" t="s">
        <v>454</v>
      </c>
    </row>
    <row r="94" spans="1:65" s="13" customFormat="1" ht="11.25">
      <c r="B94" s="196"/>
      <c r="C94" s="197"/>
      <c r="D94" s="179" t="s">
        <v>241</v>
      </c>
      <c r="E94" s="198" t="s">
        <v>19</v>
      </c>
      <c r="F94" s="199" t="s">
        <v>455</v>
      </c>
      <c r="G94" s="197"/>
      <c r="H94" s="200">
        <v>69.465000000000003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241</v>
      </c>
      <c r="AU94" s="206" t="s">
        <v>85</v>
      </c>
      <c r="AV94" s="13" t="s">
        <v>85</v>
      </c>
      <c r="AW94" s="13" t="s">
        <v>37</v>
      </c>
      <c r="AX94" s="13" t="s">
        <v>75</v>
      </c>
      <c r="AY94" s="206" t="s">
        <v>155</v>
      </c>
    </row>
    <row r="95" spans="1:65" s="13" customFormat="1" ht="11.25">
      <c r="B95" s="196"/>
      <c r="C95" s="197"/>
      <c r="D95" s="179" t="s">
        <v>241</v>
      </c>
      <c r="E95" s="198" t="s">
        <v>19</v>
      </c>
      <c r="F95" s="199" t="s">
        <v>456</v>
      </c>
      <c r="G95" s="197"/>
      <c r="H95" s="200">
        <v>9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241</v>
      </c>
      <c r="AU95" s="206" t="s">
        <v>85</v>
      </c>
      <c r="AV95" s="13" t="s">
        <v>85</v>
      </c>
      <c r="AW95" s="13" t="s">
        <v>37</v>
      </c>
      <c r="AX95" s="13" t="s">
        <v>75</v>
      </c>
      <c r="AY95" s="206" t="s">
        <v>155</v>
      </c>
    </row>
    <row r="96" spans="1:65" s="14" customFormat="1" ht="11.25">
      <c r="B96" s="207"/>
      <c r="C96" s="208"/>
      <c r="D96" s="179" t="s">
        <v>241</v>
      </c>
      <c r="E96" s="209" t="s">
        <v>19</v>
      </c>
      <c r="F96" s="210" t="s">
        <v>243</v>
      </c>
      <c r="G96" s="208"/>
      <c r="H96" s="211">
        <v>78.465000000000003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241</v>
      </c>
      <c r="AU96" s="217" t="s">
        <v>85</v>
      </c>
      <c r="AV96" s="14" t="s">
        <v>160</v>
      </c>
      <c r="AW96" s="14" t="s">
        <v>37</v>
      </c>
      <c r="AX96" s="14" t="s">
        <v>83</v>
      </c>
      <c r="AY96" s="217" t="s">
        <v>155</v>
      </c>
    </row>
    <row r="97" spans="1:65" s="2" customFormat="1" ht="21.75" customHeight="1">
      <c r="A97" s="33"/>
      <c r="B97" s="34"/>
      <c r="C97" s="165" t="s">
        <v>154</v>
      </c>
      <c r="D97" s="165" t="s">
        <v>156</v>
      </c>
      <c r="E97" s="166" t="s">
        <v>457</v>
      </c>
      <c r="F97" s="167" t="s">
        <v>458</v>
      </c>
      <c r="G97" s="168" t="s">
        <v>246</v>
      </c>
      <c r="H97" s="169">
        <v>17.5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8.4999999999999995E-4</v>
      </c>
      <c r="R97" s="175">
        <f>Q97*H97</f>
        <v>1.4874999999999999E-2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85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459</v>
      </c>
    </row>
    <row r="98" spans="1:65" s="13" customFormat="1" ht="11.25">
      <c r="B98" s="196"/>
      <c r="C98" s="197"/>
      <c r="D98" s="179" t="s">
        <v>241</v>
      </c>
      <c r="E98" s="198" t="s">
        <v>19</v>
      </c>
      <c r="F98" s="199" t="s">
        <v>460</v>
      </c>
      <c r="G98" s="197"/>
      <c r="H98" s="200">
        <v>17.5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241</v>
      </c>
      <c r="AU98" s="206" t="s">
        <v>85</v>
      </c>
      <c r="AV98" s="13" t="s">
        <v>85</v>
      </c>
      <c r="AW98" s="13" t="s">
        <v>37</v>
      </c>
      <c r="AX98" s="13" t="s">
        <v>75</v>
      </c>
      <c r="AY98" s="206" t="s">
        <v>155</v>
      </c>
    </row>
    <row r="99" spans="1:65" s="14" customFormat="1" ht="11.25">
      <c r="B99" s="207"/>
      <c r="C99" s="208"/>
      <c r="D99" s="179" t="s">
        <v>241</v>
      </c>
      <c r="E99" s="209" t="s">
        <v>19</v>
      </c>
      <c r="F99" s="210" t="s">
        <v>243</v>
      </c>
      <c r="G99" s="208"/>
      <c r="H99" s="211">
        <v>17.5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241</v>
      </c>
      <c r="AU99" s="217" t="s">
        <v>85</v>
      </c>
      <c r="AV99" s="14" t="s">
        <v>160</v>
      </c>
      <c r="AW99" s="14" t="s">
        <v>37</v>
      </c>
      <c r="AX99" s="14" t="s">
        <v>83</v>
      </c>
      <c r="AY99" s="217" t="s">
        <v>155</v>
      </c>
    </row>
    <row r="100" spans="1:65" s="2" customFormat="1" ht="21.75" customHeight="1">
      <c r="A100" s="33"/>
      <c r="B100" s="34"/>
      <c r="C100" s="165" t="s">
        <v>180</v>
      </c>
      <c r="D100" s="165" t="s">
        <v>156</v>
      </c>
      <c r="E100" s="166" t="s">
        <v>461</v>
      </c>
      <c r="F100" s="167" t="s">
        <v>462</v>
      </c>
      <c r="G100" s="168" t="s">
        <v>246</v>
      </c>
      <c r="H100" s="169">
        <v>17.5</v>
      </c>
      <c r="I100" s="170"/>
      <c r="J100" s="171">
        <f>ROUND(I100*H100,2)</f>
        <v>0</v>
      </c>
      <c r="K100" s="172"/>
      <c r="L100" s="38"/>
      <c r="M100" s="173" t="s">
        <v>19</v>
      </c>
      <c r="N100" s="174" t="s">
        <v>46</v>
      </c>
      <c r="O100" s="6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7" t="s">
        <v>160</v>
      </c>
      <c r="AT100" s="177" t="s">
        <v>156</v>
      </c>
      <c r="AU100" s="177" t="s">
        <v>85</v>
      </c>
      <c r="AY100" s="16" t="s">
        <v>155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6" t="s">
        <v>83</v>
      </c>
      <c r="BK100" s="178">
        <f>ROUND(I100*H100,2)</f>
        <v>0</v>
      </c>
      <c r="BL100" s="16" t="s">
        <v>160</v>
      </c>
      <c r="BM100" s="177" t="s">
        <v>463</v>
      </c>
    </row>
    <row r="101" spans="1:65" s="2" customFormat="1" ht="33" customHeight="1">
      <c r="A101" s="33"/>
      <c r="B101" s="34"/>
      <c r="C101" s="165" t="s">
        <v>185</v>
      </c>
      <c r="D101" s="165" t="s">
        <v>156</v>
      </c>
      <c r="E101" s="166" t="s">
        <v>464</v>
      </c>
      <c r="F101" s="167" t="s">
        <v>465</v>
      </c>
      <c r="G101" s="168" t="s">
        <v>258</v>
      </c>
      <c r="H101" s="169">
        <v>246.80500000000001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85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466</v>
      </c>
    </row>
    <row r="102" spans="1:65" s="13" customFormat="1" ht="11.25">
      <c r="B102" s="196"/>
      <c r="C102" s="197"/>
      <c r="D102" s="179" t="s">
        <v>241</v>
      </c>
      <c r="E102" s="198" t="s">
        <v>19</v>
      </c>
      <c r="F102" s="199" t="s">
        <v>455</v>
      </c>
      <c r="G102" s="197"/>
      <c r="H102" s="200">
        <v>69.465000000000003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241</v>
      </c>
      <c r="AU102" s="206" t="s">
        <v>85</v>
      </c>
      <c r="AV102" s="13" t="s">
        <v>85</v>
      </c>
      <c r="AW102" s="13" t="s">
        <v>37</v>
      </c>
      <c r="AX102" s="13" t="s">
        <v>75</v>
      </c>
      <c r="AY102" s="206" t="s">
        <v>155</v>
      </c>
    </row>
    <row r="103" spans="1:65" s="13" customFormat="1" ht="11.25">
      <c r="B103" s="196"/>
      <c r="C103" s="197"/>
      <c r="D103" s="179" t="s">
        <v>241</v>
      </c>
      <c r="E103" s="198" t="s">
        <v>19</v>
      </c>
      <c r="F103" s="199" t="s">
        <v>453</v>
      </c>
      <c r="G103" s="197"/>
      <c r="H103" s="200">
        <v>168.34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241</v>
      </c>
      <c r="AU103" s="206" t="s">
        <v>85</v>
      </c>
      <c r="AV103" s="13" t="s">
        <v>85</v>
      </c>
      <c r="AW103" s="13" t="s">
        <v>37</v>
      </c>
      <c r="AX103" s="13" t="s">
        <v>75</v>
      </c>
      <c r="AY103" s="206" t="s">
        <v>155</v>
      </c>
    </row>
    <row r="104" spans="1:65" s="13" customFormat="1" ht="11.25">
      <c r="B104" s="196"/>
      <c r="C104" s="197"/>
      <c r="D104" s="179" t="s">
        <v>241</v>
      </c>
      <c r="E104" s="198" t="s">
        <v>19</v>
      </c>
      <c r="F104" s="199" t="s">
        <v>456</v>
      </c>
      <c r="G104" s="197"/>
      <c r="H104" s="200">
        <v>9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241</v>
      </c>
      <c r="AU104" s="206" t="s">
        <v>85</v>
      </c>
      <c r="AV104" s="13" t="s">
        <v>85</v>
      </c>
      <c r="AW104" s="13" t="s">
        <v>37</v>
      </c>
      <c r="AX104" s="13" t="s">
        <v>75</v>
      </c>
      <c r="AY104" s="206" t="s">
        <v>155</v>
      </c>
    </row>
    <row r="105" spans="1:65" s="14" customFormat="1" ht="11.25">
      <c r="B105" s="207"/>
      <c r="C105" s="208"/>
      <c r="D105" s="179" t="s">
        <v>241</v>
      </c>
      <c r="E105" s="209" t="s">
        <v>19</v>
      </c>
      <c r="F105" s="210" t="s">
        <v>243</v>
      </c>
      <c r="G105" s="208"/>
      <c r="H105" s="211">
        <v>246.80500000000001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241</v>
      </c>
      <c r="AU105" s="217" t="s">
        <v>85</v>
      </c>
      <c r="AV105" s="14" t="s">
        <v>160</v>
      </c>
      <c r="AW105" s="14" t="s">
        <v>37</v>
      </c>
      <c r="AX105" s="14" t="s">
        <v>83</v>
      </c>
      <c r="AY105" s="217" t="s">
        <v>155</v>
      </c>
    </row>
    <row r="106" spans="1:65" s="2" customFormat="1" ht="33" customHeight="1">
      <c r="A106" s="33"/>
      <c r="B106" s="34"/>
      <c r="C106" s="165" t="s">
        <v>190</v>
      </c>
      <c r="D106" s="165" t="s">
        <v>156</v>
      </c>
      <c r="E106" s="166" t="s">
        <v>467</v>
      </c>
      <c r="F106" s="167" t="s">
        <v>468</v>
      </c>
      <c r="G106" s="168" t="s">
        <v>258</v>
      </c>
      <c r="H106" s="169">
        <v>1480.83</v>
      </c>
      <c r="I106" s="170"/>
      <c r="J106" s="171">
        <f>ROUND(I106*H106,2)</f>
        <v>0</v>
      </c>
      <c r="K106" s="172"/>
      <c r="L106" s="38"/>
      <c r="M106" s="173" t="s">
        <v>19</v>
      </c>
      <c r="N106" s="174" t="s">
        <v>46</v>
      </c>
      <c r="O106" s="63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77" t="s">
        <v>160</v>
      </c>
      <c r="AT106" s="177" t="s">
        <v>156</v>
      </c>
      <c r="AU106" s="177" t="s">
        <v>85</v>
      </c>
      <c r="AY106" s="16" t="s">
        <v>155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16" t="s">
        <v>83</v>
      </c>
      <c r="BK106" s="178">
        <f>ROUND(I106*H106,2)</f>
        <v>0</v>
      </c>
      <c r="BL106" s="16" t="s">
        <v>160</v>
      </c>
      <c r="BM106" s="177" t="s">
        <v>469</v>
      </c>
    </row>
    <row r="107" spans="1:65" s="13" customFormat="1" ht="11.25">
      <c r="B107" s="196"/>
      <c r="C107" s="197"/>
      <c r="D107" s="179" t="s">
        <v>241</v>
      </c>
      <c r="E107" s="197"/>
      <c r="F107" s="199" t="s">
        <v>470</v>
      </c>
      <c r="G107" s="197"/>
      <c r="H107" s="200">
        <v>1480.83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241</v>
      </c>
      <c r="AU107" s="206" t="s">
        <v>85</v>
      </c>
      <c r="AV107" s="13" t="s">
        <v>85</v>
      </c>
      <c r="AW107" s="13" t="s">
        <v>4</v>
      </c>
      <c r="AX107" s="13" t="s">
        <v>83</v>
      </c>
      <c r="AY107" s="206" t="s">
        <v>155</v>
      </c>
    </row>
    <row r="108" spans="1:65" s="2" customFormat="1" ht="21.75" customHeight="1">
      <c r="A108" s="33"/>
      <c r="B108" s="34"/>
      <c r="C108" s="165" t="s">
        <v>195</v>
      </c>
      <c r="D108" s="165" t="s">
        <v>156</v>
      </c>
      <c r="E108" s="166" t="s">
        <v>284</v>
      </c>
      <c r="F108" s="167" t="s">
        <v>285</v>
      </c>
      <c r="G108" s="168" t="s">
        <v>258</v>
      </c>
      <c r="H108" s="169">
        <v>78.465000000000003</v>
      </c>
      <c r="I108" s="170"/>
      <c r="J108" s="171">
        <f>ROUND(I108*H108,2)</f>
        <v>0</v>
      </c>
      <c r="K108" s="172"/>
      <c r="L108" s="38"/>
      <c r="M108" s="173" t="s">
        <v>19</v>
      </c>
      <c r="N108" s="174" t="s">
        <v>46</v>
      </c>
      <c r="O108" s="63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77" t="s">
        <v>160</v>
      </c>
      <c r="AT108" s="177" t="s">
        <v>156</v>
      </c>
      <c r="AU108" s="177" t="s">
        <v>85</v>
      </c>
      <c r="AY108" s="16" t="s">
        <v>155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16" t="s">
        <v>83</v>
      </c>
      <c r="BK108" s="178">
        <f>ROUND(I108*H108,2)</f>
        <v>0</v>
      </c>
      <c r="BL108" s="16" t="s">
        <v>160</v>
      </c>
      <c r="BM108" s="177" t="s">
        <v>471</v>
      </c>
    </row>
    <row r="109" spans="1:65" s="2" customFormat="1" ht="29.25">
      <c r="A109" s="33"/>
      <c r="B109" s="34"/>
      <c r="C109" s="35"/>
      <c r="D109" s="179" t="s">
        <v>162</v>
      </c>
      <c r="E109" s="35"/>
      <c r="F109" s="180" t="s">
        <v>279</v>
      </c>
      <c r="G109" s="35"/>
      <c r="H109" s="35"/>
      <c r="I109" s="181"/>
      <c r="J109" s="35"/>
      <c r="K109" s="35"/>
      <c r="L109" s="38"/>
      <c r="M109" s="182"/>
      <c r="N109" s="183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162</v>
      </c>
      <c r="AU109" s="16" t="s">
        <v>85</v>
      </c>
    </row>
    <row r="110" spans="1:65" s="13" customFormat="1" ht="11.25">
      <c r="B110" s="196"/>
      <c r="C110" s="197"/>
      <c r="D110" s="179" t="s">
        <v>241</v>
      </c>
      <c r="E110" s="198" t="s">
        <v>19</v>
      </c>
      <c r="F110" s="199" t="s">
        <v>455</v>
      </c>
      <c r="G110" s="197"/>
      <c r="H110" s="200">
        <v>69.465000000000003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241</v>
      </c>
      <c r="AU110" s="206" t="s">
        <v>85</v>
      </c>
      <c r="AV110" s="13" t="s">
        <v>85</v>
      </c>
      <c r="AW110" s="13" t="s">
        <v>37</v>
      </c>
      <c r="AX110" s="13" t="s">
        <v>75</v>
      </c>
      <c r="AY110" s="206" t="s">
        <v>155</v>
      </c>
    </row>
    <row r="111" spans="1:65" s="13" customFormat="1" ht="11.25">
      <c r="B111" s="196"/>
      <c r="C111" s="197"/>
      <c r="D111" s="179" t="s">
        <v>241</v>
      </c>
      <c r="E111" s="198" t="s">
        <v>19</v>
      </c>
      <c r="F111" s="199" t="s">
        <v>456</v>
      </c>
      <c r="G111" s="197"/>
      <c r="H111" s="200">
        <v>9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241</v>
      </c>
      <c r="AU111" s="206" t="s">
        <v>85</v>
      </c>
      <c r="AV111" s="13" t="s">
        <v>85</v>
      </c>
      <c r="AW111" s="13" t="s">
        <v>37</v>
      </c>
      <c r="AX111" s="13" t="s">
        <v>75</v>
      </c>
      <c r="AY111" s="206" t="s">
        <v>155</v>
      </c>
    </row>
    <row r="112" spans="1:65" s="14" customFormat="1" ht="11.25">
      <c r="B112" s="207"/>
      <c r="C112" s="208"/>
      <c r="D112" s="179" t="s">
        <v>241</v>
      </c>
      <c r="E112" s="209" t="s">
        <v>19</v>
      </c>
      <c r="F112" s="210" t="s">
        <v>243</v>
      </c>
      <c r="G112" s="208"/>
      <c r="H112" s="211">
        <v>78.465000000000003</v>
      </c>
      <c r="I112" s="212"/>
      <c r="J112" s="208"/>
      <c r="K112" s="208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241</v>
      </c>
      <c r="AU112" s="217" t="s">
        <v>85</v>
      </c>
      <c r="AV112" s="14" t="s">
        <v>160</v>
      </c>
      <c r="AW112" s="14" t="s">
        <v>37</v>
      </c>
      <c r="AX112" s="14" t="s">
        <v>83</v>
      </c>
      <c r="AY112" s="217" t="s">
        <v>155</v>
      </c>
    </row>
    <row r="113" spans="1:65" s="2" customFormat="1" ht="21.75" customHeight="1">
      <c r="A113" s="33"/>
      <c r="B113" s="34"/>
      <c r="C113" s="165" t="s">
        <v>200</v>
      </c>
      <c r="D113" s="165" t="s">
        <v>156</v>
      </c>
      <c r="E113" s="166" t="s">
        <v>287</v>
      </c>
      <c r="F113" s="167" t="s">
        <v>288</v>
      </c>
      <c r="G113" s="168" t="s">
        <v>258</v>
      </c>
      <c r="H113" s="169">
        <v>78.465000000000003</v>
      </c>
      <c r="I113" s="170"/>
      <c r="J113" s="171">
        <f>ROUND(I113*H113,2)</f>
        <v>0</v>
      </c>
      <c r="K113" s="172"/>
      <c r="L113" s="38"/>
      <c r="M113" s="173" t="s">
        <v>19</v>
      </c>
      <c r="N113" s="174" t="s">
        <v>46</v>
      </c>
      <c r="O113" s="63"/>
      <c r="P113" s="175">
        <f>O113*H113</f>
        <v>0</v>
      </c>
      <c r="Q113" s="175">
        <v>0</v>
      </c>
      <c r="R113" s="175">
        <f>Q113*H113</f>
        <v>0</v>
      </c>
      <c r="S113" s="175">
        <v>0</v>
      </c>
      <c r="T113" s="176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77" t="s">
        <v>160</v>
      </c>
      <c r="AT113" s="177" t="s">
        <v>156</v>
      </c>
      <c r="AU113" s="177" t="s">
        <v>85</v>
      </c>
      <c r="AY113" s="16" t="s">
        <v>155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16" t="s">
        <v>83</v>
      </c>
      <c r="BK113" s="178">
        <f>ROUND(I113*H113,2)</f>
        <v>0</v>
      </c>
      <c r="BL113" s="16" t="s">
        <v>160</v>
      </c>
      <c r="BM113" s="177" t="s">
        <v>472</v>
      </c>
    </row>
    <row r="114" spans="1:65" s="2" customFormat="1" ht="19.5">
      <c r="A114" s="33"/>
      <c r="B114" s="34"/>
      <c r="C114" s="35"/>
      <c r="D114" s="179" t="s">
        <v>162</v>
      </c>
      <c r="E114" s="35"/>
      <c r="F114" s="180" t="s">
        <v>290</v>
      </c>
      <c r="G114" s="35"/>
      <c r="H114" s="35"/>
      <c r="I114" s="181"/>
      <c r="J114" s="35"/>
      <c r="K114" s="35"/>
      <c r="L114" s="38"/>
      <c r="M114" s="182"/>
      <c r="N114" s="183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162</v>
      </c>
      <c r="AU114" s="16" t="s">
        <v>85</v>
      </c>
    </row>
    <row r="115" spans="1:65" s="13" customFormat="1" ht="11.25">
      <c r="B115" s="196"/>
      <c r="C115" s="197"/>
      <c r="D115" s="179" t="s">
        <v>241</v>
      </c>
      <c r="E115" s="198" t="s">
        <v>19</v>
      </c>
      <c r="F115" s="199" t="s">
        <v>455</v>
      </c>
      <c r="G115" s="197"/>
      <c r="H115" s="200">
        <v>69.465000000000003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241</v>
      </c>
      <c r="AU115" s="206" t="s">
        <v>85</v>
      </c>
      <c r="AV115" s="13" t="s">
        <v>85</v>
      </c>
      <c r="AW115" s="13" t="s">
        <v>37</v>
      </c>
      <c r="AX115" s="13" t="s">
        <v>75</v>
      </c>
      <c r="AY115" s="206" t="s">
        <v>155</v>
      </c>
    </row>
    <row r="116" spans="1:65" s="13" customFormat="1" ht="11.25">
      <c r="B116" s="196"/>
      <c r="C116" s="197"/>
      <c r="D116" s="179" t="s">
        <v>241</v>
      </c>
      <c r="E116" s="198" t="s">
        <v>19</v>
      </c>
      <c r="F116" s="199" t="s">
        <v>456</v>
      </c>
      <c r="G116" s="197"/>
      <c r="H116" s="200">
        <v>9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241</v>
      </c>
      <c r="AU116" s="206" t="s">
        <v>85</v>
      </c>
      <c r="AV116" s="13" t="s">
        <v>85</v>
      </c>
      <c r="AW116" s="13" t="s">
        <v>37</v>
      </c>
      <c r="AX116" s="13" t="s">
        <v>75</v>
      </c>
      <c r="AY116" s="206" t="s">
        <v>155</v>
      </c>
    </row>
    <row r="117" spans="1:65" s="14" customFormat="1" ht="11.25">
      <c r="B117" s="207"/>
      <c r="C117" s="208"/>
      <c r="D117" s="179" t="s">
        <v>241</v>
      </c>
      <c r="E117" s="209" t="s">
        <v>19</v>
      </c>
      <c r="F117" s="210" t="s">
        <v>243</v>
      </c>
      <c r="G117" s="208"/>
      <c r="H117" s="211">
        <v>78.465000000000003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241</v>
      </c>
      <c r="AU117" s="217" t="s">
        <v>85</v>
      </c>
      <c r="AV117" s="14" t="s">
        <v>160</v>
      </c>
      <c r="AW117" s="14" t="s">
        <v>37</v>
      </c>
      <c r="AX117" s="14" t="s">
        <v>83</v>
      </c>
      <c r="AY117" s="217" t="s">
        <v>155</v>
      </c>
    </row>
    <row r="118" spans="1:65" s="2" customFormat="1" ht="21.75" customHeight="1">
      <c r="A118" s="33"/>
      <c r="B118" s="34"/>
      <c r="C118" s="165" t="s">
        <v>205</v>
      </c>
      <c r="D118" s="165" t="s">
        <v>156</v>
      </c>
      <c r="E118" s="166" t="s">
        <v>293</v>
      </c>
      <c r="F118" s="167" t="s">
        <v>294</v>
      </c>
      <c r="G118" s="168" t="s">
        <v>258</v>
      </c>
      <c r="H118" s="169">
        <v>246.80500000000001</v>
      </c>
      <c r="I118" s="170"/>
      <c r="J118" s="171">
        <f>ROUND(I118*H118,2)</f>
        <v>0</v>
      </c>
      <c r="K118" s="172"/>
      <c r="L118" s="38"/>
      <c r="M118" s="173" t="s">
        <v>19</v>
      </c>
      <c r="N118" s="174" t="s">
        <v>46</v>
      </c>
      <c r="O118" s="6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77" t="s">
        <v>160</v>
      </c>
      <c r="AT118" s="177" t="s">
        <v>156</v>
      </c>
      <c r="AU118" s="177" t="s">
        <v>85</v>
      </c>
      <c r="AY118" s="16" t="s">
        <v>155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16" t="s">
        <v>83</v>
      </c>
      <c r="BK118" s="178">
        <f>ROUND(I118*H118,2)</f>
        <v>0</v>
      </c>
      <c r="BL118" s="16" t="s">
        <v>160</v>
      </c>
      <c r="BM118" s="177" t="s">
        <v>473</v>
      </c>
    </row>
    <row r="119" spans="1:65" s="13" customFormat="1" ht="11.25">
      <c r="B119" s="196"/>
      <c r="C119" s="197"/>
      <c r="D119" s="179" t="s">
        <v>241</v>
      </c>
      <c r="E119" s="198" t="s">
        <v>19</v>
      </c>
      <c r="F119" s="199" t="s">
        <v>455</v>
      </c>
      <c r="G119" s="197"/>
      <c r="H119" s="200">
        <v>69.465000000000003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241</v>
      </c>
      <c r="AU119" s="206" t="s">
        <v>85</v>
      </c>
      <c r="AV119" s="13" t="s">
        <v>85</v>
      </c>
      <c r="AW119" s="13" t="s">
        <v>37</v>
      </c>
      <c r="AX119" s="13" t="s">
        <v>75</v>
      </c>
      <c r="AY119" s="206" t="s">
        <v>155</v>
      </c>
    </row>
    <row r="120" spans="1:65" s="13" customFormat="1" ht="11.25">
      <c r="B120" s="196"/>
      <c r="C120" s="197"/>
      <c r="D120" s="179" t="s">
        <v>241</v>
      </c>
      <c r="E120" s="198" t="s">
        <v>19</v>
      </c>
      <c r="F120" s="199" t="s">
        <v>453</v>
      </c>
      <c r="G120" s="197"/>
      <c r="H120" s="200">
        <v>168.34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241</v>
      </c>
      <c r="AU120" s="206" t="s">
        <v>85</v>
      </c>
      <c r="AV120" s="13" t="s">
        <v>85</v>
      </c>
      <c r="AW120" s="13" t="s">
        <v>37</v>
      </c>
      <c r="AX120" s="13" t="s">
        <v>75</v>
      </c>
      <c r="AY120" s="206" t="s">
        <v>155</v>
      </c>
    </row>
    <row r="121" spans="1:65" s="13" customFormat="1" ht="11.25">
      <c r="B121" s="196"/>
      <c r="C121" s="197"/>
      <c r="D121" s="179" t="s">
        <v>241</v>
      </c>
      <c r="E121" s="198" t="s">
        <v>19</v>
      </c>
      <c r="F121" s="199" t="s">
        <v>456</v>
      </c>
      <c r="G121" s="197"/>
      <c r="H121" s="200">
        <v>9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241</v>
      </c>
      <c r="AU121" s="206" t="s">
        <v>85</v>
      </c>
      <c r="AV121" s="13" t="s">
        <v>85</v>
      </c>
      <c r="AW121" s="13" t="s">
        <v>37</v>
      </c>
      <c r="AX121" s="13" t="s">
        <v>75</v>
      </c>
      <c r="AY121" s="206" t="s">
        <v>155</v>
      </c>
    </row>
    <row r="122" spans="1:65" s="14" customFormat="1" ht="11.25">
      <c r="B122" s="207"/>
      <c r="C122" s="208"/>
      <c r="D122" s="179" t="s">
        <v>241</v>
      </c>
      <c r="E122" s="209" t="s">
        <v>19</v>
      </c>
      <c r="F122" s="210" t="s">
        <v>243</v>
      </c>
      <c r="G122" s="208"/>
      <c r="H122" s="211">
        <v>246.80500000000001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241</v>
      </c>
      <c r="AU122" s="217" t="s">
        <v>85</v>
      </c>
      <c r="AV122" s="14" t="s">
        <v>160</v>
      </c>
      <c r="AW122" s="14" t="s">
        <v>37</v>
      </c>
      <c r="AX122" s="14" t="s">
        <v>83</v>
      </c>
      <c r="AY122" s="217" t="s">
        <v>155</v>
      </c>
    </row>
    <row r="123" spans="1:65" s="2" customFormat="1" ht="21.75" customHeight="1">
      <c r="A123" s="33"/>
      <c r="B123" s="34"/>
      <c r="C123" s="165" t="s">
        <v>210</v>
      </c>
      <c r="D123" s="165" t="s">
        <v>156</v>
      </c>
      <c r="E123" s="166" t="s">
        <v>474</v>
      </c>
      <c r="F123" s="167" t="s">
        <v>475</v>
      </c>
      <c r="G123" s="168" t="s">
        <v>246</v>
      </c>
      <c r="H123" s="169">
        <v>284.17500000000001</v>
      </c>
      <c r="I123" s="170"/>
      <c r="J123" s="171">
        <f>ROUND(I123*H123,2)</f>
        <v>0</v>
      </c>
      <c r="K123" s="172"/>
      <c r="L123" s="38"/>
      <c r="M123" s="173" t="s">
        <v>19</v>
      </c>
      <c r="N123" s="174" t="s">
        <v>46</v>
      </c>
      <c r="O123" s="63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77" t="s">
        <v>160</v>
      </c>
      <c r="AT123" s="177" t="s">
        <v>156</v>
      </c>
      <c r="AU123" s="177" t="s">
        <v>85</v>
      </c>
      <c r="AY123" s="16" t="s">
        <v>155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6" t="s">
        <v>83</v>
      </c>
      <c r="BK123" s="178">
        <f>ROUND(I123*H123,2)</f>
        <v>0</v>
      </c>
      <c r="BL123" s="16" t="s">
        <v>160</v>
      </c>
      <c r="BM123" s="177" t="s">
        <v>476</v>
      </c>
    </row>
    <row r="124" spans="1:65" s="13" customFormat="1" ht="11.25">
      <c r="B124" s="196"/>
      <c r="C124" s="197"/>
      <c r="D124" s="179" t="s">
        <v>241</v>
      </c>
      <c r="E124" s="198" t="s">
        <v>19</v>
      </c>
      <c r="F124" s="199" t="s">
        <v>477</v>
      </c>
      <c r="G124" s="197"/>
      <c r="H124" s="200">
        <v>284.17500000000001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241</v>
      </c>
      <c r="AU124" s="206" t="s">
        <v>85</v>
      </c>
      <c r="AV124" s="13" t="s">
        <v>85</v>
      </c>
      <c r="AW124" s="13" t="s">
        <v>37</v>
      </c>
      <c r="AX124" s="13" t="s">
        <v>75</v>
      </c>
      <c r="AY124" s="206" t="s">
        <v>155</v>
      </c>
    </row>
    <row r="125" spans="1:65" s="14" customFormat="1" ht="11.25">
      <c r="B125" s="207"/>
      <c r="C125" s="208"/>
      <c r="D125" s="179" t="s">
        <v>241</v>
      </c>
      <c r="E125" s="209" t="s">
        <v>19</v>
      </c>
      <c r="F125" s="210" t="s">
        <v>243</v>
      </c>
      <c r="G125" s="208"/>
      <c r="H125" s="211">
        <v>284.17500000000001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241</v>
      </c>
      <c r="AU125" s="217" t="s">
        <v>85</v>
      </c>
      <c r="AV125" s="14" t="s">
        <v>160</v>
      </c>
      <c r="AW125" s="14" t="s">
        <v>37</v>
      </c>
      <c r="AX125" s="14" t="s">
        <v>83</v>
      </c>
      <c r="AY125" s="217" t="s">
        <v>155</v>
      </c>
    </row>
    <row r="126" spans="1:65" s="2" customFormat="1" ht="33" customHeight="1">
      <c r="A126" s="33"/>
      <c r="B126" s="34"/>
      <c r="C126" s="165" t="s">
        <v>214</v>
      </c>
      <c r="D126" s="165" t="s">
        <v>156</v>
      </c>
      <c r="E126" s="166" t="s">
        <v>256</v>
      </c>
      <c r="F126" s="167" t="s">
        <v>257</v>
      </c>
      <c r="G126" s="168" t="s">
        <v>258</v>
      </c>
      <c r="H126" s="169">
        <v>261</v>
      </c>
      <c r="I126" s="170"/>
      <c r="J126" s="171">
        <f>ROUND(I126*H126,2)</f>
        <v>0</v>
      </c>
      <c r="K126" s="172"/>
      <c r="L126" s="38"/>
      <c r="M126" s="173" t="s">
        <v>19</v>
      </c>
      <c r="N126" s="174" t="s">
        <v>46</v>
      </c>
      <c r="O126" s="63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7" t="s">
        <v>160</v>
      </c>
      <c r="AT126" s="177" t="s">
        <v>156</v>
      </c>
      <c r="AU126" s="177" t="s">
        <v>85</v>
      </c>
      <c r="AY126" s="16" t="s">
        <v>155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6" t="s">
        <v>83</v>
      </c>
      <c r="BK126" s="178">
        <f>ROUND(I126*H126,2)</f>
        <v>0</v>
      </c>
      <c r="BL126" s="16" t="s">
        <v>160</v>
      </c>
      <c r="BM126" s="177" t="s">
        <v>478</v>
      </c>
    </row>
    <row r="127" spans="1:65" s="13" customFormat="1" ht="11.25">
      <c r="B127" s="196"/>
      <c r="C127" s="197"/>
      <c r="D127" s="179" t="s">
        <v>241</v>
      </c>
      <c r="E127" s="198" t="s">
        <v>19</v>
      </c>
      <c r="F127" s="199" t="s">
        <v>479</v>
      </c>
      <c r="G127" s="197"/>
      <c r="H127" s="200">
        <v>261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241</v>
      </c>
      <c r="AU127" s="206" t="s">
        <v>85</v>
      </c>
      <c r="AV127" s="13" t="s">
        <v>85</v>
      </c>
      <c r="AW127" s="13" t="s">
        <v>37</v>
      </c>
      <c r="AX127" s="13" t="s">
        <v>75</v>
      </c>
      <c r="AY127" s="206" t="s">
        <v>155</v>
      </c>
    </row>
    <row r="128" spans="1:65" s="14" customFormat="1" ht="11.25">
      <c r="B128" s="207"/>
      <c r="C128" s="208"/>
      <c r="D128" s="179" t="s">
        <v>241</v>
      </c>
      <c r="E128" s="209" t="s">
        <v>19</v>
      </c>
      <c r="F128" s="210" t="s">
        <v>243</v>
      </c>
      <c r="G128" s="208"/>
      <c r="H128" s="211">
        <v>261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241</v>
      </c>
      <c r="AU128" s="217" t="s">
        <v>85</v>
      </c>
      <c r="AV128" s="14" t="s">
        <v>160</v>
      </c>
      <c r="AW128" s="14" t="s">
        <v>37</v>
      </c>
      <c r="AX128" s="14" t="s">
        <v>83</v>
      </c>
      <c r="AY128" s="217" t="s">
        <v>155</v>
      </c>
    </row>
    <row r="129" spans="1:65" s="2" customFormat="1" ht="33" customHeight="1">
      <c r="A129" s="33"/>
      <c r="B129" s="34"/>
      <c r="C129" s="165" t="s">
        <v>218</v>
      </c>
      <c r="D129" s="165" t="s">
        <v>156</v>
      </c>
      <c r="E129" s="166" t="s">
        <v>276</v>
      </c>
      <c r="F129" s="167" t="s">
        <v>277</v>
      </c>
      <c r="G129" s="168" t="s">
        <v>258</v>
      </c>
      <c r="H129" s="169">
        <v>261</v>
      </c>
      <c r="I129" s="170"/>
      <c r="J129" s="171">
        <f>ROUND(I129*H129,2)</f>
        <v>0</v>
      </c>
      <c r="K129" s="172"/>
      <c r="L129" s="38"/>
      <c r="M129" s="173" t="s">
        <v>19</v>
      </c>
      <c r="N129" s="174" t="s">
        <v>46</v>
      </c>
      <c r="O129" s="63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7" t="s">
        <v>160</v>
      </c>
      <c r="AT129" s="177" t="s">
        <v>156</v>
      </c>
      <c r="AU129" s="177" t="s">
        <v>85</v>
      </c>
      <c r="AY129" s="16" t="s">
        <v>155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6" t="s">
        <v>83</v>
      </c>
      <c r="BK129" s="178">
        <f>ROUND(I129*H129,2)</f>
        <v>0</v>
      </c>
      <c r="BL129" s="16" t="s">
        <v>160</v>
      </c>
      <c r="BM129" s="177" t="s">
        <v>480</v>
      </c>
    </row>
    <row r="130" spans="1:65" s="2" customFormat="1" ht="29.25">
      <c r="A130" s="33"/>
      <c r="B130" s="34"/>
      <c r="C130" s="35"/>
      <c r="D130" s="179" t="s">
        <v>162</v>
      </c>
      <c r="E130" s="35"/>
      <c r="F130" s="180" t="s">
        <v>279</v>
      </c>
      <c r="G130" s="35"/>
      <c r="H130" s="35"/>
      <c r="I130" s="181"/>
      <c r="J130" s="35"/>
      <c r="K130" s="35"/>
      <c r="L130" s="38"/>
      <c r="M130" s="182"/>
      <c r="N130" s="183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162</v>
      </c>
      <c r="AU130" s="16" t="s">
        <v>85</v>
      </c>
    </row>
    <row r="131" spans="1:65" s="13" customFormat="1" ht="11.25">
      <c r="B131" s="196"/>
      <c r="C131" s="197"/>
      <c r="D131" s="179" t="s">
        <v>241</v>
      </c>
      <c r="E131" s="198" t="s">
        <v>19</v>
      </c>
      <c r="F131" s="199" t="s">
        <v>479</v>
      </c>
      <c r="G131" s="197"/>
      <c r="H131" s="200">
        <v>261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241</v>
      </c>
      <c r="AU131" s="206" t="s">
        <v>85</v>
      </c>
      <c r="AV131" s="13" t="s">
        <v>85</v>
      </c>
      <c r="AW131" s="13" t="s">
        <v>37</v>
      </c>
      <c r="AX131" s="13" t="s">
        <v>75</v>
      </c>
      <c r="AY131" s="206" t="s">
        <v>155</v>
      </c>
    </row>
    <row r="132" spans="1:65" s="14" customFormat="1" ht="11.25">
      <c r="B132" s="207"/>
      <c r="C132" s="208"/>
      <c r="D132" s="179" t="s">
        <v>241</v>
      </c>
      <c r="E132" s="209" t="s">
        <v>19</v>
      </c>
      <c r="F132" s="210" t="s">
        <v>243</v>
      </c>
      <c r="G132" s="208"/>
      <c r="H132" s="211">
        <v>261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241</v>
      </c>
      <c r="AU132" s="217" t="s">
        <v>85</v>
      </c>
      <c r="AV132" s="14" t="s">
        <v>160</v>
      </c>
      <c r="AW132" s="14" t="s">
        <v>37</v>
      </c>
      <c r="AX132" s="14" t="s">
        <v>83</v>
      </c>
      <c r="AY132" s="217" t="s">
        <v>155</v>
      </c>
    </row>
    <row r="133" spans="1:65" s="2" customFormat="1" ht="33" customHeight="1">
      <c r="A133" s="33"/>
      <c r="B133" s="34"/>
      <c r="C133" s="165" t="s">
        <v>8</v>
      </c>
      <c r="D133" s="165" t="s">
        <v>156</v>
      </c>
      <c r="E133" s="166" t="s">
        <v>280</v>
      </c>
      <c r="F133" s="167" t="s">
        <v>281</v>
      </c>
      <c r="G133" s="168" t="s">
        <v>258</v>
      </c>
      <c r="H133" s="169">
        <v>1566</v>
      </c>
      <c r="I133" s="170"/>
      <c r="J133" s="171">
        <f>ROUND(I133*H133,2)</f>
        <v>0</v>
      </c>
      <c r="K133" s="172"/>
      <c r="L133" s="38"/>
      <c r="M133" s="173" t="s">
        <v>19</v>
      </c>
      <c r="N133" s="174" t="s">
        <v>46</v>
      </c>
      <c r="O133" s="63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7" t="s">
        <v>160</v>
      </c>
      <c r="AT133" s="177" t="s">
        <v>156</v>
      </c>
      <c r="AU133" s="177" t="s">
        <v>85</v>
      </c>
      <c r="AY133" s="16" t="s">
        <v>155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6" t="s">
        <v>83</v>
      </c>
      <c r="BK133" s="178">
        <f>ROUND(I133*H133,2)</f>
        <v>0</v>
      </c>
      <c r="BL133" s="16" t="s">
        <v>160</v>
      </c>
      <c r="BM133" s="177" t="s">
        <v>481</v>
      </c>
    </row>
    <row r="134" spans="1:65" s="13" customFormat="1" ht="11.25">
      <c r="B134" s="196"/>
      <c r="C134" s="197"/>
      <c r="D134" s="179" t="s">
        <v>241</v>
      </c>
      <c r="E134" s="198" t="s">
        <v>19</v>
      </c>
      <c r="F134" s="199" t="s">
        <v>479</v>
      </c>
      <c r="G134" s="197"/>
      <c r="H134" s="200">
        <v>261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241</v>
      </c>
      <c r="AU134" s="206" t="s">
        <v>85</v>
      </c>
      <c r="AV134" s="13" t="s">
        <v>85</v>
      </c>
      <c r="AW134" s="13" t="s">
        <v>37</v>
      </c>
      <c r="AX134" s="13" t="s">
        <v>75</v>
      </c>
      <c r="AY134" s="206" t="s">
        <v>155</v>
      </c>
    </row>
    <row r="135" spans="1:65" s="14" customFormat="1" ht="11.25">
      <c r="B135" s="207"/>
      <c r="C135" s="208"/>
      <c r="D135" s="179" t="s">
        <v>241</v>
      </c>
      <c r="E135" s="209" t="s">
        <v>19</v>
      </c>
      <c r="F135" s="210" t="s">
        <v>243</v>
      </c>
      <c r="G135" s="208"/>
      <c r="H135" s="211">
        <v>261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241</v>
      </c>
      <c r="AU135" s="217" t="s">
        <v>85</v>
      </c>
      <c r="AV135" s="14" t="s">
        <v>160</v>
      </c>
      <c r="AW135" s="14" t="s">
        <v>37</v>
      </c>
      <c r="AX135" s="14" t="s">
        <v>83</v>
      </c>
      <c r="AY135" s="217" t="s">
        <v>155</v>
      </c>
    </row>
    <row r="136" spans="1:65" s="13" customFormat="1" ht="11.25">
      <c r="B136" s="196"/>
      <c r="C136" s="197"/>
      <c r="D136" s="179" t="s">
        <v>241</v>
      </c>
      <c r="E136" s="197"/>
      <c r="F136" s="199" t="s">
        <v>482</v>
      </c>
      <c r="G136" s="197"/>
      <c r="H136" s="200">
        <v>1566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241</v>
      </c>
      <c r="AU136" s="206" t="s">
        <v>85</v>
      </c>
      <c r="AV136" s="13" t="s">
        <v>85</v>
      </c>
      <c r="AW136" s="13" t="s">
        <v>4</v>
      </c>
      <c r="AX136" s="13" t="s">
        <v>83</v>
      </c>
      <c r="AY136" s="206" t="s">
        <v>155</v>
      </c>
    </row>
    <row r="137" spans="1:65" s="2" customFormat="1" ht="21.75" customHeight="1">
      <c r="A137" s="33"/>
      <c r="B137" s="34"/>
      <c r="C137" s="165" t="s">
        <v>302</v>
      </c>
      <c r="D137" s="165" t="s">
        <v>156</v>
      </c>
      <c r="E137" s="166" t="s">
        <v>293</v>
      </c>
      <c r="F137" s="167" t="s">
        <v>294</v>
      </c>
      <c r="G137" s="168" t="s">
        <v>258</v>
      </c>
      <c r="H137" s="169">
        <v>261</v>
      </c>
      <c r="I137" s="170"/>
      <c r="J137" s="171">
        <f>ROUND(I137*H137,2)</f>
        <v>0</v>
      </c>
      <c r="K137" s="172"/>
      <c r="L137" s="38"/>
      <c r="M137" s="173" t="s">
        <v>19</v>
      </c>
      <c r="N137" s="174" t="s">
        <v>46</v>
      </c>
      <c r="O137" s="63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7" t="s">
        <v>160</v>
      </c>
      <c r="AT137" s="177" t="s">
        <v>156</v>
      </c>
      <c r="AU137" s="177" t="s">
        <v>85</v>
      </c>
      <c r="AY137" s="16" t="s">
        <v>155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6" t="s">
        <v>83</v>
      </c>
      <c r="BK137" s="178">
        <f>ROUND(I137*H137,2)</f>
        <v>0</v>
      </c>
      <c r="BL137" s="16" t="s">
        <v>160</v>
      </c>
      <c r="BM137" s="177" t="s">
        <v>483</v>
      </c>
    </row>
    <row r="138" spans="1:65" s="2" customFormat="1" ht="16.5" customHeight="1">
      <c r="A138" s="33"/>
      <c r="B138" s="34"/>
      <c r="C138" s="165" t="s">
        <v>307</v>
      </c>
      <c r="D138" s="165" t="s">
        <v>156</v>
      </c>
      <c r="E138" s="166" t="s">
        <v>484</v>
      </c>
      <c r="F138" s="167" t="s">
        <v>485</v>
      </c>
      <c r="G138" s="168" t="s">
        <v>159</v>
      </c>
      <c r="H138" s="169">
        <v>1</v>
      </c>
      <c r="I138" s="170"/>
      <c r="J138" s="171">
        <f>ROUND(I138*H138,2)</f>
        <v>0</v>
      </c>
      <c r="K138" s="172"/>
      <c r="L138" s="38"/>
      <c r="M138" s="173" t="s">
        <v>19</v>
      </c>
      <c r="N138" s="174" t="s">
        <v>46</v>
      </c>
      <c r="O138" s="6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7" t="s">
        <v>160</v>
      </c>
      <c r="AT138" s="177" t="s">
        <v>156</v>
      </c>
      <c r="AU138" s="177" t="s">
        <v>85</v>
      </c>
      <c r="AY138" s="16" t="s">
        <v>155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6" t="s">
        <v>83</v>
      </c>
      <c r="BK138" s="178">
        <f>ROUND(I138*H138,2)</f>
        <v>0</v>
      </c>
      <c r="BL138" s="16" t="s">
        <v>160</v>
      </c>
      <c r="BM138" s="177" t="s">
        <v>486</v>
      </c>
    </row>
    <row r="139" spans="1:65" s="2" customFormat="1" ht="29.25">
      <c r="A139" s="33"/>
      <c r="B139" s="34"/>
      <c r="C139" s="35"/>
      <c r="D139" s="179" t="s">
        <v>162</v>
      </c>
      <c r="E139" s="35"/>
      <c r="F139" s="180" t="s">
        <v>487</v>
      </c>
      <c r="G139" s="35"/>
      <c r="H139" s="35"/>
      <c r="I139" s="181"/>
      <c r="J139" s="35"/>
      <c r="K139" s="35"/>
      <c r="L139" s="38"/>
      <c r="M139" s="182"/>
      <c r="N139" s="183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162</v>
      </c>
      <c r="AU139" s="16" t="s">
        <v>85</v>
      </c>
    </row>
    <row r="140" spans="1:65" s="2" customFormat="1" ht="16.5" customHeight="1">
      <c r="A140" s="33"/>
      <c r="B140" s="34"/>
      <c r="C140" s="165" t="s">
        <v>312</v>
      </c>
      <c r="D140" s="165" t="s">
        <v>156</v>
      </c>
      <c r="E140" s="166" t="s">
        <v>298</v>
      </c>
      <c r="F140" s="167" t="s">
        <v>299</v>
      </c>
      <c r="G140" s="168" t="s">
        <v>19</v>
      </c>
      <c r="H140" s="169">
        <v>507.80500000000001</v>
      </c>
      <c r="I140" s="170"/>
      <c r="J140" s="171">
        <f>ROUND(I140*H140,2)</f>
        <v>0</v>
      </c>
      <c r="K140" s="172"/>
      <c r="L140" s="38"/>
      <c r="M140" s="173" t="s">
        <v>19</v>
      </c>
      <c r="N140" s="174" t="s">
        <v>46</v>
      </c>
      <c r="O140" s="63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7" t="s">
        <v>160</v>
      </c>
      <c r="AT140" s="177" t="s">
        <v>156</v>
      </c>
      <c r="AU140" s="177" t="s">
        <v>85</v>
      </c>
      <c r="AY140" s="16" t="s">
        <v>155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6" t="s">
        <v>83</v>
      </c>
      <c r="BK140" s="178">
        <f>ROUND(I140*H140,2)</f>
        <v>0</v>
      </c>
      <c r="BL140" s="16" t="s">
        <v>160</v>
      </c>
      <c r="BM140" s="177" t="s">
        <v>488</v>
      </c>
    </row>
    <row r="141" spans="1:65" s="13" customFormat="1" ht="11.25">
      <c r="B141" s="196"/>
      <c r="C141" s="197"/>
      <c r="D141" s="179" t="s">
        <v>241</v>
      </c>
      <c r="E141" s="198" t="s">
        <v>19</v>
      </c>
      <c r="F141" s="199" t="s">
        <v>455</v>
      </c>
      <c r="G141" s="197"/>
      <c r="H141" s="200">
        <v>69.465000000000003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241</v>
      </c>
      <c r="AU141" s="206" t="s">
        <v>85</v>
      </c>
      <c r="AV141" s="13" t="s">
        <v>85</v>
      </c>
      <c r="AW141" s="13" t="s">
        <v>37</v>
      </c>
      <c r="AX141" s="13" t="s">
        <v>75</v>
      </c>
      <c r="AY141" s="206" t="s">
        <v>155</v>
      </c>
    </row>
    <row r="142" spans="1:65" s="13" customFormat="1" ht="11.25">
      <c r="B142" s="196"/>
      <c r="C142" s="197"/>
      <c r="D142" s="179" t="s">
        <v>241</v>
      </c>
      <c r="E142" s="198" t="s">
        <v>19</v>
      </c>
      <c r="F142" s="199" t="s">
        <v>453</v>
      </c>
      <c r="G142" s="197"/>
      <c r="H142" s="200">
        <v>168.34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241</v>
      </c>
      <c r="AU142" s="206" t="s">
        <v>85</v>
      </c>
      <c r="AV142" s="13" t="s">
        <v>85</v>
      </c>
      <c r="AW142" s="13" t="s">
        <v>37</v>
      </c>
      <c r="AX142" s="13" t="s">
        <v>75</v>
      </c>
      <c r="AY142" s="206" t="s">
        <v>155</v>
      </c>
    </row>
    <row r="143" spans="1:65" s="13" customFormat="1" ht="11.25">
      <c r="B143" s="196"/>
      <c r="C143" s="197"/>
      <c r="D143" s="179" t="s">
        <v>241</v>
      </c>
      <c r="E143" s="198" t="s">
        <v>19</v>
      </c>
      <c r="F143" s="199" t="s">
        <v>456</v>
      </c>
      <c r="G143" s="197"/>
      <c r="H143" s="200">
        <v>9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241</v>
      </c>
      <c r="AU143" s="206" t="s">
        <v>85</v>
      </c>
      <c r="AV143" s="13" t="s">
        <v>85</v>
      </c>
      <c r="AW143" s="13" t="s">
        <v>37</v>
      </c>
      <c r="AX143" s="13" t="s">
        <v>75</v>
      </c>
      <c r="AY143" s="206" t="s">
        <v>155</v>
      </c>
    </row>
    <row r="144" spans="1:65" s="13" customFormat="1" ht="11.25">
      <c r="B144" s="196"/>
      <c r="C144" s="197"/>
      <c r="D144" s="179" t="s">
        <v>241</v>
      </c>
      <c r="E144" s="198" t="s">
        <v>19</v>
      </c>
      <c r="F144" s="199" t="s">
        <v>489</v>
      </c>
      <c r="G144" s="197"/>
      <c r="H144" s="200">
        <v>261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241</v>
      </c>
      <c r="AU144" s="206" t="s">
        <v>85</v>
      </c>
      <c r="AV144" s="13" t="s">
        <v>85</v>
      </c>
      <c r="AW144" s="13" t="s">
        <v>37</v>
      </c>
      <c r="AX144" s="13" t="s">
        <v>75</v>
      </c>
      <c r="AY144" s="206" t="s">
        <v>155</v>
      </c>
    </row>
    <row r="145" spans="1:65" s="14" customFormat="1" ht="11.25">
      <c r="B145" s="207"/>
      <c r="C145" s="208"/>
      <c r="D145" s="179" t="s">
        <v>241</v>
      </c>
      <c r="E145" s="209" t="s">
        <v>19</v>
      </c>
      <c r="F145" s="210" t="s">
        <v>243</v>
      </c>
      <c r="G145" s="208"/>
      <c r="H145" s="211">
        <v>507.80500000000001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241</v>
      </c>
      <c r="AU145" s="217" t="s">
        <v>85</v>
      </c>
      <c r="AV145" s="14" t="s">
        <v>160</v>
      </c>
      <c r="AW145" s="14" t="s">
        <v>37</v>
      </c>
      <c r="AX145" s="14" t="s">
        <v>83</v>
      </c>
      <c r="AY145" s="217" t="s">
        <v>155</v>
      </c>
    </row>
    <row r="146" spans="1:65" s="11" customFormat="1" ht="22.9" customHeight="1">
      <c r="B146" s="151"/>
      <c r="C146" s="152"/>
      <c r="D146" s="153" t="s">
        <v>74</v>
      </c>
      <c r="E146" s="194" t="s">
        <v>160</v>
      </c>
      <c r="F146" s="194" t="s">
        <v>346</v>
      </c>
      <c r="G146" s="152"/>
      <c r="H146" s="152"/>
      <c r="I146" s="155"/>
      <c r="J146" s="195">
        <f>BK146</f>
        <v>0</v>
      </c>
      <c r="K146" s="152"/>
      <c r="L146" s="157"/>
      <c r="M146" s="158"/>
      <c r="N146" s="159"/>
      <c r="O146" s="159"/>
      <c r="P146" s="160">
        <f>SUM(P147:P164)</f>
        <v>0</v>
      </c>
      <c r="Q146" s="159"/>
      <c r="R146" s="160">
        <f>SUM(R147:R164)</f>
        <v>475.25824839999996</v>
      </c>
      <c r="S146" s="159"/>
      <c r="T146" s="161">
        <f>SUM(T147:T164)</f>
        <v>0</v>
      </c>
      <c r="AR146" s="162" t="s">
        <v>83</v>
      </c>
      <c r="AT146" s="163" t="s">
        <v>74</v>
      </c>
      <c r="AU146" s="163" t="s">
        <v>83</v>
      </c>
      <c r="AY146" s="162" t="s">
        <v>155</v>
      </c>
      <c r="BK146" s="164">
        <f>SUM(BK147:BK164)</f>
        <v>0</v>
      </c>
    </row>
    <row r="147" spans="1:65" s="2" customFormat="1" ht="21.75" customHeight="1">
      <c r="A147" s="33"/>
      <c r="B147" s="34"/>
      <c r="C147" s="165" t="s">
        <v>317</v>
      </c>
      <c r="D147" s="165" t="s">
        <v>156</v>
      </c>
      <c r="E147" s="166" t="s">
        <v>490</v>
      </c>
      <c r="F147" s="167" t="s">
        <v>491</v>
      </c>
      <c r="G147" s="168" t="s">
        <v>258</v>
      </c>
      <c r="H147" s="169">
        <v>69.465000000000003</v>
      </c>
      <c r="I147" s="170"/>
      <c r="J147" s="171">
        <f>ROUND(I147*H147,2)</f>
        <v>0</v>
      </c>
      <c r="K147" s="172"/>
      <c r="L147" s="38"/>
      <c r="M147" s="173" t="s">
        <v>19</v>
      </c>
      <c r="N147" s="174" t="s">
        <v>46</v>
      </c>
      <c r="O147" s="63"/>
      <c r="P147" s="175">
        <f>O147*H147</f>
        <v>0</v>
      </c>
      <c r="Q147" s="175">
        <v>2.0019999999999998</v>
      </c>
      <c r="R147" s="175">
        <f>Q147*H147</f>
        <v>139.06892999999999</v>
      </c>
      <c r="S147" s="175">
        <v>0</v>
      </c>
      <c r="T147" s="17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7" t="s">
        <v>160</v>
      </c>
      <c r="AT147" s="177" t="s">
        <v>156</v>
      </c>
      <c r="AU147" s="177" t="s">
        <v>85</v>
      </c>
      <c r="AY147" s="16" t="s">
        <v>155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6" t="s">
        <v>83</v>
      </c>
      <c r="BK147" s="178">
        <f>ROUND(I147*H147,2)</f>
        <v>0</v>
      </c>
      <c r="BL147" s="16" t="s">
        <v>160</v>
      </c>
      <c r="BM147" s="177" t="s">
        <v>492</v>
      </c>
    </row>
    <row r="148" spans="1:65" s="13" customFormat="1" ht="11.25">
      <c r="B148" s="196"/>
      <c r="C148" s="197"/>
      <c r="D148" s="179" t="s">
        <v>241</v>
      </c>
      <c r="E148" s="198" t="s">
        <v>19</v>
      </c>
      <c r="F148" s="199" t="s">
        <v>455</v>
      </c>
      <c r="G148" s="197"/>
      <c r="H148" s="200">
        <v>69.465000000000003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241</v>
      </c>
      <c r="AU148" s="206" t="s">
        <v>85</v>
      </c>
      <c r="AV148" s="13" t="s">
        <v>85</v>
      </c>
      <c r="AW148" s="13" t="s">
        <v>37</v>
      </c>
      <c r="AX148" s="13" t="s">
        <v>75</v>
      </c>
      <c r="AY148" s="206" t="s">
        <v>155</v>
      </c>
    </row>
    <row r="149" spans="1:65" s="14" customFormat="1" ht="11.25">
      <c r="B149" s="207"/>
      <c r="C149" s="208"/>
      <c r="D149" s="179" t="s">
        <v>241</v>
      </c>
      <c r="E149" s="209" t="s">
        <v>19</v>
      </c>
      <c r="F149" s="210" t="s">
        <v>243</v>
      </c>
      <c r="G149" s="208"/>
      <c r="H149" s="211">
        <v>69.465000000000003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241</v>
      </c>
      <c r="AU149" s="217" t="s">
        <v>85</v>
      </c>
      <c r="AV149" s="14" t="s">
        <v>160</v>
      </c>
      <c r="AW149" s="14" t="s">
        <v>37</v>
      </c>
      <c r="AX149" s="14" t="s">
        <v>83</v>
      </c>
      <c r="AY149" s="217" t="s">
        <v>155</v>
      </c>
    </row>
    <row r="150" spans="1:65" s="2" customFormat="1" ht="33" customHeight="1">
      <c r="A150" s="33"/>
      <c r="B150" s="34"/>
      <c r="C150" s="165" t="s">
        <v>321</v>
      </c>
      <c r="D150" s="165" t="s">
        <v>156</v>
      </c>
      <c r="E150" s="166" t="s">
        <v>493</v>
      </c>
      <c r="F150" s="167" t="s">
        <v>494</v>
      </c>
      <c r="G150" s="168" t="s">
        <v>246</v>
      </c>
      <c r="H150" s="169">
        <v>63.15</v>
      </c>
      <c r="I150" s="170"/>
      <c r="J150" s="171">
        <f>ROUND(I150*H150,2)</f>
        <v>0</v>
      </c>
      <c r="K150" s="172"/>
      <c r="L150" s="38"/>
      <c r="M150" s="173" t="s">
        <v>19</v>
      </c>
      <c r="N150" s="174" t="s">
        <v>46</v>
      </c>
      <c r="O150" s="63"/>
      <c r="P150" s="175">
        <f>O150*H150</f>
        <v>0</v>
      </c>
      <c r="Q150" s="175">
        <v>0</v>
      </c>
      <c r="R150" s="175">
        <f>Q150*H150</f>
        <v>0</v>
      </c>
      <c r="S150" s="175">
        <v>0</v>
      </c>
      <c r="T150" s="17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7" t="s">
        <v>160</v>
      </c>
      <c r="AT150" s="177" t="s">
        <v>156</v>
      </c>
      <c r="AU150" s="177" t="s">
        <v>85</v>
      </c>
      <c r="AY150" s="16" t="s">
        <v>155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6" t="s">
        <v>83</v>
      </c>
      <c r="BK150" s="178">
        <f>ROUND(I150*H150,2)</f>
        <v>0</v>
      </c>
      <c r="BL150" s="16" t="s">
        <v>160</v>
      </c>
      <c r="BM150" s="177" t="s">
        <v>495</v>
      </c>
    </row>
    <row r="151" spans="1:65" s="13" customFormat="1" ht="11.25">
      <c r="B151" s="196"/>
      <c r="C151" s="197"/>
      <c r="D151" s="179" t="s">
        <v>241</v>
      </c>
      <c r="E151" s="198" t="s">
        <v>19</v>
      </c>
      <c r="F151" s="199" t="s">
        <v>496</v>
      </c>
      <c r="G151" s="197"/>
      <c r="H151" s="200">
        <v>63.15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241</v>
      </c>
      <c r="AU151" s="206" t="s">
        <v>85</v>
      </c>
      <c r="AV151" s="13" t="s">
        <v>85</v>
      </c>
      <c r="AW151" s="13" t="s">
        <v>37</v>
      </c>
      <c r="AX151" s="13" t="s">
        <v>75</v>
      </c>
      <c r="AY151" s="206" t="s">
        <v>155</v>
      </c>
    </row>
    <row r="152" spans="1:65" s="14" customFormat="1" ht="11.25">
      <c r="B152" s="207"/>
      <c r="C152" s="208"/>
      <c r="D152" s="179" t="s">
        <v>241</v>
      </c>
      <c r="E152" s="209" t="s">
        <v>19</v>
      </c>
      <c r="F152" s="210" t="s">
        <v>243</v>
      </c>
      <c r="G152" s="208"/>
      <c r="H152" s="211">
        <v>63.15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241</v>
      </c>
      <c r="AU152" s="217" t="s">
        <v>85</v>
      </c>
      <c r="AV152" s="14" t="s">
        <v>160</v>
      </c>
      <c r="AW152" s="14" t="s">
        <v>37</v>
      </c>
      <c r="AX152" s="14" t="s">
        <v>83</v>
      </c>
      <c r="AY152" s="217" t="s">
        <v>155</v>
      </c>
    </row>
    <row r="153" spans="1:65" s="2" customFormat="1" ht="21.75" customHeight="1">
      <c r="A153" s="33"/>
      <c r="B153" s="34"/>
      <c r="C153" s="165" t="s">
        <v>7</v>
      </c>
      <c r="D153" s="165" t="s">
        <v>156</v>
      </c>
      <c r="E153" s="166" t="s">
        <v>497</v>
      </c>
      <c r="F153" s="167" t="s">
        <v>498</v>
      </c>
      <c r="G153" s="168" t="s">
        <v>258</v>
      </c>
      <c r="H153" s="169">
        <v>152.08799999999999</v>
      </c>
      <c r="I153" s="170"/>
      <c r="J153" s="171">
        <f>ROUND(I153*H153,2)</f>
        <v>0</v>
      </c>
      <c r="K153" s="172"/>
      <c r="L153" s="38"/>
      <c r="M153" s="173" t="s">
        <v>19</v>
      </c>
      <c r="N153" s="174" t="s">
        <v>46</v>
      </c>
      <c r="O153" s="63"/>
      <c r="P153" s="175">
        <f>O153*H153</f>
        <v>0</v>
      </c>
      <c r="Q153" s="175">
        <v>1.9967999999999999</v>
      </c>
      <c r="R153" s="175">
        <f>Q153*H153</f>
        <v>303.68931839999999</v>
      </c>
      <c r="S153" s="175">
        <v>0</v>
      </c>
      <c r="T153" s="17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7" t="s">
        <v>160</v>
      </c>
      <c r="AT153" s="177" t="s">
        <v>156</v>
      </c>
      <c r="AU153" s="177" t="s">
        <v>85</v>
      </c>
      <c r="AY153" s="16" t="s">
        <v>155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6" t="s">
        <v>83</v>
      </c>
      <c r="BK153" s="178">
        <f>ROUND(I153*H153,2)</f>
        <v>0</v>
      </c>
      <c r="BL153" s="16" t="s">
        <v>160</v>
      </c>
      <c r="BM153" s="177" t="s">
        <v>499</v>
      </c>
    </row>
    <row r="154" spans="1:65" s="13" customFormat="1" ht="11.25">
      <c r="B154" s="196"/>
      <c r="C154" s="197"/>
      <c r="D154" s="179" t="s">
        <v>241</v>
      </c>
      <c r="E154" s="198" t="s">
        <v>19</v>
      </c>
      <c r="F154" s="199" t="s">
        <v>500</v>
      </c>
      <c r="G154" s="197"/>
      <c r="H154" s="200">
        <v>142.08799999999999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241</v>
      </c>
      <c r="AU154" s="206" t="s">
        <v>85</v>
      </c>
      <c r="AV154" s="13" t="s">
        <v>85</v>
      </c>
      <c r="AW154" s="13" t="s">
        <v>37</v>
      </c>
      <c r="AX154" s="13" t="s">
        <v>75</v>
      </c>
      <c r="AY154" s="206" t="s">
        <v>155</v>
      </c>
    </row>
    <row r="155" spans="1:65" s="13" customFormat="1" ht="11.25">
      <c r="B155" s="196"/>
      <c r="C155" s="197"/>
      <c r="D155" s="179" t="s">
        <v>241</v>
      </c>
      <c r="E155" s="198" t="s">
        <v>19</v>
      </c>
      <c r="F155" s="199" t="s">
        <v>501</v>
      </c>
      <c r="G155" s="197"/>
      <c r="H155" s="200">
        <v>10</v>
      </c>
      <c r="I155" s="201"/>
      <c r="J155" s="197"/>
      <c r="K155" s="197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241</v>
      </c>
      <c r="AU155" s="206" t="s">
        <v>85</v>
      </c>
      <c r="AV155" s="13" t="s">
        <v>85</v>
      </c>
      <c r="AW155" s="13" t="s">
        <v>37</v>
      </c>
      <c r="AX155" s="13" t="s">
        <v>75</v>
      </c>
      <c r="AY155" s="206" t="s">
        <v>155</v>
      </c>
    </row>
    <row r="156" spans="1:65" s="14" customFormat="1" ht="11.25">
      <c r="B156" s="207"/>
      <c r="C156" s="208"/>
      <c r="D156" s="179" t="s">
        <v>241</v>
      </c>
      <c r="E156" s="209" t="s">
        <v>19</v>
      </c>
      <c r="F156" s="210" t="s">
        <v>243</v>
      </c>
      <c r="G156" s="208"/>
      <c r="H156" s="211">
        <v>152.08799999999999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241</v>
      </c>
      <c r="AU156" s="217" t="s">
        <v>85</v>
      </c>
      <c r="AV156" s="14" t="s">
        <v>160</v>
      </c>
      <c r="AW156" s="14" t="s">
        <v>37</v>
      </c>
      <c r="AX156" s="14" t="s">
        <v>83</v>
      </c>
      <c r="AY156" s="217" t="s">
        <v>155</v>
      </c>
    </row>
    <row r="157" spans="1:65" s="2" customFormat="1" ht="16.5" customHeight="1">
      <c r="A157" s="33"/>
      <c r="B157" s="34"/>
      <c r="C157" s="165" t="s">
        <v>333</v>
      </c>
      <c r="D157" s="165" t="s">
        <v>156</v>
      </c>
      <c r="E157" s="166" t="s">
        <v>502</v>
      </c>
      <c r="F157" s="167" t="s">
        <v>503</v>
      </c>
      <c r="G157" s="168" t="s">
        <v>246</v>
      </c>
      <c r="H157" s="169">
        <v>294.17500000000001</v>
      </c>
      <c r="I157" s="170"/>
      <c r="J157" s="171">
        <f>ROUND(I157*H157,2)</f>
        <v>0</v>
      </c>
      <c r="K157" s="172"/>
      <c r="L157" s="38"/>
      <c r="M157" s="173" t="s">
        <v>19</v>
      </c>
      <c r="N157" s="174" t="s">
        <v>46</v>
      </c>
      <c r="O157" s="63"/>
      <c r="P157" s="175">
        <f>O157*H157</f>
        <v>0</v>
      </c>
      <c r="Q157" s="175">
        <v>0</v>
      </c>
      <c r="R157" s="175">
        <f>Q157*H157</f>
        <v>0</v>
      </c>
      <c r="S157" s="175">
        <v>0</v>
      </c>
      <c r="T157" s="17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7" t="s">
        <v>160</v>
      </c>
      <c r="AT157" s="177" t="s">
        <v>156</v>
      </c>
      <c r="AU157" s="177" t="s">
        <v>85</v>
      </c>
      <c r="AY157" s="16" t="s">
        <v>155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6" t="s">
        <v>83</v>
      </c>
      <c r="BK157" s="178">
        <f>ROUND(I157*H157,2)</f>
        <v>0</v>
      </c>
      <c r="BL157" s="16" t="s">
        <v>160</v>
      </c>
      <c r="BM157" s="177" t="s">
        <v>504</v>
      </c>
    </row>
    <row r="158" spans="1:65" s="13" customFormat="1" ht="11.25">
      <c r="B158" s="196"/>
      <c r="C158" s="197"/>
      <c r="D158" s="179" t="s">
        <v>241</v>
      </c>
      <c r="E158" s="198" t="s">
        <v>19</v>
      </c>
      <c r="F158" s="199" t="s">
        <v>505</v>
      </c>
      <c r="G158" s="197"/>
      <c r="H158" s="200">
        <v>284.17500000000001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241</v>
      </c>
      <c r="AU158" s="206" t="s">
        <v>85</v>
      </c>
      <c r="AV158" s="13" t="s">
        <v>85</v>
      </c>
      <c r="AW158" s="13" t="s">
        <v>37</v>
      </c>
      <c r="AX158" s="13" t="s">
        <v>75</v>
      </c>
      <c r="AY158" s="206" t="s">
        <v>155</v>
      </c>
    </row>
    <row r="159" spans="1:65" s="13" customFormat="1" ht="11.25">
      <c r="B159" s="196"/>
      <c r="C159" s="197"/>
      <c r="D159" s="179" t="s">
        <v>241</v>
      </c>
      <c r="E159" s="198" t="s">
        <v>19</v>
      </c>
      <c r="F159" s="199" t="s">
        <v>501</v>
      </c>
      <c r="G159" s="197"/>
      <c r="H159" s="200">
        <v>10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241</v>
      </c>
      <c r="AU159" s="206" t="s">
        <v>85</v>
      </c>
      <c r="AV159" s="13" t="s">
        <v>85</v>
      </c>
      <c r="AW159" s="13" t="s">
        <v>37</v>
      </c>
      <c r="AX159" s="13" t="s">
        <v>75</v>
      </c>
      <c r="AY159" s="206" t="s">
        <v>155</v>
      </c>
    </row>
    <row r="160" spans="1:65" s="14" customFormat="1" ht="11.25">
      <c r="B160" s="207"/>
      <c r="C160" s="208"/>
      <c r="D160" s="179" t="s">
        <v>241</v>
      </c>
      <c r="E160" s="209" t="s">
        <v>19</v>
      </c>
      <c r="F160" s="210" t="s">
        <v>243</v>
      </c>
      <c r="G160" s="208"/>
      <c r="H160" s="211">
        <v>294.17500000000001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241</v>
      </c>
      <c r="AU160" s="217" t="s">
        <v>85</v>
      </c>
      <c r="AV160" s="14" t="s">
        <v>160</v>
      </c>
      <c r="AW160" s="14" t="s">
        <v>37</v>
      </c>
      <c r="AX160" s="14" t="s">
        <v>83</v>
      </c>
      <c r="AY160" s="217" t="s">
        <v>155</v>
      </c>
    </row>
    <row r="161" spans="1:65" s="2" customFormat="1" ht="16.5" customHeight="1">
      <c r="A161" s="33"/>
      <c r="B161" s="34"/>
      <c r="C161" s="165" t="s">
        <v>340</v>
      </c>
      <c r="D161" s="165" t="s">
        <v>156</v>
      </c>
      <c r="E161" s="166" t="s">
        <v>506</v>
      </c>
      <c r="F161" s="167" t="s">
        <v>507</v>
      </c>
      <c r="G161" s="168" t="s">
        <v>258</v>
      </c>
      <c r="H161" s="169">
        <v>16.25</v>
      </c>
      <c r="I161" s="170"/>
      <c r="J161" s="171">
        <f>ROUND(I161*H161,2)</f>
        <v>0</v>
      </c>
      <c r="K161" s="172"/>
      <c r="L161" s="38"/>
      <c r="M161" s="173" t="s">
        <v>19</v>
      </c>
      <c r="N161" s="174" t="s">
        <v>46</v>
      </c>
      <c r="O161" s="63"/>
      <c r="P161" s="175">
        <f>O161*H161</f>
        <v>0</v>
      </c>
      <c r="Q161" s="175">
        <v>2</v>
      </c>
      <c r="R161" s="175">
        <f>Q161*H161</f>
        <v>32.5</v>
      </c>
      <c r="S161" s="175">
        <v>0</v>
      </c>
      <c r="T161" s="17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7" t="s">
        <v>160</v>
      </c>
      <c r="AT161" s="177" t="s">
        <v>156</v>
      </c>
      <c r="AU161" s="177" t="s">
        <v>85</v>
      </c>
      <c r="AY161" s="16" t="s">
        <v>155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6" t="s">
        <v>83</v>
      </c>
      <c r="BK161" s="178">
        <f>ROUND(I161*H161,2)</f>
        <v>0</v>
      </c>
      <c r="BL161" s="16" t="s">
        <v>160</v>
      </c>
      <c r="BM161" s="177" t="s">
        <v>508</v>
      </c>
    </row>
    <row r="162" spans="1:65" s="2" customFormat="1" ht="48.75">
      <c r="A162" s="33"/>
      <c r="B162" s="34"/>
      <c r="C162" s="35"/>
      <c r="D162" s="179" t="s">
        <v>162</v>
      </c>
      <c r="E162" s="35"/>
      <c r="F162" s="180" t="s">
        <v>509</v>
      </c>
      <c r="G162" s="35"/>
      <c r="H162" s="35"/>
      <c r="I162" s="181"/>
      <c r="J162" s="35"/>
      <c r="K162" s="35"/>
      <c r="L162" s="38"/>
      <c r="M162" s="182"/>
      <c r="N162" s="183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162</v>
      </c>
      <c r="AU162" s="16" t="s">
        <v>85</v>
      </c>
    </row>
    <row r="163" spans="1:65" s="13" customFormat="1" ht="11.25">
      <c r="B163" s="196"/>
      <c r="C163" s="197"/>
      <c r="D163" s="179" t="s">
        <v>241</v>
      </c>
      <c r="E163" s="198" t="s">
        <v>19</v>
      </c>
      <c r="F163" s="199" t="s">
        <v>510</v>
      </c>
      <c r="G163" s="197"/>
      <c r="H163" s="200">
        <v>16.25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241</v>
      </c>
      <c r="AU163" s="206" t="s">
        <v>85</v>
      </c>
      <c r="AV163" s="13" t="s">
        <v>85</v>
      </c>
      <c r="AW163" s="13" t="s">
        <v>37</v>
      </c>
      <c r="AX163" s="13" t="s">
        <v>75</v>
      </c>
      <c r="AY163" s="206" t="s">
        <v>155</v>
      </c>
    </row>
    <row r="164" spans="1:65" s="14" customFormat="1" ht="11.25">
      <c r="B164" s="207"/>
      <c r="C164" s="208"/>
      <c r="D164" s="179" t="s">
        <v>241</v>
      </c>
      <c r="E164" s="209" t="s">
        <v>19</v>
      </c>
      <c r="F164" s="210" t="s">
        <v>243</v>
      </c>
      <c r="G164" s="208"/>
      <c r="H164" s="211">
        <v>16.25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241</v>
      </c>
      <c r="AU164" s="217" t="s">
        <v>85</v>
      </c>
      <c r="AV164" s="14" t="s">
        <v>160</v>
      </c>
      <c r="AW164" s="14" t="s">
        <v>37</v>
      </c>
      <c r="AX164" s="14" t="s">
        <v>83</v>
      </c>
      <c r="AY164" s="217" t="s">
        <v>155</v>
      </c>
    </row>
    <row r="165" spans="1:65" s="11" customFormat="1" ht="22.9" customHeight="1">
      <c r="B165" s="151"/>
      <c r="C165" s="152"/>
      <c r="D165" s="153" t="s">
        <v>74</v>
      </c>
      <c r="E165" s="194" t="s">
        <v>421</v>
      </c>
      <c r="F165" s="194" t="s">
        <v>422</v>
      </c>
      <c r="G165" s="152"/>
      <c r="H165" s="152"/>
      <c r="I165" s="155"/>
      <c r="J165" s="195">
        <f>BK165</f>
        <v>0</v>
      </c>
      <c r="K165" s="152"/>
      <c r="L165" s="157"/>
      <c r="M165" s="158"/>
      <c r="N165" s="159"/>
      <c r="O165" s="159"/>
      <c r="P165" s="160">
        <f>P166</f>
        <v>0</v>
      </c>
      <c r="Q165" s="159"/>
      <c r="R165" s="160">
        <f>R166</f>
        <v>0</v>
      </c>
      <c r="S165" s="159"/>
      <c r="T165" s="161">
        <f>T166</f>
        <v>0</v>
      </c>
      <c r="AR165" s="162" t="s">
        <v>83</v>
      </c>
      <c r="AT165" s="163" t="s">
        <v>74</v>
      </c>
      <c r="AU165" s="163" t="s">
        <v>83</v>
      </c>
      <c r="AY165" s="162" t="s">
        <v>155</v>
      </c>
      <c r="BK165" s="164">
        <f>BK166</f>
        <v>0</v>
      </c>
    </row>
    <row r="166" spans="1:65" s="2" customFormat="1" ht="21.75" customHeight="1">
      <c r="A166" s="33"/>
      <c r="B166" s="34"/>
      <c r="C166" s="165" t="s">
        <v>347</v>
      </c>
      <c r="D166" s="165" t="s">
        <v>156</v>
      </c>
      <c r="E166" s="166" t="s">
        <v>424</v>
      </c>
      <c r="F166" s="167" t="s">
        <v>425</v>
      </c>
      <c r="G166" s="168" t="s">
        <v>324</v>
      </c>
      <c r="H166" s="169">
        <v>475.27300000000002</v>
      </c>
      <c r="I166" s="170"/>
      <c r="J166" s="171">
        <f>ROUND(I166*H166,2)</f>
        <v>0</v>
      </c>
      <c r="K166" s="172"/>
      <c r="L166" s="38"/>
      <c r="M166" s="218" t="s">
        <v>19</v>
      </c>
      <c r="N166" s="219" t="s">
        <v>46</v>
      </c>
      <c r="O166" s="186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7" t="s">
        <v>160</v>
      </c>
      <c r="AT166" s="177" t="s">
        <v>156</v>
      </c>
      <c r="AU166" s="177" t="s">
        <v>85</v>
      </c>
      <c r="AY166" s="16" t="s">
        <v>155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6" t="s">
        <v>83</v>
      </c>
      <c r="BK166" s="178">
        <f>ROUND(I166*H166,2)</f>
        <v>0</v>
      </c>
      <c r="BL166" s="16" t="s">
        <v>160</v>
      </c>
      <c r="BM166" s="177" t="s">
        <v>511</v>
      </c>
    </row>
    <row r="167" spans="1:65" s="2" customFormat="1" ht="6.95" customHeight="1">
      <c r="A167" s="33"/>
      <c r="B167" s="46"/>
      <c r="C167" s="47"/>
      <c r="D167" s="47"/>
      <c r="E167" s="47"/>
      <c r="F167" s="47"/>
      <c r="G167" s="47"/>
      <c r="H167" s="47"/>
      <c r="I167" s="47"/>
      <c r="J167" s="47"/>
      <c r="K167" s="47"/>
      <c r="L167" s="38"/>
      <c r="M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</row>
  </sheetData>
  <sheetProtection algorithmName="SHA-512" hashValue="2L/Pc0SL/vdeTllgPc2rFIJl+ODwJsUwuDgHOVgUFVM2d0IvJgVFpQtue6Ora9STXj+Rks2IBXynT9DsIaLRLA==" saltValue="v6ktFITGk9Xt6+T+9uDs+jyAghL5DU7w/Z9/45W4Wc2/5Fj/ShtYID1HjI/KugOFFpjY/d1T57vu8WJOSKu0mQ==" spinCount="100000" sheet="1" objects="1" scenarios="1" formatColumns="0" formatRows="0" autoFilter="0"/>
  <autoFilter ref="C82:K16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97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512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ROUND((SUM(BE80:BE111)),  2)</f>
        <v>0</v>
      </c>
      <c r="G33" s="33"/>
      <c r="H33" s="33"/>
      <c r="I33" s="117">
        <v>0.21</v>
      </c>
      <c r="J33" s="116">
        <f>ROUND(((SUM(BE80:BE111))*I33),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ROUND((SUM(BF80:BF111)),  2)</f>
        <v>0</v>
      </c>
      <c r="G34" s="33"/>
      <c r="H34" s="33"/>
      <c r="I34" s="117">
        <v>0.15</v>
      </c>
      <c r="J34" s="116">
        <f>ROUND(((SUM(BF80:BF111))*I34),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ROUND((SUM(BG80:BG111)),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ROUND((SUM(BH80:BH111)),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ROUND((SUM(BI80:BI111)),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030_PŠ 1. etapa - SO 03 - VRN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138</v>
      </c>
      <c r="E60" s="136"/>
      <c r="F60" s="136"/>
      <c r="G60" s="136"/>
      <c r="H60" s="136"/>
      <c r="I60" s="136"/>
      <c r="J60" s="137">
        <f>J81</f>
        <v>0</v>
      </c>
      <c r="K60" s="134"/>
      <c r="L60" s="138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>
      <c r="A67" s="33"/>
      <c r="B67" s="34"/>
      <c r="C67" s="22" t="s">
        <v>139</v>
      </c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>
      <c r="A70" s="33"/>
      <c r="B70" s="34"/>
      <c r="C70" s="35"/>
      <c r="D70" s="35"/>
      <c r="E70" s="284" t="str">
        <f>E7</f>
        <v>Desná, Loučná nad Desnou - oprava zdí a koryta toku, 1. etapa</v>
      </c>
      <c r="F70" s="285"/>
      <c r="G70" s="285"/>
      <c r="H70" s="28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132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241" t="str">
        <f>E9</f>
        <v>030_PŠ 1. etapa - SO 03 - VRN</v>
      </c>
      <c r="F72" s="286"/>
      <c r="G72" s="286"/>
      <c r="H72" s="286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21</v>
      </c>
      <c r="D74" s="35"/>
      <c r="E74" s="35"/>
      <c r="F74" s="26" t="str">
        <f>F12</f>
        <v>KN Rejhotice</v>
      </c>
      <c r="G74" s="35"/>
      <c r="H74" s="35"/>
      <c r="I74" s="28" t="s">
        <v>23</v>
      </c>
      <c r="J74" s="58" t="str">
        <f>IF(J12="","",J12)</f>
        <v>15. 2. 2021</v>
      </c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>
      <c r="A76" s="33"/>
      <c r="B76" s="34"/>
      <c r="C76" s="28" t="s">
        <v>25</v>
      </c>
      <c r="D76" s="35"/>
      <c r="E76" s="35"/>
      <c r="F76" s="26" t="str">
        <f>E15</f>
        <v>Povodí Moravy, s.p.</v>
      </c>
      <c r="G76" s="35"/>
      <c r="H76" s="35"/>
      <c r="I76" s="28" t="s">
        <v>33</v>
      </c>
      <c r="J76" s="31" t="str">
        <f>E21</f>
        <v>Ing. Vít Pučálek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28" t="s">
        <v>31</v>
      </c>
      <c r="D77" s="35"/>
      <c r="E77" s="35"/>
      <c r="F77" s="26" t="str">
        <f>IF(E18="","",E18)</f>
        <v>Vyplň údaj</v>
      </c>
      <c r="G77" s="35"/>
      <c r="H77" s="35"/>
      <c r="I77" s="28" t="s">
        <v>38</v>
      </c>
      <c r="J77" s="31" t="str">
        <f>E24</f>
        <v>Ing. Vít Pučálek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>
      <c r="A79" s="139"/>
      <c r="B79" s="140"/>
      <c r="C79" s="141" t="s">
        <v>140</v>
      </c>
      <c r="D79" s="142" t="s">
        <v>60</v>
      </c>
      <c r="E79" s="142" t="s">
        <v>56</v>
      </c>
      <c r="F79" s="142" t="s">
        <v>57</v>
      </c>
      <c r="G79" s="142" t="s">
        <v>141</v>
      </c>
      <c r="H79" s="142" t="s">
        <v>142</v>
      </c>
      <c r="I79" s="142" t="s">
        <v>143</v>
      </c>
      <c r="J79" s="143" t="s">
        <v>136</v>
      </c>
      <c r="K79" s="144" t="s">
        <v>144</v>
      </c>
      <c r="L79" s="145"/>
      <c r="M79" s="67" t="s">
        <v>19</v>
      </c>
      <c r="N79" s="68" t="s">
        <v>45</v>
      </c>
      <c r="O79" s="68" t="s">
        <v>145</v>
      </c>
      <c r="P79" s="68" t="s">
        <v>146</v>
      </c>
      <c r="Q79" s="68" t="s">
        <v>147</v>
      </c>
      <c r="R79" s="68" t="s">
        <v>148</v>
      </c>
      <c r="S79" s="68" t="s">
        <v>149</v>
      </c>
      <c r="T79" s="69" t="s">
        <v>150</v>
      </c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</row>
    <row r="80" spans="1:63" s="2" customFormat="1" ht="22.9" customHeight="1">
      <c r="A80" s="33"/>
      <c r="B80" s="34"/>
      <c r="C80" s="74" t="s">
        <v>151</v>
      </c>
      <c r="D80" s="35"/>
      <c r="E80" s="35"/>
      <c r="F80" s="35"/>
      <c r="G80" s="35"/>
      <c r="H80" s="35"/>
      <c r="I80" s="35"/>
      <c r="J80" s="146">
        <f>BK80</f>
        <v>0</v>
      </c>
      <c r="K80" s="35"/>
      <c r="L80" s="38"/>
      <c r="M80" s="70"/>
      <c r="N80" s="147"/>
      <c r="O80" s="71"/>
      <c r="P80" s="148">
        <f>P81</f>
        <v>0</v>
      </c>
      <c r="Q80" s="71"/>
      <c r="R80" s="148">
        <f>R81</f>
        <v>0</v>
      </c>
      <c r="S80" s="71"/>
      <c r="T80" s="149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74</v>
      </c>
      <c r="AU80" s="16" t="s">
        <v>137</v>
      </c>
      <c r="BK80" s="150">
        <f>BK81</f>
        <v>0</v>
      </c>
    </row>
    <row r="81" spans="1:65" s="11" customFormat="1" ht="25.9" customHeight="1">
      <c r="B81" s="151"/>
      <c r="C81" s="152"/>
      <c r="D81" s="153" t="s">
        <v>74</v>
      </c>
      <c r="E81" s="154" t="s">
        <v>152</v>
      </c>
      <c r="F81" s="154" t="s">
        <v>153</v>
      </c>
      <c r="G81" s="152"/>
      <c r="H81" s="152"/>
      <c r="I81" s="155"/>
      <c r="J81" s="156">
        <f>BK81</f>
        <v>0</v>
      </c>
      <c r="K81" s="152"/>
      <c r="L81" s="157"/>
      <c r="M81" s="158"/>
      <c r="N81" s="159"/>
      <c r="O81" s="159"/>
      <c r="P81" s="160">
        <f>SUM(P82:P111)</f>
        <v>0</v>
      </c>
      <c r="Q81" s="159"/>
      <c r="R81" s="160">
        <f>SUM(R82:R111)</f>
        <v>0</v>
      </c>
      <c r="S81" s="159"/>
      <c r="T81" s="161">
        <f>SUM(T82:T111)</f>
        <v>0</v>
      </c>
      <c r="AR81" s="162" t="s">
        <v>154</v>
      </c>
      <c r="AT81" s="163" t="s">
        <v>74</v>
      </c>
      <c r="AU81" s="163" t="s">
        <v>75</v>
      </c>
      <c r="AY81" s="162" t="s">
        <v>155</v>
      </c>
      <c r="BK81" s="164">
        <f>SUM(BK82:BK111)</f>
        <v>0</v>
      </c>
    </row>
    <row r="82" spans="1:65" s="2" customFormat="1" ht="16.5" customHeight="1">
      <c r="A82" s="33"/>
      <c r="B82" s="34"/>
      <c r="C82" s="165" t="s">
        <v>83</v>
      </c>
      <c r="D82" s="165" t="s">
        <v>156</v>
      </c>
      <c r="E82" s="166" t="s">
        <v>157</v>
      </c>
      <c r="F82" s="167" t="s">
        <v>158</v>
      </c>
      <c r="G82" s="168" t="s">
        <v>159</v>
      </c>
      <c r="H82" s="169">
        <v>1</v>
      </c>
      <c r="I82" s="170"/>
      <c r="J82" s="171">
        <f>ROUND(I82*H82,2)</f>
        <v>0</v>
      </c>
      <c r="K82" s="172"/>
      <c r="L82" s="38"/>
      <c r="M82" s="173" t="s">
        <v>19</v>
      </c>
      <c r="N82" s="174" t="s">
        <v>46</v>
      </c>
      <c r="O82" s="63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7" t="s">
        <v>160</v>
      </c>
      <c r="AT82" s="177" t="s">
        <v>156</v>
      </c>
      <c r="AU82" s="177" t="s">
        <v>83</v>
      </c>
      <c r="AY82" s="16" t="s">
        <v>155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16" t="s">
        <v>83</v>
      </c>
      <c r="BK82" s="178">
        <f>ROUND(I82*H82,2)</f>
        <v>0</v>
      </c>
      <c r="BL82" s="16" t="s">
        <v>160</v>
      </c>
      <c r="BM82" s="177" t="s">
        <v>513</v>
      </c>
    </row>
    <row r="83" spans="1:65" s="2" customFormat="1" ht="68.25">
      <c r="A83" s="33"/>
      <c r="B83" s="34"/>
      <c r="C83" s="35"/>
      <c r="D83" s="179" t="s">
        <v>162</v>
      </c>
      <c r="E83" s="35"/>
      <c r="F83" s="180" t="s">
        <v>163</v>
      </c>
      <c r="G83" s="35"/>
      <c r="H83" s="35"/>
      <c r="I83" s="181"/>
      <c r="J83" s="35"/>
      <c r="K83" s="35"/>
      <c r="L83" s="38"/>
      <c r="M83" s="182"/>
      <c r="N83" s="183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162</v>
      </c>
      <c r="AU83" s="16" t="s">
        <v>83</v>
      </c>
    </row>
    <row r="84" spans="1:65" s="2" customFormat="1" ht="16.5" customHeight="1">
      <c r="A84" s="33"/>
      <c r="B84" s="34"/>
      <c r="C84" s="165" t="s">
        <v>85</v>
      </c>
      <c r="D84" s="165" t="s">
        <v>156</v>
      </c>
      <c r="E84" s="166" t="s">
        <v>164</v>
      </c>
      <c r="F84" s="167" t="s">
        <v>165</v>
      </c>
      <c r="G84" s="168" t="s">
        <v>159</v>
      </c>
      <c r="H84" s="169">
        <v>1</v>
      </c>
      <c r="I84" s="170"/>
      <c r="J84" s="171">
        <f>ROUND(I84*H84,2)</f>
        <v>0</v>
      </c>
      <c r="K84" s="172"/>
      <c r="L84" s="38"/>
      <c r="M84" s="173" t="s">
        <v>19</v>
      </c>
      <c r="N84" s="174" t="s">
        <v>46</v>
      </c>
      <c r="O84" s="6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160</v>
      </c>
      <c r="AT84" s="177" t="s">
        <v>156</v>
      </c>
      <c r="AU84" s="177" t="s">
        <v>83</v>
      </c>
      <c r="AY84" s="16" t="s">
        <v>155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83</v>
      </c>
      <c r="BK84" s="178">
        <f>ROUND(I84*H84,2)</f>
        <v>0</v>
      </c>
      <c r="BL84" s="16" t="s">
        <v>160</v>
      </c>
      <c r="BM84" s="177" t="s">
        <v>514</v>
      </c>
    </row>
    <row r="85" spans="1:65" s="2" customFormat="1" ht="29.25">
      <c r="A85" s="33"/>
      <c r="B85" s="34"/>
      <c r="C85" s="35"/>
      <c r="D85" s="179" t="s">
        <v>162</v>
      </c>
      <c r="E85" s="35"/>
      <c r="F85" s="180" t="s">
        <v>167</v>
      </c>
      <c r="G85" s="35"/>
      <c r="H85" s="35"/>
      <c r="I85" s="181"/>
      <c r="J85" s="35"/>
      <c r="K85" s="35"/>
      <c r="L85" s="38"/>
      <c r="M85" s="182"/>
      <c r="N85" s="183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162</v>
      </c>
      <c r="AU85" s="16" t="s">
        <v>83</v>
      </c>
    </row>
    <row r="86" spans="1:65" s="2" customFormat="1" ht="16.5" customHeight="1">
      <c r="A86" s="33"/>
      <c r="B86" s="34"/>
      <c r="C86" s="165" t="s">
        <v>168</v>
      </c>
      <c r="D86" s="165" t="s">
        <v>156</v>
      </c>
      <c r="E86" s="166" t="s">
        <v>169</v>
      </c>
      <c r="F86" s="167" t="s">
        <v>170</v>
      </c>
      <c r="G86" s="168" t="s">
        <v>159</v>
      </c>
      <c r="H86" s="169">
        <v>1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46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160</v>
      </c>
      <c r="AT86" s="177" t="s">
        <v>156</v>
      </c>
      <c r="AU86" s="177" t="s">
        <v>83</v>
      </c>
      <c r="AY86" s="16" t="s">
        <v>155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83</v>
      </c>
      <c r="BK86" s="178">
        <f>ROUND(I86*H86,2)</f>
        <v>0</v>
      </c>
      <c r="BL86" s="16" t="s">
        <v>160</v>
      </c>
      <c r="BM86" s="177" t="s">
        <v>515</v>
      </c>
    </row>
    <row r="87" spans="1:65" s="2" customFormat="1" ht="19.5">
      <c r="A87" s="33"/>
      <c r="B87" s="34"/>
      <c r="C87" s="35"/>
      <c r="D87" s="179" t="s">
        <v>162</v>
      </c>
      <c r="E87" s="35"/>
      <c r="F87" s="180" t="s">
        <v>172</v>
      </c>
      <c r="G87" s="35"/>
      <c r="H87" s="35"/>
      <c r="I87" s="181"/>
      <c r="J87" s="35"/>
      <c r="K87" s="35"/>
      <c r="L87" s="38"/>
      <c r="M87" s="182"/>
      <c r="N87" s="183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162</v>
      </c>
      <c r="AU87" s="16" t="s">
        <v>83</v>
      </c>
    </row>
    <row r="88" spans="1:65" s="2" customFormat="1" ht="16.5" customHeight="1">
      <c r="A88" s="33"/>
      <c r="B88" s="34"/>
      <c r="C88" s="165" t="s">
        <v>160</v>
      </c>
      <c r="D88" s="165" t="s">
        <v>156</v>
      </c>
      <c r="E88" s="166" t="s">
        <v>173</v>
      </c>
      <c r="F88" s="167" t="s">
        <v>174</v>
      </c>
      <c r="G88" s="168" t="s">
        <v>159</v>
      </c>
      <c r="H88" s="169">
        <v>1</v>
      </c>
      <c r="I88" s="170"/>
      <c r="J88" s="171">
        <f>ROUND(I88*H88,2)</f>
        <v>0</v>
      </c>
      <c r="K88" s="172"/>
      <c r="L88" s="38"/>
      <c r="M88" s="173" t="s">
        <v>19</v>
      </c>
      <c r="N88" s="174" t="s">
        <v>46</v>
      </c>
      <c r="O88" s="6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7" t="s">
        <v>160</v>
      </c>
      <c r="AT88" s="177" t="s">
        <v>156</v>
      </c>
      <c r="AU88" s="177" t="s">
        <v>83</v>
      </c>
      <c r="AY88" s="16" t="s">
        <v>155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6" t="s">
        <v>83</v>
      </c>
      <c r="BK88" s="178">
        <f>ROUND(I88*H88,2)</f>
        <v>0</v>
      </c>
      <c r="BL88" s="16" t="s">
        <v>160</v>
      </c>
      <c r="BM88" s="177" t="s">
        <v>516</v>
      </c>
    </row>
    <row r="89" spans="1:65" s="2" customFormat="1" ht="29.25">
      <c r="A89" s="33"/>
      <c r="B89" s="34"/>
      <c r="C89" s="35"/>
      <c r="D89" s="179" t="s">
        <v>162</v>
      </c>
      <c r="E89" s="35"/>
      <c r="F89" s="180" t="s">
        <v>176</v>
      </c>
      <c r="G89" s="35"/>
      <c r="H89" s="35"/>
      <c r="I89" s="181"/>
      <c r="J89" s="35"/>
      <c r="K89" s="35"/>
      <c r="L89" s="38"/>
      <c r="M89" s="182"/>
      <c r="N89" s="183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162</v>
      </c>
      <c r="AU89" s="16" t="s">
        <v>83</v>
      </c>
    </row>
    <row r="90" spans="1:65" s="2" customFormat="1" ht="16.5" customHeight="1">
      <c r="A90" s="33"/>
      <c r="B90" s="34"/>
      <c r="C90" s="165" t="s">
        <v>154</v>
      </c>
      <c r="D90" s="165" t="s">
        <v>156</v>
      </c>
      <c r="E90" s="166" t="s">
        <v>177</v>
      </c>
      <c r="F90" s="167" t="s">
        <v>178</v>
      </c>
      <c r="G90" s="168" t="s">
        <v>159</v>
      </c>
      <c r="H90" s="169">
        <v>1</v>
      </c>
      <c r="I90" s="170"/>
      <c r="J90" s="171">
        <f>ROUND(I90*H90,2)</f>
        <v>0</v>
      </c>
      <c r="K90" s="172"/>
      <c r="L90" s="38"/>
      <c r="M90" s="173" t="s">
        <v>19</v>
      </c>
      <c r="N90" s="174" t="s">
        <v>46</v>
      </c>
      <c r="O90" s="6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160</v>
      </c>
      <c r="AT90" s="177" t="s">
        <v>156</v>
      </c>
      <c r="AU90" s="177" t="s">
        <v>83</v>
      </c>
      <c r="AY90" s="16" t="s">
        <v>155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83</v>
      </c>
      <c r="BK90" s="178">
        <f>ROUND(I90*H90,2)</f>
        <v>0</v>
      </c>
      <c r="BL90" s="16" t="s">
        <v>160</v>
      </c>
      <c r="BM90" s="177" t="s">
        <v>517</v>
      </c>
    </row>
    <row r="91" spans="1:65" s="2" customFormat="1" ht="16.5" customHeight="1">
      <c r="A91" s="33"/>
      <c r="B91" s="34"/>
      <c r="C91" s="165" t="s">
        <v>180</v>
      </c>
      <c r="D91" s="165" t="s">
        <v>156</v>
      </c>
      <c r="E91" s="166" t="s">
        <v>181</v>
      </c>
      <c r="F91" s="167" t="s">
        <v>182</v>
      </c>
      <c r="G91" s="168" t="s">
        <v>159</v>
      </c>
      <c r="H91" s="169">
        <v>1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83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518</v>
      </c>
    </row>
    <row r="92" spans="1:65" s="2" customFormat="1" ht="39">
      <c r="A92" s="33"/>
      <c r="B92" s="34"/>
      <c r="C92" s="35"/>
      <c r="D92" s="179" t="s">
        <v>162</v>
      </c>
      <c r="E92" s="35"/>
      <c r="F92" s="180" t="s">
        <v>184</v>
      </c>
      <c r="G92" s="35"/>
      <c r="H92" s="35"/>
      <c r="I92" s="181"/>
      <c r="J92" s="35"/>
      <c r="K92" s="35"/>
      <c r="L92" s="38"/>
      <c r="M92" s="182"/>
      <c r="N92" s="183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162</v>
      </c>
      <c r="AU92" s="16" t="s">
        <v>83</v>
      </c>
    </row>
    <row r="93" spans="1:65" s="2" customFormat="1" ht="16.5" customHeight="1">
      <c r="A93" s="33"/>
      <c r="B93" s="34"/>
      <c r="C93" s="165" t="s">
        <v>185</v>
      </c>
      <c r="D93" s="165" t="s">
        <v>156</v>
      </c>
      <c r="E93" s="166" t="s">
        <v>186</v>
      </c>
      <c r="F93" s="167" t="s">
        <v>187</v>
      </c>
      <c r="G93" s="168" t="s">
        <v>159</v>
      </c>
      <c r="H93" s="169">
        <v>1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46</v>
      </c>
      <c r="O93" s="6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160</v>
      </c>
      <c r="AT93" s="177" t="s">
        <v>156</v>
      </c>
      <c r="AU93" s="177" t="s">
        <v>83</v>
      </c>
      <c r="AY93" s="16" t="s">
        <v>155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83</v>
      </c>
      <c r="BK93" s="178">
        <f>ROUND(I93*H93,2)</f>
        <v>0</v>
      </c>
      <c r="BL93" s="16" t="s">
        <v>160</v>
      </c>
      <c r="BM93" s="177" t="s">
        <v>519</v>
      </c>
    </row>
    <row r="94" spans="1:65" s="2" customFormat="1" ht="19.5">
      <c r="A94" s="33"/>
      <c r="B94" s="34"/>
      <c r="C94" s="35"/>
      <c r="D94" s="179" t="s">
        <v>162</v>
      </c>
      <c r="E94" s="35"/>
      <c r="F94" s="180" t="s">
        <v>189</v>
      </c>
      <c r="G94" s="35"/>
      <c r="H94" s="35"/>
      <c r="I94" s="181"/>
      <c r="J94" s="35"/>
      <c r="K94" s="35"/>
      <c r="L94" s="38"/>
      <c r="M94" s="182"/>
      <c r="N94" s="18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162</v>
      </c>
      <c r="AU94" s="16" t="s">
        <v>83</v>
      </c>
    </row>
    <row r="95" spans="1:65" s="2" customFormat="1" ht="16.5" customHeight="1">
      <c r="A95" s="33"/>
      <c r="B95" s="34"/>
      <c r="C95" s="165" t="s">
        <v>190</v>
      </c>
      <c r="D95" s="165" t="s">
        <v>156</v>
      </c>
      <c r="E95" s="166" t="s">
        <v>191</v>
      </c>
      <c r="F95" s="167" t="s">
        <v>192</v>
      </c>
      <c r="G95" s="168" t="s">
        <v>159</v>
      </c>
      <c r="H95" s="169">
        <v>1</v>
      </c>
      <c r="I95" s="170"/>
      <c r="J95" s="171">
        <f>ROUND(I95*H95,2)</f>
        <v>0</v>
      </c>
      <c r="K95" s="172"/>
      <c r="L95" s="38"/>
      <c r="M95" s="173" t="s">
        <v>19</v>
      </c>
      <c r="N95" s="174" t="s">
        <v>46</v>
      </c>
      <c r="O95" s="6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160</v>
      </c>
      <c r="AT95" s="177" t="s">
        <v>156</v>
      </c>
      <c r="AU95" s="177" t="s">
        <v>83</v>
      </c>
      <c r="AY95" s="16" t="s">
        <v>155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83</v>
      </c>
      <c r="BK95" s="178">
        <f>ROUND(I95*H95,2)</f>
        <v>0</v>
      </c>
      <c r="BL95" s="16" t="s">
        <v>160</v>
      </c>
      <c r="BM95" s="177" t="s">
        <v>520</v>
      </c>
    </row>
    <row r="96" spans="1:65" s="2" customFormat="1" ht="19.5">
      <c r="A96" s="33"/>
      <c r="B96" s="34"/>
      <c r="C96" s="35"/>
      <c r="D96" s="179" t="s">
        <v>162</v>
      </c>
      <c r="E96" s="35"/>
      <c r="F96" s="180" t="s">
        <v>194</v>
      </c>
      <c r="G96" s="35"/>
      <c r="H96" s="35"/>
      <c r="I96" s="181"/>
      <c r="J96" s="35"/>
      <c r="K96" s="35"/>
      <c r="L96" s="38"/>
      <c r="M96" s="182"/>
      <c r="N96" s="183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162</v>
      </c>
      <c r="AU96" s="16" t="s">
        <v>83</v>
      </c>
    </row>
    <row r="97" spans="1:65" s="2" customFormat="1" ht="16.5" customHeight="1">
      <c r="A97" s="33"/>
      <c r="B97" s="34"/>
      <c r="C97" s="165" t="s">
        <v>195</v>
      </c>
      <c r="D97" s="165" t="s">
        <v>156</v>
      </c>
      <c r="E97" s="166" t="s">
        <v>196</v>
      </c>
      <c r="F97" s="167" t="s">
        <v>197</v>
      </c>
      <c r="G97" s="168" t="s">
        <v>159</v>
      </c>
      <c r="H97" s="169">
        <v>1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83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521</v>
      </c>
    </row>
    <row r="98" spans="1:65" s="2" customFormat="1" ht="19.5">
      <c r="A98" s="33"/>
      <c r="B98" s="34"/>
      <c r="C98" s="35"/>
      <c r="D98" s="179" t="s">
        <v>162</v>
      </c>
      <c r="E98" s="35"/>
      <c r="F98" s="180" t="s">
        <v>199</v>
      </c>
      <c r="G98" s="35"/>
      <c r="H98" s="35"/>
      <c r="I98" s="181"/>
      <c r="J98" s="35"/>
      <c r="K98" s="35"/>
      <c r="L98" s="38"/>
      <c r="M98" s="182"/>
      <c r="N98" s="183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162</v>
      </c>
      <c r="AU98" s="16" t="s">
        <v>83</v>
      </c>
    </row>
    <row r="99" spans="1:65" s="2" customFormat="1" ht="16.5" customHeight="1">
      <c r="A99" s="33"/>
      <c r="B99" s="34"/>
      <c r="C99" s="165" t="s">
        <v>200</v>
      </c>
      <c r="D99" s="165" t="s">
        <v>156</v>
      </c>
      <c r="E99" s="166" t="s">
        <v>201</v>
      </c>
      <c r="F99" s="167" t="s">
        <v>202</v>
      </c>
      <c r="G99" s="168" t="s">
        <v>159</v>
      </c>
      <c r="H99" s="169">
        <v>1</v>
      </c>
      <c r="I99" s="170"/>
      <c r="J99" s="171">
        <f>ROUND(I99*H99,2)</f>
        <v>0</v>
      </c>
      <c r="K99" s="172"/>
      <c r="L99" s="38"/>
      <c r="M99" s="173" t="s">
        <v>19</v>
      </c>
      <c r="N99" s="174" t="s">
        <v>46</v>
      </c>
      <c r="O99" s="63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7" t="s">
        <v>160</v>
      </c>
      <c r="AT99" s="177" t="s">
        <v>156</v>
      </c>
      <c r="AU99" s="177" t="s">
        <v>83</v>
      </c>
      <c r="AY99" s="16" t="s">
        <v>155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16" t="s">
        <v>83</v>
      </c>
      <c r="BK99" s="178">
        <f>ROUND(I99*H99,2)</f>
        <v>0</v>
      </c>
      <c r="BL99" s="16" t="s">
        <v>160</v>
      </c>
      <c r="BM99" s="177" t="s">
        <v>522</v>
      </c>
    </row>
    <row r="100" spans="1:65" s="2" customFormat="1" ht="48.75">
      <c r="A100" s="33"/>
      <c r="B100" s="34"/>
      <c r="C100" s="35"/>
      <c r="D100" s="179" t="s">
        <v>162</v>
      </c>
      <c r="E100" s="35"/>
      <c r="F100" s="180" t="s">
        <v>204</v>
      </c>
      <c r="G100" s="35"/>
      <c r="H100" s="35"/>
      <c r="I100" s="181"/>
      <c r="J100" s="35"/>
      <c r="K100" s="35"/>
      <c r="L100" s="38"/>
      <c r="M100" s="182"/>
      <c r="N100" s="183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162</v>
      </c>
      <c r="AU100" s="16" t="s">
        <v>83</v>
      </c>
    </row>
    <row r="101" spans="1:65" s="2" customFormat="1" ht="16.5" customHeight="1">
      <c r="A101" s="33"/>
      <c r="B101" s="34"/>
      <c r="C101" s="165" t="s">
        <v>205</v>
      </c>
      <c r="D101" s="165" t="s">
        <v>156</v>
      </c>
      <c r="E101" s="166" t="s">
        <v>206</v>
      </c>
      <c r="F101" s="167" t="s">
        <v>207</v>
      </c>
      <c r="G101" s="168" t="s">
        <v>159</v>
      </c>
      <c r="H101" s="169">
        <v>1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83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523</v>
      </c>
    </row>
    <row r="102" spans="1:65" s="2" customFormat="1" ht="19.5">
      <c r="A102" s="33"/>
      <c r="B102" s="34"/>
      <c r="C102" s="35"/>
      <c r="D102" s="179" t="s">
        <v>162</v>
      </c>
      <c r="E102" s="35"/>
      <c r="F102" s="180" t="s">
        <v>209</v>
      </c>
      <c r="G102" s="35"/>
      <c r="H102" s="35"/>
      <c r="I102" s="181"/>
      <c r="J102" s="35"/>
      <c r="K102" s="35"/>
      <c r="L102" s="38"/>
      <c r="M102" s="182"/>
      <c r="N102" s="183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162</v>
      </c>
      <c r="AU102" s="16" t="s">
        <v>83</v>
      </c>
    </row>
    <row r="103" spans="1:65" s="2" customFormat="1" ht="16.5" customHeight="1">
      <c r="A103" s="33"/>
      <c r="B103" s="34"/>
      <c r="C103" s="165" t="s">
        <v>210</v>
      </c>
      <c r="D103" s="165" t="s">
        <v>156</v>
      </c>
      <c r="E103" s="166" t="s">
        <v>211</v>
      </c>
      <c r="F103" s="167" t="s">
        <v>212</v>
      </c>
      <c r="G103" s="168" t="s">
        <v>159</v>
      </c>
      <c r="H103" s="169">
        <v>1</v>
      </c>
      <c r="I103" s="170"/>
      <c r="J103" s="171">
        <f>ROUND(I103*H103,2)</f>
        <v>0</v>
      </c>
      <c r="K103" s="172"/>
      <c r="L103" s="38"/>
      <c r="M103" s="173" t="s">
        <v>19</v>
      </c>
      <c r="N103" s="174" t="s">
        <v>46</v>
      </c>
      <c r="O103" s="63"/>
      <c r="P103" s="175">
        <f>O103*H103</f>
        <v>0</v>
      </c>
      <c r="Q103" s="175">
        <v>0</v>
      </c>
      <c r="R103" s="175">
        <f>Q103*H103</f>
        <v>0</v>
      </c>
      <c r="S103" s="175">
        <v>0</v>
      </c>
      <c r="T103" s="176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77" t="s">
        <v>160</v>
      </c>
      <c r="AT103" s="177" t="s">
        <v>156</v>
      </c>
      <c r="AU103" s="177" t="s">
        <v>83</v>
      </c>
      <c r="AY103" s="16" t="s">
        <v>155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16" t="s">
        <v>83</v>
      </c>
      <c r="BK103" s="178">
        <f>ROUND(I103*H103,2)</f>
        <v>0</v>
      </c>
      <c r="BL103" s="16" t="s">
        <v>160</v>
      </c>
      <c r="BM103" s="177" t="s">
        <v>524</v>
      </c>
    </row>
    <row r="104" spans="1:65" s="2" customFormat="1" ht="16.5" customHeight="1">
      <c r="A104" s="33"/>
      <c r="B104" s="34"/>
      <c r="C104" s="165" t="s">
        <v>214</v>
      </c>
      <c r="D104" s="165" t="s">
        <v>156</v>
      </c>
      <c r="E104" s="166" t="s">
        <v>215</v>
      </c>
      <c r="F104" s="167" t="s">
        <v>216</v>
      </c>
      <c r="G104" s="168" t="s">
        <v>159</v>
      </c>
      <c r="H104" s="169">
        <v>1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83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525</v>
      </c>
    </row>
    <row r="105" spans="1:65" s="2" customFormat="1" ht="16.5" customHeight="1">
      <c r="A105" s="33"/>
      <c r="B105" s="34"/>
      <c r="C105" s="165" t="s">
        <v>218</v>
      </c>
      <c r="D105" s="165" t="s">
        <v>156</v>
      </c>
      <c r="E105" s="166" t="s">
        <v>219</v>
      </c>
      <c r="F105" s="167" t="s">
        <v>220</v>
      </c>
      <c r="G105" s="168" t="s">
        <v>159</v>
      </c>
      <c r="H105" s="169">
        <v>1</v>
      </c>
      <c r="I105" s="170"/>
      <c r="J105" s="171">
        <f>ROUND(I105*H105,2)</f>
        <v>0</v>
      </c>
      <c r="K105" s="172"/>
      <c r="L105" s="38"/>
      <c r="M105" s="173" t="s">
        <v>19</v>
      </c>
      <c r="N105" s="174" t="s">
        <v>46</v>
      </c>
      <c r="O105" s="63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77" t="s">
        <v>160</v>
      </c>
      <c r="AT105" s="177" t="s">
        <v>156</v>
      </c>
      <c r="AU105" s="177" t="s">
        <v>83</v>
      </c>
      <c r="AY105" s="16" t="s">
        <v>155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16" t="s">
        <v>83</v>
      </c>
      <c r="BK105" s="178">
        <f>ROUND(I105*H105,2)</f>
        <v>0</v>
      </c>
      <c r="BL105" s="16" t="s">
        <v>160</v>
      </c>
      <c r="BM105" s="177" t="s">
        <v>526</v>
      </c>
    </row>
    <row r="106" spans="1:65" s="2" customFormat="1" ht="16.5" customHeight="1">
      <c r="A106" s="33"/>
      <c r="B106" s="34"/>
      <c r="C106" s="165" t="s">
        <v>8</v>
      </c>
      <c r="D106" s="165" t="s">
        <v>156</v>
      </c>
      <c r="E106" s="166" t="s">
        <v>222</v>
      </c>
      <c r="F106" s="167" t="s">
        <v>223</v>
      </c>
      <c r="G106" s="168" t="s">
        <v>159</v>
      </c>
      <c r="H106" s="169">
        <v>1</v>
      </c>
      <c r="I106" s="170"/>
      <c r="J106" s="171">
        <f>ROUND(I106*H106,2)</f>
        <v>0</v>
      </c>
      <c r="K106" s="172"/>
      <c r="L106" s="38"/>
      <c r="M106" s="173" t="s">
        <v>19</v>
      </c>
      <c r="N106" s="174" t="s">
        <v>46</v>
      </c>
      <c r="O106" s="63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77" t="s">
        <v>160</v>
      </c>
      <c r="AT106" s="177" t="s">
        <v>156</v>
      </c>
      <c r="AU106" s="177" t="s">
        <v>83</v>
      </c>
      <c r="AY106" s="16" t="s">
        <v>155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16" t="s">
        <v>83</v>
      </c>
      <c r="BK106" s="178">
        <f>ROUND(I106*H106,2)</f>
        <v>0</v>
      </c>
      <c r="BL106" s="16" t="s">
        <v>160</v>
      </c>
      <c r="BM106" s="177" t="s">
        <v>527</v>
      </c>
    </row>
    <row r="107" spans="1:65" s="2" customFormat="1" ht="19.5">
      <c r="A107" s="33"/>
      <c r="B107" s="34"/>
      <c r="C107" s="35"/>
      <c r="D107" s="179" t="s">
        <v>162</v>
      </c>
      <c r="E107" s="35"/>
      <c r="F107" s="180" t="s">
        <v>225</v>
      </c>
      <c r="G107" s="35"/>
      <c r="H107" s="35"/>
      <c r="I107" s="181"/>
      <c r="J107" s="35"/>
      <c r="K107" s="35"/>
      <c r="L107" s="38"/>
      <c r="M107" s="182"/>
      <c r="N107" s="183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162</v>
      </c>
      <c r="AU107" s="16" t="s">
        <v>83</v>
      </c>
    </row>
    <row r="108" spans="1:65" s="2" customFormat="1" ht="16.5" customHeight="1">
      <c r="A108" s="33"/>
      <c r="B108" s="34"/>
      <c r="C108" s="165" t="s">
        <v>302</v>
      </c>
      <c r="D108" s="165" t="s">
        <v>156</v>
      </c>
      <c r="E108" s="166" t="s">
        <v>528</v>
      </c>
      <c r="F108" s="167" t="s">
        <v>529</v>
      </c>
      <c r="G108" s="168" t="s">
        <v>159</v>
      </c>
      <c r="H108" s="169">
        <v>1</v>
      </c>
      <c r="I108" s="170"/>
      <c r="J108" s="171">
        <f>ROUND(I108*H108,2)</f>
        <v>0</v>
      </c>
      <c r="K108" s="172"/>
      <c r="L108" s="38"/>
      <c r="M108" s="173" t="s">
        <v>19</v>
      </c>
      <c r="N108" s="174" t="s">
        <v>46</v>
      </c>
      <c r="O108" s="63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77" t="s">
        <v>160</v>
      </c>
      <c r="AT108" s="177" t="s">
        <v>156</v>
      </c>
      <c r="AU108" s="177" t="s">
        <v>83</v>
      </c>
      <c r="AY108" s="16" t="s">
        <v>155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16" t="s">
        <v>83</v>
      </c>
      <c r="BK108" s="178">
        <f>ROUND(I108*H108,2)</f>
        <v>0</v>
      </c>
      <c r="BL108" s="16" t="s">
        <v>160</v>
      </c>
      <c r="BM108" s="177" t="s">
        <v>530</v>
      </c>
    </row>
    <row r="109" spans="1:65" s="2" customFormat="1" ht="58.5">
      <c r="A109" s="33"/>
      <c r="B109" s="34"/>
      <c r="C109" s="35"/>
      <c r="D109" s="179" t="s">
        <v>162</v>
      </c>
      <c r="E109" s="35"/>
      <c r="F109" s="180" t="s">
        <v>531</v>
      </c>
      <c r="G109" s="35"/>
      <c r="H109" s="35"/>
      <c r="I109" s="181"/>
      <c r="J109" s="35"/>
      <c r="K109" s="35"/>
      <c r="L109" s="38"/>
      <c r="M109" s="182"/>
      <c r="N109" s="183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162</v>
      </c>
      <c r="AU109" s="16" t="s">
        <v>83</v>
      </c>
    </row>
    <row r="110" spans="1:65" s="2" customFormat="1" ht="16.5" customHeight="1">
      <c r="A110" s="33"/>
      <c r="B110" s="34"/>
      <c r="C110" s="165" t="s">
        <v>307</v>
      </c>
      <c r="D110" s="165" t="s">
        <v>156</v>
      </c>
      <c r="E110" s="166" t="s">
        <v>441</v>
      </c>
      <c r="F110" s="167" t="s">
        <v>442</v>
      </c>
      <c r="G110" s="168" t="s">
        <v>159</v>
      </c>
      <c r="H110" s="169">
        <v>1</v>
      </c>
      <c r="I110" s="170"/>
      <c r="J110" s="171">
        <f>ROUND(I110*H110,2)</f>
        <v>0</v>
      </c>
      <c r="K110" s="172"/>
      <c r="L110" s="38"/>
      <c r="M110" s="173" t="s">
        <v>19</v>
      </c>
      <c r="N110" s="174" t="s">
        <v>46</v>
      </c>
      <c r="O110" s="63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77" t="s">
        <v>160</v>
      </c>
      <c r="AT110" s="177" t="s">
        <v>156</v>
      </c>
      <c r="AU110" s="177" t="s">
        <v>83</v>
      </c>
      <c r="AY110" s="16" t="s">
        <v>155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16" t="s">
        <v>83</v>
      </c>
      <c r="BK110" s="178">
        <f>ROUND(I110*H110,2)</f>
        <v>0</v>
      </c>
      <c r="BL110" s="16" t="s">
        <v>160</v>
      </c>
      <c r="BM110" s="177" t="s">
        <v>532</v>
      </c>
    </row>
    <row r="111" spans="1:65" s="2" customFormat="1" ht="19.5">
      <c r="A111" s="33"/>
      <c r="B111" s="34"/>
      <c r="C111" s="35"/>
      <c r="D111" s="179" t="s">
        <v>162</v>
      </c>
      <c r="E111" s="35"/>
      <c r="F111" s="180" t="s">
        <v>444</v>
      </c>
      <c r="G111" s="35"/>
      <c r="H111" s="35"/>
      <c r="I111" s="181"/>
      <c r="J111" s="35"/>
      <c r="K111" s="35"/>
      <c r="L111" s="38"/>
      <c r="M111" s="184"/>
      <c r="N111" s="185"/>
      <c r="O111" s="186"/>
      <c r="P111" s="186"/>
      <c r="Q111" s="186"/>
      <c r="R111" s="186"/>
      <c r="S111" s="186"/>
      <c r="T111" s="187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162</v>
      </c>
      <c r="AU111" s="16" t="s">
        <v>83</v>
      </c>
    </row>
    <row r="112" spans="1:65" s="2" customFormat="1" ht="6.95" customHeight="1">
      <c r="A112" s="33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8"/>
      <c r="M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</sheetData>
  <sheetProtection algorithmName="SHA-512" hashValue="1nqUOAezyMgNN4hfIUHmvEyjx6Qot3cI+8gTpWSrskTGrc7b2Xspcs6oR0l0HeDdpMrZ02e39V6GjwK8VDsSNQ==" saltValue="Ds1ETlGtAb3cJkTCy43mGwOvmJh3WEhxoukyxnlOWif3F59QOucuiPkyO57FG72MD69RWZIBUNdJg13ReHKcKw==" spinCount="100000" sheet="1" objects="1" scenarios="1" formatColumns="0" formatRows="0" autoFilter="0"/>
  <autoFilter ref="C79:K11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100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533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ROUND(J87,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ROUND((SUM(BE87:BE236)),  2)</f>
        <v>0</v>
      </c>
      <c r="G33" s="33"/>
      <c r="H33" s="33"/>
      <c r="I33" s="117">
        <v>0.21</v>
      </c>
      <c r="J33" s="116">
        <f>ROUND(((SUM(BE87:BE236))*I33),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ROUND((SUM(BF87:BF236)),  2)</f>
        <v>0</v>
      </c>
      <c r="G34" s="33"/>
      <c r="H34" s="33"/>
      <c r="I34" s="117">
        <v>0.15</v>
      </c>
      <c r="J34" s="116">
        <f>ROUND(((SUM(BF87:BF236))*I34),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ROUND((SUM(BG87:BG236)),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ROUND((SUM(BH87:BH236)),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ROUND((SUM(BI87:BI236)),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031_PŠ 1. etapa - investice - SO 03 - ř.km 29,695 - 29,844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227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12" customFormat="1" ht="19.899999999999999" customHeight="1">
      <c r="B61" s="188"/>
      <c r="C61" s="189"/>
      <c r="D61" s="190" t="s">
        <v>228</v>
      </c>
      <c r="E61" s="191"/>
      <c r="F61" s="191"/>
      <c r="G61" s="191"/>
      <c r="H61" s="191"/>
      <c r="I61" s="191"/>
      <c r="J61" s="192">
        <f>J89</f>
        <v>0</v>
      </c>
      <c r="K61" s="189"/>
      <c r="L61" s="193"/>
    </row>
    <row r="62" spans="1:47" s="12" customFormat="1" ht="19.899999999999999" customHeight="1">
      <c r="B62" s="188"/>
      <c r="C62" s="189"/>
      <c r="D62" s="190" t="s">
        <v>534</v>
      </c>
      <c r="E62" s="191"/>
      <c r="F62" s="191"/>
      <c r="G62" s="191"/>
      <c r="H62" s="191"/>
      <c r="I62" s="191"/>
      <c r="J62" s="192">
        <f>J132</f>
        <v>0</v>
      </c>
      <c r="K62" s="189"/>
      <c r="L62" s="193"/>
    </row>
    <row r="63" spans="1:47" s="12" customFormat="1" ht="19.899999999999999" customHeight="1">
      <c r="B63" s="188"/>
      <c r="C63" s="189"/>
      <c r="D63" s="190" t="s">
        <v>229</v>
      </c>
      <c r="E63" s="191"/>
      <c r="F63" s="191"/>
      <c r="G63" s="191"/>
      <c r="H63" s="191"/>
      <c r="I63" s="191"/>
      <c r="J63" s="192">
        <f>J139</f>
        <v>0</v>
      </c>
      <c r="K63" s="189"/>
      <c r="L63" s="193"/>
    </row>
    <row r="64" spans="1:47" s="12" customFormat="1" ht="19.899999999999999" customHeight="1">
      <c r="B64" s="188"/>
      <c r="C64" s="189"/>
      <c r="D64" s="190" t="s">
        <v>230</v>
      </c>
      <c r="E64" s="191"/>
      <c r="F64" s="191"/>
      <c r="G64" s="191"/>
      <c r="H64" s="191"/>
      <c r="I64" s="191"/>
      <c r="J64" s="192">
        <f>J197</f>
        <v>0</v>
      </c>
      <c r="K64" s="189"/>
      <c r="L64" s="193"/>
    </row>
    <row r="65" spans="1:31" s="12" customFormat="1" ht="19.899999999999999" customHeight="1">
      <c r="B65" s="188"/>
      <c r="C65" s="189"/>
      <c r="D65" s="190" t="s">
        <v>535</v>
      </c>
      <c r="E65" s="191"/>
      <c r="F65" s="191"/>
      <c r="G65" s="191"/>
      <c r="H65" s="191"/>
      <c r="I65" s="191"/>
      <c r="J65" s="192">
        <f>J201</f>
        <v>0</v>
      </c>
      <c r="K65" s="189"/>
      <c r="L65" s="193"/>
    </row>
    <row r="66" spans="1:31" s="12" customFormat="1" ht="19.899999999999999" customHeight="1">
      <c r="B66" s="188"/>
      <c r="C66" s="189"/>
      <c r="D66" s="190" t="s">
        <v>231</v>
      </c>
      <c r="E66" s="191"/>
      <c r="F66" s="191"/>
      <c r="G66" s="191"/>
      <c r="H66" s="191"/>
      <c r="I66" s="191"/>
      <c r="J66" s="192">
        <f>J211</f>
        <v>0</v>
      </c>
      <c r="K66" s="189"/>
      <c r="L66" s="193"/>
    </row>
    <row r="67" spans="1:31" s="12" customFormat="1" ht="19.899999999999999" customHeight="1">
      <c r="B67" s="188"/>
      <c r="C67" s="189"/>
      <c r="D67" s="190" t="s">
        <v>233</v>
      </c>
      <c r="E67" s="191"/>
      <c r="F67" s="191"/>
      <c r="G67" s="191"/>
      <c r="H67" s="191"/>
      <c r="I67" s="191"/>
      <c r="J67" s="192">
        <f>J235</f>
        <v>0</v>
      </c>
      <c r="K67" s="189"/>
      <c r="L67" s="193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139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84" t="str">
        <f>E7</f>
        <v>Desná, Loučná nad Desnou - oprava zdí a koryta toku, 1. etapa</v>
      </c>
      <c r="F77" s="285"/>
      <c r="G77" s="285"/>
      <c r="H77" s="28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132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41" t="str">
        <f>E9</f>
        <v>031_PŠ 1. etapa - investice - SO 03 - ř.km 29,695 - 29,844</v>
      </c>
      <c r="F79" s="286"/>
      <c r="G79" s="286"/>
      <c r="H79" s="286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>KN Rejhotice</v>
      </c>
      <c r="G81" s="35"/>
      <c r="H81" s="35"/>
      <c r="I81" s="28" t="s">
        <v>23</v>
      </c>
      <c r="J81" s="58" t="str">
        <f>IF(J12="","",J12)</f>
        <v>15. 2. 2021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25</v>
      </c>
      <c r="D83" s="35"/>
      <c r="E83" s="35"/>
      <c r="F83" s="26" t="str">
        <f>E15</f>
        <v>Povodí Moravy, s.p.</v>
      </c>
      <c r="G83" s="35"/>
      <c r="H83" s="35"/>
      <c r="I83" s="28" t="s">
        <v>33</v>
      </c>
      <c r="J83" s="31" t="str">
        <f>E21</f>
        <v>Ing. Vít Pučálek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31</v>
      </c>
      <c r="D84" s="35"/>
      <c r="E84" s="35"/>
      <c r="F84" s="26" t="str">
        <f>IF(E18="","",E18)</f>
        <v>Vyplň údaj</v>
      </c>
      <c r="G84" s="35"/>
      <c r="H84" s="35"/>
      <c r="I84" s="28" t="s">
        <v>38</v>
      </c>
      <c r="J84" s="31" t="str">
        <f>E24</f>
        <v>Ing. Vít Pučálek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0" customFormat="1" ht="29.25" customHeight="1">
      <c r="A86" s="139"/>
      <c r="B86" s="140"/>
      <c r="C86" s="141" t="s">
        <v>140</v>
      </c>
      <c r="D86" s="142" t="s">
        <v>60</v>
      </c>
      <c r="E86" s="142" t="s">
        <v>56</v>
      </c>
      <c r="F86" s="142" t="s">
        <v>57</v>
      </c>
      <c r="G86" s="142" t="s">
        <v>141</v>
      </c>
      <c r="H86" s="142" t="s">
        <v>142</v>
      </c>
      <c r="I86" s="142" t="s">
        <v>143</v>
      </c>
      <c r="J86" s="143" t="s">
        <v>136</v>
      </c>
      <c r="K86" s="144" t="s">
        <v>144</v>
      </c>
      <c r="L86" s="145"/>
      <c r="M86" s="67" t="s">
        <v>19</v>
      </c>
      <c r="N86" s="68" t="s">
        <v>45</v>
      </c>
      <c r="O86" s="68" t="s">
        <v>145</v>
      </c>
      <c r="P86" s="68" t="s">
        <v>146</v>
      </c>
      <c r="Q86" s="68" t="s">
        <v>147</v>
      </c>
      <c r="R86" s="68" t="s">
        <v>148</v>
      </c>
      <c r="S86" s="68" t="s">
        <v>149</v>
      </c>
      <c r="T86" s="69" t="s">
        <v>150</v>
      </c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</row>
    <row r="87" spans="1:65" s="2" customFormat="1" ht="22.9" customHeight="1">
      <c r="A87" s="33"/>
      <c r="B87" s="34"/>
      <c r="C87" s="74" t="s">
        <v>151</v>
      </c>
      <c r="D87" s="35"/>
      <c r="E87" s="35"/>
      <c r="F87" s="35"/>
      <c r="G87" s="35"/>
      <c r="H87" s="35"/>
      <c r="I87" s="35"/>
      <c r="J87" s="146">
        <f>BK87</f>
        <v>0</v>
      </c>
      <c r="K87" s="35"/>
      <c r="L87" s="38"/>
      <c r="M87" s="70"/>
      <c r="N87" s="147"/>
      <c r="O87" s="71"/>
      <c r="P87" s="148">
        <f>P88</f>
        <v>0</v>
      </c>
      <c r="Q87" s="71"/>
      <c r="R87" s="148">
        <f>R88</f>
        <v>432.5021597999999</v>
      </c>
      <c r="S87" s="71"/>
      <c r="T87" s="14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74</v>
      </c>
      <c r="AU87" s="16" t="s">
        <v>137</v>
      </c>
      <c r="BK87" s="150">
        <f>BK88</f>
        <v>0</v>
      </c>
    </row>
    <row r="88" spans="1:65" s="11" customFormat="1" ht="25.9" customHeight="1">
      <c r="B88" s="151"/>
      <c r="C88" s="152"/>
      <c r="D88" s="153" t="s">
        <v>74</v>
      </c>
      <c r="E88" s="154" t="s">
        <v>234</v>
      </c>
      <c r="F88" s="154" t="s">
        <v>235</v>
      </c>
      <c r="G88" s="152"/>
      <c r="H88" s="152"/>
      <c r="I88" s="155"/>
      <c r="J88" s="156">
        <f>BK88</f>
        <v>0</v>
      </c>
      <c r="K88" s="152"/>
      <c r="L88" s="157"/>
      <c r="M88" s="158"/>
      <c r="N88" s="159"/>
      <c r="O88" s="159"/>
      <c r="P88" s="160">
        <f>P89+P132+P139+P197+P201+P211+P235</f>
        <v>0</v>
      </c>
      <c r="Q88" s="159"/>
      <c r="R88" s="160">
        <f>R89+R132+R139+R197+R201+R211+R235</f>
        <v>432.5021597999999</v>
      </c>
      <c r="S88" s="159"/>
      <c r="T88" s="161">
        <f>T89+T132+T139+T197+T201+T211+T235</f>
        <v>0</v>
      </c>
      <c r="AR88" s="162" t="s">
        <v>83</v>
      </c>
      <c r="AT88" s="163" t="s">
        <v>74</v>
      </c>
      <c r="AU88" s="163" t="s">
        <v>75</v>
      </c>
      <c r="AY88" s="162" t="s">
        <v>155</v>
      </c>
      <c r="BK88" s="164">
        <f>BK89+BK132+BK139+BK197+BK201+BK211+BK235</f>
        <v>0</v>
      </c>
    </row>
    <row r="89" spans="1:65" s="11" customFormat="1" ht="22.9" customHeight="1">
      <c r="B89" s="151"/>
      <c r="C89" s="152"/>
      <c r="D89" s="153" t="s">
        <v>74</v>
      </c>
      <c r="E89" s="194" t="s">
        <v>83</v>
      </c>
      <c r="F89" s="194" t="s">
        <v>236</v>
      </c>
      <c r="G89" s="152"/>
      <c r="H89" s="152"/>
      <c r="I89" s="155"/>
      <c r="J89" s="195">
        <f>BK89</f>
        <v>0</v>
      </c>
      <c r="K89" s="152"/>
      <c r="L89" s="157"/>
      <c r="M89" s="158"/>
      <c r="N89" s="159"/>
      <c r="O89" s="159"/>
      <c r="P89" s="160">
        <f>SUM(P90:P131)</f>
        <v>0</v>
      </c>
      <c r="Q89" s="159"/>
      <c r="R89" s="160">
        <f>SUM(R90:R131)</f>
        <v>0.41988499999999995</v>
      </c>
      <c r="S89" s="159"/>
      <c r="T89" s="161">
        <f>SUM(T90:T131)</f>
        <v>0</v>
      </c>
      <c r="AR89" s="162" t="s">
        <v>83</v>
      </c>
      <c r="AT89" s="163" t="s">
        <v>74</v>
      </c>
      <c r="AU89" s="163" t="s">
        <v>83</v>
      </c>
      <c r="AY89" s="162" t="s">
        <v>155</v>
      </c>
      <c r="BK89" s="164">
        <f>SUM(BK90:BK131)</f>
        <v>0</v>
      </c>
    </row>
    <row r="90" spans="1:65" s="2" customFormat="1" ht="21.75" customHeight="1">
      <c r="A90" s="33"/>
      <c r="B90" s="34"/>
      <c r="C90" s="165" t="s">
        <v>83</v>
      </c>
      <c r="D90" s="165" t="s">
        <v>156</v>
      </c>
      <c r="E90" s="166" t="s">
        <v>253</v>
      </c>
      <c r="F90" s="167" t="s">
        <v>254</v>
      </c>
      <c r="G90" s="168" t="s">
        <v>159</v>
      </c>
      <c r="H90" s="169">
        <v>1</v>
      </c>
      <c r="I90" s="170"/>
      <c r="J90" s="171">
        <f>ROUND(I90*H90,2)</f>
        <v>0</v>
      </c>
      <c r="K90" s="172"/>
      <c r="L90" s="38"/>
      <c r="M90" s="173" t="s">
        <v>19</v>
      </c>
      <c r="N90" s="174" t="s">
        <v>46</v>
      </c>
      <c r="O90" s="6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160</v>
      </c>
      <c r="AT90" s="177" t="s">
        <v>156</v>
      </c>
      <c r="AU90" s="177" t="s">
        <v>85</v>
      </c>
      <c r="AY90" s="16" t="s">
        <v>155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83</v>
      </c>
      <c r="BK90" s="178">
        <f>ROUND(I90*H90,2)</f>
        <v>0</v>
      </c>
      <c r="BL90" s="16" t="s">
        <v>160</v>
      </c>
      <c r="BM90" s="177" t="s">
        <v>536</v>
      </c>
    </row>
    <row r="91" spans="1:65" s="2" customFormat="1" ht="21.75" customHeight="1">
      <c r="A91" s="33"/>
      <c r="B91" s="34"/>
      <c r="C91" s="165" t="s">
        <v>85</v>
      </c>
      <c r="D91" s="165" t="s">
        <v>156</v>
      </c>
      <c r="E91" s="166" t="s">
        <v>537</v>
      </c>
      <c r="F91" s="167" t="s">
        <v>538</v>
      </c>
      <c r="G91" s="168" t="s">
        <v>258</v>
      </c>
      <c r="H91" s="169">
        <v>1019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85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539</v>
      </c>
    </row>
    <row r="92" spans="1:65" s="13" customFormat="1" ht="11.25">
      <c r="B92" s="196"/>
      <c r="C92" s="197"/>
      <c r="D92" s="179" t="s">
        <v>241</v>
      </c>
      <c r="E92" s="198" t="s">
        <v>19</v>
      </c>
      <c r="F92" s="199" t="s">
        <v>540</v>
      </c>
      <c r="G92" s="197"/>
      <c r="H92" s="200">
        <v>1019</v>
      </c>
      <c r="I92" s="201"/>
      <c r="J92" s="197"/>
      <c r="K92" s="197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241</v>
      </c>
      <c r="AU92" s="206" t="s">
        <v>85</v>
      </c>
      <c r="AV92" s="13" t="s">
        <v>85</v>
      </c>
      <c r="AW92" s="13" t="s">
        <v>37</v>
      </c>
      <c r="AX92" s="13" t="s">
        <v>75</v>
      </c>
      <c r="AY92" s="206" t="s">
        <v>155</v>
      </c>
    </row>
    <row r="93" spans="1:65" s="14" customFormat="1" ht="11.25">
      <c r="B93" s="207"/>
      <c r="C93" s="208"/>
      <c r="D93" s="179" t="s">
        <v>241</v>
      </c>
      <c r="E93" s="209" t="s">
        <v>19</v>
      </c>
      <c r="F93" s="210" t="s">
        <v>243</v>
      </c>
      <c r="G93" s="208"/>
      <c r="H93" s="211">
        <v>1019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241</v>
      </c>
      <c r="AU93" s="217" t="s">
        <v>85</v>
      </c>
      <c r="AV93" s="14" t="s">
        <v>160</v>
      </c>
      <c r="AW93" s="14" t="s">
        <v>37</v>
      </c>
      <c r="AX93" s="14" t="s">
        <v>83</v>
      </c>
      <c r="AY93" s="217" t="s">
        <v>155</v>
      </c>
    </row>
    <row r="94" spans="1:65" s="2" customFormat="1" ht="33" customHeight="1">
      <c r="A94" s="33"/>
      <c r="B94" s="34"/>
      <c r="C94" s="165" t="s">
        <v>168</v>
      </c>
      <c r="D94" s="165" t="s">
        <v>156</v>
      </c>
      <c r="E94" s="166" t="s">
        <v>541</v>
      </c>
      <c r="F94" s="167" t="s">
        <v>542</v>
      </c>
      <c r="G94" s="168" t="s">
        <v>258</v>
      </c>
      <c r="H94" s="169">
        <v>371</v>
      </c>
      <c r="I94" s="170"/>
      <c r="J94" s="171">
        <f>ROUND(I94*H94,2)</f>
        <v>0</v>
      </c>
      <c r="K94" s="172"/>
      <c r="L94" s="38"/>
      <c r="M94" s="173" t="s">
        <v>19</v>
      </c>
      <c r="N94" s="174" t="s">
        <v>46</v>
      </c>
      <c r="O94" s="63"/>
      <c r="P94" s="175">
        <f>O94*H94</f>
        <v>0</v>
      </c>
      <c r="Q94" s="175">
        <v>0</v>
      </c>
      <c r="R94" s="175">
        <f>Q94*H94</f>
        <v>0</v>
      </c>
      <c r="S94" s="175">
        <v>0</v>
      </c>
      <c r="T94" s="17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77" t="s">
        <v>160</v>
      </c>
      <c r="AT94" s="177" t="s">
        <v>156</v>
      </c>
      <c r="AU94" s="177" t="s">
        <v>85</v>
      </c>
      <c r="AY94" s="16" t="s">
        <v>155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16" t="s">
        <v>83</v>
      </c>
      <c r="BK94" s="178">
        <f>ROUND(I94*H94,2)</f>
        <v>0</v>
      </c>
      <c r="BL94" s="16" t="s">
        <v>160</v>
      </c>
      <c r="BM94" s="177" t="s">
        <v>543</v>
      </c>
    </row>
    <row r="95" spans="1:65" s="13" customFormat="1" ht="11.25">
      <c r="B95" s="196"/>
      <c r="C95" s="197"/>
      <c r="D95" s="179" t="s">
        <v>241</v>
      </c>
      <c r="E95" s="198" t="s">
        <v>19</v>
      </c>
      <c r="F95" s="199" t="s">
        <v>544</v>
      </c>
      <c r="G95" s="197"/>
      <c r="H95" s="200">
        <v>371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241</v>
      </c>
      <c r="AU95" s="206" t="s">
        <v>85</v>
      </c>
      <c r="AV95" s="13" t="s">
        <v>85</v>
      </c>
      <c r="AW95" s="13" t="s">
        <v>37</v>
      </c>
      <c r="AX95" s="13" t="s">
        <v>75</v>
      </c>
      <c r="AY95" s="206" t="s">
        <v>155</v>
      </c>
    </row>
    <row r="96" spans="1:65" s="14" customFormat="1" ht="11.25">
      <c r="B96" s="207"/>
      <c r="C96" s="208"/>
      <c r="D96" s="179" t="s">
        <v>241</v>
      </c>
      <c r="E96" s="209" t="s">
        <v>19</v>
      </c>
      <c r="F96" s="210" t="s">
        <v>243</v>
      </c>
      <c r="G96" s="208"/>
      <c r="H96" s="211">
        <v>371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241</v>
      </c>
      <c r="AU96" s="217" t="s">
        <v>85</v>
      </c>
      <c r="AV96" s="14" t="s">
        <v>160</v>
      </c>
      <c r="AW96" s="14" t="s">
        <v>37</v>
      </c>
      <c r="AX96" s="14" t="s">
        <v>83</v>
      </c>
      <c r="AY96" s="217" t="s">
        <v>155</v>
      </c>
    </row>
    <row r="97" spans="1:65" s="2" customFormat="1" ht="21.75" customHeight="1">
      <c r="A97" s="33"/>
      <c r="B97" s="34"/>
      <c r="C97" s="165" t="s">
        <v>160</v>
      </c>
      <c r="D97" s="165" t="s">
        <v>156</v>
      </c>
      <c r="E97" s="166" t="s">
        <v>457</v>
      </c>
      <c r="F97" s="167" t="s">
        <v>458</v>
      </c>
      <c r="G97" s="168" t="s">
        <v>246</v>
      </c>
      <c r="H97" s="169">
        <v>486.5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8.4999999999999995E-4</v>
      </c>
      <c r="R97" s="175">
        <f>Q97*H97</f>
        <v>0.41352499999999998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85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545</v>
      </c>
    </row>
    <row r="98" spans="1:65" s="13" customFormat="1" ht="11.25">
      <c r="B98" s="196"/>
      <c r="C98" s="197"/>
      <c r="D98" s="179" t="s">
        <v>241</v>
      </c>
      <c r="E98" s="198" t="s">
        <v>19</v>
      </c>
      <c r="F98" s="199" t="s">
        <v>546</v>
      </c>
      <c r="G98" s="197"/>
      <c r="H98" s="200">
        <v>486.5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241</v>
      </c>
      <c r="AU98" s="206" t="s">
        <v>85</v>
      </c>
      <c r="AV98" s="13" t="s">
        <v>85</v>
      </c>
      <c r="AW98" s="13" t="s">
        <v>37</v>
      </c>
      <c r="AX98" s="13" t="s">
        <v>75</v>
      </c>
      <c r="AY98" s="206" t="s">
        <v>155</v>
      </c>
    </row>
    <row r="99" spans="1:65" s="14" customFormat="1" ht="11.25">
      <c r="B99" s="207"/>
      <c r="C99" s="208"/>
      <c r="D99" s="179" t="s">
        <v>241</v>
      </c>
      <c r="E99" s="209" t="s">
        <v>19</v>
      </c>
      <c r="F99" s="210" t="s">
        <v>243</v>
      </c>
      <c r="G99" s="208"/>
      <c r="H99" s="211">
        <v>486.5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241</v>
      </c>
      <c r="AU99" s="217" t="s">
        <v>85</v>
      </c>
      <c r="AV99" s="14" t="s">
        <v>160</v>
      </c>
      <c r="AW99" s="14" t="s">
        <v>37</v>
      </c>
      <c r="AX99" s="14" t="s">
        <v>83</v>
      </c>
      <c r="AY99" s="217" t="s">
        <v>155</v>
      </c>
    </row>
    <row r="100" spans="1:65" s="2" customFormat="1" ht="21.75" customHeight="1">
      <c r="A100" s="33"/>
      <c r="B100" s="34"/>
      <c r="C100" s="165" t="s">
        <v>154</v>
      </c>
      <c r="D100" s="165" t="s">
        <v>156</v>
      </c>
      <c r="E100" s="166" t="s">
        <v>461</v>
      </c>
      <c r="F100" s="167" t="s">
        <v>462</v>
      </c>
      <c r="G100" s="168" t="s">
        <v>246</v>
      </c>
      <c r="H100" s="169">
        <v>486.5</v>
      </c>
      <c r="I100" s="170"/>
      <c r="J100" s="171">
        <f>ROUND(I100*H100,2)</f>
        <v>0</v>
      </c>
      <c r="K100" s="172"/>
      <c r="L100" s="38"/>
      <c r="M100" s="173" t="s">
        <v>19</v>
      </c>
      <c r="N100" s="174" t="s">
        <v>46</v>
      </c>
      <c r="O100" s="6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7" t="s">
        <v>160</v>
      </c>
      <c r="AT100" s="177" t="s">
        <v>156</v>
      </c>
      <c r="AU100" s="177" t="s">
        <v>85</v>
      </c>
      <c r="AY100" s="16" t="s">
        <v>155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6" t="s">
        <v>83</v>
      </c>
      <c r="BK100" s="178">
        <f>ROUND(I100*H100,2)</f>
        <v>0</v>
      </c>
      <c r="BL100" s="16" t="s">
        <v>160</v>
      </c>
      <c r="BM100" s="177" t="s">
        <v>547</v>
      </c>
    </row>
    <row r="101" spans="1:65" s="2" customFormat="1" ht="33" customHeight="1">
      <c r="A101" s="33"/>
      <c r="B101" s="34"/>
      <c r="C101" s="165" t="s">
        <v>180</v>
      </c>
      <c r="D101" s="165" t="s">
        <v>156</v>
      </c>
      <c r="E101" s="166" t="s">
        <v>548</v>
      </c>
      <c r="F101" s="167" t="s">
        <v>549</v>
      </c>
      <c r="G101" s="168" t="s">
        <v>258</v>
      </c>
      <c r="H101" s="169">
        <v>756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85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550</v>
      </c>
    </row>
    <row r="102" spans="1:65" s="13" customFormat="1" ht="11.25">
      <c r="B102" s="196"/>
      <c r="C102" s="197"/>
      <c r="D102" s="179" t="s">
        <v>241</v>
      </c>
      <c r="E102" s="198" t="s">
        <v>19</v>
      </c>
      <c r="F102" s="199" t="s">
        <v>551</v>
      </c>
      <c r="G102" s="197"/>
      <c r="H102" s="200">
        <v>756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241</v>
      </c>
      <c r="AU102" s="206" t="s">
        <v>85</v>
      </c>
      <c r="AV102" s="13" t="s">
        <v>85</v>
      </c>
      <c r="AW102" s="13" t="s">
        <v>37</v>
      </c>
      <c r="AX102" s="13" t="s">
        <v>75</v>
      </c>
      <c r="AY102" s="206" t="s">
        <v>155</v>
      </c>
    </row>
    <row r="103" spans="1:65" s="14" customFormat="1" ht="11.25">
      <c r="B103" s="207"/>
      <c r="C103" s="208"/>
      <c r="D103" s="179" t="s">
        <v>241</v>
      </c>
      <c r="E103" s="209" t="s">
        <v>19</v>
      </c>
      <c r="F103" s="210" t="s">
        <v>243</v>
      </c>
      <c r="G103" s="208"/>
      <c r="H103" s="211">
        <v>756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241</v>
      </c>
      <c r="AU103" s="217" t="s">
        <v>85</v>
      </c>
      <c r="AV103" s="14" t="s">
        <v>160</v>
      </c>
      <c r="AW103" s="14" t="s">
        <v>37</v>
      </c>
      <c r="AX103" s="14" t="s">
        <v>83</v>
      </c>
      <c r="AY103" s="217" t="s">
        <v>155</v>
      </c>
    </row>
    <row r="104" spans="1:65" s="2" customFormat="1" ht="33" customHeight="1">
      <c r="A104" s="33"/>
      <c r="B104" s="34"/>
      <c r="C104" s="165" t="s">
        <v>185</v>
      </c>
      <c r="D104" s="165" t="s">
        <v>156</v>
      </c>
      <c r="E104" s="166" t="s">
        <v>464</v>
      </c>
      <c r="F104" s="167" t="s">
        <v>465</v>
      </c>
      <c r="G104" s="168" t="s">
        <v>258</v>
      </c>
      <c r="H104" s="169">
        <v>588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85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552</v>
      </c>
    </row>
    <row r="105" spans="1:65" s="13" customFormat="1" ht="11.25">
      <c r="B105" s="196"/>
      <c r="C105" s="197"/>
      <c r="D105" s="179" t="s">
        <v>241</v>
      </c>
      <c r="E105" s="198" t="s">
        <v>19</v>
      </c>
      <c r="F105" s="199" t="s">
        <v>553</v>
      </c>
      <c r="G105" s="197"/>
      <c r="H105" s="200">
        <v>217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241</v>
      </c>
      <c r="AU105" s="206" t="s">
        <v>85</v>
      </c>
      <c r="AV105" s="13" t="s">
        <v>85</v>
      </c>
      <c r="AW105" s="13" t="s">
        <v>37</v>
      </c>
      <c r="AX105" s="13" t="s">
        <v>75</v>
      </c>
      <c r="AY105" s="206" t="s">
        <v>155</v>
      </c>
    </row>
    <row r="106" spans="1:65" s="13" customFormat="1" ht="11.25">
      <c r="B106" s="196"/>
      <c r="C106" s="197"/>
      <c r="D106" s="179" t="s">
        <v>241</v>
      </c>
      <c r="E106" s="198" t="s">
        <v>19</v>
      </c>
      <c r="F106" s="199" t="s">
        <v>544</v>
      </c>
      <c r="G106" s="197"/>
      <c r="H106" s="200">
        <v>371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241</v>
      </c>
      <c r="AU106" s="206" t="s">
        <v>85</v>
      </c>
      <c r="AV106" s="13" t="s">
        <v>85</v>
      </c>
      <c r="AW106" s="13" t="s">
        <v>37</v>
      </c>
      <c r="AX106" s="13" t="s">
        <v>75</v>
      </c>
      <c r="AY106" s="206" t="s">
        <v>155</v>
      </c>
    </row>
    <row r="107" spans="1:65" s="14" customFormat="1" ht="11.25">
      <c r="B107" s="207"/>
      <c r="C107" s="208"/>
      <c r="D107" s="179" t="s">
        <v>241</v>
      </c>
      <c r="E107" s="209" t="s">
        <v>19</v>
      </c>
      <c r="F107" s="210" t="s">
        <v>243</v>
      </c>
      <c r="G107" s="208"/>
      <c r="H107" s="211">
        <v>588</v>
      </c>
      <c r="I107" s="212"/>
      <c r="J107" s="208"/>
      <c r="K107" s="208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241</v>
      </c>
      <c r="AU107" s="217" t="s">
        <v>85</v>
      </c>
      <c r="AV107" s="14" t="s">
        <v>160</v>
      </c>
      <c r="AW107" s="14" t="s">
        <v>37</v>
      </c>
      <c r="AX107" s="14" t="s">
        <v>83</v>
      </c>
      <c r="AY107" s="217" t="s">
        <v>155</v>
      </c>
    </row>
    <row r="108" spans="1:65" s="2" customFormat="1" ht="33" customHeight="1">
      <c r="A108" s="33"/>
      <c r="B108" s="34"/>
      <c r="C108" s="165" t="s">
        <v>190</v>
      </c>
      <c r="D108" s="165" t="s">
        <v>156</v>
      </c>
      <c r="E108" s="166" t="s">
        <v>467</v>
      </c>
      <c r="F108" s="167" t="s">
        <v>468</v>
      </c>
      <c r="G108" s="168" t="s">
        <v>258</v>
      </c>
      <c r="H108" s="169">
        <v>4116</v>
      </c>
      <c r="I108" s="170"/>
      <c r="J108" s="171">
        <f>ROUND(I108*H108,2)</f>
        <v>0</v>
      </c>
      <c r="K108" s="172"/>
      <c r="L108" s="38"/>
      <c r="M108" s="173" t="s">
        <v>19</v>
      </c>
      <c r="N108" s="174" t="s">
        <v>46</v>
      </c>
      <c r="O108" s="63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77" t="s">
        <v>160</v>
      </c>
      <c r="AT108" s="177" t="s">
        <v>156</v>
      </c>
      <c r="AU108" s="177" t="s">
        <v>85</v>
      </c>
      <c r="AY108" s="16" t="s">
        <v>155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16" t="s">
        <v>83</v>
      </c>
      <c r="BK108" s="178">
        <f>ROUND(I108*H108,2)</f>
        <v>0</v>
      </c>
      <c r="BL108" s="16" t="s">
        <v>160</v>
      </c>
      <c r="BM108" s="177" t="s">
        <v>554</v>
      </c>
    </row>
    <row r="109" spans="1:65" s="13" customFormat="1" ht="11.25">
      <c r="B109" s="196"/>
      <c r="C109" s="197"/>
      <c r="D109" s="179" t="s">
        <v>241</v>
      </c>
      <c r="E109" s="197"/>
      <c r="F109" s="199" t="s">
        <v>555</v>
      </c>
      <c r="G109" s="197"/>
      <c r="H109" s="200">
        <v>4116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241</v>
      </c>
      <c r="AU109" s="206" t="s">
        <v>85</v>
      </c>
      <c r="AV109" s="13" t="s">
        <v>85</v>
      </c>
      <c r="AW109" s="13" t="s">
        <v>4</v>
      </c>
      <c r="AX109" s="13" t="s">
        <v>83</v>
      </c>
      <c r="AY109" s="206" t="s">
        <v>155</v>
      </c>
    </row>
    <row r="110" spans="1:65" s="2" customFormat="1" ht="21.75" customHeight="1">
      <c r="A110" s="33"/>
      <c r="B110" s="34"/>
      <c r="C110" s="165" t="s">
        <v>195</v>
      </c>
      <c r="D110" s="165" t="s">
        <v>156</v>
      </c>
      <c r="E110" s="166" t="s">
        <v>556</v>
      </c>
      <c r="F110" s="167" t="s">
        <v>557</v>
      </c>
      <c r="G110" s="168" t="s">
        <v>258</v>
      </c>
      <c r="H110" s="169">
        <v>378</v>
      </c>
      <c r="I110" s="170"/>
      <c r="J110" s="171">
        <f>ROUND(I110*H110,2)</f>
        <v>0</v>
      </c>
      <c r="K110" s="172"/>
      <c r="L110" s="38"/>
      <c r="M110" s="173" t="s">
        <v>19</v>
      </c>
      <c r="N110" s="174" t="s">
        <v>46</v>
      </c>
      <c r="O110" s="63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77" t="s">
        <v>160</v>
      </c>
      <c r="AT110" s="177" t="s">
        <v>156</v>
      </c>
      <c r="AU110" s="177" t="s">
        <v>85</v>
      </c>
      <c r="AY110" s="16" t="s">
        <v>155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16" t="s">
        <v>83</v>
      </c>
      <c r="BK110" s="178">
        <f>ROUND(I110*H110,2)</f>
        <v>0</v>
      </c>
      <c r="BL110" s="16" t="s">
        <v>160</v>
      </c>
      <c r="BM110" s="177" t="s">
        <v>558</v>
      </c>
    </row>
    <row r="111" spans="1:65" s="13" customFormat="1" ht="11.25">
      <c r="B111" s="196"/>
      <c r="C111" s="197"/>
      <c r="D111" s="179" t="s">
        <v>241</v>
      </c>
      <c r="E111" s="198" t="s">
        <v>19</v>
      </c>
      <c r="F111" s="199" t="s">
        <v>559</v>
      </c>
      <c r="G111" s="197"/>
      <c r="H111" s="200">
        <v>378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241</v>
      </c>
      <c r="AU111" s="206" t="s">
        <v>85</v>
      </c>
      <c r="AV111" s="13" t="s">
        <v>85</v>
      </c>
      <c r="AW111" s="13" t="s">
        <v>37</v>
      </c>
      <c r="AX111" s="13" t="s">
        <v>75</v>
      </c>
      <c r="AY111" s="206" t="s">
        <v>155</v>
      </c>
    </row>
    <row r="112" spans="1:65" s="14" customFormat="1" ht="11.25">
      <c r="B112" s="207"/>
      <c r="C112" s="208"/>
      <c r="D112" s="179" t="s">
        <v>241</v>
      </c>
      <c r="E112" s="209" t="s">
        <v>19</v>
      </c>
      <c r="F112" s="210" t="s">
        <v>243</v>
      </c>
      <c r="G112" s="208"/>
      <c r="H112" s="211">
        <v>378</v>
      </c>
      <c r="I112" s="212"/>
      <c r="J112" s="208"/>
      <c r="K112" s="208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241</v>
      </c>
      <c r="AU112" s="217" t="s">
        <v>85</v>
      </c>
      <c r="AV112" s="14" t="s">
        <v>160</v>
      </c>
      <c r="AW112" s="14" t="s">
        <v>37</v>
      </c>
      <c r="AX112" s="14" t="s">
        <v>83</v>
      </c>
      <c r="AY112" s="217" t="s">
        <v>155</v>
      </c>
    </row>
    <row r="113" spans="1:65" s="2" customFormat="1" ht="21.75" customHeight="1">
      <c r="A113" s="33"/>
      <c r="B113" s="34"/>
      <c r="C113" s="165" t="s">
        <v>200</v>
      </c>
      <c r="D113" s="165" t="s">
        <v>156</v>
      </c>
      <c r="E113" s="166" t="s">
        <v>287</v>
      </c>
      <c r="F113" s="167" t="s">
        <v>288</v>
      </c>
      <c r="G113" s="168" t="s">
        <v>258</v>
      </c>
      <c r="H113" s="169">
        <v>1226</v>
      </c>
      <c r="I113" s="170"/>
      <c r="J113" s="171">
        <f>ROUND(I113*H113,2)</f>
        <v>0</v>
      </c>
      <c r="K113" s="172"/>
      <c r="L113" s="38"/>
      <c r="M113" s="173" t="s">
        <v>19</v>
      </c>
      <c r="N113" s="174" t="s">
        <v>46</v>
      </c>
      <c r="O113" s="63"/>
      <c r="P113" s="175">
        <f>O113*H113</f>
        <v>0</v>
      </c>
      <c r="Q113" s="175">
        <v>0</v>
      </c>
      <c r="R113" s="175">
        <f>Q113*H113</f>
        <v>0</v>
      </c>
      <c r="S113" s="175">
        <v>0</v>
      </c>
      <c r="T113" s="176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77" t="s">
        <v>160</v>
      </c>
      <c r="AT113" s="177" t="s">
        <v>156</v>
      </c>
      <c r="AU113" s="177" t="s">
        <v>85</v>
      </c>
      <c r="AY113" s="16" t="s">
        <v>155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16" t="s">
        <v>83</v>
      </c>
      <c r="BK113" s="178">
        <f>ROUND(I113*H113,2)</f>
        <v>0</v>
      </c>
      <c r="BL113" s="16" t="s">
        <v>160</v>
      </c>
      <c r="BM113" s="177" t="s">
        <v>560</v>
      </c>
    </row>
    <row r="114" spans="1:65" s="2" customFormat="1" ht="19.5">
      <c r="A114" s="33"/>
      <c r="B114" s="34"/>
      <c r="C114" s="35"/>
      <c r="D114" s="179" t="s">
        <v>162</v>
      </c>
      <c r="E114" s="35"/>
      <c r="F114" s="180" t="s">
        <v>290</v>
      </c>
      <c r="G114" s="35"/>
      <c r="H114" s="35"/>
      <c r="I114" s="181"/>
      <c r="J114" s="35"/>
      <c r="K114" s="35"/>
      <c r="L114" s="38"/>
      <c r="M114" s="182"/>
      <c r="N114" s="183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162</v>
      </c>
      <c r="AU114" s="16" t="s">
        <v>85</v>
      </c>
    </row>
    <row r="115" spans="1:65" s="13" customFormat="1" ht="11.25">
      <c r="B115" s="196"/>
      <c r="C115" s="197"/>
      <c r="D115" s="179" t="s">
        <v>241</v>
      </c>
      <c r="E115" s="198" t="s">
        <v>19</v>
      </c>
      <c r="F115" s="199" t="s">
        <v>561</v>
      </c>
      <c r="G115" s="197"/>
      <c r="H115" s="200">
        <v>424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241</v>
      </c>
      <c r="AU115" s="206" t="s">
        <v>85</v>
      </c>
      <c r="AV115" s="13" t="s">
        <v>85</v>
      </c>
      <c r="AW115" s="13" t="s">
        <v>37</v>
      </c>
      <c r="AX115" s="13" t="s">
        <v>75</v>
      </c>
      <c r="AY115" s="206" t="s">
        <v>155</v>
      </c>
    </row>
    <row r="116" spans="1:65" s="13" customFormat="1" ht="11.25">
      <c r="B116" s="196"/>
      <c r="C116" s="197"/>
      <c r="D116" s="179" t="s">
        <v>241</v>
      </c>
      <c r="E116" s="198" t="s">
        <v>19</v>
      </c>
      <c r="F116" s="199" t="s">
        <v>562</v>
      </c>
      <c r="G116" s="197"/>
      <c r="H116" s="200">
        <v>802</v>
      </c>
      <c r="I116" s="201"/>
      <c r="J116" s="197"/>
      <c r="K116" s="197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241</v>
      </c>
      <c r="AU116" s="206" t="s">
        <v>85</v>
      </c>
      <c r="AV116" s="13" t="s">
        <v>85</v>
      </c>
      <c r="AW116" s="13" t="s">
        <v>37</v>
      </c>
      <c r="AX116" s="13" t="s">
        <v>75</v>
      </c>
      <c r="AY116" s="206" t="s">
        <v>155</v>
      </c>
    </row>
    <row r="117" spans="1:65" s="14" customFormat="1" ht="11.25">
      <c r="B117" s="207"/>
      <c r="C117" s="208"/>
      <c r="D117" s="179" t="s">
        <v>241</v>
      </c>
      <c r="E117" s="209" t="s">
        <v>19</v>
      </c>
      <c r="F117" s="210" t="s">
        <v>243</v>
      </c>
      <c r="G117" s="208"/>
      <c r="H117" s="211">
        <v>1226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241</v>
      </c>
      <c r="AU117" s="217" t="s">
        <v>85</v>
      </c>
      <c r="AV117" s="14" t="s">
        <v>160</v>
      </c>
      <c r="AW117" s="14" t="s">
        <v>37</v>
      </c>
      <c r="AX117" s="14" t="s">
        <v>83</v>
      </c>
      <c r="AY117" s="217" t="s">
        <v>155</v>
      </c>
    </row>
    <row r="118" spans="1:65" s="2" customFormat="1" ht="21.75" customHeight="1">
      <c r="A118" s="33"/>
      <c r="B118" s="34"/>
      <c r="C118" s="165" t="s">
        <v>205</v>
      </c>
      <c r="D118" s="165" t="s">
        <v>156</v>
      </c>
      <c r="E118" s="166" t="s">
        <v>293</v>
      </c>
      <c r="F118" s="167" t="s">
        <v>294</v>
      </c>
      <c r="G118" s="168" t="s">
        <v>258</v>
      </c>
      <c r="H118" s="169">
        <v>595</v>
      </c>
      <c r="I118" s="170"/>
      <c r="J118" s="171">
        <f>ROUND(I118*H118,2)</f>
        <v>0</v>
      </c>
      <c r="K118" s="172"/>
      <c r="L118" s="38"/>
      <c r="M118" s="173" t="s">
        <v>19</v>
      </c>
      <c r="N118" s="174" t="s">
        <v>46</v>
      </c>
      <c r="O118" s="6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77" t="s">
        <v>160</v>
      </c>
      <c r="AT118" s="177" t="s">
        <v>156</v>
      </c>
      <c r="AU118" s="177" t="s">
        <v>85</v>
      </c>
      <c r="AY118" s="16" t="s">
        <v>155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16" t="s">
        <v>83</v>
      </c>
      <c r="BK118" s="178">
        <f>ROUND(I118*H118,2)</f>
        <v>0</v>
      </c>
      <c r="BL118" s="16" t="s">
        <v>160</v>
      </c>
      <c r="BM118" s="177" t="s">
        <v>563</v>
      </c>
    </row>
    <row r="119" spans="1:65" s="13" customFormat="1" ht="11.25">
      <c r="B119" s="196"/>
      <c r="C119" s="197"/>
      <c r="D119" s="179" t="s">
        <v>241</v>
      </c>
      <c r="E119" s="198" t="s">
        <v>19</v>
      </c>
      <c r="F119" s="199" t="s">
        <v>553</v>
      </c>
      <c r="G119" s="197"/>
      <c r="H119" s="200">
        <v>217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241</v>
      </c>
      <c r="AU119" s="206" t="s">
        <v>85</v>
      </c>
      <c r="AV119" s="13" t="s">
        <v>85</v>
      </c>
      <c r="AW119" s="13" t="s">
        <v>37</v>
      </c>
      <c r="AX119" s="13" t="s">
        <v>75</v>
      </c>
      <c r="AY119" s="206" t="s">
        <v>155</v>
      </c>
    </row>
    <row r="120" spans="1:65" s="13" customFormat="1" ht="11.25">
      <c r="B120" s="196"/>
      <c r="C120" s="197"/>
      <c r="D120" s="179" t="s">
        <v>241</v>
      </c>
      <c r="E120" s="198" t="s">
        <v>19</v>
      </c>
      <c r="F120" s="199" t="s">
        <v>559</v>
      </c>
      <c r="G120" s="197"/>
      <c r="H120" s="200">
        <v>378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241</v>
      </c>
      <c r="AU120" s="206" t="s">
        <v>85</v>
      </c>
      <c r="AV120" s="13" t="s">
        <v>85</v>
      </c>
      <c r="AW120" s="13" t="s">
        <v>37</v>
      </c>
      <c r="AX120" s="13" t="s">
        <v>75</v>
      </c>
      <c r="AY120" s="206" t="s">
        <v>155</v>
      </c>
    </row>
    <row r="121" spans="1:65" s="14" customFormat="1" ht="11.25">
      <c r="B121" s="207"/>
      <c r="C121" s="208"/>
      <c r="D121" s="179" t="s">
        <v>241</v>
      </c>
      <c r="E121" s="209" t="s">
        <v>19</v>
      </c>
      <c r="F121" s="210" t="s">
        <v>243</v>
      </c>
      <c r="G121" s="208"/>
      <c r="H121" s="211">
        <v>595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241</v>
      </c>
      <c r="AU121" s="217" t="s">
        <v>85</v>
      </c>
      <c r="AV121" s="14" t="s">
        <v>160</v>
      </c>
      <c r="AW121" s="14" t="s">
        <v>37</v>
      </c>
      <c r="AX121" s="14" t="s">
        <v>83</v>
      </c>
      <c r="AY121" s="217" t="s">
        <v>155</v>
      </c>
    </row>
    <row r="122" spans="1:65" s="2" customFormat="1" ht="21.75" customHeight="1">
      <c r="A122" s="33"/>
      <c r="B122" s="34"/>
      <c r="C122" s="165" t="s">
        <v>210</v>
      </c>
      <c r="D122" s="165" t="s">
        <v>156</v>
      </c>
      <c r="E122" s="166" t="s">
        <v>564</v>
      </c>
      <c r="F122" s="167" t="s">
        <v>565</v>
      </c>
      <c r="G122" s="168" t="s">
        <v>246</v>
      </c>
      <c r="H122" s="169">
        <v>318</v>
      </c>
      <c r="I122" s="170"/>
      <c r="J122" s="171">
        <f>ROUND(I122*H122,2)</f>
        <v>0</v>
      </c>
      <c r="K122" s="172"/>
      <c r="L122" s="38"/>
      <c r="M122" s="173" t="s">
        <v>19</v>
      </c>
      <c r="N122" s="174" t="s">
        <v>46</v>
      </c>
      <c r="O122" s="63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77" t="s">
        <v>160</v>
      </c>
      <c r="AT122" s="177" t="s">
        <v>156</v>
      </c>
      <c r="AU122" s="177" t="s">
        <v>85</v>
      </c>
      <c r="AY122" s="16" t="s">
        <v>155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16" t="s">
        <v>83</v>
      </c>
      <c r="BK122" s="178">
        <f>ROUND(I122*H122,2)</f>
        <v>0</v>
      </c>
      <c r="BL122" s="16" t="s">
        <v>160</v>
      </c>
      <c r="BM122" s="177" t="s">
        <v>566</v>
      </c>
    </row>
    <row r="123" spans="1:65" s="13" customFormat="1" ht="11.25">
      <c r="B123" s="196"/>
      <c r="C123" s="197"/>
      <c r="D123" s="179" t="s">
        <v>241</v>
      </c>
      <c r="E123" s="198" t="s">
        <v>19</v>
      </c>
      <c r="F123" s="199" t="s">
        <v>567</v>
      </c>
      <c r="G123" s="197"/>
      <c r="H123" s="200">
        <v>318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241</v>
      </c>
      <c r="AU123" s="206" t="s">
        <v>85</v>
      </c>
      <c r="AV123" s="13" t="s">
        <v>85</v>
      </c>
      <c r="AW123" s="13" t="s">
        <v>37</v>
      </c>
      <c r="AX123" s="13" t="s">
        <v>75</v>
      </c>
      <c r="AY123" s="206" t="s">
        <v>155</v>
      </c>
    </row>
    <row r="124" spans="1:65" s="14" customFormat="1" ht="11.25">
      <c r="B124" s="207"/>
      <c r="C124" s="208"/>
      <c r="D124" s="179" t="s">
        <v>241</v>
      </c>
      <c r="E124" s="209" t="s">
        <v>19</v>
      </c>
      <c r="F124" s="210" t="s">
        <v>243</v>
      </c>
      <c r="G124" s="208"/>
      <c r="H124" s="211">
        <v>318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241</v>
      </c>
      <c r="AU124" s="217" t="s">
        <v>85</v>
      </c>
      <c r="AV124" s="14" t="s">
        <v>160</v>
      </c>
      <c r="AW124" s="14" t="s">
        <v>37</v>
      </c>
      <c r="AX124" s="14" t="s">
        <v>83</v>
      </c>
      <c r="AY124" s="217" t="s">
        <v>155</v>
      </c>
    </row>
    <row r="125" spans="1:65" s="2" customFormat="1" ht="21.75" customHeight="1">
      <c r="A125" s="33"/>
      <c r="B125" s="34"/>
      <c r="C125" s="165" t="s">
        <v>214</v>
      </c>
      <c r="D125" s="165" t="s">
        <v>156</v>
      </c>
      <c r="E125" s="166" t="s">
        <v>568</v>
      </c>
      <c r="F125" s="167" t="s">
        <v>569</v>
      </c>
      <c r="G125" s="168" t="s">
        <v>246</v>
      </c>
      <c r="H125" s="169">
        <v>318</v>
      </c>
      <c r="I125" s="170"/>
      <c r="J125" s="171">
        <f>ROUND(I125*H125,2)</f>
        <v>0</v>
      </c>
      <c r="K125" s="172"/>
      <c r="L125" s="38"/>
      <c r="M125" s="173" t="s">
        <v>19</v>
      </c>
      <c r="N125" s="174" t="s">
        <v>46</v>
      </c>
      <c r="O125" s="63"/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7" t="s">
        <v>160</v>
      </c>
      <c r="AT125" s="177" t="s">
        <v>156</v>
      </c>
      <c r="AU125" s="177" t="s">
        <v>85</v>
      </c>
      <c r="AY125" s="16" t="s">
        <v>155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6" t="s">
        <v>83</v>
      </c>
      <c r="BK125" s="178">
        <f>ROUND(I125*H125,2)</f>
        <v>0</v>
      </c>
      <c r="BL125" s="16" t="s">
        <v>160</v>
      </c>
      <c r="BM125" s="177" t="s">
        <v>570</v>
      </c>
    </row>
    <row r="126" spans="1:65" s="2" customFormat="1" ht="16.5" customHeight="1">
      <c r="A126" s="33"/>
      <c r="B126" s="34"/>
      <c r="C126" s="222" t="s">
        <v>218</v>
      </c>
      <c r="D126" s="222" t="s">
        <v>571</v>
      </c>
      <c r="E126" s="223" t="s">
        <v>572</v>
      </c>
      <c r="F126" s="224" t="s">
        <v>573</v>
      </c>
      <c r="G126" s="225" t="s">
        <v>574</v>
      </c>
      <c r="H126" s="226">
        <v>6.36</v>
      </c>
      <c r="I126" s="227"/>
      <c r="J126" s="228">
        <f>ROUND(I126*H126,2)</f>
        <v>0</v>
      </c>
      <c r="K126" s="229"/>
      <c r="L126" s="230"/>
      <c r="M126" s="231" t="s">
        <v>19</v>
      </c>
      <c r="N126" s="232" t="s">
        <v>46</v>
      </c>
      <c r="O126" s="63"/>
      <c r="P126" s="175">
        <f>O126*H126</f>
        <v>0</v>
      </c>
      <c r="Q126" s="175">
        <v>1E-3</v>
      </c>
      <c r="R126" s="175">
        <f>Q126*H126</f>
        <v>6.3600000000000002E-3</v>
      </c>
      <c r="S126" s="175">
        <v>0</v>
      </c>
      <c r="T126" s="17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7" t="s">
        <v>190</v>
      </c>
      <c r="AT126" s="177" t="s">
        <v>571</v>
      </c>
      <c r="AU126" s="177" t="s">
        <v>85</v>
      </c>
      <c r="AY126" s="16" t="s">
        <v>155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6" t="s">
        <v>83</v>
      </c>
      <c r="BK126" s="178">
        <f>ROUND(I126*H126,2)</f>
        <v>0</v>
      </c>
      <c r="BL126" s="16" t="s">
        <v>160</v>
      </c>
      <c r="BM126" s="177" t="s">
        <v>575</v>
      </c>
    </row>
    <row r="127" spans="1:65" s="13" customFormat="1" ht="11.25">
      <c r="B127" s="196"/>
      <c r="C127" s="197"/>
      <c r="D127" s="179" t="s">
        <v>241</v>
      </c>
      <c r="E127" s="197"/>
      <c r="F127" s="199" t="s">
        <v>576</v>
      </c>
      <c r="G127" s="197"/>
      <c r="H127" s="200">
        <v>6.36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241</v>
      </c>
      <c r="AU127" s="206" t="s">
        <v>85</v>
      </c>
      <c r="AV127" s="13" t="s">
        <v>85</v>
      </c>
      <c r="AW127" s="13" t="s">
        <v>4</v>
      </c>
      <c r="AX127" s="13" t="s">
        <v>83</v>
      </c>
      <c r="AY127" s="206" t="s">
        <v>155</v>
      </c>
    </row>
    <row r="128" spans="1:65" s="2" customFormat="1" ht="16.5" customHeight="1">
      <c r="A128" s="33"/>
      <c r="B128" s="34"/>
      <c r="C128" s="165" t="s">
        <v>8</v>
      </c>
      <c r="D128" s="165" t="s">
        <v>156</v>
      </c>
      <c r="E128" s="166" t="s">
        <v>298</v>
      </c>
      <c r="F128" s="167" t="s">
        <v>299</v>
      </c>
      <c r="G128" s="168" t="s">
        <v>258</v>
      </c>
      <c r="H128" s="169">
        <v>588</v>
      </c>
      <c r="I128" s="170"/>
      <c r="J128" s="171">
        <f>ROUND(I128*H128,2)</f>
        <v>0</v>
      </c>
      <c r="K128" s="172"/>
      <c r="L128" s="38"/>
      <c r="M128" s="173" t="s">
        <v>19</v>
      </c>
      <c r="N128" s="174" t="s">
        <v>46</v>
      </c>
      <c r="O128" s="63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77" t="s">
        <v>160</v>
      </c>
      <c r="AT128" s="177" t="s">
        <v>156</v>
      </c>
      <c r="AU128" s="177" t="s">
        <v>85</v>
      </c>
      <c r="AY128" s="16" t="s">
        <v>155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6" t="s">
        <v>83</v>
      </c>
      <c r="BK128" s="178">
        <f>ROUND(I128*H128,2)</f>
        <v>0</v>
      </c>
      <c r="BL128" s="16" t="s">
        <v>160</v>
      </c>
      <c r="BM128" s="177" t="s">
        <v>577</v>
      </c>
    </row>
    <row r="129" spans="1:65" s="13" customFormat="1" ht="11.25">
      <c r="B129" s="196"/>
      <c r="C129" s="197"/>
      <c r="D129" s="179" t="s">
        <v>241</v>
      </c>
      <c r="E129" s="198" t="s">
        <v>19</v>
      </c>
      <c r="F129" s="199" t="s">
        <v>553</v>
      </c>
      <c r="G129" s="197"/>
      <c r="H129" s="200">
        <v>217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241</v>
      </c>
      <c r="AU129" s="206" t="s">
        <v>85</v>
      </c>
      <c r="AV129" s="13" t="s">
        <v>85</v>
      </c>
      <c r="AW129" s="13" t="s">
        <v>37</v>
      </c>
      <c r="AX129" s="13" t="s">
        <v>75</v>
      </c>
      <c r="AY129" s="206" t="s">
        <v>155</v>
      </c>
    </row>
    <row r="130" spans="1:65" s="13" customFormat="1" ht="11.25">
      <c r="B130" s="196"/>
      <c r="C130" s="197"/>
      <c r="D130" s="179" t="s">
        <v>241</v>
      </c>
      <c r="E130" s="198" t="s">
        <v>19</v>
      </c>
      <c r="F130" s="199" t="s">
        <v>544</v>
      </c>
      <c r="G130" s="197"/>
      <c r="H130" s="200">
        <v>371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241</v>
      </c>
      <c r="AU130" s="206" t="s">
        <v>85</v>
      </c>
      <c r="AV130" s="13" t="s">
        <v>85</v>
      </c>
      <c r="AW130" s="13" t="s">
        <v>37</v>
      </c>
      <c r="AX130" s="13" t="s">
        <v>75</v>
      </c>
      <c r="AY130" s="206" t="s">
        <v>155</v>
      </c>
    </row>
    <row r="131" spans="1:65" s="14" customFormat="1" ht="11.25">
      <c r="B131" s="207"/>
      <c r="C131" s="208"/>
      <c r="D131" s="179" t="s">
        <v>241</v>
      </c>
      <c r="E131" s="209" t="s">
        <v>19</v>
      </c>
      <c r="F131" s="210" t="s">
        <v>243</v>
      </c>
      <c r="G131" s="208"/>
      <c r="H131" s="211">
        <v>588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241</v>
      </c>
      <c r="AU131" s="217" t="s">
        <v>85</v>
      </c>
      <c r="AV131" s="14" t="s">
        <v>160</v>
      </c>
      <c r="AW131" s="14" t="s">
        <v>37</v>
      </c>
      <c r="AX131" s="14" t="s">
        <v>83</v>
      </c>
      <c r="AY131" s="217" t="s">
        <v>155</v>
      </c>
    </row>
    <row r="132" spans="1:65" s="11" customFormat="1" ht="22.9" customHeight="1">
      <c r="B132" s="151"/>
      <c r="C132" s="152"/>
      <c r="D132" s="153" t="s">
        <v>74</v>
      </c>
      <c r="E132" s="194" t="s">
        <v>85</v>
      </c>
      <c r="F132" s="194" t="s">
        <v>578</v>
      </c>
      <c r="G132" s="152"/>
      <c r="H132" s="152"/>
      <c r="I132" s="155"/>
      <c r="J132" s="195">
        <f>BK132</f>
        <v>0</v>
      </c>
      <c r="K132" s="152"/>
      <c r="L132" s="157"/>
      <c r="M132" s="158"/>
      <c r="N132" s="159"/>
      <c r="O132" s="159"/>
      <c r="P132" s="160">
        <f>SUM(P133:P138)</f>
        <v>0</v>
      </c>
      <c r="Q132" s="159"/>
      <c r="R132" s="160">
        <f>SUM(R133:R138)</f>
        <v>9.6534199999999987E-2</v>
      </c>
      <c r="S132" s="159"/>
      <c r="T132" s="161">
        <f>SUM(T133:T138)</f>
        <v>0</v>
      </c>
      <c r="AR132" s="162" t="s">
        <v>83</v>
      </c>
      <c r="AT132" s="163" t="s">
        <v>74</v>
      </c>
      <c r="AU132" s="163" t="s">
        <v>83</v>
      </c>
      <c r="AY132" s="162" t="s">
        <v>155</v>
      </c>
      <c r="BK132" s="164">
        <f>SUM(BK133:BK138)</f>
        <v>0</v>
      </c>
    </row>
    <row r="133" spans="1:65" s="2" customFormat="1" ht="21.75" customHeight="1">
      <c r="A133" s="33"/>
      <c r="B133" s="34"/>
      <c r="C133" s="165" t="s">
        <v>302</v>
      </c>
      <c r="D133" s="165" t="s">
        <v>156</v>
      </c>
      <c r="E133" s="166" t="s">
        <v>579</v>
      </c>
      <c r="F133" s="167" t="s">
        <v>580</v>
      </c>
      <c r="G133" s="168" t="s">
        <v>246</v>
      </c>
      <c r="H133" s="169">
        <v>212</v>
      </c>
      <c r="I133" s="170"/>
      <c r="J133" s="171">
        <f>ROUND(I133*H133,2)</f>
        <v>0</v>
      </c>
      <c r="K133" s="172"/>
      <c r="L133" s="38"/>
      <c r="M133" s="173" t="s">
        <v>19</v>
      </c>
      <c r="N133" s="174" t="s">
        <v>46</v>
      </c>
      <c r="O133" s="63"/>
      <c r="P133" s="175">
        <f>O133*H133</f>
        <v>0</v>
      </c>
      <c r="Q133" s="175">
        <v>1E-4</v>
      </c>
      <c r="R133" s="175">
        <f>Q133*H133</f>
        <v>2.12E-2</v>
      </c>
      <c r="S133" s="175">
        <v>0</v>
      </c>
      <c r="T133" s="17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7" t="s">
        <v>160</v>
      </c>
      <c r="AT133" s="177" t="s">
        <v>156</v>
      </c>
      <c r="AU133" s="177" t="s">
        <v>85</v>
      </c>
      <c r="AY133" s="16" t="s">
        <v>155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6" t="s">
        <v>83</v>
      </c>
      <c r="BK133" s="178">
        <f>ROUND(I133*H133,2)</f>
        <v>0</v>
      </c>
      <c r="BL133" s="16" t="s">
        <v>160</v>
      </c>
      <c r="BM133" s="177" t="s">
        <v>581</v>
      </c>
    </row>
    <row r="134" spans="1:65" s="13" customFormat="1" ht="11.25">
      <c r="B134" s="196"/>
      <c r="C134" s="197"/>
      <c r="D134" s="179" t="s">
        <v>241</v>
      </c>
      <c r="E134" s="198" t="s">
        <v>19</v>
      </c>
      <c r="F134" s="199" t="s">
        <v>582</v>
      </c>
      <c r="G134" s="197"/>
      <c r="H134" s="200">
        <v>159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241</v>
      </c>
      <c r="AU134" s="206" t="s">
        <v>85</v>
      </c>
      <c r="AV134" s="13" t="s">
        <v>85</v>
      </c>
      <c r="AW134" s="13" t="s">
        <v>37</v>
      </c>
      <c r="AX134" s="13" t="s">
        <v>75</v>
      </c>
      <c r="AY134" s="206" t="s">
        <v>155</v>
      </c>
    </row>
    <row r="135" spans="1:65" s="13" customFormat="1" ht="11.25">
      <c r="B135" s="196"/>
      <c r="C135" s="197"/>
      <c r="D135" s="179" t="s">
        <v>241</v>
      </c>
      <c r="E135" s="198" t="s">
        <v>19</v>
      </c>
      <c r="F135" s="199" t="s">
        <v>583</v>
      </c>
      <c r="G135" s="197"/>
      <c r="H135" s="200">
        <v>53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241</v>
      </c>
      <c r="AU135" s="206" t="s">
        <v>85</v>
      </c>
      <c r="AV135" s="13" t="s">
        <v>85</v>
      </c>
      <c r="AW135" s="13" t="s">
        <v>37</v>
      </c>
      <c r="AX135" s="13" t="s">
        <v>75</v>
      </c>
      <c r="AY135" s="206" t="s">
        <v>155</v>
      </c>
    </row>
    <row r="136" spans="1:65" s="14" customFormat="1" ht="11.25">
      <c r="B136" s="207"/>
      <c r="C136" s="208"/>
      <c r="D136" s="179" t="s">
        <v>241</v>
      </c>
      <c r="E136" s="209" t="s">
        <v>19</v>
      </c>
      <c r="F136" s="210" t="s">
        <v>243</v>
      </c>
      <c r="G136" s="208"/>
      <c r="H136" s="211">
        <v>212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241</v>
      </c>
      <c r="AU136" s="217" t="s">
        <v>85</v>
      </c>
      <c r="AV136" s="14" t="s">
        <v>160</v>
      </c>
      <c r="AW136" s="14" t="s">
        <v>37</v>
      </c>
      <c r="AX136" s="14" t="s">
        <v>83</v>
      </c>
      <c r="AY136" s="217" t="s">
        <v>155</v>
      </c>
    </row>
    <row r="137" spans="1:65" s="2" customFormat="1" ht="16.5" customHeight="1">
      <c r="A137" s="33"/>
      <c r="B137" s="34"/>
      <c r="C137" s="222" t="s">
        <v>307</v>
      </c>
      <c r="D137" s="222" t="s">
        <v>571</v>
      </c>
      <c r="E137" s="223" t="s">
        <v>584</v>
      </c>
      <c r="F137" s="224" t="s">
        <v>585</v>
      </c>
      <c r="G137" s="225" t="s">
        <v>246</v>
      </c>
      <c r="H137" s="226">
        <v>251.114</v>
      </c>
      <c r="I137" s="227"/>
      <c r="J137" s="228">
        <f>ROUND(I137*H137,2)</f>
        <v>0</v>
      </c>
      <c r="K137" s="229"/>
      <c r="L137" s="230"/>
      <c r="M137" s="231" t="s">
        <v>19</v>
      </c>
      <c r="N137" s="232" t="s">
        <v>46</v>
      </c>
      <c r="O137" s="63"/>
      <c r="P137" s="175">
        <f>O137*H137</f>
        <v>0</v>
      </c>
      <c r="Q137" s="175">
        <v>2.9999999999999997E-4</v>
      </c>
      <c r="R137" s="175">
        <f>Q137*H137</f>
        <v>7.533419999999999E-2</v>
      </c>
      <c r="S137" s="175">
        <v>0</v>
      </c>
      <c r="T137" s="17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7" t="s">
        <v>190</v>
      </c>
      <c r="AT137" s="177" t="s">
        <v>571</v>
      </c>
      <c r="AU137" s="177" t="s">
        <v>85</v>
      </c>
      <c r="AY137" s="16" t="s">
        <v>155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6" t="s">
        <v>83</v>
      </c>
      <c r="BK137" s="178">
        <f>ROUND(I137*H137,2)</f>
        <v>0</v>
      </c>
      <c r="BL137" s="16" t="s">
        <v>160</v>
      </c>
      <c r="BM137" s="177" t="s">
        <v>586</v>
      </c>
    </row>
    <row r="138" spans="1:65" s="13" customFormat="1" ht="11.25">
      <c r="B138" s="196"/>
      <c r="C138" s="197"/>
      <c r="D138" s="179" t="s">
        <v>241</v>
      </c>
      <c r="E138" s="197"/>
      <c r="F138" s="199" t="s">
        <v>587</v>
      </c>
      <c r="G138" s="197"/>
      <c r="H138" s="200">
        <v>251.114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241</v>
      </c>
      <c r="AU138" s="206" t="s">
        <v>85</v>
      </c>
      <c r="AV138" s="13" t="s">
        <v>85</v>
      </c>
      <c r="AW138" s="13" t="s">
        <v>4</v>
      </c>
      <c r="AX138" s="13" t="s">
        <v>83</v>
      </c>
      <c r="AY138" s="206" t="s">
        <v>155</v>
      </c>
    </row>
    <row r="139" spans="1:65" s="11" customFormat="1" ht="22.9" customHeight="1">
      <c r="B139" s="151"/>
      <c r="C139" s="152"/>
      <c r="D139" s="153" t="s">
        <v>74</v>
      </c>
      <c r="E139" s="194" t="s">
        <v>168</v>
      </c>
      <c r="F139" s="194" t="s">
        <v>301</v>
      </c>
      <c r="G139" s="152"/>
      <c r="H139" s="152"/>
      <c r="I139" s="155"/>
      <c r="J139" s="195">
        <f>BK139</f>
        <v>0</v>
      </c>
      <c r="K139" s="152"/>
      <c r="L139" s="157"/>
      <c r="M139" s="158"/>
      <c r="N139" s="159"/>
      <c r="O139" s="159"/>
      <c r="P139" s="160">
        <f>SUM(P140:P196)</f>
        <v>0</v>
      </c>
      <c r="Q139" s="159"/>
      <c r="R139" s="160">
        <f>SUM(R140:R196)</f>
        <v>319.41316219999993</v>
      </c>
      <c r="S139" s="159"/>
      <c r="T139" s="161">
        <f>SUM(T140:T196)</f>
        <v>0</v>
      </c>
      <c r="AR139" s="162" t="s">
        <v>83</v>
      </c>
      <c r="AT139" s="163" t="s">
        <v>74</v>
      </c>
      <c r="AU139" s="163" t="s">
        <v>83</v>
      </c>
      <c r="AY139" s="162" t="s">
        <v>155</v>
      </c>
      <c r="BK139" s="164">
        <f>SUM(BK140:BK196)</f>
        <v>0</v>
      </c>
    </row>
    <row r="140" spans="1:65" s="2" customFormat="1" ht="16.5" customHeight="1">
      <c r="A140" s="33"/>
      <c r="B140" s="34"/>
      <c r="C140" s="165" t="s">
        <v>312</v>
      </c>
      <c r="D140" s="165" t="s">
        <v>156</v>
      </c>
      <c r="E140" s="166" t="s">
        <v>588</v>
      </c>
      <c r="F140" s="167" t="s">
        <v>589</v>
      </c>
      <c r="G140" s="168" t="s">
        <v>258</v>
      </c>
      <c r="H140" s="169">
        <v>15.9</v>
      </c>
      <c r="I140" s="170"/>
      <c r="J140" s="171">
        <f>ROUND(I140*H140,2)</f>
        <v>0</v>
      </c>
      <c r="K140" s="172"/>
      <c r="L140" s="38"/>
      <c r="M140" s="173" t="s">
        <v>19</v>
      </c>
      <c r="N140" s="174" t="s">
        <v>46</v>
      </c>
      <c r="O140" s="63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7" t="s">
        <v>160</v>
      </c>
      <c r="AT140" s="177" t="s">
        <v>156</v>
      </c>
      <c r="AU140" s="177" t="s">
        <v>85</v>
      </c>
      <c r="AY140" s="16" t="s">
        <v>155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6" t="s">
        <v>83</v>
      </c>
      <c r="BK140" s="178">
        <f>ROUND(I140*H140,2)</f>
        <v>0</v>
      </c>
      <c r="BL140" s="16" t="s">
        <v>160</v>
      </c>
      <c r="BM140" s="177" t="s">
        <v>590</v>
      </c>
    </row>
    <row r="141" spans="1:65" s="13" customFormat="1" ht="11.25">
      <c r="B141" s="196"/>
      <c r="C141" s="197"/>
      <c r="D141" s="179" t="s">
        <v>241</v>
      </c>
      <c r="E141" s="198" t="s">
        <v>19</v>
      </c>
      <c r="F141" s="199" t="s">
        <v>591</v>
      </c>
      <c r="G141" s="197"/>
      <c r="H141" s="200">
        <v>15.9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241</v>
      </c>
      <c r="AU141" s="206" t="s">
        <v>85</v>
      </c>
      <c r="AV141" s="13" t="s">
        <v>85</v>
      </c>
      <c r="AW141" s="13" t="s">
        <v>37</v>
      </c>
      <c r="AX141" s="13" t="s">
        <v>75</v>
      </c>
      <c r="AY141" s="206" t="s">
        <v>155</v>
      </c>
    </row>
    <row r="142" spans="1:65" s="14" customFormat="1" ht="11.25">
      <c r="B142" s="207"/>
      <c r="C142" s="208"/>
      <c r="D142" s="179" t="s">
        <v>241</v>
      </c>
      <c r="E142" s="209" t="s">
        <v>19</v>
      </c>
      <c r="F142" s="210" t="s">
        <v>243</v>
      </c>
      <c r="G142" s="208"/>
      <c r="H142" s="211">
        <v>15.9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241</v>
      </c>
      <c r="AU142" s="217" t="s">
        <v>85</v>
      </c>
      <c r="AV142" s="14" t="s">
        <v>160</v>
      </c>
      <c r="AW142" s="14" t="s">
        <v>37</v>
      </c>
      <c r="AX142" s="14" t="s">
        <v>83</v>
      </c>
      <c r="AY142" s="217" t="s">
        <v>155</v>
      </c>
    </row>
    <row r="143" spans="1:65" s="2" customFormat="1" ht="33" customHeight="1">
      <c r="A143" s="33"/>
      <c r="B143" s="34"/>
      <c r="C143" s="165" t="s">
        <v>317</v>
      </c>
      <c r="D143" s="165" t="s">
        <v>156</v>
      </c>
      <c r="E143" s="166" t="s">
        <v>592</v>
      </c>
      <c r="F143" s="167" t="s">
        <v>593</v>
      </c>
      <c r="G143" s="168" t="s">
        <v>246</v>
      </c>
      <c r="H143" s="169">
        <v>84.8</v>
      </c>
      <c r="I143" s="170"/>
      <c r="J143" s="171">
        <f>ROUND(I143*H143,2)</f>
        <v>0</v>
      </c>
      <c r="K143" s="172"/>
      <c r="L143" s="38"/>
      <c r="M143" s="173" t="s">
        <v>19</v>
      </c>
      <c r="N143" s="174" t="s">
        <v>46</v>
      </c>
      <c r="O143" s="63"/>
      <c r="P143" s="175">
        <f>O143*H143</f>
        <v>0</v>
      </c>
      <c r="Q143" s="175">
        <v>1.214E-2</v>
      </c>
      <c r="R143" s="175">
        <f>Q143*H143</f>
        <v>1.0294719999999999</v>
      </c>
      <c r="S143" s="175">
        <v>0</v>
      </c>
      <c r="T143" s="17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7" t="s">
        <v>160</v>
      </c>
      <c r="AT143" s="177" t="s">
        <v>156</v>
      </c>
      <c r="AU143" s="177" t="s">
        <v>85</v>
      </c>
      <c r="AY143" s="16" t="s">
        <v>155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6" t="s">
        <v>83</v>
      </c>
      <c r="BK143" s="178">
        <f>ROUND(I143*H143,2)</f>
        <v>0</v>
      </c>
      <c r="BL143" s="16" t="s">
        <v>160</v>
      </c>
      <c r="BM143" s="177" t="s">
        <v>594</v>
      </c>
    </row>
    <row r="144" spans="1:65" s="13" customFormat="1" ht="11.25">
      <c r="B144" s="196"/>
      <c r="C144" s="197"/>
      <c r="D144" s="179" t="s">
        <v>241</v>
      </c>
      <c r="E144" s="198" t="s">
        <v>19</v>
      </c>
      <c r="F144" s="199" t="s">
        <v>595</v>
      </c>
      <c r="G144" s="197"/>
      <c r="H144" s="200">
        <v>84.8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241</v>
      </c>
      <c r="AU144" s="206" t="s">
        <v>85</v>
      </c>
      <c r="AV144" s="13" t="s">
        <v>85</v>
      </c>
      <c r="AW144" s="13" t="s">
        <v>37</v>
      </c>
      <c r="AX144" s="13" t="s">
        <v>83</v>
      </c>
      <c r="AY144" s="206" t="s">
        <v>155</v>
      </c>
    </row>
    <row r="145" spans="1:65" s="2" customFormat="1" ht="33" customHeight="1">
      <c r="A145" s="33"/>
      <c r="B145" s="34"/>
      <c r="C145" s="165" t="s">
        <v>321</v>
      </c>
      <c r="D145" s="165" t="s">
        <v>156</v>
      </c>
      <c r="E145" s="166" t="s">
        <v>596</v>
      </c>
      <c r="F145" s="167" t="s">
        <v>597</v>
      </c>
      <c r="G145" s="168" t="s">
        <v>246</v>
      </c>
      <c r="H145" s="169">
        <v>84.8</v>
      </c>
      <c r="I145" s="170"/>
      <c r="J145" s="171">
        <f>ROUND(I145*H145,2)</f>
        <v>0</v>
      </c>
      <c r="K145" s="172"/>
      <c r="L145" s="38"/>
      <c r="M145" s="173" t="s">
        <v>19</v>
      </c>
      <c r="N145" s="174" t="s">
        <v>46</v>
      </c>
      <c r="O145" s="63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7" t="s">
        <v>160</v>
      </c>
      <c r="AT145" s="177" t="s">
        <v>156</v>
      </c>
      <c r="AU145" s="177" t="s">
        <v>85</v>
      </c>
      <c r="AY145" s="16" t="s">
        <v>155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6" t="s">
        <v>83</v>
      </c>
      <c r="BK145" s="178">
        <f>ROUND(I145*H145,2)</f>
        <v>0</v>
      </c>
      <c r="BL145" s="16" t="s">
        <v>160</v>
      </c>
      <c r="BM145" s="177" t="s">
        <v>598</v>
      </c>
    </row>
    <row r="146" spans="1:65" s="2" customFormat="1" ht="21.75" customHeight="1">
      <c r="A146" s="33"/>
      <c r="B146" s="34"/>
      <c r="C146" s="165" t="s">
        <v>7</v>
      </c>
      <c r="D146" s="165" t="s">
        <v>156</v>
      </c>
      <c r="E146" s="166" t="s">
        <v>599</v>
      </c>
      <c r="F146" s="167" t="s">
        <v>600</v>
      </c>
      <c r="G146" s="168" t="s">
        <v>324</v>
      </c>
      <c r="H146" s="169">
        <v>3.9540000000000002</v>
      </c>
      <c r="I146" s="170"/>
      <c r="J146" s="171">
        <f>ROUND(I146*H146,2)</f>
        <v>0</v>
      </c>
      <c r="K146" s="172"/>
      <c r="L146" s="38"/>
      <c r="M146" s="173" t="s">
        <v>19</v>
      </c>
      <c r="N146" s="174" t="s">
        <v>46</v>
      </c>
      <c r="O146" s="63"/>
      <c r="P146" s="175">
        <f>O146*H146</f>
        <v>0</v>
      </c>
      <c r="Q146" s="175">
        <v>1.04575</v>
      </c>
      <c r="R146" s="175">
        <f>Q146*H146</f>
        <v>4.1348954999999998</v>
      </c>
      <c r="S146" s="175">
        <v>0</v>
      </c>
      <c r="T146" s="17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7" t="s">
        <v>160</v>
      </c>
      <c r="AT146" s="177" t="s">
        <v>156</v>
      </c>
      <c r="AU146" s="177" t="s">
        <v>85</v>
      </c>
      <c r="AY146" s="16" t="s">
        <v>155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6" t="s">
        <v>83</v>
      </c>
      <c r="BK146" s="178">
        <f>ROUND(I146*H146,2)</f>
        <v>0</v>
      </c>
      <c r="BL146" s="16" t="s">
        <v>160</v>
      </c>
      <c r="BM146" s="177" t="s">
        <v>601</v>
      </c>
    </row>
    <row r="147" spans="1:65" s="13" customFormat="1" ht="11.25">
      <c r="B147" s="196"/>
      <c r="C147" s="197"/>
      <c r="D147" s="179" t="s">
        <v>241</v>
      </c>
      <c r="E147" s="198" t="s">
        <v>19</v>
      </c>
      <c r="F147" s="199" t="s">
        <v>602</v>
      </c>
      <c r="G147" s="197"/>
      <c r="H147" s="200">
        <v>9.7000000000000003E-2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241</v>
      </c>
      <c r="AU147" s="206" t="s">
        <v>85</v>
      </c>
      <c r="AV147" s="13" t="s">
        <v>85</v>
      </c>
      <c r="AW147" s="13" t="s">
        <v>37</v>
      </c>
      <c r="AX147" s="13" t="s">
        <v>75</v>
      </c>
      <c r="AY147" s="206" t="s">
        <v>155</v>
      </c>
    </row>
    <row r="148" spans="1:65" s="13" customFormat="1" ht="11.25">
      <c r="B148" s="196"/>
      <c r="C148" s="197"/>
      <c r="D148" s="179" t="s">
        <v>241</v>
      </c>
      <c r="E148" s="198" t="s">
        <v>19</v>
      </c>
      <c r="F148" s="199" t="s">
        <v>603</v>
      </c>
      <c r="G148" s="197"/>
      <c r="H148" s="200">
        <v>0.73699999999999999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241</v>
      </c>
      <c r="AU148" s="206" t="s">
        <v>85</v>
      </c>
      <c r="AV148" s="13" t="s">
        <v>85</v>
      </c>
      <c r="AW148" s="13" t="s">
        <v>37</v>
      </c>
      <c r="AX148" s="13" t="s">
        <v>75</v>
      </c>
      <c r="AY148" s="206" t="s">
        <v>155</v>
      </c>
    </row>
    <row r="149" spans="1:65" s="13" customFormat="1" ht="11.25">
      <c r="B149" s="196"/>
      <c r="C149" s="197"/>
      <c r="D149" s="179" t="s">
        <v>241</v>
      </c>
      <c r="E149" s="198" t="s">
        <v>19</v>
      </c>
      <c r="F149" s="199" t="s">
        <v>604</v>
      </c>
      <c r="G149" s="197"/>
      <c r="H149" s="200">
        <v>1.359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241</v>
      </c>
      <c r="AU149" s="206" t="s">
        <v>85</v>
      </c>
      <c r="AV149" s="13" t="s">
        <v>85</v>
      </c>
      <c r="AW149" s="13" t="s">
        <v>37</v>
      </c>
      <c r="AX149" s="13" t="s">
        <v>75</v>
      </c>
      <c r="AY149" s="206" t="s">
        <v>155</v>
      </c>
    </row>
    <row r="150" spans="1:65" s="13" customFormat="1" ht="11.25">
      <c r="B150" s="196"/>
      <c r="C150" s="197"/>
      <c r="D150" s="179" t="s">
        <v>241</v>
      </c>
      <c r="E150" s="198" t="s">
        <v>19</v>
      </c>
      <c r="F150" s="199" t="s">
        <v>605</v>
      </c>
      <c r="G150" s="197"/>
      <c r="H150" s="200">
        <v>1.0649999999999999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241</v>
      </c>
      <c r="AU150" s="206" t="s">
        <v>85</v>
      </c>
      <c r="AV150" s="13" t="s">
        <v>85</v>
      </c>
      <c r="AW150" s="13" t="s">
        <v>37</v>
      </c>
      <c r="AX150" s="13" t="s">
        <v>75</v>
      </c>
      <c r="AY150" s="206" t="s">
        <v>155</v>
      </c>
    </row>
    <row r="151" spans="1:65" s="13" customFormat="1" ht="11.25">
      <c r="B151" s="196"/>
      <c r="C151" s="197"/>
      <c r="D151" s="179" t="s">
        <v>241</v>
      </c>
      <c r="E151" s="198" t="s">
        <v>19</v>
      </c>
      <c r="F151" s="199" t="s">
        <v>606</v>
      </c>
      <c r="G151" s="197"/>
      <c r="H151" s="200">
        <v>0.69599999999999995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241</v>
      </c>
      <c r="AU151" s="206" t="s">
        <v>85</v>
      </c>
      <c r="AV151" s="13" t="s">
        <v>85</v>
      </c>
      <c r="AW151" s="13" t="s">
        <v>37</v>
      </c>
      <c r="AX151" s="13" t="s">
        <v>75</v>
      </c>
      <c r="AY151" s="206" t="s">
        <v>155</v>
      </c>
    </row>
    <row r="152" spans="1:65" s="14" customFormat="1" ht="11.25">
      <c r="B152" s="207"/>
      <c r="C152" s="208"/>
      <c r="D152" s="179" t="s">
        <v>241</v>
      </c>
      <c r="E152" s="209" t="s">
        <v>19</v>
      </c>
      <c r="F152" s="210" t="s">
        <v>243</v>
      </c>
      <c r="G152" s="208"/>
      <c r="H152" s="211">
        <v>3.9539999999999997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241</v>
      </c>
      <c r="AU152" s="217" t="s">
        <v>85</v>
      </c>
      <c r="AV152" s="14" t="s">
        <v>160</v>
      </c>
      <c r="AW152" s="14" t="s">
        <v>37</v>
      </c>
      <c r="AX152" s="14" t="s">
        <v>83</v>
      </c>
      <c r="AY152" s="217" t="s">
        <v>155</v>
      </c>
    </row>
    <row r="153" spans="1:65" s="2" customFormat="1" ht="33" customHeight="1">
      <c r="A153" s="33"/>
      <c r="B153" s="34"/>
      <c r="C153" s="165" t="s">
        <v>333</v>
      </c>
      <c r="D153" s="165" t="s">
        <v>156</v>
      </c>
      <c r="E153" s="166" t="s">
        <v>607</v>
      </c>
      <c r="F153" s="167" t="s">
        <v>608</v>
      </c>
      <c r="G153" s="168" t="s">
        <v>258</v>
      </c>
      <c r="H153" s="169">
        <v>94.013999999999996</v>
      </c>
      <c r="I153" s="170"/>
      <c r="J153" s="171">
        <f>ROUND(I153*H153,2)</f>
        <v>0</v>
      </c>
      <c r="K153" s="172"/>
      <c r="L153" s="38"/>
      <c r="M153" s="173" t="s">
        <v>19</v>
      </c>
      <c r="N153" s="174" t="s">
        <v>46</v>
      </c>
      <c r="O153" s="63"/>
      <c r="P153" s="175">
        <f>O153*H153</f>
        <v>0</v>
      </c>
      <c r="Q153" s="175">
        <v>0.18293000000000001</v>
      </c>
      <c r="R153" s="175">
        <f>Q153*H153</f>
        <v>17.19798102</v>
      </c>
      <c r="S153" s="175">
        <v>0</v>
      </c>
      <c r="T153" s="17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7" t="s">
        <v>160</v>
      </c>
      <c r="AT153" s="177" t="s">
        <v>156</v>
      </c>
      <c r="AU153" s="177" t="s">
        <v>85</v>
      </c>
      <c r="AY153" s="16" t="s">
        <v>155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6" t="s">
        <v>83</v>
      </c>
      <c r="BK153" s="178">
        <f>ROUND(I153*H153,2)</f>
        <v>0</v>
      </c>
      <c r="BL153" s="16" t="s">
        <v>160</v>
      </c>
      <c r="BM153" s="177" t="s">
        <v>609</v>
      </c>
    </row>
    <row r="154" spans="1:65" s="13" customFormat="1" ht="11.25">
      <c r="B154" s="196"/>
      <c r="C154" s="197"/>
      <c r="D154" s="179" t="s">
        <v>241</v>
      </c>
      <c r="E154" s="198" t="s">
        <v>19</v>
      </c>
      <c r="F154" s="199" t="s">
        <v>610</v>
      </c>
      <c r="G154" s="197"/>
      <c r="H154" s="200">
        <v>58.764000000000003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241</v>
      </c>
      <c r="AU154" s="206" t="s">
        <v>85</v>
      </c>
      <c r="AV154" s="13" t="s">
        <v>85</v>
      </c>
      <c r="AW154" s="13" t="s">
        <v>37</v>
      </c>
      <c r="AX154" s="13" t="s">
        <v>75</v>
      </c>
      <c r="AY154" s="206" t="s">
        <v>155</v>
      </c>
    </row>
    <row r="155" spans="1:65" s="13" customFormat="1" ht="11.25">
      <c r="B155" s="196"/>
      <c r="C155" s="197"/>
      <c r="D155" s="179" t="s">
        <v>241</v>
      </c>
      <c r="E155" s="198" t="s">
        <v>19</v>
      </c>
      <c r="F155" s="199" t="s">
        <v>611</v>
      </c>
      <c r="G155" s="197"/>
      <c r="H155" s="200">
        <v>35.25</v>
      </c>
      <c r="I155" s="201"/>
      <c r="J155" s="197"/>
      <c r="K155" s="197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241</v>
      </c>
      <c r="AU155" s="206" t="s">
        <v>85</v>
      </c>
      <c r="AV155" s="13" t="s">
        <v>85</v>
      </c>
      <c r="AW155" s="13" t="s">
        <v>37</v>
      </c>
      <c r="AX155" s="13" t="s">
        <v>75</v>
      </c>
      <c r="AY155" s="206" t="s">
        <v>155</v>
      </c>
    </row>
    <row r="156" spans="1:65" s="14" customFormat="1" ht="11.25">
      <c r="B156" s="207"/>
      <c r="C156" s="208"/>
      <c r="D156" s="179" t="s">
        <v>241</v>
      </c>
      <c r="E156" s="209" t="s">
        <v>19</v>
      </c>
      <c r="F156" s="210" t="s">
        <v>243</v>
      </c>
      <c r="G156" s="208"/>
      <c r="H156" s="211">
        <v>94.01400000000001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241</v>
      </c>
      <c r="AU156" s="217" t="s">
        <v>85</v>
      </c>
      <c r="AV156" s="14" t="s">
        <v>160</v>
      </c>
      <c r="AW156" s="14" t="s">
        <v>37</v>
      </c>
      <c r="AX156" s="14" t="s">
        <v>83</v>
      </c>
      <c r="AY156" s="217" t="s">
        <v>155</v>
      </c>
    </row>
    <row r="157" spans="1:65" s="2" customFormat="1" ht="16.5" customHeight="1">
      <c r="A157" s="33"/>
      <c r="B157" s="34"/>
      <c r="C157" s="222" t="s">
        <v>340</v>
      </c>
      <c r="D157" s="222" t="s">
        <v>571</v>
      </c>
      <c r="E157" s="223" t="s">
        <v>612</v>
      </c>
      <c r="F157" s="224" t="s">
        <v>613</v>
      </c>
      <c r="G157" s="225" t="s">
        <v>324</v>
      </c>
      <c r="H157" s="226">
        <v>258.53899999999999</v>
      </c>
      <c r="I157" s="227"/>
      <c r="J157" s="228">
        <f>ROUND(I157*H157,2)</f>
        <v>0</v>
      </c>
      <c r="K157" s="229"/>
      <c r="L157" s="230"/>
      <c r="M157" s="231" t="s">
        <v>19</v>
      </c>
      <c r="N157" s="232" t="s">
        <v>46</v>
      </c>
      <c r="O157" s="63"/>
      <c r="P157" s="175">
        <f>O157*H157</f>
        <v>0</v>
      </c>
      <c r="Q157" s="175">
        <v>1</v>
      </c>
      <c r="R157" s="175">
        <f>Q157*H157</f>
        <v>258.53899999999999</v>
      </c>
      <c r="S157" s="175">
        <v>0</v>
      </c>
      <c r="T157" s="17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7" t="s">
        <v>190</v>
      </c>
      <c r="AT157" s="177" t="s">
        <v>571</v>
      </c>
      <c r="AU157" s="177" t="s">
        <v>85</v>
      </c>
      <c r="AY157" s="16" t="s">
        <v>155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6" t="s">
        <v>83</v>
      </c>
      <c r="BK157" s="178">
        <f>ROUND(I157*H157,2)</f>
        <v>0</v>
      </c>
      <c r="BL157" s="16" t="s">
        <v>160</v>
      </c>
      <c r="BM157" s="177" t="s">
        <v>614</v>
      </c>
    </row>
    <row r="158" spans="1:65" s="2" customFormat="1" ht="19.5">
      <c r="A158" s="33"/>
      <c r="B158" s="34"/>
      <c r="C158" s="35"/>
      <c r="D158" s="179" t="s">
        <v>162</v>
      </c>
      <c r="E158" s="35"/>
      <c r="F158" s="180" t="s">
        <v>615</v>
      </c>
      <c r="G158" s="35"/>
      <c r="H158" s="35"/>
      <c r="I158" s="181"/>
      <c r="J158" s="35"/>
      <c r="K158" s="35"/>
      <c r="L158" s="38"/>
      <c r="M158" s="182"/>
      <c r="N158" s="183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162</v>
      </c>
      <c r="AU158" s="16" t="s">
        <v>85</v>
      </c>
    </row>
    <row r="159" spans="1:65" s="13" customFormat="1" ht="11.25">
      <c r="B159" s="196"/>
      <c r="C159" s="197"/>
      <c r="D159" s="179" t="s">
        <v>241</v>
      </c>
      <c r="E159" s="197"/>
      <c r="F159" s="199" t="s">
        <v>616</v>
      </c>
      <c r="G159" s="197"/>
      <c r="H159" s="200">
        <v>258.53899999999999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241</v>
      </c>
      <c r="AU159" s="206" t="s">
        <v>85</v>
      </c>
      <c r="AV159" s="13" t="s">
        <v>85</v>
      </c>
      <c r="AW159" s="13" t="s">
        <v>4</v>
      </c>
      <c r="AX159" s="13" t="s">
        <v>83</v>
      </c>
      <c r="AY159" s="206" t="s">
        <v>155</v>
      </c>
    </row>
    <row r="160" spans="1:65" s="2" customFormat="1" ht="33" customHeight="1">
      <c r="A160" s="33"/>
      <c r="B160" s="34"/>
      <c r="C160" s="165" t="s">
        <v>347</v>
      </c>
      <c r="D160" s="165" t="s">
        <v>156</v>
      </c>
      <c r="E160" s="166" t="s">
        <v>308</v>
      </c>
      <c r="F160" s="167" t="s">
        <v>309</v>
      </c>
      <c r="G160" s="168" t="s">
        <v>258</v>
      </c>
      <c r="H160" s="169">
        <v>362.04</v>
      </c>
      <c r="I160" s="170"/>
      <c r="J160" s="171">
        <f>ROUND(I160*H160,2)</f>
        <v>0</v>
      </c>
      <c r="K160" s="172"/>
      <c r="L160" s="38"/>
      <c r="M160" s="173" t="s">
        <v>19</v>
      </c>
      <c r="N160" s="174" t="s">
        <v>46</v>
      </c>
      <c r="O160" s="63"/>
      <c r="P160" s="175">
        <f>O160*H160</f>
        <v>0</v>
      </c>
      <c r="Q160" s="175">
        <v>0</v>
      </c>
      <c r="R160" s="175">
        <f>Q160*H160</f>
        <v>0</v>
      </c>
      <c r="S160" s="175">
        <v>0</v>
      </c>
      <c r="T160" s="17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7" t="s">
        <v>160</v>
      </c>
      <c r="AT160" s="177" t="s">
        <v>156</v>
      </c>
      <c r="AU160" s="177" t="s">
        <v>85</v>
      </c>
      <c r="AY160" s="16" t="s">
        <v>155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6" t="s">
        <v>83</v>
      </c>
      <c r="BK160" s="178">
        <f>ROUND(I160*H160,2)</f>
        <v>0</v>
      </c>
      <c r="BL160" s="16" t="s">
        <v>160</v>
      </c>
      <c r="BM160" s="177" t="s">
        <v>617</v>
      </c>
    </row>
    <row r="161" spans="1:65" s="13" customFormat="1" ht="11.25">
      <c r="B161" s="196"/>
      <c r="C161" s="197"/>
      <c r="D161" s="179" t="s">
        <v>241</v>
      </c>
      <c r="E161" s="198" t="s">
        <v>19</v>
      </c>
      <c r="F161" s="199" t="s">
        <v>618</v>
      </c>
      <c r="G161" s="197"/>
      <c r="H161" s="200">
        <v>227.15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241</v>
      </c>
      <c r="AU161" s="206" t="s">
        <v>85</v>
      </c>
      <c r="AV161" s="13" t="s">
        <v>85</v>
      </c>
      <c r="AW161" s="13" t="s">
        <v>37</v>
      </c>
      <c r="AX161" s="13" t="s">
        <v>75</v>
      </c>
      <c r="AY161" s="206" t="s">
        <v>155</v>
      </c>
    </row>
    <row r="162" spans="1:65" s="13" customFormat="1" ht="11.25">
      <c r="B162" s="196"/>
      <c r="C162" s="197"/>
      <c r="D162" s="179" t="s">
        <v>241</v>
      </c>
      <c r="E162" s="198" t="s">
        <v>19</v>
      </c>
      <c r="F162" s="199" t="s">
        <v>619</v>
      </c>
      <c r="G162" s="197"/>
      <c r="H162" s="200">
        <v>134.88999999999999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241</v>
      </c>
      <c r="AU162" s="206" t="s">
        <v>85</v>
      </c>
      <c r="AV162" s="13" t="s">
        <v>85</v>
      </c>
      <c r="AW162" s="13" t="s">
        <v>37</v>
      </c>
      <c r="AX162" s="13" t="s">
        <v>75</v>
      </c>
      <c r="AY162" s="206" t="s">
        <v>155</v>
      </c>
    </row>
    <row r="163" spans="1:65" s="14" customFormat="1" ht="11.25">
      <c r="B163" s="207"/>
      <c r="C163" s="208"/>
      <c r="D163" s="179" t="s">
        <v>241</v>
      </c>
      <c r="E163" s="209" t="s">
        <v>19</v>
      </c>
      <c r="F163" s="210" t="s">
        <v>243</v>
      </c>
      <c r="G163" s="208"/>
      <c r="H163" s="211">
        <v>362.03999999999996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241</v>
      </c>
      <c r="AU163" s="217" t="s">
        <v>85</v>
      </c>
      <c r="AV163" s="14" t="s">
        <v>160</v>
      </c>
      <c r="AW163" s="14" t="s">
        <v>37</v>
      </c>
      <c r="AX163" s="14" t="s">
        <v>83</v>
      </c>
      <c r="AY163" s="217" t="s">
        <v>155</v>
      </c>
    </row>
    <row r="164" spans="1:65" s="2" customFormat="1" ht="33" customHeight="1">
      <c r="A164" s="33"/>
      <c r="B164" s="34"/>
      <c r="C164" s="165" t="s">
        <v>353</v>
      </c>
      <c r="D164" s="165" t="s">
        <v>156</v>
      </c>
      <c r="E164" s="166" t="s">
        <v>313</v>
      </c>
      <c r="F164" s="167" t="s">
        <v>314</v>
      </c>
      <c r="G164" s="168" t="s">
        <v>246</v>
      </c>
      <c r="H164" s="169">
        <v>885.39</v>
      </c>
      <c r="I164" s="170"/>
      <c r="J164" s="171">
        <f>ROUND(I164*H164,2)</f>
        <v>0</v>
      </c>
      <c r="K164" s="172"/>
      <c r="L164" s="38"/>
      <c r="M164" s="173" t="s">
        <v>19</v>
      </c>
      <c r="N164" s="174" t="s">
        <v>46</v>
      </c>
      <c r="O164" s="63"/>
      <c r="P164" s="175">
        <f>O164*H164</f>
        <v>0</v>
      </c>
      <c r="Q164" s="175">
        <v>7.26E-3</v>
      </c>
      <c r="R164" s="175">
        <f>Q164*H164</f>
        <v>6.4279314000000003</v>
      </c>
      <c r="S164" s="175">
        <v>0</v>
      </c>
      <c r="T164" s="17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7" t="s">
        <v>160</v>
      </c>
      <c r="AT164" s="177" t="s">
        <v>156</v>
      </c>
      <c r="AU164" s="177" t="s">
        <v>85</v>
      </c>
      <c r="AY164" s="16" t="s">
        <v>155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6" t="s">
        <v>83</v>
      </c>
      <c r="BK164" s="178">
        <f>ROUND(I164*H164,2)</f>
        <v>0</v>
      </c>
      <c r="BL164" s="16" t="s">
        <v>160</v>
      </c>
      <c r="BM164" s="177" t="s">
        <v>620</v>
      </c>
    </row>
    <row r="165" spans="1:65" s="13" customFormat="1" ht="11.25">
      <c r="B165" s="196"/>
      <c r="C165" s="197"/>
      <c r="D165" s="179" t="s">
        <v>241</v>
      </c>
      <c r="E165" s="198" t="s">
        <v>19</v>
      </c>
      <c r="F165" s="199" t="s">
        <v>621</v>
      </c>
      <c r="G165" s="197"/>
      <c r="H165" s="200">
        <v>547.39</v>
      </c>
      <c r="I165" s="201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241</v>
      </c>
      <c r="AU165" s="206" t="s">
        <v>85</v>
      </c>
      <c r="AV165" s="13" t="s">
        <v>85</v>
      </c>
      <c r="AW165" s="13" t="s">
        <v>37</v>
      </c>
      <c r="AX165" s="13" t="s">
        <v>75</v>
      </c>
      <c r="AY165" s="206" t="s">
        <v>155</v>
      </c>
    </row>
    <row r="166" spans="1:65" s="13" customFormat="1" ht="11.25">
      <c r="B166" s="196"/>
      <c r="C166" s="197"/>
      <c r="D166" s="179" t="s">
        <v>241</v>
      </c>
      <c r="E166" s="198" t="s">
        <v>19</v>
      </c>
      <c r="F166" s="199" t="s">
        <v>622</v>
      </c>
      <c r="G166" s="197"/>
      <c r="H166" s="200">
        <v>338</v>
      </c>
      <c r="I166" s="201"/>
      <c r="J166" s="197"/>
      <c r="K166" s="197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241</v>
      </c>
      <c r="AU166" s="206" t="s">
        <v>85</v>
      </c>
      <c r="AV166" s="13" t="s">
        <v>85</v>
      </c>
      <c r="AW166" s="13" t="s">
        <v>37</v>
      </c>
      <c r="AX166" s="13" t="s">
        <v>75</v>
      </c>
      <c r="AY166" s="206" t="s">
        <v>155</v>
      </c>
    </row>
    <row r="167" spans="1:65" s="14" customFormat="1" ht="11.25">
      <c r="B167" s="207"/>
      <c r="C167" s="208"/>
      <c r="D167" s="179" t="s">
        <v>241</v>
      </c>
      <c r="E167" s="209" t="s">
        <v>19</v>
      </c>
      <c r="F167" s="210" t="s">
        <v>243</v>
      </c>
      <c r="G167" s="208"/>
      <c r="H167" s="211">
        <v>885.39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241</v>
      </c>
      <c r="AU167" s="217" t="s">
        <v>85</v>
      </c>
      <c r="AV167" s="14" t="s">
        <v>160</v>
      </c>
      <c r="AW167" s="14" t="s">
        <v>37</v>
      </c>
      <c r="AX167" s="14" t="s">
        <v>83</v>
      </c>
      <c r="AY167" s="217" t="s">
        <v>155</v>
      </c>
    </row>
    <row r="168" spans="1:65" s="2" customFormat="1" ht="33" customHeight="1">
      <c r="A168" s="33"/>
      <c r="B168" s="34"/>
      <c r="C168" s="165" t="s">
        <v>360</v>
      </c>
      <c r="D168" s="165" t="s">
        <v>156</v>
      </c>
      <c r="E168" s="166" t="s">
        <v>318</v>
      </c>
      <c r="F168" s="167" t="s">
        <v>319</v>
      </c>
      <c r="G168" s="168" t="s">
        <v>246</v>
      </c>
      <c r="H168" s="169">
        <v>885.39</v>
      </c>
      <c r="I168" s="170"/>
      <c r="J168" s="171">
        <f>ROUND(I168*H168,2)</f>
        <v>0</v>
      </c>
      <c r="K168" s="172"/>
      <c r="L168" s="38"/>
      <c r="M168" s="173" t="s">
        <v>19</v>
      </c>
      <c r="N168" s="174" t="s">
        <v>46</v>
      </c>
      <c r="O168" s="63"/>
      <c r="P168" s="175">
        <f>O168*H168</f>
        <v>0</v>
      </c>
      <c r="Q168" s="175">
        <v>8.5999999999999998E-4</v>
      </c>
      <c r="R168" s="175">
        <f>Q168*H168</f>
        <v>0.76143539999999998</v>
      </c>
      <c r="S168" s="175">
        <v>0</v>
      </c>
      <c r="T168" s="17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7" t="s">
        <v>160</v>
      </c>
      <c r="AT168" s="177" t="s">
        <v>156</v>
      </c>
      <c r="AU168" s="177" t="s">
        <v>85</v>
      </c>
      <c r="AY168" s="16" t="s">
        <v>155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6" t="s">
        <v>83</v>
      </c>
      <c r="BK168" s="178">
        <f>ROUND(I168*H168,2)</f>
        <v>0</v>
      </c>
      <c r="BL168" s="16" t="s">
        <v>160</v>
      </c>
      <c r="BM168" s="177" t="s">
        <v>623</v>
      </c>
    </row>
    <row r="169" spans="1:65" s="2" customFormat="1" ht="44.25" customHeight="1">
      <c r="A169" s="33"/>
      <c r="B169" s="34"/>
      <c r="C169" s="165" t="s">
        <v>365</v>
      </c>
      <c r="D169" s="165" t="s">
        <v>156</v>
      </c>
      <c r="E169" s="166" t="s">
        <v>322</v>
      </c>
      <c r="F169" s="167" t="s">
        <v>323</v>
      </c>
      <c r="G169" s="168" t="s">
        <v>324</v>
      </c>
      <c r="H169" s="169">
        <v>5.391</v>
      </c>
      <c r="I169" s="170"/>
      <c r="J169" s="171">
        <f>ROUND(I169*H169,2)</f>
        <v>0</v>
      </c>
      <c r="K169" s="172"/>
      <c r="L169" s="38"/>
      <c r="M169" s="173" t="s">
        <v>19</v>
      </c>
      <c r="N169" s="174" t="s">
        <v>46</v>
      </c>
      <c r="O169" s="63"/>
      <c r="P169" s="175">
        <f>O169*H169</f>
        <v>0</v>
      </c>
      <c r="Q169" s="175">
        <v>1.09528</v>
      </c>
      <c r="R169" s="175">
        <f>Q169*H169</f>
        <v>5.9046544800000005</v>
      </c>
      <c r="S169" s="175">
        <v>0</v>
      </c>
      <c r="T169" s="17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7" t="s">
        <v>160</v>
      </c>
      <c r="AT169" s="177" t="s">
        <v>156</v>
      </c>
      <c r="AU169" s="177" t="s">
        <v>85</v>
      </c>
      <c r="AY169" s="16" t="s">
        <v>155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16" t="s">
        <v>83</v>
      </c>
      <c r="BK169" s="178">
        <f>ROUND(I169*H169,2)</f>
        <v>0</v>
      </c>
      <c r="BL169" s="16" t="s">
        <v>160</v>
      </c>
      <c r="BM169" s="177" t="s">
        <v>624</v>
      </c>
    </row>
    <row r="170" spans="1:65" s="13" customFormat="1" ht="11.25">
      <c r="B170" s="196"/>
      <c r="C170" s="197"/>
      <c r="D170" s="179" t="s">
        <v>241</v>
      </c>
      <c r="E170" s="198" t="s">
        <v>19</v>
      </c>
      <c r="F170" s="199" t="s">
        <v>625</v>
      </c>
      <c r="G170" s="197"/>
      <c r="H170" s="200">
        <v>3.4000000000000002E-2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241</v>
      </c>
      <c r="AU170" s="206" t="s">
        <v>85</v>
      </c>
      <c r="AV170" s="13" t="s">
        <v>85</v>
      </c>
      <c r="AW170" s="13" t="s">
        <v>37</v>
      </c>
      <c r="AX170" s="13" t="s">
        <v>75</v>
      </c>
      <c r="AY170" s="206" t="s">
        <v>155</v>
      </c>
    </row>
    <row r="171" spans="1:65" s="13" customFormat="1" ht="11.25">
      <c r="B171" s="196"/>
      <c r="C171" s="197"/>
      <c r="D171" s="179" t="s">
        <v>241</v>
      </c>
      <c r="E171" s="198" t="s">
        <v>19</v>
      </c>
      <c r="F171" s="199" t="s">
        <v>626</v>
      </c>
      <c r="G171" s="197"/>
      <c r="H171" s="200">
        <v>5.3570000000000002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241</v>
      </c>
      <c r="AU171" s="206" t="s">
        <v>85</v>
      </c>
      <c r="AV171" s="13" t="s">
        <v>85</v>
      </c>
      <c r="AW171" s="13" t="s">
        <v>37</v>
      </c>
      <c r="AX171" s="13" t="s">
        <v>75</v>
      </c>
      <c r="AY171" s="206" t="s">
        <v>155</v>
      </c>
    </row>
    <row r="172" spans="1:65" s="14" customFormat="1" ht="11.25">
      <c r="B172" s="207"/>
      <c r="C172" s="208"/>
      <c r="D172" s="179" t="s">
        <v>241</v>
      </c>
      <c r="E172" s="209" t="s">
        <v>19</v>
      </c>
      <c r="F172" s="210" t="s">
        <v>243</v>
      </c>
      <c r="G172" s="208"/>
      <c r="H172" s="211">
        <v>5.391</v>
      </c>
      <c r="I172" s="212"/>
      <c r="J172" s="208"/>
      <c r="K172" s="208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241</v>
      </c>
      <c r="AU172" s="217" t="s">
        <v>85</v>
      </c>
      <c r="AV172" s="14" t="s">
        <v>160</v>
      </c>
      <c r="AW172" s="14" t="s">
        <v>37</v>
      </c>
      <c r="AX172" s="14" t="s">
        <v>83</v>
      </c>
      <c r="AY172" s="217" t="s">
        <v>155</v>
      </c>
    </row>
    <row r="173" spans="1:65" s="2" customFormat="1" ht="44.25" customHeight="1">
      <c r="A173" s="33"/>
      <c r="B173" s="34"/>
      <c r="C173" s="165" t="s">
        <v>370</v>
      </c>
      <c r="D173" s="165" t="s">
        <v>156</v>
      </c>
      <c r="E173" s="166" t="s">
        <v>627</v>
      </c>
      <c r="F173" s="167" t="s">
        <v>628</v>
      </c>
      <c r="G173" s="168" t="s">
        <v>324</v>
      </c>
      <c r="H173" s="169">
        <v>24.079000000000001</v>
      </c>
      <c r="I173" s="170"/>
      <c r="J173" s="171">
        <f>ROUND(I173*H173,2)</f>
        <v>0</v>
      </c>
      <c r="K173" s="172"/>
      <c r="L173" s="38"/>
      <c r="M173" s="173" t="s">
        <v>19</v>
      </c>
      <c r="N173" s="174" t="s">
        <v>46</v>
      </c>
      <c r="O173" s="63"/>
      <c r="P173" s="175">
        <f>O173*H173</f>
        <v>0</v>
      </c>
      <c r="Q173" s="175">
        <v>1.0556000000000001</v>
      </c>
      <c r="R173" s="175">
        <f>Q173*H173</f>
        <v>25.417792400000003</v>
      </c>
      <c r="S173" s="175">
        <v>0</v>
      </c>
      <c r="T173" s="17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7" t="s">
        <v>160</v>
      </c>
      <c r="AT173" s="177" t="s">
        <v>156</v>
      </c>
      <c r="AU173" s="177" t="s">
        <v>85</v>
      </c>
      <c r="AY173" s="16" t="s">
        <v>155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6" t="s">
        <v>83</v>
      </c>
      <c r="BK173" s="178">
        <f>ROUND(I173*H173,2)</f>
        <v>0</v>
      </c>
      <c r="BL173" s="16" t="s">
        <v>160</v>
      </c>
      <c r="BM173" s="177" t="s">
        <v>629</v>
      </c>
    </row>
    <row r="174" spans="1:65" s="13" customFormat="1" ht="11.25">
      <c r="B174" s="196"/>
      <c r="C174" s="197"/>
      <c r="D174" s="179" t="s">
        <v>241</v>
      </c>
      <c r="E174" s="198" t="s">
        <v>19</v>
      </c>
      <c r="F174" s="199" t="s">
        <v>630</v>
      </c>
      <c r="G174" s="197"/>
      <c r="H174" s="200">
        <v>7.1420000000000003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241</v>
      </c>
      <c r="AU174" s="206" t="s">
        <v>85</v>
      </c>
      <c r="AV174" s="13" t="s">
        <v>85</v>
      </c>
      <c r="AW174" s="13" t="s">
        <v>37</v>
      </c>
      <c r="AX174" s="13" t="s">
        <v>75</v>
      </c>
      <c r="AY174" s="206" t="s">
        <v>155</v>
      </c>
    </row>
    <row r="175" spans="1:65" s="13" customFormat="1" ht="11.25">
      <c r="B175" s="196"/>
      <c r="C175" s="197"/>
      <c r="D175" s="179" t="s">
        <v>241</v>
      </c>
      <c r="E175" s="198" t="s">
        <v>19</v>
      </c>
      <c r="F175" s="199" t="s">
        <v>631</v>
      </c>
      <c r="G175" s="197"/>
      <c r="H175" s="200">
        <v>7</v>
      </c>
      <c r="I175" s="201"/>
      <c r="J175" s="197"/>
      <c r="K175" s="197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241</v>
      </c>
      <c r="AU175" s="206" t="s">
        <v>85</v>
      </c>
      <c r="AV175" s="13" t="s">
        <v>85</v>
      </c>
      <c r="AW175" s="13" t="s">
        <v>37</v>
      </c>
      <c r="AX175" s="13" t="s">
        <v>75</v>
      </c>
      <c r="AY175" s="206" t="s">
        <v>155</v>
      </c>
    </row>
    <row r="176" spans="1:65" s="13" customFormat="1" ht="11.25">
      <c r="B176" s="196"/>
      <c r="C176" s="197"/>
      <c r="D176" s="179" t="s">
        <v>241</v>
      </c>
      <c r="E176" s="198" t="s">
        <v>19</v>
      </c>
      <c r="F176" s="199" t="s">
        <v>632</v>
      </c>
      <c r="G176" s="197"/>
      <c r="H176" s="200">
        <v>9.6539999999999999</v>
      </c>
      <c r="I176" s="201"/>
      <c r="J176" s="197"/>
      <c r="K176" s="197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241</v>
      </c>
      <c r="AU176" s="206" t="s">
        <v>85</v>
      </c>
      <c r="AV176" s="13" t="s">
        <v>85</v>
      </c>
      <c r="AW176" s="13" t="s">
        <v>37</v>
      </c>
      <c r="AX176" s="13" t="s">
        <v>75</v>
      </c>
      <c r="AY176" s="206" t="s">
        <v>155</v>
      </c>
    </row>
    <row r="177" spans="1:65" s="13" customFormat="1" ht="11.25">
      <c r="B177" s="196"/>
      <c r="C177" s="197"/>
      <c r="D177" s="179" t="s">
        <v>241</v>
      </c>
      <c r="E177" s="198" t="s">
        <v>19</v>
      </c>
      <c r="F177" s="199" t="s">
        <v>633</v>
      </c>
      <c r="G177" s="197"/>
      <c r="H177" s="200">
        <v>0.28299999999999997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241</v>
      </c>
      <c r="AU177" s="206" t="s">
        <v>85</v>
      </c>
      <c r="AV177" s="13" t="s">
        <v>85</v>
      </c>
      <c r="AW177" s="13" t="s">
        <v>37</v>
      </c>
      <c r="AX177" s="13" t="s">
        <v>75</v>
      </c>
      <c r="AY177" s="206" t="s">
        <v>155</v>
      </c>
    </row>
    <row r="178" spans="1:65" s="14" customFormat="1" ht="11.25">
      <c r="B178" s="207"/>
      <c r="C178" s="208"/>
      <c r="D178" s="179" t="s">
        <v>241</v>
      </c>
      <c r="E178" s="209" t="s">
        <v>19</v>
      </c>
      <c r="F178" s="210" t="s">
        <v>243</v>
      </c>
      <c r="G178" s="208"/>
      <c r="H178" s="211">
        <v>24.079000000000001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241</v>
      </c>
      <c r="AU178" s="217" t="s">
        <v>85</v>
      </c>
      <c r="AV178" s="14" t="s">
        <v>160</v>
      </c>
      <c r="AW178" s="14" t="s">
        <v>37</v>
      </c>
      <c r="AX178" s="14" t="s">
        <v>83</v>
      </c>
      <c r="AY178" s="217" t="s">
        <v>155</v>
      </c>
    </row>
    <row r="179" spans="1:65" s="2" customFormat="1" ht="16.5" customHeight="1">
      <c r="A179" s="33"/>
      <c r="B179" s="34"/>
      <c r="C179" s="165" t="s">
        <v>375</v>
      </c>
      <c r="D179" s="165" t="s">
        <v>156</v>
      </c>
      <c r="E179" s="166" t="s">
        <v>327</v>
      </c>
      <c r="F179" s="167" t="s">
        <v>328</v>
      </c>
      <c r="G179" s="168" t="s">
        <v>329</v>
      </c>
      <c r="H179" s="169">
        <v>1252</v>
      </c>
      <c r="I179" s="170"/>
      <c r="J179" s="171">
        <f>ROUND(I179*H179,2)</f>
        <v>0</v>
      </c>
      <c r="K179" s="172"/>
      <c r="L179" s="38"/>
      <c r="M179" s="173" t="s">
        <v>19</v>
      </c>
      <c r="N179" s="174" t="s">
        <v>46</v>
      </c>
      <c r="O179" s="63"/>
      <c r="P179" s="175">
        <f>O179*H179</f>
        <v>0</v>
      </c>
      <c r="Q179" s="175">
        <v>0</v>
      </c>
      <c r="R179" s="175">
        <f>Q179*H179</f>
        <v>0</v>
      </c>
      <c r="S179" s="175">
        <v>0</v>
      </c>
      <c r="T179" s="17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7" t="s">
        <v>160</v>
      </c>
      <c r="AT179" s="177" t="s">
        <v>156</v>
      </c>
      <c r="AU179" s="177" t="s">
        <v>85</v>
      </c>
      <c r="AY179" s="16" t="s">
        <v>155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6" t="s">
        <v>83</v>
      </c>
      <c r="BK179" s="178">
        <f>ROUND(I179*H179,2)</f>
        <v>0</v>
      </c>
      <c r="BL179" s="16" t="s">
        <v>160</v>
      </c>
      <c r="BM179" s="177" t="s">
        <v>634</v>
      </c>
    </row>
    <row r="180" spans="1:65" s="2" customFormat="1" ht="39">
      <c r="A180" s="33"/>
      <c r="B180" s="34"/>
      <c r="C180" s="35"/>
      <c r="D180" s="179" t="s">
        <v>162</v>
      </c>
      <c r="E180" s="35"/>
      <c r="F180" s="180" t="s">
        <v>635</v>
      </c>
      <c r="G180" s="35"/>
      <c r="H180" s="35"/>
      <c r="I180" s="181"/>
      <c r="J180" s="35"/>
      <c r="K180" s="35"/>
      <c r="L180" s="38"/>
      <c r="M180" s="182"/>
      <c r="N180" s="183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162</v>
      </c>
      <c r="AU180" s="16" t="s">
        <v>85</v>
      </c>
    </row>
    <row r="181" spans="1:65" s="13" customFormat="1" ht="11.25">
      <c r="B181" s="196"/>
      <c r="C181" s="197"/>
      <c r="D181" s="179" t="s">
        <v>241</v>
      </c>
      <c r="E181" s="198" t="s">
        <v>19</v>
      </c>
      <c r="F181" s="199" t="s">
        <v>636</v>
      </c>
      <c r="G181" s="197"/>
      <c r="H181" s="200">
        <v>784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241</v>
      </c>
      <c r="AU181" s="206" t="s">
        <v>85</v>
      </c>
      <c r="AV181" s="13" t="s">
        <v>85</v>
      </c>
      <c r="AW181" s="13" t="s">
        <v>37</v>
      </c>
      <c r="AX181" s="13" t="s">
        <v>75</v>
      </c>
      <c r="AY181" s="206" t="s">
        <v>155</v>
      </c>
    </row>
    <row r="182" spans="1:65" s="13" customFormat="1" ht="11.25">
      <c r="B182" s="196"/>
      <c r="C182" s="197"/>
      <c r="D182" s="179" t="s">
        <v>241</v>
      </c>
      <c r="E182" s="198" t="s">
        <v>19</v>
      </c>
      <c r="F182" s="199" t="s">
        <v>637</v>
      </c>
      <c r="G182" s="197"/>
      <c r="H182" s="200">
        <v>468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241</v>
      </c>
      <c r="AU182" s="206" t="s">
        <v>85</v>
      </c>
      <c r="AV182" s="13" t="s">
        <v>85</v>
      </c>
      <c r="AW182" s="13" t="s">
        <v>37</v>
      </c>
      <c r="AX182" s="13" t="s">
        <v>75</v>
      </c>
      <c r="AY182" s="206" t="s">
        <v>155</v>
      </c>
    </row>
    <row r="183" spans="1:65" s="14" customFormat="1" ht="11.25">
      <c r="B183" s="207"/>
      <c r="C183" s="208"/>
      <c r="D183" s="179" t="s">
        <v>241</v>
      </c>
      <c r="E183" s="209" t="s">
        <v>19</v>
      </c>
      <c r="F183" s="210" t="s">
        <v>243</v>
      </c>
      <c r="G183" s="208"/>
      <c r="H183" s="211">
        <v>1252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241</v>
      </c>
      <c r="AU183" s="217" t="s">
        <v>85</v>
      </c>
      <c r="AV183" s="14" t="s">
        <v>160</v>
      </c>
      <c r="AW183" s="14" t="s">
        <v>37</v>
      </c>
      <c r="AX183" s="14" t="s">
        <v>83</v>
      </c>
      <c r="AY183" s="217" t="s">
        <v>155</v>
      </c>
    </row>
    <row r="184" spans="1:65" s="2" customFormat="1" ht="16.5" customHeight="1">
      <c r="A184" s="33"/>
      <c r="B184" s="34"/>
      <c r="C184" s="165" t="s">
        <v>380</v>
      </c>
      <c r="D184" s="165" t="s">
        <v>156</v>
      </c>
      <c r="E184" s="166" t="s">
        <v>638</v>
      </c>
      <c r="F184" s="167" t="s">
        <v>639</v>
      </c>
      <c r="G184" s="168" t="s">
        <v>336</v>
      </c>
      <c r="H184" s="169">
        <v>106</v>
      </c>
      <c r="I184" s="170"/>
      <c r="J184" s="171">
        <f>ROUND(I184*H184,2)</f>
        <v>0</v>
      </c>
      <c r="K184" s="172"/>
      <c r="L184" s="38"/>
      <c r="M184" s="173" t="s">
        <v>19</v>
      </c>
      <c r="N184" s="174" t="s">
        <v>46</v>
      </c>
      <c r="O184" s="63"/>
      <c r="P184" s="175">
        <f>O184*H184</f>
        <v>0</v>
      </c>
      <c r="Q184" s="175">
        <v>0</v>
      </c>
      <c r="R184" s="175">
        <f>Q184*H184</f>
        <v>0</v>
      </c>
      <c r="S184" s="175">
        <v>0</v>
      </c>
      <c r="T184" s="17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7" t="s">
        <v>160</v>
      </c>
      <c r="AT184" s="177" t="s">
        <v>156</v>
      </c>
      <c r="AU184" s="177" t="s">
        <v>85</v>
      </c>
      <c r="AY184" s="16" t="s">
        <v>155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16" t="s">
        <v>83</v>
      </c>
      <c r="BK184" s="178">
        <f>ROUND(I184*H184,2)</f>
        <v>0</v>
      </c>
      <c r="BL184" s="16" t="s">
        <v>160</v>
      </c>
      <c r="BM184" s="177" t="s">
        <v>640</v>
      </c>
    </row>
    <row r="185" spans="1:65" s="2" customFormat="1" ht="19.5">
      <c r="A185" s="33"/>
      <c r="B185" s="34"/>
      <c r="C185" s="35"/>
      <c r="D185" s="179" t="s">
        <v>162</v>
      </c>
      <c r="E185" s="35"/>
      <c r="F185" s="180" t="s">
        <v>641</v>
      </c>
      <c r="G185" s="35"/>
      <c r="H185" s="35"/>
      <c r="I185" s="181"/>
      <c r="J185" s="35"/>
      <c r="K185" s="35"/>
      <c r="L185" s="38"/>
      <c r="M185" s="182"/>
      <c r="N185" s="183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162</v>
      </c>
      <c r="AU185" s="16" t="s">
        <v>85</v>
      </c>
    </row>
    <row r="186" spans="1:65" s="13" customFormat="1" ht="11.25">
      <c r="B186" s="196"/>
      <c r="C186" s="197"/>
      <c r="D186" s="179" t="s">
        <v>241</v>
      </c>
      <c r="E186" s="198" t="s">
        <v>19</v>
      </c>
      <c r="F186" s="199" t="s">
        <v>642</v>
      </c>
      <c r="G186" s="197"/>
      <c r="H186" s="200">
        <v>106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241</v>
      </c>
      <c r="AU186" s="206" t="s">
        <v>85</v>
      </c>
      <c r="AV186" s="13" t="s">
        <v>85</v>
      </c>
      <c r="AW186" s="13" t="s">
        <v>37</v>
      </c>
      <c r="AX186" s="13" t="s">
        <v>83</v>
      </c>
      <c r="AY186" s="206" t="s">
        <v>155</v>
      </c>
    </row>
    <row r="187" spans="1:65" s="2" customFormat="1" ht="16.5" customHeight="1">
      <c r="A187" s="33"/>
      <c r="B187" s="34"/>
      <c r="C187" s="165" t="s">
        <v>384</v>
      </c>
      <c r="D187" s="165" t="s">
        <v>156</v>
      </c>
      <c r="E187" s="166" t="s">
        <v>334</v>
      </c>
      <c r="F187" s="167" t="s">
        <v>335</v>
      </c>
      <c r="G187" s="168" t="s">
        <v>336</v>
      </c>
      <c r="H187" s="169">
        <v>42.5</v>
      </c>
      <c r="I187" s="170"/>
      <c r="J187" s="171">
        <f>ROUND(I187*H187,2)</f>
        <v>0</v>
      </c>
      <c r="K187" s="172"/>
      <c r="L187" s="38"/>
      <c r="M187" s="173" t="s">
        <v>19</v>
      </c>
      <c r="N187" s="174" t="s">
        <v>46</v>
      </c>
      <c r="O187" s="63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7" t="s">
        <v>160</v>
      </c>
      <c r="AT187" s="177" t="s">
        <v>156</v>
      </c>
      <c r="AU187" s="177" t="s">
        <v>85</v>
      </c>
      <c r="AY187" s="16" t="s">
        <v>155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6" t="s">
        <v>83</v>
      </c>
      <c r="BK187" s="178">
        <f>ROUND(I187*H187,2)</f>
        <v>0</v>
      </c>
      <c r="BL187" s="16" t="s">
        <v>160</v>
      </c>
      <c r="BM187" s="177" t="s">
        <v>643</v>
      </c>
    </row>
    <row r="188" spans="1:65" s="2" customFormat="1" ht="29.25">
      <c r="A188" s="33"/>
      <c r="B188" s="34"/>
      <c r="C188" s="35"/>
      <c r="D188" s="179" t="s">
        <v>162</v>
      </c>
      <c r="E188" s="35"/>
      <c r="F188" s="180" t="s">
        <v>338</v>
      </c>
      <c r="G188" s="35"/>
      <c r="H188" s="35"/>
      <c r="I188" s="181"/>
      <c r="J188" s="35"/>
      <c r="K188" s="35"/>
      <c r="L188" s="38"/>
      <c r="M188" s="182"/>
      <c r="N188" s="183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162</v>
      </c>
      <c r="AU188" s="16" t="s">
        <v>85</v>
      </c>
    </row>
    <row r="189" spans="1:65" s="13" customFormat="1" ht="11.25">
      <c r="B189" s="196"/>
      <c r="C189" s="197"/>
      <c r="D189" s="179" t="s">
        <v>241</v>
      </c>
      <c r="E189" s="198" t="s">
        <v>19</v>
      </c>
      <c r="F189" s="199" t="s">
        <v>644</v>
      </c>
      <c r="G189" s="197"/>
      <c r="H189" s="200">
        <v>25.5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241</v>
      </c>
      <c r="AU189" s="206" t="s">
        <v>85</v>
      </c>
      <c r="AV189" s="13" t="s">
        <v>85</v>
      </c>
      <c r="AW189" s="13" t="s">
        <v>37</v>
      </c>
      <c r="AX189" s="13" t="s">
        <v>75</v>
      </c>
      <c r="AY189" s="206" t="s">
        <v>155</v>
      </c>
    </row>
    <row r="190" spans="1:65" s="13" customFormat="1" ht="11.25">
      <c r="B190" s="196"/>
      <c r="C190" s="197"/>
      <c r="D190" s="179" t="s">
        <v>241</v>
      </c>
      <c r="E190" s="198" t="s">
        <v>19</v>
      </c>
      <c r="F190" s="199" t="s">
        <v>645</v>
      </c>
      <c r="G190" s="197"/>
      <c r="H190" s="200">
        <v>17</v>
      </c>
      <c r="I190" s="201"/>
      <c r="J190" s="197"/>
      <c r="K190" s="197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241</v>
      </c>
      <c r="AU190" s="206" t="s">
        <v>85</v>
      </c>
      <c r="AV190" s="13" t="s">
        <v>85</v>
      </c>
      <c r="AW190" s="13" t="s">
        <v>37</v>
      </c>
      <c r="AX190" s="13" t="s">
        <v>75</v>
      </c>
      <c r="AY190" s="206" t="s">
        <v>155</v>
      </c>
    </row>
    <row r="191" spans="1:65" s="14" customFormat="1" ht="11.25">
      <c r="B191" s="207"/>
      <c r="C191" s="208"/>
      <c r="D191" s="179" t="s">
        <v>241</v>
      </c>
      <c r="E191" s="209" t="s">
        <v>19</v>
      </c>
      <c r="F191" s="210" t="s">
        <v>243</v>
      </c>
      <c r="G191" s="208"/>
      <c r="H191" s="211">
        <v>42.5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241</v>
      </c>
      <c r="AU191" s="217" t="s">
        <v>85</v>
      </c>
      <c r="AV191" s="14" t="s">
        <v>160</v>
      </c>
      <c r="AW191" s="14" t="s">
        <v>37</v>
      </c>
      <c r="AX191" s="14" t="s">
        <v>83</v>
      </c>
      <c r="AY191" s="217" t="s">
        <v>155</v>
      </c>
    </row>
    <row r="192" spans="1:65" s="2" customFormat="1" ht="21.75" customHeight="1">
      <c r="A192" s="33"/>
      <c r="B192" s="34"/>
      <c r="C192" s="165" t="s">
        <v>389</v>
      </c>
      <c r="D192" s="165" t="s">
        <v>156</v>
      </c>
      <c r="E192" s="166" t="s">
        <v>341</v>
      </c>
      <c r="F192" s="167" t="s">
        <v>342</v>
      </c>
      <c r="G192" s="168" t="s">
        <v>329</v>
      </c>
      <c r="H192" s="169">
        <v>216</v>
      </c>
      <c r="I192" s="170"/>
      <c r="J192" s="171">
        <f>ROUND(I192*H192,2)</f>
        <v>0</v>
      </c>
      <c r="K192" s="172"/>
      <c r="L192" s="38"/>
      <c r="M192" s="173" t="s">
        <v>19</v>
      </c>
      <c r="N192" s="174" t="s">
        <v>46</v>
      </c>
      <c r="O192" s="63"/>
      <c r="P192" s="175">
        <f>O192*H192</f>
        <v>0</v>
      </c>
      <c r="Q192" s="175">
        <v>0</v>
      </c>
      <c r="R192" s="175">
        <f>Q192*H192</f>
        <v>0</v>
      </c>
      <c r="S192" s="175">
        <v>0</v>
      </c>
      <c r="T192" s="17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7" t="s">
        <v>160</v>
      </c>
      <c r="AT192" s="177" t="s">
        <v>156</v>
      </c>
      <c r="AU192" s="177" t="s">
        <v>85</v>
      </c>
      <c r="AY192" s="16" t="s">
        <v>155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6" t="s">
        <v>83</v>
      </c>
      <c r="BK192" s="178">
        <f>ROUND(I192*H192,2)</f>
        <v>0</v>
      </c>
      <c r="BL192" s="16" t="s">
        <v>160</v>
      </c>
      <c r="BM192" s="177" t="s">
        <v>646</v>
      </c>
    </row>
    <row r="193" spans="1:65" s="2" customFormat="1" ht="29.25">
      <c r="A193" s="33"/>
      <c r="B193" s="34"/>
      <c r="C193" s="35"/>
      <c r="D193" s="179" t="s">
        <v>162</v>
      </c>
      <c r="E193" s="35"/>
      <c r="F193" s="180" t="s">
        <v>647</v>
      </c>
      <c r="G193" s="35"/>
      <c r="H193" s="35"/>
      <c r="I193" s="181"/>
      <c r="J193" s="35"/>
      <c r="K193" s="35"/>
      <c r="L193" s="38"/>
      <c r="M193" s="182"/>
      <c r="N193" s="183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162</v>
      </c>
      <c r="AU193" s="16" t="s">
        <v>85</v>
      </c>
    </row>
    <row r="194" spans="1:65" s="13" customFormat="1" ht="11.25">
      <c r="B194" s="196"/>
      <c r="C194" s="197"/>
      <c r="D194" s="179" t="s">
        <v>241</v>
      </c>
      <c r="E194" s="198" t="s">
        <v>19</v>
      </c>
      <c r="F194" s="199" t="s">
        <v>648</v>
      </c>
      <c r="G194" s="197"/>
      <c r="H194" s="200">
        <v>126</v>
      </c>
      <c r="I194" s="201"/>
      <c r="J194" s="197"/>
      <c r="K194" s="197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241</v>
      </c>
      <c r="AU194" s="206" t="s">
        <v>85</v>
      </c>
      <c r="AV194" s="13" t="s">
        <v>85</v>
      </c>
      <c r="AW194" s="13" t="s">
        <v>37</v>
      </c>
      <c r="AX194" s="13" t="s">
        <v>75</v>
      </c>
      <c r="AY194" s="206" t="s">
        <v>155</v>
      </c>
    </row>
    <row r="195" spans="1:65" s="13" customFormat="1" ht="11.25">
      <c r="B195" s="196"/>
      <c r="C195" s="197"/>
      <c r="D195" s="179" t="s">
        <v>241</v>
      </c>
      <c r="E195" s="198" t="s">
        <v>19</v>
      </c>
      <c r="F195" s="199" t="s">
        <v>649</v>
      </c>
      <c r="G195" s="197"/>
      <c r="H195" s="200">
        <v>90</v>
      </c>
      <c r="I195" s="201"/>
      <c r="J195" s="197"/>
      <c r="K195" s="197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241</v>
      </c>
      <c r="AU195" s="206" t="s">
        <v>85</v>
      </c>
      <c r="AV195" s="13" t="s">
        <v>85</v>
      </c>
      <c r="AW195" s="13" t="s">
        <v>37</v>
      </c>
      <c r="AX195" s="13" t="s">
        <v>75</v>
      </c>
      <c r="AY195" s="206" t="s">
        <v>155</v>
      </c>
    </row>
    <row r="196" spans="1:65" s="14" customFormat="1" ht="11.25">
      <c r="B196" s="207"/>
      <c r="C196" s="208"/>
      <c r="D196" s="179" t="s">
        <v>241</v>
      </c>
      <c r="E196" s="209" t="s">
        <v>19</v>
      </c>
      <c r="F196" s="210" t="s">
        <v>243</v>
      </c>
      <c r="G196" s="208"/>
      <c r="H196" s="211">
        <v>216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241</v>
      </c>
      <c r="AU196" s="217" t="s">
        <v>85</v>
      </c>
      <c r="AV196" s="14" t="s">
        <v>160</v>
      </c>
      <c r="AW196" s="14" t="s">
        <v>37</v>
      </c>
      <c r="AX196" s="14" t="s">
        <v>83</v>
      </c>
      <c r="AY196" s="217" t="s">
        <v>155</v>
      </c>
    </row>
    <row r="197" spans="1:65" s="11" customFormat="1" ht="22.9" customHeight="1">
      <c r="B197" s="151"/>
      <c r="C197" s="152"/>
      <c r="D197" s="153" t="s">
        <v>74</v>
      </c>
      <c r="E197" s="194" t="s">
        <v>160</v>
      </c>
      <c r="F197" s="194" t="s">
        <v>346</v>
      </c>
      <c r="G197" s="152"/>
      <c r="H197" s="152"/>
      <c r="I197" s="155"/>
      <c r="J197" s="195">
        <f>BK197</f>
        <v>0</v>
      </c>
      <c r="K197" s="152"/>
      <c r="L197" s="157"/>
      <c r="M197" s="158"/>
      <c r="N197" s="159"/>
      <c r="O197" s="159"/>
      <c r="P197" s="160">
        <f>SUM(P198:P200)</f>
        <v>0</v>
      </c>
      <c r="Q197" s="159"/>
      <c r="R197" s="160">
        <f>SUM(R198:R200)</f>
        <v>100.17</v>
      </c>
      <c r="S197" s="159"/>
      <c r="T197" s="161">
        <f>SUM(T198:T200)</f>
        <v>0</v>
      </c>
      <c r="AR197" s="162" t="s">
        <v>83</v>
      </c>
      <c r="AT197" s="163" t="s">
        <v>74</v>
      </c>
      <c r="AU197" s="163" t="s">
        <v>83</v>
      </c>
      <c r="AY197" s="162" t="s">
        <v>155</v>
      </c>
      <c r="BK197" s="164">
        <f>SUM(BK198:BK200)</f>
        <v>0</v>
      </c>
    </row>
    <row r="198" spans="1:65" s="2" customFormat="1" ht="21.75" customHeight="1">
      <c r="A198" s="33"/>
      <c r="B198" s="34"/>
      <c r="C198" s="165" t="s">
        <v>393</v>
      </c>
      <c r="D198" s="165" t="s">
        <v>156</v>
      </c>
      <c r="E198" s="166" t="s">
        <v>650</v>
      </c>
      <c r="F198" s="167" t="s">
        <v>651</v>
      </c>
      <c r="G198" s="168" t="s">
        <v>258</v>
      </c>
      <c r="H198" s="169">
        <v>53</v>
      </c>
      <c r="I198" s="170"/>
      <c r="J198" s="171">
        <f>ROUND(I198*H198,2)</f>
        <v>0</v>
      </c>
      <c r="K198" s="172"/>
      <c r="L198" s="38"/>
      <c r="M198" s="173" t="s">
        <v>19</v>
      </c>
      <c r="N198" s="174" t="s">
        <v>46</v>
      </c>
      <c r="O198" s="63"/>
      <c r="P198" s="175">
        <f>O198*H198</f>
        <v>0</v>
      </c>
      <c r="Q198" s="175">
        <v>1.89</v>
      </c>
      <c r="R198" s="175">
        <f>Q198*H198</f>
        <v>100.17</v>
      </c>
      <c r="S198" s="175">
        <v>0</v>
      </c>
      <c r="T198" s="17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7" t="s">
        <v>160</v>
      </c>
      <c r="AT198" s="177" t="s">
        <v>156</v>
      </c>
      <c r="AU198" s="177" t="s">
        <v>85</v>
      </c>
      <c r="AY198" s="16" t="s">
        <v>155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16" t="s">
        <v>83</v>
      </c>
      <c r="BK198" s="178">
        <f>ROUND(I198*H198,2)</f>
        <v>0</v>
      </c>
      <c r="BL198" s="16" t="s">
        <v>160</v>
      </c>
      <c r="BM198" s="177" t="s">
        <v>652</v>
      </c>
    </row>
    <row r="199" spans="1:65" s="13" customFormat="1" ht="11.25">
      <c r="B199" s="196"/>
      <c r="C199" s="197"/>
      <c r="D199" s="179" t="s">
        <v>241</v>
      </c>
      <c r="E199" s="198" t="s">
        <v>19</v>
      </c>
      <c r="F199" s="199" t="s">
        <v>653</v>
      </c>
      <c r="G199" s="197"/>
      <c r="H199" s="200">
        <v>53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241</v>
      </c>
      <c r="AU199" s="206" t="s">
        <v>85</v>
      </c>
      <c r="AV199" s="13" t="s">
        <v>85</v>
      </c>
      <c r="AW199" s="13" t="s">
        <v>37</v>
      </c>
      <c r="AX199" s="13" t="s">
        <v>75</v>
      </c>
      <c r="AY199" s="206" t="s">
        <v>155</v>
      </c>
    </row>
    <row r="200" spans="1:65" s="14" customFormat="1" ht="11.25">
      <c r="B200" s="207"/>
      <c r="C200" s="208"/>
      <c r="D200" s="179" t="s">
        <v>241</v>
      </c>
      <c r="E200" s="209" t="s">
        <v>19</v>
      </c>
      <c r="F200" s="210" t="s">
        <v>243</v>
      </c>
      <c r="G200" s="208"/>
      <c r="H200" s="211">
        <v>53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241</v>
      </c>
      <c r="AU200" s="217" t="s">
        <v>85</v>
      </c>
      <c r="AV200" s="14" t="s">
        <v>160</v>
      </c>
      <c r="AW200" s="14" t="s">
        <v>37</v>
      </c>
      <c r="AX200" s="14" t="s">
        <v>83</v>
      </c>
      <c r="AY200" s="217" t="s">
        <v>155</v>
      </c>
    </row>
    <row r="201" spans="1:65" s="11" customFormat="1" ht="22.9" customHeight="1">
      <c r="B201" s="151"/>
      <c r="C201" s="152"/>
      <c r="D201" s="153" t="s">
        <v>74</v>
      </c>
      <c r="E201" s="194" t="s">
        <v>190</v>
      </c>
      <c r="F201" s="194" t="s">
        <v>654</v>
      </c>
      <c r="G201" s="152"/>
      <c r="H201" s="152"/>
      <c r="I201" s="155"/>
      <c r="J201" s="195">
        <f>BK201</f>
        <v>0</v>
      </c>
      <c r="K201" s="152"/>
      <c r="L201" s="157"/>
      <c r="M201" s="158"/>
      <c r="N201" s="159"/>
      <c r="O201" s="159"/>
      <c r="P201" s="160">
        <f>SUM(P202:P210)</f>
        <v>0</v>
      </c>
      <c r="Q201" s="159"/>
      <c r="R201" s="160">
        <f>SUM(R202:R210)</f>
        <v>0.15568799999999999</v>
      </c>
      <c r="S201" s="159"/>
      <c r="T201" s="161">
        <f>SUM(T202:T210)</f>
        <v>0</v>
      </c>
      <c r="AR201" s="162" t="s">
        <v>83</v>
      </c>
      <c r="AT201" s="163" t="s">
        <v>74</v>
      </c>
      <c r="AU201" s="163" t="s">
        <v>83</v>
      </c>
      <c r="AY201" s="162" t="s">
        <v>155</v>
      </c>
      <c r="BK201" s="164">
        <f>SUM(BK202:BK210)</f>
        <v>0</v>
      </c>
    </row>
    <row r="202" spans="1:65" s="2" customFormat="1" ht="21.75" customHeight="1">
      <c r="A202" s="33"/>
      <c r="B202" s="34"/>
      <c r="C202" s="165" t="s">
        <v>397</v>
      </c>
      <c r="D202" s="165" t="s">
        <v>156</v>
      </c>
      <c r="E202" s="166" t="s">
        <v>655</v>
      </c>
      <c r="F202" s="167" t="s">
        <v>656</v>
      </c>
      <c r="G202" s="168" t="s">
        <v>336</v>
      </c>
      <c r="H202" s="169">
        <v>106</v>
      </c>
      <c r="I202" s="170"/>
      <c r="J202" s="171">
        <f>ROUND(I202*H202,2)</f>
        <v>0</v>
      </c>
      <c r="K202" s="172"/>
      <c r="L202" s="38"/>
      <c r="M202" s="173" t="s">
        <v>19</v>
      </c>
      <c r="N202" s="174" t="s">
        <v>46</v>
      </c>
      <c r="O202" s="63"/>
      <c r="P202" s="175">
        <f>O202*H202</f>
        <v>0</v>
      </c>
      <c r="Q202" s="175">
        <v>0</v>
      </c>
      <c r="R202" s="175">
        <f>Q202*H202</f>
        <v>0</v>
      </c>
      <c r="S202" s="175">
        <v>0</v>
      </c>
      <c r="T202" s="176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7" t="s">
        <v>160</v>
      </c>
      <c r="AT202" s="177" t="s">
        <v>156</v>
      </c>
      <c r="AU202" s="177" t="s">
        <v>85</v>
      </c>
      <c r="AY202" s="16" t="s">
        <v>155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16" t="s">
        <v>83</v>
      </c>
      <c r="BK202" s="178">
        <f>ROUND(I202*H202,2)</f>
        <v>0</v>
      </c>
      <c r="BL202" s="16" t="s">
        <v>160</v>
      </c>
      <c r="BM202" s="177" t="s">
        <v>657</v>
      </c>
    </row>
    <row r="203" spans="1:65" s="13" customFormat="1" ht="11.25">
      <c r="B203" s="196"/>
      <c r="C203" s="197"/>
      <c r="D203" s="179" t="s">
        <v>241</v>
      </c>
      <c r="E203" s="198" t="s">
        <v>19</v>
      </c>
      <c r="F203" s="199" t="s">
        <v>642</v>
      </c>
      <c r="G203" s="197"/>
      <c r="H203" s="200">
        <v>106</v>
      </c>
      <c r="I203" s="201"/>
      <c r="J203" s="197"/>
      <c r="K203" s="197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241</v>
      </c>
      <c r="AU203" s="206" t="s">
        <v>85</v>
      </c>
      <c r="AV203" s="13" t="s">
        <v>85</v>
      </c>
      <c r="AW203" s="13" t="s">
        <v>37</v>
      </c>
      <c r="AX203" s="13" t="s">
        <v>75</v>
      </c>
      <c r="AY203" s="206" t="s">
        <v>155</v>
      </c>
    </row>
    <row r="204" spans="1:65" s="14" customFormat="1" ht="11.25">
      <c r="B204" s="207"/>
      <c r="C204" s="208"/>
      <c r="D204" s="179" t="s">
        <v>241</v>
      </c>
      <c r="E204" s="209" t="s">
        <v>19</v>
      </c>
      <c r="F204" s="210" t="s">
        <v>243</v>
      </c>
      <c r="G204" s="208"/>
      <c r="H204" s="211">
        <v>106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241</v>
      </c>
      <c r="AU204" s="217" t="s">
        <v>85</v>
      </c>
      <c r="AV204" s="14" t="s">
        <v>160</v>
      </c>
      <c r="AW204" s="14" t="s">
        <v>37</v>
      </c>
      <c r="AX204" s="14" t="s">
        <v>83</v>
      </c>
      <c r="AY204" s="217" t="s">
        <v>155</v>
      </c>
    </row>
    <row r="205" spans="1:65" s="2" customFormat="1" ht="21.75" customHeight="1">
      <c r="A205" s="33"/>
      <c r="B205" s="34"/>
      <c r="C205" s="222" t="s">
        <v>402</v>
      </c>
      <c r="D205" s="222" t="s">
        <v>571</v>
      </c>
      <c r="E205" s="223" t="s">
        <v>658</v>
      </c>
      <c r="F205" s="224" t="s">
        <v>659</v>
      </c>
      <c r="G205" s="225" t="s">
        <v>336</v>
      </c>
      <c r="H205" s="226">
        <v>106</v>
      </c>
      <c r="I205" s="227"/>
      <c r="J205" s="228">
        <f>ROUND(I205*H205,2)</f>
        <v>0</v>
      </c>
      <c r="K205" s="229"/>
      <c r="L205" s="230"/>
      <c r="M205" s="231" t="s">
        <v>19</v>
      </c>
      <c r="N205" s="232" t="s">
        <v>46</v>
      </c>
      <c r="O205" s="63"/>
      <c r="P205" s="175">
        <f>O205*H205</f>
        <v>0</v>
      </c>
      <c r="Q205" s="175">
        <v>1.14E-3</v>
      </c>
      <c r="R205" s="175">
        <f>Q205*H205</f>
        <v>0.12083999999999999</v>
      </c>
      <c r="S205" s="175">
        <v>0</v>
      </c>
      <c r="T205" s="17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77" t="s">
        <v>190</v>
      </c>
      <c r="AT205" s="177" t="s">
        <v>571</v>
      </c>
      <c r="AU205" s="177" t="s">
        <v>85</v>
      </c>
      <c r="AY205" s="16" t="s">
        <v>155</v>
      </c>
      <c r="BE205" s="178">
        <f>IF(N205="základní",J205,0)</f>
        <v>0</v>
      </c>
      <c r="BF205" s="178">
        <f>IF(N205="snížená",J205,0)</f>
        <v>0</v>
      </c>
      <c r="BG205" s="178">
        <f>IF(N205="zákl. přenesená",J205,0)</f>
        <v>0</v>
      </c>
      <c r="BH205" s="178">
        <f>IF(N205="sníž. přenesená",J205,0)</f>
        <v>0</v>
      </c>
      <c r="BI205" s="178">
        <f>IF(N205="nulová",J205,0)</f>
        <v>0</v>
      </c>
      <c r="BJ205" s="16" t="s">
        <v>83</v>
      </c>
      <c r="BK205" s="178">
        <f>ROUND(I205*H205,2)</f>
        <v>0</v>
      </c>
      <c r="BL205" s="16" t="s">
        <v>160</v>
      </c>
      <c r="BM205" s="177" t="s">
        <v>660</v>
      </c>
    </row>
    <row r="206" spans="1:65" s="2" customFormat="1" ht="21.75" customHeight="1">
      <c r="A206" s="33"/>
      <c r="B206" s="34"/>
      <c r="C206" s="165" t="s">
        <v>408</v>
      </c>
      <c r="D206" s="165" t="s">
        <v>156</v>
      </c>
      <c r="E206" s="166" t="s">
        <v>661</v>
      </c>
      <c r="F206" s="167" t="s">
        <v>662</v>
      </c>
      <c r="G206" s="168" t="s">
        <v>336</v>
      </c>
      <c r="H206" s="169">
        <v>24</v>
      </c>
      <c r="I206" s="170"/>
      <c r="J206" s="171">
        <f>ROUND(I206*H206,2)</f>
        <v>0</v>
      </c>
      <c r="K206" s="172"/>
      <c r="L206" s="38"/>
      <c r="M206" s="173" t="s">
        <v>19</v>
      </c>
      <c r="N206" s="174" t="s">
        <v>46</v>
      </c>
      <c r="O206" s="63"/>
      <c r="P206" s="175">
        <f>O206*H206</f>
        <v>0</v>
      </c>
      <c r="Q206" s="175">
        <v>1.0000000000000001E-5</v>
      </c>
      <c r="R206" s="175">
        <f>Q206*H206</f>
        <v>2.4000000000000003E-4</v>
      </c>
      <c r="S206" s="175">
        <v>0</v>
      </c>
      <c r="T206" s="176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7" t="s">
        <v>160</v>
      </c>
      <c r="AT206" s="177" t="s">
        <v>156</v>
      </c>
      <c r="AU206" s="177" t="s">
        <v>85</v>
      </c>
      <c r="AY206" s="16" t="s">
        <v>155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16" t="s">
        <v>83</v>
      </c>
      <c r="BK206" s="178">
        <f>ROUND(I206*H206,2)</f>
        <v>0</v>
      </c>
      <c r="BL206" s="16" t="s">
        <v>160</v>
      </c>
      <c r="BM206" s="177" t="s">
        <v>663</v>
      </c>
    </row>
    <row r="207" spans="1:65" s="13" customFormat="1" ht="11.25">
      <c r="B207" s="196"/>
      <c r="C207" s="197"/>
      <c r="D207" s="179" t="s">
        <v>241</v>
      </c>
      <c r="E207" s="198" t="s">
        <v>19</v>
      </c>
      <c r="F207" s="199" t="s">
        <v>664</v>
      </c>
      <c r="G207" s="197"/>
      <c r="H207" s="200">
        <v>24</v>
      </c>
      <c r="I207" s="201"/>
      <c r="J207" s="197"/>
      <c r="K207" s="197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241</v>
      </c>
      <c r="AU207" s="206" t="s">
        <v>85</v>
      </c>
      <c r="AV207" s="13" t="s">
        <v>85</v>
      </c>
      <c r="AW207" s="13" t="s">
        <v>37</v>
      </c>
      <c r="AX207" s="13" t="s">
        <v>75</v>
      </c>
      <c r="AY207" s="206" t="s">
        <v>155</v>
      </c>
    </row>
    <row r="208" spans="1:65" s="14" customFormat="1" ht="11.25">
      <c r="B208" s="207"/>
      <c r="C208" s="208"/>
      <c r="D208" s="179" t="s">
        <v>241</v>
      </c>
      <c r="E208" s="209" t="s">
        <v>19</v>
      </c>
      <c r="F208" s="210" t="s">
        <v>243</v>
      </c>
      <c r="G208" s="208"/>
      <c r="H208" s="211">
        <v>24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241</v>
      </c>
      <c r="AU208" s="217" t="s">
        <v>85</v>
      </c>
      <c r="AV208" s="14" t="s">
        <v>160</v>
      </c>
      <c r="AW208" s="14" t="s">
        <v>37</v>
      </c>
      <c r="AX208" s="14" t="s">
        <v>83</v>
      </c>
      <c r="AY208" s="217" t="s">
        <v>155</v>
      </c>
    </row>
    <row r="209" spans="1:65" s="2" customFormat="1" ht="16.5" customHeight="1">
      <c r="A209" s="33"/>
      <c r="B209" s="34"/>
      <c r="C209" s="222" t="s">
        <v>412</v>
      </c>
      <c r="D209" s="222" t="s">
        <v>571</v>
      </c>
      <c r="E209" s="223" t="s">
        <v>665</v>
      </c>
      <c r="F209" s="224" t="s">
        <v>666</v>
      </c>
      <c r="G209" s="225" t="s">
        <v>336</v>
      </c>
      <c r="H209" s="226">
        <v>24.72</v>
      </c>
      <c r="I209" s="227"/>
      <c r="J209" s="228">
        <f>ROUND(I209*H209,2)</f>
        <v>0</v>
      </c>
      <c r="K209" s="229"/>
      <c r="L209" s="230"/>
      <c r="M209" s="231" t="s">
        <v>19</v>
      </c>
      <c r="N209" s="232" t="s">
        <v>46</v>
      </c>
      <c r="O209" s="63"/>
      <c r="P209" s="175">
        <f>O209*H209</f>
        <v>0</v>
      </c>
      <c r="Q209" s="175">
        <v>1.4E-3</v>
      </c>
      <c r="R209" s="175">
        <f>Q209*H209</f>
        <v>3.4608E-2</v>
      </c>
      <c r="S209" s="175">
        <v>0</v>
      </c>
      <c r="T209" s="17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7" t="s">
        <v>190</v>
      </c>
      <c r="AT209" s="177" t="s">
        <v>571</v>
      </c>
      <c r="AU209" s="177" t="s">
        <v>85</v>
      </c>
      <c r="AY209" s="16" t="s">
        <v>155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16" t="s">
        <v>83</v>
      </c>
      <c r="BK209" s="178">
        <f>ROUND(I209*H209,2)</f>
        <v>0</v>
      </c>
      <c r="BL209" s="16" t="s">
        <v>160</v>
      </c>
      <c r="BM209" s="177" t="s">
        <v>667</v>
      </c>
    </row>
    <row r="210" spans="1:65" s="13" customFormat="1" ht="11.25">
      <c r="B210" s="196"/>
      <c r="C210" s="197"/>
      <c r="D210" s="179" t="s">
        <v>241</v>
      </c>
      <c r="E210" s="197"/>
      <c r="F210" s="199" t="s">
        <v>668</v>
      </c>
      <c r="G210" s="197"/>
      <c r="H210" s="200">
        <v>24.72</v>
      </c>
      <c r="I210" s="201"/>
      <c r="J210" s="197"/>
      <c r="K210" s="197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241</v>
      </c>
      <c r="AU210" s="206" t="s">
        <v>85</v>
      </c>
      <c r="AV210" s="13" t="s">
        <v>85</v>
      </c>
      <c r="AW210" s="13" t="s">
        <v>4</v>
      </c>
      <c r="AX210" s="13" t="s">
        <v>83</v>
      </c>
      <c r="AY210" s="206" t="s">
        <v>155</v>
      </c>
    </row>
    <row r="211" spans="1:65" s="11" customFormat="1" ht="22.9" customHeight="1">
      <c r="B211" s="151"/>
      <c r="C211" s="152"/>
      <c r="D211" s="153" t="s">
        <v>74</v>
      </c>
      <c r="E211" s="194" t="s">
        <v>195</v>
      </c>
      <c r="F211" s="194" t="s">
        <v>359</v>
      </c>
      <c r="G211" s="152"/>
      <c r="H211" s="152"/>
      <c r="I211" s="155"/>
      <c r="J211" s="195">
        <f>BK211</f>
        <v>0</v>
      </c>
      <c r="K211" s="152"/>
      <c r="L211" s="157"/>
      <c r="M211" s="158"/>
      <c r="N211" s="159"/>
      <c r="O211" s="159"/>
      <c r="P211" s="160">
        <f>SUM(P212:P234)</f>
        <v>0</v>
      </c>
      <c r="Q211" s="159"/>
      <c r="R211" s="160">
        <f>SUM(R212:R234)</f>
        <v>12.246890399999998</v>
      </c>
      <c r="S211" s="159"/>
      <c r="T211" s="161">
        <f>SUM(T212:T234)</f>
        <v>0</v>
      </c>
      <c r="AR211" s="162" t="s">
        <v>83</v>
      </c>
      <c r="AT211" s="163" t="s">
        <v>74</v>
      </c>
      <c r="AU211" s="163" t="s">
        <v>83</v>
      </c>
      <c r="AY211" s="162" t="s">
        <v>155</v>
      </c>
      <c r="BK211" s="164">
        <f>SUM(BK212:BK234)</f>
        <v>0</v>
      </c>
    </row>
    <row r="212" spans="1:65" s="2" customFormat="1" ht="16.5" customHeight="1">
      <c r="A212" s="33"/>
      <c r="B212" s="34"/>
      <c r="C212" s="165" t="s">
        <v>417</v>
      </c>
      <c r="D212" s="165" t="s">
        <v>156</v>
      </c>
      <c r="E212" s="166" t="s">
        <v>385</v>
      </c>
      <c r="F212" s="167" t="s">
        <v>386</v>
      </c>
      <c r="G212" s="168" t="s">
        <v>246</v>
      </c>
      <c r="H212" s="169">
        <v>313.38</v>
      </c>
      <c r="I212" s="170"/>
      <c r="J212" s="171">
        <f>ROUND(I212*H212,2)</f>
        <v>0</v>
      </c>
      <c r="K212" s="172"/>
      <c r="L212" s="38"/>
      <c r="M212" s="173" t="s">
        <v>19</v>
      </c>
      <c r="N212" s="174" t="s">
        <v>46</v>
      </c>
      <c r="O212" s="63"/>
      <c r="P212" s="175">
        <f>O212*H212</f>
        <v>0</v>
      </c>
      <c r="Q212" s="175">
        <v>0</v>
      </c>
      <c r="R212" s="175">
        <f>Q212*H212</f>
        <v>0</v>
      </c>
      <c r="S212" s="175">
        <v>0</v>
      </c>
      <c r="T212" s="176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7" t="s">
        <v>160</v>
      </c>
      <c r="AT212" s="177" t="s">
        <v>156</v>
      </c>
      <c r="AU212" s="177" t="s">
        <v>85</v>
      </c>
      <c r="AY212" s="16" t="s">
        <v>155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16" t="s">
        <v>83</v>
      </c>
      <c r="BK212" s="178">
        <f>ROUND(I212*H212,2)</f>
        <v>0</v>
      </c>
      <c r="BL212" s="16" t="s">
        <v>160</v>
      </c>
      <c r="BM212" s="177" t="s">
        <v>669</v>
      </c>
    </row>
    <row r="213" spans="1:65" s="2" customFormat="1" ht="19.5">
      <c r="A213" s="33"/>
      <c r="B213" s="34"/>
      <c r="C213" s="35"/>
      <c r="D213" s="179" t="s">
        <v>162</v>
      </c>
      <c r="E213" s="35"/>
      <c r="F213" s="180" t="s">
        <v>670</v>
      </c>
      <c r="G213" s="35"/>
      <c r="H213" s="35"/>
      <c r="I213" s="181"/>
      <c r="J213" s="35"/>
      <c r="K213" s="35"/>
      <c r="L213" s="38"/>
      <c r="M213" s="182"/>
      <c r="N213" s="183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162</v>
      </c>
      <c r="AU213" s="16" t="s">
        <v>85</v>
      </c>
    </row>
    <row r="214" spans="1:65" s="13" customFormat="1" ht="11.25">
      <c r="B214" s="196"/>
      <c r="C214" s="197"/>
      <c r="D214" s="179" t="s">
        <v>241</v>
      </c>
      <c r="E214" s="198" t="s">
        <v>19</v>
      </c>
      <c r="F214" s="199" t="s">
        <v>671</v>
      </c>
      <c r="G214" s="197"/>
      <c r="H214" s="200">
        <v>195.88</v>
      </c>
      <c r="I214" s="201"/>
      <c r="J214" s="197"/>
      <c r="K214" s="197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241</v>
      </c>
      <c r="AU214" s="206" t="s">
        <v>85</v>
      </c>
      <c r="AV214" s="13" t="s">
        <v>85</v>
      </c>
      <c r="AW214" s="13" t="s">
        <v>37</v>
      </c>
      <c r="AX214" s="13" t="s">
        <v>75</v>
      </c>
      <c r="AY214" s="206" t="s">
        <v>155</v>
      </c>
    </row>
    <row r="215" spans="1:65" s="13" customFormat="1" ht="11.25">
      <c r="B215" s="196"/>
      <c r="C215" s="197"/>
      <c r="D215" s="179" t="s">
        <v>241</v>
      </c>
      <c r="E215" s="198" t="s">
        <v>19</v>
      </c>
      <c r="F215" s="199" t="s">
        <v>672</v>
      </c>
      <c r="G215" s="197"/>
      <c r="H215" s="200">
        <v>117.5</v>
      </c>
      <c r="I215" s="201"/>
      <c r="J215" s="197"/>
      <c r="K215" s="197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241</v>
      </c>
      <c r="AU215" s="206" t="s">
        <v>85</v>
      </c>
      <c r="AV215" s="13" t="s">
        <v>85</v>
      </c>
      <c r="AW215" s="13" t="s">
        <v>37</v>
      </c>
      <c r="AX215" s="13" t="s">
        <v>75</v>
      </c>
      <c r="AY215" s="206" t="s">
        <v>155</v>
      </c>
    </row>
    <row r="216" spans="1:65" s="14" customFormat="1" ht="11.25">
      <c r="B216" s="207"/>
      <c r="C216" s="208"/>
      <c r="D216" s="179" t="s">
        <v>241</v>
      </c>
      <c r="E216" s="209" t="s">
        <v>19</v>
      </c>
      <c r="F216" s="210" t="s">
        <v>243</v>
      </c>
      <c r="G216" s="208"/>
      <c r="H216" s="211">
        <v>313.38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241</v>
      </c>
      <c r="AU216" s="217" t="s">
        <v>85</v>
      </c>
      <c r="AV216" s="14" t="s">
        <v>160</v>
      </c>
      <c r="AW216" s="14" t="s">
        <v>37</v>
      </c>
      <c r="AX216" s="14" t="s">
        <v>83</v>
      </c>
      <c r="AY216" s="217" t="s">
        <v>155</v>
      </c>
    </row>
    <row r="217" spans="1:65" s="2" customFormat="1" ht="21.75" customHeight="1">
      <c r="A217" s="33"/>
      <c r="B217" s="34"/>
      <c r="C217" s="165" t="s">
        <v>423</v>
      </c>
      <c r="D217" s="165" t="s">
        <v>156</v>
      </c>
      <c r="E217" s="166" t="s">
        <v>390</v>
      </c>
      <c r="F217" s="167" t="s">
        <v>391</v>
      </c>
      <c r="G217" s="168" t="s">
        <v>246</v>
      </c>
      <c r="H217" s="169">
        <v>313.38</v>
      </c>
      <c r="I217" s="170"/>
      <c r="J217" s="171">
        <f>ROUND(I217*H217,2)</f>
        <v>0</v>
      </c>
      <c r="K217" s="172"/>
      <c r="L217" s="38"/>
      <c r="M217" s="173" t="s">
        <v>19</v>
      </c>
      <c r="N217" s="174" t="s">
        <v>46</v>
      </c>
      <c r="O217" s="63"/>
      <c r="P217" s="175">
        <f>O217*H217</f>
        <v>0</v>
      </c>
      <c r="Q217" s="175">
        <v>3.9079999999999997E-2</v>
      </c>
      <c r="R217" s="175">
        <f>Q217*H217</f>
        <v>12.246890399999998</v>
      </c>
      <c r="S217" s="175">
        <v>0</v>
      </c>
      <c r="T217" s="17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77" t="s">
        <v>160</v>
      </c>
      <c r="AT217" s="177" t="s">
        <v>156</v>
      </c>
      <c r="AU217" s="177" t="s">
        <v>85</v>
      </c>
      <c r="AY217" s="16" t="s">
        <v>155</v>
      </c>
      <c r="BE217" s="178">
        <f>IF(N217="základní",J217,0)</f>
        <v>0</v>
      </c>
      <c r="BF217" s="178">
        <f>IF(N217="snížená",J217,0)</f>
        <v>0</v>
      </c>
      <c r="BG217" s="178">
        <f>IF(N217="zákl. přenesená",J217,0)</f>
        <v>0</v>
      </c>
      <c r="BH217" s="178">
        <f>IF(N217="sníž. přenesená",J217,0)</f>
        <v>0</v>
      </c>
      <c r="BI217" s="178">
        <f>IF(N217="nulová",J217,0)</f>
        <v>0</v>
      </c>
      <c r="BJ217" s="16" t="s">
        <v>83</v>
      </c>
      <c r="BK217" s="178">
        <f>ROUND(I217*H217,2)</f>
        <v>0</v>
      </c>
      <c r="BL217" s="16" t="s">
        <v>160</v>
      </c>
      <c r="BM217" s="177" t="s">
        <v>673</v>
      </c>
    </row>
    <row r="218" spans="1:65" s="13" customFormat="1" ht="11.25">
      <c r="B218" s="196"/>
      <c r="C218" s="197"/>
      <c r="D218" s="179" t="s">
        <v>241</v>
      </c>
      <c r="E218" s="198" t="s">
        <v>19</v>
      </c>
      <c r="F218" s="199" t="s">
        <v>671</v>
      </c>
      <c r="G218" s="197"/>
      <c r="H218" s="200">
        <v>195.88</v>
      </c>
      <c r="I218" s="201"/>
      <c r="J218" s="197"/>
      <c r="K218" s="197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241</v>
      </c>
      <c r="AU218" s="206" t="s">
        <v>85</v>
      </c>
      <c r="AV218" s="13" t="s">
        <v>85</v>
      </c>
      <c r="AW218" s="13" t="s">
        <v>37</v>
      </c>
      <c r="AX218" s="13" t="s">
        <v>75</v>
      </c>
      <c r="AY218" s="206" t="s">
        <v>155</v>
      </c>
    </row>
    <row r="219" spans="1:65" s="13" customFormat="1" ht="11.25">
      <c r="B219" s="196"/>
      <c r="C219" s="197"/>
      <c r="D219" s="179" t="s">
        <v>241</v>
      </c>
      <c r="E219" s="198" t="s">
        <v>19</v>
      </c>
      <c r="F219" s="199" t="s">
        <v>672</v>
      </c>
      <c r="G219" s="197"/>
      <c r="H219" s="200">
        <v>117.5</v>
      </c>
      <c r="I219" s="201"/>
      <c r="J219" s="197"/>
      <c r="K219" s="197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241</v>
      </c>
      <c r="AU219" s="206" t="s">
        <v>85</v>
      </c>
      <c r="AV219" s="13" t="s">
        <v>85</v>
      </c>
      <c r="AW219" s="13" t="s">
        <v>37</v>
      </c>
      <c r="AX219" s="13" t="s">
        <v>75</v>
      </c>
      <c r="AY219" s="206" t="s">
        <v>155</v>
      </c>
    </row>
    <row r="220" spans="1:65" s="14" customFormat="1" ht="11.25">
      <c r="B220" s="207"/>
      <c r="C220" s="208"/>
      <c r="D220" s="179" t="s">
        <v>241</v>
      </c>
      <c r="E220" s="209" t="s">
        <v>19</v>
      </c>
      <c r="F220" s="210" t="s">
        <v>243</v>
      </c>
      <c r="G220" s="208"/>
      <c r="H220" s="211">
        <v>313.38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241</v>
      </c>
      <c r="AU220" s="217" t="s">
        <v>85</v>
      </c>
      <c r="AV220" s="14" t="s">
        <v>160</v>
      </c>
      <c r="AW220" s="14" t="s">
        <v>37</v>
      </c>
      <c r="AX220" s="14" t="s">
        <v>83</v>
      </c>
      <c r="AY220" s="217" t="s">
        <v>155</v>
      </c>
    </row>
    <row r="221" spans="1:65" s="2" customFormat="1" ht="21.75" customHeight="1">
      <c r="A221" s="33"/>
      <c r="B221" s="34"/>
      <c r="C221" s="165" t="s">
        <v>674</v>
      </c>
      <c r="D221" s="165" t="s">
        <v>156</v>
      </c>
      <c r="E221" s="166" t="s">
        <v>394</v>
      </c>
      <c r="F221" s="167" t="s">
        <v>395</v>
      </c>
      <c r="G221" s="168" t="s">
        <v>246</v>
      </c>
      <c r="H221" s="169">
        <v>313.38</v>
      </c>
      <c r="I221" s="170"/>
      <c r="J221" s="171">
        <f>ROUND(I221*H221,2)</f>
        <v>0</v>
      </c>
      <c r="K221" s="172"/>
      <c r="L221" s="38"/>
      <c r="M221" s="173" t="s">
        <v>19</v>
      </c>
      <c r="N221" s="174" t="s">
        <v>46</v>
      </c>
      <c r="O221" s="63"/>
      <c r="P221" s="175">
        <f>O221*H221</f>
        <v>0</v>
      </c>
      <c r="Q221" s="175">
        <v>0</v>
      </c>
      <c r="R221" s="175">
        <f>Q221*H221</f>
        <v>0</v>
      </c>
      <c r="S221" s="175">
        <v>0</v>
      </c>
      <c r="T221" s="17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7" t="s">
        <v>160</v>
      </c>
      <c r="AT221" s="177" t="s">
        <v>156</v>
      </c>
      <c r="AU221" s="177" t="s">
        <v>85</v>
      </c>
      <c r="AY221" s="16" t="s">
        <v>155</v>
      </c>
      <c r="BE221" s="178">
        <f>IF(N221="základní",J221,0)</f>
        <v>0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16" t="s">
        <v>83</v>
      </c>
      <c r="BK221" s="178">
        <f>ROUND(I221*H221,2)</f>
        <v>0</v>
      </c>
      <c r="BL221" s="16" t="s">
        <v>160</v>
      </c>
      <c r="BM221" s="177" t="s">
        <v>675</v>
      </c>
    </row>
    <row r="222" spans="1:65" s="13" customFormat="1" ht="11.25">
      <c r="B222" s="196"/>
      <c r="C222" s="197"/>
      <c r="D222" s="179" t="s">
        <v>241</v>
      </c>
      <c r="E222" s="198" t="s">
        <v>19</v>
      </c>
      <c r="F222" s="199" t="s">
        <v>671</v>
      </c>
      <c r="G222" s="197"/>
      <c r="H222" s="200">
        <v>195.88</v>
      </c>
      <c r="I222" s="201"/>
      <c r="J222" s="197"/>
      <c r="K222" s="197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241</v>
      </c>
      <c r="AU222" s="206" t="s">
        <v>85</v>
      </c>
      <c r="AV222" s="13" t="s">
        <v>85</v>
      </c>
      <c r="AW222" s="13" t="s">
        <v>37</v>
      </c>
      <c r="AX222" s="13" t="s">
        <v>75</v>
      </c>
      <c r="AY222" s="206" t="s">
        <v>155</v>
      </c>
    </row>
    <row r="223" spans="1:65" s="13" customFormat="1" ht="11.25">
      <c r="B223" s="196"/>
      <c r="C223" s="197"/>
      <c r="D223" s="179" t="s">
        <v>241</v>
      </c>
      <c r="E223" s="198" t="s">
        <v>19</v>
      </c>
      <c r="F223" s="199" t="s">
        <v>672</v>
      </c>
      <c r="G223" s="197"/>
      <c r="H223" s="200">
        <v>117.5</v>
      </c>
      <c r="I223" s="201"/>
      <c r="J223" s="197"/>
      <c r="K223" s="197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241</v>
      </c>
      <c r="AU223" s="206" t="s">
        <v>85</v>
      </c>
      <c r="AV223" s="13" t="s">
        <v>85</v>
      </c>
      <c r="AW223" s="13" t="s">
        <v>37</v>
      </c>
      <c r="AX223" s="13" t="s">
        <v>75</v>
      </c>
      <c r="AY223" s="206" t="s">
        <v>155</v>
      </c>
    </row>
    <row r="224" spans="1:65" s="14" customFormat="1" ht="11.25">
      <c r="B224" s="207"/>
      <c r="C224" s="208"/>
      <c r="D224" s="179" t="s">
        <v>241</v>
      </c>
      <c r="E224" s="209" t="s">
        <v>19</v>
      </c>
      <c r="F224" s="210" t="s">
        <v>243</v>
      </c>
      <c r="G224" s="208"/>
      <c r="H224" s="211">
        <v>313.38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241</v>
      </c>
      <c r="AU224" s="217" t="s">
        <v>85</v>
      </c>
      <c r="AV224" s="14" t="s">
        <v>160</v>
      </c>
      <c r="AW224" s="14" t="s">
        <v>37</v>
      </c>
      <c r="AX224" s="14" t="s">
        <v>83</v>
      </c>
      <c r="AY224" s="217" t="s">
        <v>155</v>
      </c>
    </row>
    <row r="225" spans="1:65" s="2" customFormat="1" ht="16.5" customHeight="1">
      <c r="A225" s="33"/>
      <c r="B225" s="34"/>
      <c r="C225" s="165" t="s">
        <v>676</v>
      </c>
      <c r="D225" s="165" t="s">
        <v>156</v>
      </c>
      <c r="E225" s="166" t="s">
        <v>398</v>
      </c>
      <c r="F225" s="167" t="s">
        <v>399</v>
      </c>
      <c r="G225" s="168" t="s">
        <v>246</v>
      </c>
      <c r="H225" s="169">
        <v>313.38</v>
      </c>
      <c r="I225" s="170"/>
      <c r="J225" s="171">
        <f>ROUND(I225*H225,2)</f>
        <v>0</v>
      </c>
      <c r="K225" s="172"/>
      <c r="L225" s="38"/>
      <c r="M225" s="173" t="s">
        <v>19</v>
      </c>
      <c r="N225" s="174" t="s">
        <v>46</v>
      </c>
      <c r="O225" s="63"/>
      <c r="P225" s="175">
        <f>O225*H225</f>
        <v>0</v>
      </c>
      <c r="Q225" s="175">
        <v>0</v>
      </c>
      <c r="R225" s="175">
        <f>Q225*H225</f>
        <v>0</v>
      </c>
      <c r="S225" s="175">
        <v>0</v>
      </c>
      <c r="T225" s="176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7" t="s">
        <v>160</v>
      </c>
      <c r="AT225" s="177" t="s">
        <v>156</v>
      </c>
      <c r="AU225" s="177" t="s">
        <v>85</v>
      </c>
      <c r="AY225" s="16" t="s">
        <v>155</v>
      </c>
      <c r="BE225" s="178">
        <f>IF(N225="základní",J225,0)</f>
        <v>0</v>
      </c>
      <c r="BF225" s="178">
        <f>IF(N225="snížená",J225,0)</f>
        <v>0</v>
      </c>
      <c r="BG225" s="178">
        <f>IF(N225="zákl. přenesená",J225,0)</f>
        <v>0</v>
      </c>
      <c r="BH225" s="178">
        <f>IF(N225="sníž. přenesená",J225,0)</f>
        <v>0</v>
      </c>
      <c r="BI225" s="178">
        <f>IF(N225="nulová",J225,0)</f>
        <v>0</v>
      </c>
      <c r="BJ225" s="16" t="s">
        <v>83</v>
      </c>
      <c r="BK225" s="178">
        <f>ROUND(I225*H225,2)</f>
        <v>0</v>
      </c>
      <c r="BL225" s="16" t="s">
        <v>160</v>
      </c>
      <c r="BM225" s="177" t="s">
        <v>677</v>
      </c>
    </row>
    <row r="226" spans="1:65" s="2" customFormat="1" ht="29.25">
      <c r="A226" s="33"/>
      <c r="B226" s="34"/>
      <c r="C226" s="35"/>
      <c r="D226" s="179" t="s">
        <v>162</v>
      </c>
      <c r="E226" s="35"/>
      <c r="F226" s="180" t="s">
        <v>401</v>
      </c>
      <c r="G226" s="35"/>
      <c r="H226" s="35"/>
      <c r="I226" s="181"/>
      <c r="J226" s="35"/>
      <c r="K226" s="35"/>
      <c r="L226" s="38"/>
      <c r="M226" s="182"/>
      <c r="N226" s="183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162</v>
      </c>
      <c r="AU226" s="16" t="s">
        <v>85</v>
      </c>
    </row>
    <row r="227" spans="1:65" s="13" customFormat="1" ht="11.25">
      <c r="B227" s="196"/>
      <c r="C227" s="197"/>
      <c r="D227" s="179" t="s">
        <v>241</v>
      </c>
      <c r="E227" s="198" t="s">
        <v>19</v>
      </c>
      <c r="F227" s="199" t="s">
        <v>671</v>
      </c>
      <c r="G227" s="197"/>
      <c r="H227" s="200">
        <v>195.88</v>
      </c>
      <c r="I227" s="201"/>
      <c r="J227" s="197"/>
      <c r="K227" s="197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241</v>
      </c>
      <c r="AU227" s="206" t="s">
        <v>85</v>
      </c>
      <c r="AV227" s="13" t="s">
        <v>85</v>
      </c>
      <c r="AW227" s="13" t="s">
        <v>37</v>
      </c>
      <c r="AX227" s="13" t="s">
        <v>75</v>
      </c>
      <c r="AY227" s="206" t="s">
        <v>155</v>
      </c>
    </row>
    <row r="228" spans="1:65" s="13" customFormat="1" ht="11.25">
      <c r="B228" s="196"/>
      <c r="C228" s="197"/>
      <c r="D228" s="179" t="s">
        <v>241</v>
      </c>
      <c r="E228" s="198" t="s">
        <v>19</v>
      </c>
      <c r="F228" s="199" t="s">
        <v>672</v>
      </c>
      <c r="G228" s="197"/>
      <c r="H228" s="200">
        <v>117.5</v>
      </c>
      <c r="I228" s="201"/>
      <c r="J228" s="197"/>
      <c r="K228" s="197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241</v>
      </c>
      <c r="AU228" s="206" t="s">
        <v>85</v>
      </c>
      <c r="AV228" s="13" t="s">
        <v>85</v>
      </c>
      <c r="AW228" s="13" t="s">
        <v>37</v>
      </c>
      <c r="AX228" s="13" t="s">
        <v>75</v>
      </c>
      <c r="AY228" s="206" t="s">
        <v>155</v>
      </c>
    </row>
    <row r="229" spans="1:65" s="14" customFormat="1" ht="11.25">
      <c r="B229" s="207"/>
      <c r="C229" s="208"/>
      <c r="D229" s="179" t="s">
        <v>241</v>
      </c>
      <c r="E229" s="209" t="s">
        <v>19</v>
      </c>
      <c r="F229" s="210" t="s">
        <v>243</v>
      </c>
      <c r="G229" s="208"/>
      <c r="H229" s="211">
        <v>313.38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241</v>
      </c>
      <c r="AU229" s="217" t="s">
        <v>85</v>
      </c>
      <c r="AV229" s="14" t="s">
        <v>160</v>
      </c>
      <c r="AW229" s="14" t="s">
        <v>37</v>
      </c>
      <c r="AX229" s="14" t="s">
        <v>83</v>
      </c>
      <c r="AY229" s="217" t="s">
        <v>155</v>
      </c>
    </row>
    <row r="230" spans="1:65" s="2" customFormat="1" ht="16.5" customHeight="1">
      <c r="A230" s="33"/>
      <c r="B230" s="34"/>
      <c r="C230" s="165" t="s">
        <v>678</v>
      </c>
      <c r="D230" s="165" t="s">
        <v>156</v>
      </c>
      <c r="E230" s="166" t="s">
        <v>679</v>
      </c>
      <c r="F230" s="167" t="s">
        <v>680</v>
      </c>
      <c r="G230" s="168" t="s">
        <v>246</v>
      </c>
      <c r="H230" s="169">
        <v>313.38</v>
      </c>
      <c r="I230" s="170"/>
      <c r="J230" s="171">
        <f>ROUND(I230*H230,2)</f>
        <v>0</v>
      </c>
      <c r="K230" s="172"/>
      <c r="L230" s="38"/>
      <c r="M230" s="173" t="s">
        <v>19</v>
      </c>
      <c r="N230" s="174" t="s">
        <v>46</v>
      </c>
      <c r="O230" s="63"/>
      <c r="P230" s="175">
        <f>O230*H230</f>
        <v>0</v>
      </c>
      <c r="Q230" s="175">
        <v>0</v>
      </c>
      <c r="R230" s="175">
        <f>Q230*H230</f>
        <v>0</v>
      </c>
      <c r="S230" s="175">
        <v>0</v>
      </c>
      <c r="T230" s="176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7" t="s">
        <v>160</v>
      </c>
      <c r="AT230" s="177" t="s">
        <v>156</v>
      </c>
      <c r="AU230" s="177" t="s">
        <v>85</v>
      </c>
      <c r="AY230" s="16" t="s">
        <v>155</v>
      </c>
      <c r="BE230" s="178">
        <f>IF(N230="základní",J230,0)</f>
        <v>0</v>
      </c>
      <c r="BF230" s="178">
        <f>IF(N230="snížená",J230,0)</f>
        <v>0</v>
      </c>
      <c r="BG230" s="178">
        <f>IF(N230="zákl. přenesená",J230,0)</f>
        <v>0</v>
      </c>
      <c r="BH230" s="178">
        <f>IF(N230="sníž. přenesená",J230,0)</f>
        <v>0</v>
      </c>
      <c r="BI230" s="178">
        <f>IF(N230="nulová",J230,0)</f>
        <v>0</v>
      </c>
      <c r="BJ230" s="16" t="s">
        <v>83</v>
      </c>
      <c r="BK230" s="178">
        <f>ROUND(I230*H230,2)</f>
        <v>0</v>
      </c>
      <c r="BL230" s="16" t="s">
        <v>160</v>
      </c>
      <c r="BM230" s="177" t="s">
        <v>681</v>
      </c>
    </row>
    <row r="231" spans="1:65" s="2" customFormat="1" ht="29.25">
      <c r="A231" s="33"/>
      <c r="B231" s="34"/>
      <c r="C231" s="35"/>
      <c r="D231" s="179" t="s">
        <v>162</v>
      </c>
      <c r="E231" s="35"/>
      <c r="F231" s="180" t="s">
        <v>682</v>
      </c>
      <c r="G231" s="35"/>
      <c r="H231" s="35"/>
      <c r="I231" s="181"/>
      <c r="J231" s="35"/>
      <c r="K231" s="35"/>
      <c r="L231" s="38"/>
      <c r="M231" s="182"/>
      <c r="N231" s="183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162</v>
      </c>
      <c r="AU231" s="16" t="s">
        <v>85</v>
      </c>
    </row>
    <row r="232" spans="1:65" s="13" customFormat="1" ht="11.25">
      <c r="B232" s="196"/>
      <c r="C232" s="197"/>
      <c r="D232" s="179" t="s">
        <v>241</v>
      </c>
      <c r="E232" s="198" t="s">
        <v>19</v>
      </c>
      <c r="F232" s="199" t="s">
        <v>671</v>
      </c>
      <c r="G232" s="197"/>
      <c r="H232" s="200">
        <v>195.88</v>
      </c>
      <c r="I232" s="201"/>
      <c r="J232" s="197"/>
      <c r="K232" s="197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241</v>
      </c>
      <c r="AU232" s="206" t="s">
        <v>85</v>
      </c>
      <c r="AV232" s="13" t="s">
        <v>85</v>
      </c>
      <c r="AW232" s="13" t="s">
        <v>37</v>
      </c>
      <c r="AX232" s="13" t="s">
        <v>75</v>
      </c>
      <c r="AY232" s="206" t="s">
        <v>155</v>
      </c>
    </row>
    <row r="233" spans="1:65" s="13" customFormat="1" ht="11.25">
      <c r="B233" s="196"/>
      <c r="C233" s="197"/>
      <c r="D233" s="179" t="s">
        <v>241</v>
      </c>
      <c r="E233" s="198" t="s">
        <v>19</v>
      </c>
      <c r="F233" s="199" t="s">
        <v>672</v>
      </c>
      <c r="G233" s="197"/>
      <c r="H233" s="200">
        <v>117.5</v>
      </c>
      <c r="I233" s="201"/>
      <c r="J233" s="197"/>
      <c r="K233" s="197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241</v>
      </c>
      <c r="AU233" s="206" t="s">
        <v>85</v>
      </c>
      <c r="AV233" s="13" t="s">
        <v>85</v>
      </c>
      <c r="AW233" s="13" t="s">
        <v>37</v>
      </c>
      <c r="AX233" s="13" t="s">
        <v>75</v>
      </c>
      <c r="AY233" s="206" t="s">
        <v>155</v>
      </c>
    </row>
    <row r="234" spans="1:65" s="14" customFormat="1" ht="11.25">
      <c r="B234" s="207"/>
      <c r="C234" s="208"/>
      <c r="D234" s="179" t="s">
        <v>241</v>
      </c>
      <c r="E234" s="209" t="s">
        <v>19</v>
      </c>
      <c r="F234" s="210" t="s">
        <v>243</v>
      </c>
      <c r="G234" s="208"/>
      <c r="H234" s="211">
        <v>313.38</v>
      </c>
      <c r="I234" s="212"/>
      <c r="J234" s="208"/>
      <c r="K234" s="208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241</v>
      </c>
      <c r="AU234" s="217" t="s">
        <v>85</v>
      </c>
      <c r="AV234" s="14" t="s">
        <v>160</v>
      </c>
      <c r="AW234" s="14" t="s">
        <v>37</v>
      </c>
      <c r="AX234" s="14" t="s">
        <v>83</v>
      </c>
      <c r="AY234" s="217" t="s">
        <v>155</v>
      </c>
    </row>
    <row r="235" spans="1:65" s="11" customFormat="1" ht="22.9" customHeight="1">
      <c r="B235" s="151"/>
      <c r="C235" s="152"/>
      <c r="D235" s="153" t="s">
        <v>74</v>
      </c>
      <c r="E235" s="194" t="s">
        <v>421</v>
      </c>
      <c r="F235" s="194" t="s">
        <v>422</v>
      </c>
      <c r="G235" s="152"/>
      <c r="H235" s="152"/>
      <c r="I235" s="155"/>
      <c r="J235" s="195">
        <f>BK235</f>
        <v>0</v>
      </c>
      <c r="K235" s="152"/>
      <c r="L235" s="157"/>
      <c r="M235" s="158"/>
      <c r="N235" s="159"/>
      <c r="O235" s="159"/>
      <c r="P235" s="160">
        <f>P236</f>
        <v>0</v>
      </c>
      <c r="Q235" s="159"/>
      <c r="R235" s="160">
        <f>R236</f>
        <v>0</v>
      </c>
      <c r="S235" s="159"/>
      <c r="T235" s="161">
        <f>T236</f>
        <v>0</v>
      </c>
      <c r="AR235" s="162" t="s">
        <v>83</v>
      </c>
      <c r="AT235" s="163" t="s">
        <v>74</v>
      </c>
      <c r="AU235" s="163" t="s">
        <v>83</v>
      </c>
      <c r="AY235" s="162" t="s">
        <v>155</v>
      </c>
      <c r="BK235" s="164">
        <f>BK236</f>
        <v>0</v>
      </c>
    </row>
    <row r="236" spans="1:65" s="2" customFormat="1" ht="21.75" customHeight="1">
      <c r="A236" s="33"/>
      <c r="B236" s="34"/>
      <c r="C236" s="165" t="s">
        <v>683</v>
      </c>
      <c r="D236" s="165" t="s">
        <v>156</v>
      </c>
      <c r="E236" s="166" t="s">
        <v>424</v>
      </c>
      <c r="F236" s="167" t="s">
        <v>425</v>
      </c>
      <c r="G236" s="168" t="s">
        <v>324</v>
      </c>
      <c r="H236" s="169">
        <v>432.50200000000001</v>
      </c>
      <c r="I236" s="170"/>
      <c r="J236" s="171">
        <f>ROUND(I236*H236,2)</f>
        <v>0</v>
      </c>
      <c r="K236" s="172"/>
      <c r="L236" s="38"/>
      <c r="M236" s="218" t="s">
        <v>19</v>
      </c>
      <c r="N236" s="219" t="s">
        <v>46</v>
      </c>
      <c r="O236" s="186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7" t="s">
        <v>160</v>
      </c>
      <c r="AT236" s="177" t="s">
        <v>156</v>
      </c>
      <c r="AU236" s="177" t="s">
        <v>85</v>
      </c>
      <c r="AY236" s="16" t="s">
        <v>155</v>
      </c>
      <c r="BE236" s="178">
        <f>IF(N236="základní",J236,0)</f>
        <v>0</v>
      </c>
      <c r="BF236" s="178">
        <f>IF(N236="snížená",J236,0)</f>
        <v>0</v>
      </c>
      <c r="BG236" s="178">
        <f>IF(N236="zákl. přenesená",J236,0)</f>
        <v>0</v>
      </c>
      <c r="BH236" s="178">
        <f>IF(N236="sníž. přenesená",J236,0)</f>
        <v>0</v>
      </c>
      <c r="BI236" s="178">
        <f>IF(N236="nulová",J236,0)</f>
        <v>0</v>
      </c>
      <c r="BJ236" s="16" t="s">
        <v>83</v>
      </c>
      <c r="BK236" s="178">
        <f>ROUND(I236*H236,2)</f>
        <v>0</v>
      </c>
      <c r="BL236" s="16" t="s">
        <v>160</v>
      </c>
      <c r="BM236" s="177" t="s">
        <v>684</v>
      </c>
    </row>
    <row r="237" spans="1:65" s="2" customFormat="1" ht="6.95" customHeight="1">
      <c r="A237" s="33"/>
      <c r="B237" s="46"/>
      <c r="C237" s="47"/>
      <c r="D237" s="47"/>
      <c r="E237" s="47"/>
      <c r="F237" s="47"/>
      <c r="G237" s="47"/>
      <c r="H237" s="47"/>
      <c r="I237" s="47"/>
      <c r="J237" s="47"/>
      <c r="K237" s="47"/>
      <c r="L237" s="38"/>
      <c r="M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</row>
  </sheetData>
  <sheetProtection algorithmName="SHA-512" hashValue="kIbaE90XTKgkiQHe7aoNZdO9FGDnVAjWt7Xogc9wLg9z0NOHAnGU2ROsk5NNTeSW0biI19vOWV15aUfkLCyBPQ==" saltValue="3GJrSEnkVc9xi9d7jYKuQfci9JtWMFJqSHEytYevemnUuA/fylWuzRngpZNm6KfI8GThsLIYnRTF5ks8LV+hng==" spinCount="100000" sheet="1" objects="1" scenarios="1" formatColumns="0" formatRows="0" autoFilter="0"/>
  <autoFilter ref="C86:K236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103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685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ROUND(J84,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ROUND((SUM(BE84:BE165)),  2)</f>
        <v>0</v>
      </c>
      <c r="G33" s="33"/>
      <c r="H33" s="33"/>
      <c r="I33" s="117">
        <v>0.21</v>
      </c>
      <c r="J33" s="116">
        <f>ROUND(((SUM(BE84:BE165))*I33),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ROUND((SUM(BF84:BF165)),  2)</f>
        <v>0</v>
      </c>
      <c r="G34" s="33"/>
      <c r="H34" s="33"/>
      <c r="I34" s="117">
        <v>0.15</v>
      </c>
      <c r="J34" s="116">
        <f>ROUND(((SUM(BF84:BF165))*I34),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ROUND((SUM(BG84:BG165)),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ROUND((SUM(BH84:BH165)),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ROUND((SUM(BI84:BI165)),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032_PŠ 1.etapa - SO 03 - ř.km 29,695 - 29,844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J84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227</v>
      </c>
      <c r="E60" s="136"/>
      <c r="F60" s="136"/>
      <c r="G60" s="136"/>
      <c r="H60" s="136"/>
      <c r="I60" s="136"/>
      <c r="J60" s="137">
        <f>J85</f>
        <v>0</v>
      </c>
      <c r="K60" s="134"/>
      <c r="L60" s="138"/>
    </row>
    <row r="61" spans="1:47" s="12" customFormat="1" ht="19.899999999999999" customHeight="1">
      <c r="B61" s="188"/>
      <c r="C61" s="189"/>
      <c r="D61" s="190" t="s">
        <v>228</v>
      </c>
      <c r="E61" s="191"/>
      <c r="F61" s="191"/>
      <c r="G61" s="191"/>
      <c r="H61" s="191"/>
      <c r="I61" s="191"/>
      <c r="J61" s="192">
        <f>J86</f>
        <v>0</v>
      </c>
      <c r="K61" s="189"/>
      <c r="L61" s="193"/>
    </row>
    <row r="62" spans="1:47" s="12" customFormat="1" ht="19.899999999999999" customHeight="1">
      <c r="B62" s="188"/>
      <c r="C62" s="189"/>
      <c r="D62" s="190" t="s">
        <v>229</v>
      </c>
      <c r="E62" s="191"/>
      <c r="F62" s="191"/>
      <c r="G62" s="191"/>
      <c r="H62" s="191"/>
      <c r="I62" s="191"/>
      <c r="J62" s="192">
        <f>J118</f>
        <v>0</v>
      </c>
      <c r="K62" s="189"/>
      <c r="L62" s="193"/>
    </row>
    <row r="63" spans="1:47" s="12" customFormat="1" ht="19.899999999999999" customHeight="1">
      <c r="B63" s="188"/>
      <c r="C63" s="189"/>
      <c r="D63" s="190" t="s">
        <v>230</v>
      </c>
      <c r="E63" s="191"/>
      <c r="F63" s="191"/>
      <c r="G63" s="191"/>
      <c r="H63" s="191"/>
      <c r="I63" s="191"/>
      <c r="J63" s="192">
        <f>J147</f>
        <v>0</v>
      </c>
      <c r="K63" s="189"/>
      <c r="L63" s="193"/>
    </row>
    <row r="64" spans="1:47" s="12" customFormat="1" ht="19.899999999999999" customHeight="1">
      <c r="B64" s="188"/>
      <c r="C64" s="189"/>
      <c r="D64" s="190" t="s">
        <v>233</v>
      </c>
      <c r="E64" s="191"/>
      <c r="F64" s="191"/>
      <c r="G64" s="191"/>
      <c r="H64" s="191"/>
      <c r="I64" s="191"/>
      <c r="J64" s="192">
        <f>J164</f>
        <v>0</v>
      </c>
      <c r="K64" s="189"/>
      <c r="L64" s="193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>
      <c r="A70" s="33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>
      <c r="A71" s="33"/>
      <c r="B71" s="34"/>
      <c r="C71" s="22" t="s">
        <v>139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284" t="str">
        <f>E7</f>
        <v>Desná, Loučná nad Desnou - oprava zdí a koryta toku, 1. etapa</v>
      </c>
      <c r="F74" s="285"/>
      <c r="G74" s="285"/>
      <c r="H74" s="28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132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241" t="str">
        <f>E9</f>
        <v>032_PŠ 1.etapa - SO 03 - ř.km 29,695 - 29,844</v>
      </c>
      <c r="F76" s="286"/>
      <c r="G76" s="286"/>
      <c r="H76" s="286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21</v>
      </c>
      <c r="D78" s="35"/>
      <c r="E78" s="35"/>
      <c r="F78" s="26" t="str">
        <f>F12</f>
        <v>KN Rejhotice</v>
      </c>
      <c r="G78" s="35"/>
      <c r="H78" s="35"/>
      <c r="I78" s="28" t="s">
        <v>23</v>
      </c>
      <c r="J78" s="58" t="str">
        <f>IF(J12="","",J12)</f>
        <v>15. 2. 2021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25</v>
      </c>
      <c r="D80" s="35"/>
      <c r="E80" s="35"/>
      <c r="F80" s="26" t="str">
        <f>E15</f>
        <v>Povodí Moravy, s.p.</v>
      </c>
      <c r="G80" s="35"/>
      <c r="H80" s="35"/>
      <c r="I80" s="28" t="s">
        <v>33</v>
      </c>
      <c r="J80" s="31" t="str">
        <f>E21</f>
        <v>Ing. Vít Pučálek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31</v>
      </c>
      <c r="D81" s="35"/>
      <c r="E81" s="35"/>
      <c r="F81" s="26" t="str">
        <f>IF(E18="","",E18)</f>
        <v>Vyplň údaj</v>
      </c>
      <c r="G81" s="35"/>
      <c r="H81" s="35"/>
      <c r="I81" s="28" t="s">
        <v>38</v>
      </c>
      <c r="J81" s="31" t="str">
        <f>E24</f>
        <v>Ing. Vít Pučálek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0" customFormat="1" ht="29.25" customHeight="1">
      <c r="A83" s="139"/>
      <c r="B83" s="140"/>
      <c r="C83" s="141" t="s">
        <v>140</v>
      </c>
      <c r="D83" s="142" t="s">
        <v>60</v>
      </c>
      <c r="E83" s="142" t="s">
        <v>56</v>
      </c>
      <c r="F83" s="142" t="s">
        <v>57</v>
      </c>
      <c r="G83" s="142" t="s">
        <v>141</v>
      </c>
      <c r="H83" s="142" t="s">
        <v>142</v>
      </c>
      <c r="I83" s="142" t="s">
        <v>143</v>
      </c>
      <c r="J83" s="143" t="s">
        <v>136</v>
      </c>
      <c r="K83" s="144" t="s">
        <v>144</v>
      </c>
      <c r="L83" s="145"/>
      <c r="M83" s="67" t="s">
        <v>19</v>
      </c>
      <c r="N83" s="68" t="s">
        <v>45</v>
      </c>
      <c r="O83" s="68" t="s">
        <v>145</v>
      </c>
      <c r="P83" s="68" t="s">
        <v>146</v>
      </c>
      <c r="Q83" s="68" t="s">
        <v>147</v>
      </c>
      <c r="R83" s="68" t="s">
        <v>148</v>
      </c>
      <c r="S83" s="68" t="s">
        <v>149</v>
      </c>
      <c r="T83" s="69" t="s">
        <v>150</v>
      </c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</row>
    <row r="84" spans="1:65" s="2" customFormat="1" ht="22.9" customHeight="1">
      <c r="A84" s="33"/>
      <c r="B84" s="34"/>
      <c r="C84" s="74" t="s">
        <v>151</v>
      </c>
      <c r="D84" s="35"/>
      <c r="E84" s="35"/>
      <c r="F84" s="35"/>
      <c r="G84" s="35"/>
      <c r="H84" s="35"/>
      <c r="I84" s="35"/>
      <c r="J84" s="146">
        <f>BK84</f>
        <v>0</v>
      </c>
      <c r="K84" s="35"/>
      <c r="L84" s="38"/>
      <c r="M84" s="70"/>
      <c r="N84" s="147"/>
      <c r="O84" s="71"/>
      <c r="P84" s="148">
        <f>P85</f>
        <v>0</v>
      </c>
      <c r="Q84" s="71"/>
      <c r="R84" s="148">
        <f>R85</f>
        <v>517.03233229199998</v>
      </c>
      <c r="S84" s="71"/>
      <c r="T84" s="149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74</v>
      </c>
      <c r="AU84" s="16" t="s">
        <v>137</v>
      </c>
      <c r="BK84" s="150">
        <f>BK85</f>
        <v>0</v>
      </c>
    </row>
    <row r="85" spans="1:65" s="11" customFormat="1" ht="25.9" customHeight="1">
      <c r="B85" s="151"/>
      <c r="C85" s="152"/>
      <c r="D85" s="153" t="s">
        <v>74</v>
      </c>
      <c r="E85" s="154" t="s">
        <v>234</v>
      </c>
      <c r="F85" s="154" t="s">
        <v>235</v>
      </c>
      <c r="G85" s="152"/>
      <c r="H85" s="152"/>
      <c r="I85" s="155"/>
      <c r="J85" s="156">
        <f>BK85</f>
        <v>0</v>
      </c>
      <c r="K85" s="152"/>
      <c r="L85" s="157"/>
      <c r="M85" s="158"/>
      <c r="N85" s="159"/>
      <c r="O85" s="159"/>
      <c r="P85" s="160">
        <f>P86+P118+P147+P164</f>
        <v>0</v>
      </c>
      <c r="Q85" s="159"/>
      <c r="R85" s="160">
        <f>R86+R118+R147+R164</f>
        <v>517.03233229199998</v>
      </c>
      <c r="S85" s="159"/>
      <c r="T85" s="161">
        <f>T86+T118+T147+T164</f>
        <v>0</v>
      </c>
      <c r="AR85" s="162" t="s">
        <v>83</v>
      </c>
      <c r="AT85" s="163" t="s">
        <v>74</v>
      </c>
      <c r="AU85" s="163" t="s">
        <v>75</v>
      </c>
      <c r="AY85" s="162" t="s">
        <v>155</v>
      </c>
      <c r="BK85" s="164">
        <f>BK86+BK118+BK147+BK164</f>
        <v>0</v>
      </c>
    </row>
    <row r="86" spans="1:65" s="11" customFormat="1" ht="22.9" customHeight="1">
      <c r="B86" s="151"/>
      <c r="C86" s="152"/>
      <c r="D86" s="153" t="s">
        <v>74</v>
      </c>
      <c r="E86" s="194" t="s">
        <v>83</v>
      </c>
      <c r="F86" s="194" t="s">
        <v>236</v>
      </c>
      <c r="G86" s="152"/>
      <c r="H86" s="152"/>
      <c r="I86" s="155"/>
      <c r="J86" s="195">
        <f>BK86</f>
        <v>0</v>
      </c>
      <c r="K86" s="152"/>
      <c r="L86" s="157"/>
      <c r="M86" s="158"/>
      <c r="N86" s="159"/>
      <c r="O86" s="159"/>
      <c r="P86" s="160">
        <f>SUM(P87:P117)</f>
        <v>0</v>
      </c>
      <c r="Q86" s="159"/>
      <c r="R86" s="160">
        <f>SUM(R87:R117)</f>
        <v>0.81583640199999996</v>
      </c>
      <c r="S86" s="159"/>
      <c r="T86" s="161">
        <f>SUM(T87:T117)</f>
        <v>0</v>
      </c>
      <c r="AR86" s="162" t="s">
        <v>83</v>
      </c>
      <c r="AT86" s="163" t="s">
        <v>74</v>
      </c>
      <c r="AU86" s="163" t="s">
        <v>83</v>
      </c>
      <c r="AY86" s="162" t="s">
        <v>155</v>
      </c>
      <c r="BK86" s="164">
        <f>SUM(BK87:BK117)</f>
        <v>0</v>
      </c>
    </row>
    <row r="87" spans="1:65" s="2" customFormat="1" ht="16.5" customHeight="1">
      <c r="A87" s="33"/>
      <c r="B87" s="34"/>
      <c r="C87" s="165" t="s">
        <v>83</v>
      </c>
      <c r="D87" s="165" t="s">
        <v>156</v>
      </c>
      <c r="E87" s="166" t="s">
        <v>237</v>
      </c>
      <c r="F87" s="167" t="s">
        <v>238</v>
      </c>
      <c r="G87" s="168" t="s">
        <v>159</v>
      </c>
      <c r="H87" s="169">
        <v>160</v>
      </c>
      <c r="I87" s="170"/>
      <c r="J87" s="171">
        <f>ROUND(I87*H87,2)</f>
        <v>0</v>
      </c>
      <c r="K87" s="172"/>
      <c r="L87" s="38"/>
      <c r="M87" s="173" t="s">
        <v>19</v>
      </c>
      <c r="N87" s="174" t="s">
        <v>46</v>
      </c>
      <c r="O87" s="63"/>
      <c r="P87" s="175">
        <f>O87*H87</f>
        <v>0</v>
      </c>
      <c r="Q87" s="175">
        <v>0</v>
      </c>
      <c r="R87" s="175">
        <f>Q87*H87</f>
        <v>0</v>
      </c>
      <c r="S87" s="175">
        <v>0</v>
      </c>
      <c r="T87" s="176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77" t="s">
        <v>160</v>
      </c>
      <c r="AT87" s="177" t="s">
        <v>156</v>
      </c>
      <c r="AU87" s="177" t="s">
        <v>85</v>
      </c>
      <c r="AY87" s="16" t="s">
        <v>155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16" t="s">
        <v>83</v>
      </c>
      <c r="BK87" s="178">
        <f>ROUND(I87*H87,2)</f>
        <v>0</v>
      </c>
      <c r="BL87" s="16" t="s">
        <v>160</v>
      </c>
      <c r="BM87" s="177" t="s">
        <v>686</v>
      </c>
    </row>
    <row r="88" spans="1:65" s="2" customFormat="1" ht="58.5">
      <c r="A88" s="33"/>
      <c r="B88" s="34"/>
      <c r="C88" s="35"/>
      <c r="D88" s="179" t="s">
        <v>162</v>
      </c>
      <c r="E88" s="35"/>
      <c r="F88" s="180" t="s">
        <v>240</v>
      </c>
      <c r="G88" s="35"/>
      <c r="H88" s="35"/>
      <c r="I88" s="181"/>
      <c r="J88" s="35"/>
      <c r="K88" s="35"/>
      <c r="L88" s="38"/>
      <c r="M88" s="182"/>
      <c r="N88" s="183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162</v>
      </c>
      <c r="AU88" s="16" t="s">
        <v>85</v>
      </c>
    </row>
    <row r="89" spans="1:65" s="13" customFormat="1" ht="11.25">
      <c r="B89" s="196"/>
      <c r="C89" s="197"/>
      <c r="D89" s="179" t="s">
        <v>241</v>
      </c>
      <c r="E89" s="198" t="s">
        <v>19</v>
      </c>
      <c r="F89" s="199" t="s">
        <v>687</v>
      </c>
      <c r="G89" s="197"/>
      <c r="H89" s="200">
        <v>160</v>
      </c>
      <c r="I89" s="201"/>
      <c r="J89" s="197"/>
      <c r="K89" s="197"/>
      <c r="L89" s="202"/>
      <c r="M89" s="203"/>
      <c r="N89" s="204"/>
      <c r="O89" s="204"/>
      <c r="P89" s="204"/>
      <c r="Q89" s="204"/>
      <c r="R89" s="204"/>
      <c r="S89" s="204"/>
      <c r="T89" s="205"/>
      <c r="AT89" s="206" t="s">
        <v>241</v>
      </c>
      <c r="AU89" s="206" t="s">
        <v>85</v>
      </c>
      <c r="AV89" s="13" t="s">
        <v>85</v>
      </c>
      <c r="AW89" s="13" t="s">
        <v>37</v>
      </c>
      <c r="AX89" s="13" t="s">
        <v>75</v>
      </c>
      <c r="AY89" s="206" t="s">
        <v>155</v>
      </c>
    </row>
    <row r="90" spans="1:65" s="14" customFormat="1" ht="11.25">
      <c r="B90" s="207"/>
      <c r="C90" s="208"/>
      <c r="D90" s="179" t="s">
        <v>241</v>
      </c>
      <c r="E90" s="209" t="s">
        <v>19</v>
      </c>
      <c r="F90" s="210" t="s">
        <v>243</v>
      </c>
      <c r="G90" s="208"/>
      <c r="H90" s="211">
        <v>160</v>
      </c>
      <c r="I90" s="212"/>
      <c r="J90" s="208"/>
      <c r="K90" s="208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241</v>
      </c>
      <c r="AU90" s="217" t="s">
        <v>85</v>
      </c>
      <c r="AV90" s="14" t="s">
        <v>160</v>
      </c>
      <c r="AW90" s="14" t="s">
        <v>37</v>
      </c>
      <c r="AX90" s="14" t="s">
        <v>83</v>
      </c>
      <c r="AY90" s="217" t="s">
        <v>155</v>
      </c>
    </row>
    <row r="91" spans="1:65" s="2" customFormat="1" ht="16.5" customHeight="1">
      <c r="A91" s="33"/>
      <c r="B91" s="34"/>
      <c r="C91" s="165" t="s">
        <v>85</v>
      </c>
      <c r="D91" s="165" t="s">
        <v>156</v>
      </c>
      <c r="E91" s="166" t="s">
        <v>688</v>
      </c>
      <c r="F91" s="167" t="s">
        <v>689</v>
      </c>
      <c r="G91" s="168" t="s">
        <v>336</v>
      </c>
      <c r="H91" s="169">
        <v>30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2.6981213399999999E-2</v>
      </c>
      <c r="R91" s="175">
        <f>Q91*H91</f>
        <v>0.809436402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85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690</v>
      </c>
    </row>
    <row r="92" spans="1:65" s="2" customFormat="1" ht="19.5">
      <c r="A92" s="33"/>
      <c r="B92" s="34"/>
      <c r="C92" s="35"/>
      <c r="D92" s="179" t="s">
        <v>162</v>
      </c>
      <c r="E92" s="35"/>
      <c r="F92" s="180" t="s">
        <v>691</v>
      </c>
      <c r="G92" s="35"/>
      <c r="H92" s="35"/>
      <c r="I92" s="181"/>
      <c r="J92" s="35"/>
      <c r="K92" s="35"/>
      <c r="L92" s="38"/>
      <c r="M92" s="182"/>
      <c r="N92" s="183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162</v>
      </c>
      <c r="AU92" s="16" t="s">
        <v>85</v>
      </c>
    </row>
    <row r="93" spans="1:65" s="2" customFormat="1" ht="21.75" customHeight="1">
      <c r="A93" s="33"/>
      <c r="B93" s="34"/>
      <c r="C93" s="165" t="s">
        <v>168</v>
      </c>
      <c r="D93" s="165" t="s">
        <v>156</v>
      </c>
      <c r="E93" s="166" t="s">
        <v>692</v>
      </c>
      <c r="F93" s="167" t="s">
        <v>693</v>
      </c>
      <c r="G93" s="168" t="s">
        <v>694</v>
      </c>
      <c r="H93" s="169">
        <v>160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46</v>
      </c>
      <c r="O93" s="63"/>
      <c r="P93" s="175">
        <f>O93*H93</f>
        <v>0</v>
      </c>
      <c r="Q93" s="175">
        <v>4.0000000000000003E-5</v>
      </c>
      <c r="R93" s="175">
        <f>Q93*H93</f>
        <v>6.4000000000000003E-3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160</v>
      </c>
      <c r="AT93" s="177" t="s">
        <v>156</v>
      </c>
      <c r="AU93" s="177" t="s">
        <v>85</v>
      </c>
      <c r="AY93" s="16" t="s">
        <v>155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83</v>
      </c>
      <c r="BK93" s="178">
        <f>ROUND(I93*H93,2)</f>
        <v>0</v>
      </c>
      <c r="BL93" s="16" t="s">
        <v>160</v>
      </c>
      <c r="BM93" s="177" t="s">
        <v>695</v>
      </c>
    </row>
    <row r="94" spans="1:65" s="2" customFormat="1" ht="19.5">
      <c r="A94" s="33"/>
      <c r="B94" s="34"/>
      <c r="C94" s="35"/>
      <c r="D94" s="179" t="s">
        <v>162</v>
      </c>
      <c r="E94" s="35"/>
      <c r="F94" s="180" t="s">
        <v>696</v>
      </c>
      <c r="G94" s="35"/>
      <c r="H94" s="35"/>
      <c r="I94" s="181"/>
      <c r="J94" s="35"/>
      <c r="K94" s="35"/>
      <c r="L94" s="38"/>
      <c r="M94" s="182"/>
      <c r="N94" s="18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162</v>
      </c>
      <c r="AU94" s="16" t="s">
        <v>85</v>
      </c>
    </row>
    <row r="95" spans="1:65" s="2" customFormat="1" ht="21.75" customHeight="1">
      <c r="A95" s="33"/>
      <c r="B95" s="34"/>
      <c r="C95" s="165" t="s">
        <v>160</v>
      </c>
      <c r="D95" s="165" t="s">
        <v>156</v>
      </c>
      <c r="E95" s="166" t="s">
        <v>697</v>
      </c>
      <c r="F95" s="167" t="s">
        <v>698</v>
      </c>
      <c r="G95" s="168" t="s">
        <v>699</v>
      </c>
      <c r="H95" s="169">
        <v>20</v>
      </c>
      <c r="I95" s="170"/>
      <c r="J95" s="171">
        <f>ROUND(I95*H95,2)</f>
        <v>0</v>
      </c>
      <c r="K95" s="172"/>
      <c r="L95" s="38"/>
      <c r="M95" s="173" t="s">
        <v>19</v>
      </c>
      <c r="N95" s="174" t="s">
        <v>46</v>
      </c>
      <c r="O95" s="6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160</v>
      </c>
      <c r="AT95" s="177" t="s">
        <v>156</v>
      </c>
      <c r="AU95" s="177" t="s">
        <v>85</v>
      </c>
      <c r="AY95" s="16" t="s">
        <v>155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83</v>
      </c>
      <c r="BK95" s="178">
        <f>ROUND(I95*H95,2)</f>
        <v>0</v>
      </c>
      <c r="BL95" s="16" t="s">
        <v>160</v>
      </c>
      <c r="BM95" s="177" t="s">
        <v>700</v>
      </c>
    </row>
    <row r="96" spans="1:65" s="2" customFormat="1" ht="21.75" customHeight="1">
      <c r="A96" s="33"/>
      <c r="B96" s="34"/>
      <c r="C96" s="165" t="s">
        <v>154</v>
      </c>
      <c r="D96" s="165" t="s">
        <v>156</v>
      </c>
      <c r="E96" s="166" t="s">
        <v>450</v>
      </c>
      <c r="F96" s="167" t="s">
        <v>451</v>
      </c>
      <c r="G96" s="168" t="s">
        <v>258</v>
      </c>
      <c r="H96" s="169">
        <v>286.3</v>
      </c>
      <c r="I96" s="170"/>
      <c r="J96" s="171">
        <f>ROUND(I96*H96,2)</f>
        <v>0</v>
      </c>
      <c r="K96" s="172"/>
      <c r="L96" s="38"/>
      <c r="M96" s="173" t="s">
        <v>19</v>
      </c>
      <c r="N96" s="174" t="s">
        <v>46</v>
      </c>
      <c r="O96" s="63"/>
      <c r="P96" s="175">
        <f>O96*H96</f>
        <v>0</v>
      </c>
      <c r="Q96" s="175">
        <v>0</v>
      </c>
      <c r="R96" s="175">
        <f>Q96*H96</f>
        <v>0</v>
      </c>
      <c r="S96" s="175">
        <v>0</v>
      </c>
      <c r="T96" s="17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77" t="s">
        <v>160</v>
      </c>
      <c r="AT96" s="177" t="s">
        <v>156</v>
      </c>
      <c r="AU96" s="177" t="s">
        <v>85</v>
      </c>
      <c r="AY96" s="16" t="s">
        <v>155</v>
      </c>
      <c r="BE96" s="178">
        <f>IF(N96="základní",J96,0)</f>
        <v>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16" t="s">
        <v>83</v>
      </c>
      <c r="BK96" s="178">
        <f>ROUND(I96*H96,2)</f>
        <v>0</v>
      </c>
      <c r="BL96" s="16" t="s">
        <v>160</v>
      </c>
      <c r="BM96" s="177" t="s">
        <v>701</v>
      </c>
    </row>
    <row r="97" spans="1:65" s="13" customFormat="1" ht="11.25">
      <c r="B97" s="196"/>
      <c r="C97" s="197"/>
      <c r="D97" s="179" t="s">
        <v>241</v>
      </c>
      <c r="E97" s="198" t="s">
        <v>19</v>
      </c>
      <c r="F97" s="199" t="s">
        <v>702</v>
      </c>
      <c r="G97" s="197"/>
      <c r="H97" s="200">
        <v>135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241</v>
      </c>
      <c r="AU97" s="206" t="s">
        <v>85</v>
      </c>
      <c r="AV97" s="13" t="s">
        <v>85</v>
      </c>
      <c r="AW97" s="13" t="s">
        <v>37</v>
      </c>
      <c r="AX97" s="13" t="s">
        <v>75</v>
      </c>
      <c r="AY97" s="206" t="s">
        <v>155</v>
      </c>
    </row>
    <row r="98" spans="1:65" s="13" customFormat="1" ht="11.25">
      <c r="B98" s="196"/>
      <c r="C98" s="197"/>
      <c r="D98" s="179" t="s">
        <v>241</v>
      </c>
      <c r="E98" s="198" t="s">
        <v>19</v>
      </c>
      <c r="F98" s="199" t="s">
        <v>703</v>
      </c>
      <c r="G98" s="197"/>
      <c r="H98" s="200">
        <v>151.30000000000001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241</v>
      </c>
      <c r="AU98" s="206" t="s">
        <v>85</v>
      </c>
      <c r="AV98" s="13" t="s">
        <v>85</v>
      </c>
      <c r="AW98" s="13" t="s">
        <v>37</v>
      </c>
      <c r="AX98" s="13" t="s">
        <v>75</v>
      </c>
      <c r="AY98" s="206" t="s">
        <v>155</v>
      </c>
    </row>
    <row r="99" spans="1:65" s="14" customFormat="1" ht="11.25">
      <c r="B99" s="207"/>
      <c r="C99" s="208"/>
      <c r="D99" s="179" t="s">
        <v>241</v>
      </c>
      <c r="E99" s="209" t="s">
        <v>19</v>
      </c>
      <c r="F99" s="210" t="s">
        <v>243</v>
      </c>
      <c r="G99" s="208"/>
      <c r="H99" s="211">
        <v>286.3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241</v>
      </c>
      <c r="AU99" s="217" t="s">
        <v>85</v>
      </c>
      <c r="AV99" s="14" t="s">
        <v>160</v>
      </c>
      <c r="AW99" s="14" t="s">
        <v>37</v>
      </c>
      <c r="AX99" s="14" t="s">
        <v>83</v>
      </c>
      <c r="AY99" s="217" t="s">
        <v>155</v>
      </c>
    </row>
    <row r="100" spans="1:65" s="2" customFormat="1" ht="33" customHeight="1">
      <c r="A100" s="33"/>
      <c r="B100" s="34"/>
      <c r="C100" s="165" t="s">
        <v>180</v>
      </c>
      <c r="D100" s="165" t="s">
        <v>156</v>
      </c>
      <c r="E100" s="166" t="s">
        <v>464</v>
      </c>
      <c r="F100" s="167" t="s">
        <v>465</v>
      </c>
      <c r="G100" s="168" t="s">
        <v>258</v>
      </c>
      <c r="H100" s="169">
        <v>286.3</v>
      </c>
      <c r="I100" s="170"/>
      <c r="J100" s="171">
        <f>ROUND(I100*H100,2)</f>
        <v>0</v>
      </c>
      <c r="K100" s="172"/>
      <c r="L100" s="38"/>
      <c r="M100" s="173" t="s">
        <v>19</v>
      </c>
      <c r="N100" s="174" t="s">
        <v>46</v>
      </c>
      <c r="O100" s="6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7" t="s">
        <v>160</v>
      </c>
      <c r="AT100" s="177" t="s">
        <v>156</v>
      </c>
      <c r="AU100" s="177" t="s">
        <v>85</v>
      </c>
      <c r="AY100" s="16" t="s">
        <v>155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6" t="s">
        <v>83</v>
      </c>
      <c r="BK100" s="178">
        <f>ROUND(I100*H100,2)</f>
        <v>0</v>
      </c>
      <c r="BL100" s="16" t="s">
        <v>160</v>
      </c>
      <c r="BM100" s="177" t="s">
        <v>704</v>
      </c>
    </row>
    <row r="101" spans="1:65" s="13" customFormat="1" ht="11.25">
      <c r="B101" s="196"/>
      <c r="C101" s="197"/>
      <c r="D101" s="179" t="s">
        <v>241</v>
      </c>
      <c r="E101" s="198" t="s">
        <v>19</v>
      </c>
      <c r="F101" s="199" t="s">
        <v>702</v>
      </c>
      <c r="G101" s="197"/>
      <c r="H101" s="200">
        <v>135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241</v>
      </c>
      <c r="AU101" s="206" t="s">
        <v>85</v>
      </c>
      <c r="AV101" s="13" t="s">
        <v>85</v>
      </c>
      <c r="AW101" s="13" t="s">
        <v>37</v>
      </c>
      <c r="AX101" s="13" t="s">
        <v>75</v>
      </c>
      <c r="AY101" s="206" t="s">
        <v>155</v>
      </c>
    </row>
    <row r="102" spans="1:65" s="13" customFormat="1" ht="11.25">
      <c r="B102" s="196"/>
      <c r="C102" s="197"/>
      <c r="D102" s="179" t="s">
        <v>241</v>
      </c>
      <c r="E102" s="198" t="s">
        <v>19</v>
      </c>
      <c r="F102" s="199" t="s">
        <v>703</v>
      </c>
      <c r="G102" s="197"/>
      <c r="H102" s="200">
        <v>151.30000000000001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241</v>
      </c>
      <c r="AU102" s="206" t="s">
        <v>85</v>
      </c>
      <c r="AV102" s="13" t="s">
        <v>85</v>
      </c>
      <c r="AW102" s="13" t="s">
        <v>37</v>
      </c>
      <c r="AX102" s="13" t="s">
        <v>75</v>
      </c>
      <c r="AY102" s="206" t="s">
        <v>155</v>
      </c>
    </row>
    <row r="103" spans="1:65" s="14" customFormat="1" ht="11.25">
      <c r="B103" s="207"/>
      <c r="C103" s="208"/>
      <c r="D103" s="179" t="s">
        <v>241</v>
      </c>
      <c r="E103" s="209" t="s">
        <v>19</v>
      </c>
      <c r="F103" s="210" t="s">
        <v>243</v>
      </c>
      <c r="G103" s="208"/>
      <c r="H103" s="211">
        <v>286.3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241</v>
      </c>
      <c r="AU103" s="217" t="s">
        <v>85</v>
      </c>
      <c r="AV103" s="14" t="s">
        <v>160</v>
      </c>
      <c r="AW103" s="14" t="s">
        <v>37</v>
      </c>
      <c r="AX103" s="14" t="s">
        <v>83</v>
      </c>
      <c r="AY103" s="217" t="s">
        <v>155</v>
      </c>
    </row>
    <row r="104" spans="1:65" s="2" customFormat="1" ht="33" customHeight="1">
      <c r="A104" s="33"/>
      <c r="B104" s="34"/>
      <c r="C104" s="165" t="s">
        <v>185</v>
      </c>
      <c r="D104" s="165" t="s">
        <v>156</v>
      </c>
      <c r="E104" s="166" t="s">
        <v>467</v>
      </c>
      <c r="F104" s="167" t="s">
        <v>468</v>
      </c>
      <c r="G104" s="168" t="s">
        <v>258</v>
      </c>
      <c r="H104" s="169">
        <v>2004.1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85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705</v>
      </c>
    </row>
    <row r="105" spans="1:65" s="13" customFormat="1" ht="11.25">
      <c r="B105" s="196"/>
      <c r="C105" s="197"/>
      <c r="D105" s="179" t="s">
        <v>241</v>
      </c>
      <c r="E105" s="197"/>
      <c r="F105" s="199" t="s">
        <v>706</v>
      </c>
      <c r="G105" s="197"/>
      <c r="H105" s="200">
        <v>2004.1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241</v>
      </c>
      <c r="AU105" s="206" t="s">
        <v>85</v>
      </c>
      <c r="AV105" s="13" t="s">
        <v>85</v>
      </c>
      <c r="AW105" s="13" t="s">
        <v>4</v>
      </c>
      <c r="AX105" s="13" t="s">
        <v>83</v>
      </c>
      <c r="AY105" s="206" t="s">
        <v>155</v>
      </c>
    </row>
    <row r="106" spans="1:65" s="2" customFormat="1" ht="21.75" customHeight="1">
      <c r="A106" s="33"/>
      <c r="B106" s="34"/>
      <c r="C106" s="165" t="s">
        <v>190</v>
      </c>
      <c r="D106" s="165" t="s">
        <v>156</v>
      </c>
      <c r="E106" s="166" t="s">
        <v>284</v>
      </c>
      <c r="F106" s="167" t="s">
        <v>285</v>
      </c>
      <c r="G106" s="168" t="s">
        <v>258</v>
      </c>
      <c r="H106" s="169">
        <v>52</v>
      </c>
      <c r="I106" s="170"/>
      <c r="J106" s="171">
        <f>ROUND(I106*H106,2)</f>
        <v>0</v>
      </c>
      <c r="K106" s="172"/>
      <c r="L106" s="38"/>
      <c r="M106" s="173" t="s">
        <v>19</v>
      </c>
      <c r="N106" s="174" t="s">
        <v>46</v>
      </c>
      <c r="O106" s="63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77" t="s">
        <v>160</v>
      </c>
      <c r="AT106" s="177" t="s">
        <v>156</v>
      </c>
      <c r="AU106" s="177" t="s">
        <v>85</v>
      </c>
      <c r="AY106" s="16" t="s">
        <v>155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16" t="s">
        <v>83</v>
      </c>
      <c r="BK106" s="178">
        <f>ROUND(I106*H106,2)</f>
        <v>0</v>
      </c>
      <c r="BL106" s="16" t="s">
        <v>160</v>
      </c>
      <c r="BM106" s="177" t="s">
        <v>707</v>
      </c>
    </row>
    <row r="107" spans="1:65" s="2" customFormat="1" ht="29.25">
      <c r="A107" s="33"/>
      <c r="B107" s="34"/>
      <c r="C107" s="35"/>
      <c r="D107" s="179" t="s">
        <v>162</v>
      </c>
      <c r="E107" s="35"/>
      <c r="F107" s="180" t="s">
        <v>708</v>
      </c>
      <c r="G107" s="35"/>
      <c r="H107" s="35"/>
      <c r="I107" s="181"/>
      <c r="J107" s="35"/>
      <c r="K107" s="35"/>
      <c r="L107" s="38"/>
      <c r="M107" s="182"/>
      <c r="N107" s="183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162</v>
      </c>
      <c r="AU107" s="16" t="s">
        <v>85</v>
      </c>
    </row>
    <row r="108" spans="1:65" s="13" customFormat="1" ht="11.25">
      <c r="B108" s="196"/>
      <c r="C108" s="197"/>
      <c r="D108" s="179" t="s">
        <v>241</v>
      </c>
      <c r="E108" s="198" t="s">
        <v>19</v>
      </c>
      <c r="F108" s="199" t="s">
        <v>709</v>
      </c>
      <c r="G108" s="197"/>
      <c r="H108" s="200">
        <v>25.4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241</v>
      </c>
      <c r="AU108" s="206" t="s">
        <v>85</v>
      </c>
      <c r="AV108" s="13" t="s">
        <v>85</v>
      </c>
      <c r="AW108" s="13" t="s">
        <v>37</v>
      </c>
      <c r="AX108" s="13" t="s">
        <v>75</v>
      </c>
      <c r="AY108" s="206" t="s">
        <v>155</v>
      </c>
    </row>
    <row r="109" spans="1:65" s="13" customFormat="1" ht="11.25">
      <c r="B109" s="196"/>
      <c r="C109" s="197"/>
      <c r="D109" s="179" t="s">
        <v>241</v>
      </c>
      <c r="E109" s="198" t="s">
        <v>19</v>
      </c>
      <c r="F109" s="199" t="s">
        <v>710</v>
      </c>
      <c r="G109" s="197"/>
      <c r="H109" s="200">
        <v>26.6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241</v>
      </c>
      <c r="AU109" s="206" t="s">
        <v>85</v>
      </c>
      <c r="AV109" s="13" t="s">
        <v>85</v>
      </c>
      <c r="AW109" s="13" t="s">
        <v>37</v>
      </c>
      <c r="AX109" s="13" t="s">
        <v>75</v>
      </c>
      <c r="AY109" s="206" t="s">
        <v>155</v>
      </c>
    </row>
    <row r="110" spans="1:65" s="14" customFormat="1" ht="11.25">
      <c r="B110" s="207"/>
      <c r="C110" s="208"/>
      <c r="D110" s="179" t="s">
        <v>241</v>
      </c>
      <c r="E110" s="209" t="s">
        <v>19</v>
      </c>
      <c r="F110" s="210" t="s">
        <v>243</v>
      </c>
      <c r="G110" s="208"/>
      <c r="H110" s="211">
        <v>52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241</v>
      </c>
      <c r="AU110" s="217" t="s">
        <v>85</v>
      </c>
      <c r="AV110" s="14" t="s">
        <v>160</v>
      </c>
      <c r="AW110" s="14" t="s">
        <v>37</v>
      </c>
      <c r="AX110" s="14" t="s">
        <v>83</v>
      </c>
      <c r="AY110" s="217" t="s">
        <v>155</v>
      </c>
    </row>
    <row r="111" spans="1:65" s="2" customFormat="1" ht="21.75" customHeight="1">
      <c r="A111" s="33"/>
      <c r="B111" s="34"/>
      <c r="C111" s="165" t="s">
        <v>195</v>
      </c>
      <c r="D111" s="165" t="s">
        <v>156</v>
      </c>
      <c r="E111" s="166" t="s">
        <v>287</v>
      </c>
      <c r="F111" s="167" t="s">
        <v>288</v>
      </c>
      <c r="G111" s="168" t="s">
        <v>258</v>
      </c>
      <c r="H111" s="169">
        <v>52</v>
      </c>
      <c r="I111" s="170"/>
      <c r="J111" s="171">
        <f>ROUND(I111*H111,2)</f>
        <v>0</v>
      </c>
      <c r="K111" s="172"/>
      <c r="L111" s="38"/>
      <c r="M111" s="173" t="s">
        <v>19</v>
      </c>
      <c r="N111" s="174" t="s">
        <v>46</v>
      </c>
      <c r="O111" s="63"/>
      <c r="P111" s="175">
        <f>O111*H111</f>
        <v>0</v>
      </c>
      <c r="Q111" s="175">
        <v>0</v>
      </c>
      <c r="R111" s="175">
        <f>Q111*H111</f>
        <v>0</v>
      </c>
      <c r="S111" s="175">
        <v>0</v>
      </c>
      <c r="T111" s="176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77" t="s">
        <v>160</v>
      </c>
      <c r="AT111" s="177" t="s">
        <v>156</v>
      </c>
      <c r="AU111" s="177" t="s">
        <v>85</v>
      </c>
      <c r="AY111" s="16" t="s">
        <v>155</v>
      </c>
      <c r="BE111" s="178">
        <f>IF(N111="základní",J111,0)</f>
        <v>0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16" t="s">
        <v>83</v>
      </c>
      <c r="BK111" s="178">
        <f>ROUND(I111*H111,2)</f>
        <v>0</v>
      </c>
      <c r="BL111" s="16" t="s">
        <v>160</v>
      </c>
      <c r="BM111" s="177" t="s">
        <v>711</v>
      </c>
    </row>
    <row r="112" spans="1:65" s="2" customFormat="1" ht="29.25">
      <c r="A112" s="33"/>
      <c r="B112" s="34"/>
      <c r="C112" s="35"/>
      <c r="D112" s="179" t="s">
        <v>162</v>
      </c>
      <c r="E112" s="35"/>
      <c r="F112" s="180" t="s">
        <v>708</v>
      </c>
      <c r="G112" s="35"/>
      <c r="H112" s="35"/>
      <c r="I112" s="181"/>
      <c r="J112" s="35"/>
      <c r="K112" s="35"/>
      <c r="L112" s="38"/>
      <c r="M112" s="182"/>
      <c r="N112" s="183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162</v>
      </c>
      <c r="AU112" s="16" t="s">
        <v>85</v>
      </c>
    </row>
    <row r="113" spans="1:65" s="13" customFormat="1" ht="11.25">
      <c r="B113" s="196"/>
      <c r="C113" s="197"/>
      <c r="D113" s="179" t="s">
        <v>241</v>
      </c>
      <c r="E113" s="198" t="s">
        <v>19</v>
      </c>
      <c r="F113" s="199" t="s">
        <v>709</v>
      </c>
      <c r="G113" s="197"/>
      <c r="H113" s="200">
        <v>25.4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241</v>
      </c>
      <c r="AU113" s="206" t="s">
        <v>85</v>
      </c>
      <c r="AV113" s="13" t="s">
        <v>85</v>
      </c>
      <c r="AW113" s="13" t="s">
        <v>37</v>
      </c>
      <c r="AX113" s="13" t="s">
        <v>75</v>
      </c>
      <c r="AY113" s="206" t="s">
        <v>155</v>
      </c>
    </row>
    <row r="114" spans="1:65" s="13" customFormat="1" ht="11.25">
      <c r="B114" s="196"/>
      <c r="C114" s="197"/>
      <c r="D114" s="179" t="s">
        <v>241</v>
      </c>
      <c r="E114" s="198" t="s">
        <v>19</v>
      </c>
      <c r="F114" s="199" t="s">
        <v>710</v>
      </c>
      <c r="G114" s="197"/>
      <c r="H114" s="200">
        <v>26.6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241</v>
      </c>
      <c r="AU114" s="206" t="s">
        <v>85</v>
      </c>
      <c r="AV114" s="13" t="s">
        <v>85</v>
      </c>
      <c r="AW114" s="13" t="s">
        <v>37</v>
      </c>
      <c r="AX114" s="13" t="s">
        <v>75</v>
      </c>
      <c r="AY114" s="206" t="s">
        <v>155</v>
      </c>
    </row>
    <row r="115" spans="1:65" s="14" customFormat="1" ht="11.25">
      <c r="B115" s="207"/>
      <c r="C115" s="208"/>
      <c r="D115" s="179" t="s">
        <v>241</v>
      </c>
      <c r="E115" s="209" t="s">
        <v>19</v>
      </c>
      <c r="F115" s="210" t="s">
        <v>243</v>
      </c>
      <c r="G115" s="208"/>
      <c r="H115" s="211">
        <v>52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241</v>
      </c>
      <c r="AU115" s="217" t="s">
        <v>85</v>
      </c>
      <c r="AV115" s="14" t="s">
        <v>160</v>
      </c>
      <c r="AW115" s="14" t="s">
        <v>37</v>
      </c>
      <c r="AX115" s="14" t="s">
        <v>83</v>
      </c>
      <c r="AY115" s="217" t="s">
        <v>155</v>
      </c>
    </row>
    <row r="116" spans="1:65" s="2" customFormat="1" ht="21.75" customHeight="1">
      <c r="A116" s="33"/>
      <c r="B116" s="34"/>
      <c r="C116" s="165" t="s">
        <v>200</v>
      </c>
      <c r="D116" s="165" t="s">
        <v>156</v>
      </c>
      <c r="E116" s="166" t="s">
        <v>293</v>
      </c>
      <c r="F116" s="167" t="s">
        <v>294</v>
      </c>
      <c r="G116" s="168" t="s">
        <v>258</v>
      </c>
      <c r="H116" s="169">
        <v>286.3</v>
      </c>
      <c r="I116" s="170"/>
      <c r="J116" s="171">
        <f>ROUND(I116*H116,2)</f>
        <v>0</v>
      </c>
      <c r="K116" s="172"/>
      <c r="L116" s="38"/>
      <c r="M116" s="173" t="s">
        <v>19</v>
      </c>
      <c r="N116" s="174" t="s">
        <v>46</v>
      </c>
      <c r="O116" s="63"/>
      <c r="P116" s="175">
        <f>O116*H116</f>
        <v>0</v>
      </c>
      <c r="Q116" s="175">
        <v>0</v>
      </c>
      <c r="R116" s="175">
        <f>Q116*H116</f>
        <v>0</v>
      </c>
      <c r="S116" s="175">
        <v>0</v>
      </c>
      <c r="T116" s="176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77" t="s">
        <v>160</v>
      </c>
      <c r="AT116" s="177" t="s">
        <v>156</v>
      </c>
      <c r="AU116" s="177" t="s">
        <v>85</v>
      </c>
      <c r="AY116" s="16" t="s">
        <v>155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16" t="s">
        <v>83</v>
      </c>
      <c r="BK116" s="178">
        <f>ROUND(I116*H116,2)</f>
        <v>0</v>
      </c>
      <c r="BL116" s="16" t="s">
        <v>160</v>
      </c>
      <c r="BM116" s="177" t="s">
        <v>712</v>
      </c>
    </row>
    <row r="117" spans="1:65" s="2" customFormat="1" ht="16.5" customHeight="1">
      <c r="A117" s="33"/>
      <c r="B117" s="34"/>
      <c r="C117" s="165" t="s">
        <v>205</v>
      </c>
      <c r="D117" s="165" t="s">
        <v>156</v>
      </c>
      <c r="E117" s="166" t="s">
        <v>298</v>
      </c>
      <c r="F117" s="167" t="s">
        <v>299</v>
      </c>
      <c r="G117" s="168" t="s">
        <v>19</v>
      </c>
      <c r="H117" s="169">
        <v>286.3</v>
      </c>
      <c r="I117" s="170"/>
      <c r="J117" s="171">
        <f>ROUND(I117*H117,2)</f>
        <v>0</v>
      </c>
      <c r="K117" s="172"/>
      <c r="L117" s="38"/>
      <c r="M117" s="173" t="s">
        <v>19</v>
      </c>
      <c r="N117" s="174" t="s">
        <v>46</v>
      </c>
      <c r="O117" s="63"/>
      <c r="P117" s="175">
        <f>O117*H117</f>
        <v>0</v>
      </c>
      <c r="Q117" s="175">
        <v>0</v>
      </c>
      <c r="R117" s="175">
        <f>Q117*H117</f>
        <v>0</v>
      </c>
      <c r="S117" s="175">
        <v>0</v>
      </c>
      <c r="T117" s="17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77" t="s">
        <v>160</v>
      </c>
      <c r="AT117" s="177" t="s">
        <v>156</v>
      </c>
      <c r="AU117" s="177" t="s">
        <v>85</v>
      </c>
      <c r="AY117" s="16" t="s">
        <v>155</v>
      </c>
      <c r="BE117" s="178">
        <f>IF(N117="základní",J117,0)</f>
        <v>0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16" t="s">
        <v>83</v>
      </c>
      <c r="BK117" s="178">
        <f>ROUND(I117*H117,2)</f>
        <v>0</v>
      </c>
      <c r="BL117" s="16" t="s">
        <v>160</v>
      </c>
      <c r="BM117" s="177" t="s">
        <v>713</v>
      </c>
    </row>
    <row r="118" spans="1:65" s="11" customFormat="1" ht="22.9" customHeight="1">
      <c r="B118" s="151"/>
      <c r="C118" s="152"/>
      <c r="D118" s="153" t="s">
        <v>74</v>
      </c>
      <c r="E118" s="194" t="s">
        <v>168</v>
      </c>
      <c r="F118" s="194" t="s">
        <v>301</v>
      </c>
      <c r="G118" s="152"/>
      <c r="H118" s="152"/>
      <c r="I118" s="155"/>
      <c r="J118" s="195">
        <f>BK118</f>
        <v>0</v>
      </c>
      <c r="K118" s="152"/>
      <c r="L118" s="157"/>
      <c r="M118" s="158"/>
      <c r="N118" s="159"/>
      <c r="O118" s="159"/>
      <c r="P118" s="160">
        <f>SUM(P119:P146)</f>
        <v>0</v>
      </c>
      <c r="Q118" s="159"/>
      <c r="R118" s="160">
        <f>SUM(R119:R146)</f>
        <v>15.299691889999998</v>
      </c>
      <c r="S118" s="159"/>
      <c r="T118" s="161">
        <f>SUM(T119:T146)</f>
        <v>0</v>
      </c>
      <c r="AR118" s="162" t="s">
        <v>83</v>
      </c>
      <c r="AT118" s="163" t="s">
        <v>74</v>
      </c>
      <c r="AU118" s="163" t="s">
        <v>83</v>
      </c>
      <c r="AY118" s="162" t="s">
        <v>155</v>
      </c>
      <c r="BK118" s="164">
        <f>SUM(BK119:BK146)</f>
        <v>0</v>
      </c>
    </row>
    <row r="119" spans="1:65" s="2" customFormat="1" ht="33" customHeight="1">
      <c r="A119" s="33"/>
      <c r="B119" s="34"/>
      <c r="C119" s="165" t="s">
        <v>210</v>
      </c>
      <c r="D119" s="165" t="s">
        <v>156</v>
      </c>
      <c r="E119" s="166" t="s">
        <v>607</v>
      </c>
      <c r="F119" s="167" t="s">
        <v>608</v>
      </c>
      <c r="G119" s="168" t="s">
        <v>258</v>
      </c>
      <c r="H119" s="169">
        <v>11.632999999999999</v>
      </c>
      <c r="I119" s="170"/>
      <c r="J119" s="171">
        <f>ROUND(I119*H119,2)</f>
        <v>0</v>
      </c>
      <c r="K119" s="172"/>
      <c r="L119" s="38"/>
      <c r="M119" s="173" t="s">
        <v>19</v>
      </c>
      <c r="N119" s="174" t="s">
        <v>46</v>
      </c>
      <c r="O119" s="63"/>
      <c r="P119" s="175">
        <f>O119*H119</f>
        <v>0</v>
      </c>
      <c r="Q119" s="175">
        <v>0.18293000000000001</v>
      </c>
      <c r="R119" s="175">
        <f>Q119*H119</f>
        <v>2.1280246900000002</v>
      </c>
      <c r="S119" s="175">
        <v>0</v>
      </c>
      <c r="T119" s="176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77" t="s">
        <v>160</v>
      </c>
      <c r="AT119" s="177" t="s">
        <v>156</v>
      </c>
      <c r="AU119" s="177" t="s">
        <v>85</v>
      </c>
      <c r="AY119" s="16" t="s">
        <v>155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6" t="s">
        <v>83</v>
      </c>
      <c r="BK119" s="178">
        <f>ROUND(I119*H119,2)</f>
        <v>0</v>
      </c>
      <c r="BL119" s="16" t="s">
        <v>160</v>
      </c>
      <c r="BM119" s="177" t="s">
        <v>714</v>
      </c>
    </row>
    <row r="120" spans="1:65" s="13" customFormat="1" ht="11.25">
      <c r="B120" s="196"/>
      <c r="C120" s="197"/>
      <c r="D120" s="179" t="s">
        <v>241</v>
      </c>
      <c r="E120" s="198" t="s">
        <v>19</v>
      </c>
      <c r="F120" s="199" t="s">
        <v>715</v>
      </c>
      <c r="G120" s="197"/>
      <c r="H120" s="200">
        <v>5.7149999999999999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241</v>
      </c>
      <c r="AU120" s="206" t="s">
        <v>85</v>
      </c>
      <c r="AV120" s="13" t="s">
        <v>85</v>
      </c>
      <c r="AW120" s="13" t="s">
        <v>37</v>
      </c>
      <c r="AX120" s="13" t="s">
        <v>75</v>
      </c>
      <c r="AY120" s="206" t="s">
        <v>155</v>
      </c>
    </row>
    <row r="121" spans="1:65" s="13" customFormat="1" ht="11.25">
      <c r="B121" s="196"/>
      <c r="C121" s="197"/>
      <c r="D121" s="179" t="s">
        <v>241</v>
      </c>
      <c r="E121" s="198" t="s">
        <v>19</v>
      </c>
      <c r="F121" s="199" t="s">
        <v>716</v>
      </c>
      <c r="G121" s="197"/>
      <c r="H121" s="200">
        <v>5.9180000000000001</v>
      </c>
      <c r="I121" s="201"/>
      <c r="J121" s="197"/>
      <c r="K121" s="197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241</v>
      </c>
      <c r="AU121" s="206" t="s">
        <v>85</v>
      </c>
      <c r="AV121" s="13" t="s">
        <v>85</v>
      </c>
      <c r="AW121" s="13" t="s">
        <v>37</v>
      </c>
      <c r="AX121" s="13" t="s">
        <v>75</v>
      </c>
      <c r="AY121" s="206" t="s">
        <v>155</v>
      </c>
    </row>
    <row r="122" spans="1:65" s="14" customFormat="1" ht="11.25">
      <c r="B122" s="207"/>
      <c r="C122" s="208"/>
      <c r="D122" s="179" t="s">
        <v>241</v>
      </c>
      <c r="E122" s="209" t="s">
        <v>19</v>
      </c>
      <c r="F122" s="210" t="s">
        <v>243</v>
      </c>
      <c r="G122" s="208"/>
      <c r="H122" s="211">
        <v>11.632999999999999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241</v>
      </c>
      <c r="AU122" s="217" t="s">
        <v>85</v>
      </c>
      <c r="AV122" s="14" t="s">
        <v>160</v>
      </c>
      <c r="AW122" s="14" t="s">
        <v>37</v>
      </c>
      <c r="AX122" s="14" t="s">
        <v>83</v>
      </c>
      <c r="AY122" s="217" t="s">
        <v>155</v>
      </c>
    </row>
    <row r="123" spans="1:65" s="2" customFormat="1" ht="16.5" customHeight="1">
      <c r="A123" s="33"/>
      <c r="B123" s="34"/>
      <c r="C123" s="222" t="s">
        <v>214</v>
      </c>
      <c r="D123" s="222" t="s">
        <v>571</v>
      </c>
      <c r="E123" s="223" t="s">
        <v>612</v>
      </c>
      <c r="F123" s="224" t="s">
        <v>717</v>
      </c>
      <c r="G123" s="225" t="s">
        <v>324</v>
      </c>
      <c r="H123" s="226">
        <v>11.632999999999999</v>
      </c>
      <c r="I123" s="227"/>
      <c r="J123" s="228">
        <f>ROUND(I123*H123,2)</f>
        <v>0</v>
      </c>
      <c r="K123" s="229"/>
      <c r="L123" s="230"/>
      <c r="M123" s="231" t="s">
        <v>19</v>
      </c>
      <c r="N123" s="232" t="s">
        <v>46</v>
      </c>
      <c r="O123" s="63"/>
      <c r="P123" s="175">
        <f>O123*H123</f>
        <v>0</v>
      </c>
      <c r="Q123" s="175">
        <v>1</v>
      </c>
      <c r="R123" s="175">
        <f>Q123*H123</f>
        <v>11.632999999999999</v>
      </c>
      <c r="S123" s="175">
        <v>0</v>
      </c>
      <c r="T123" s="17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77" t="s">
        <v>190</v>
      </c>
      <c r="AT123" s="177" t="s">
        <v>571</v>
      </c>
      <c r="AU123" s="177" t="s">
        <v>85</v>
      </c>
      <c r="AY123" s="16" t="s">
        <v>155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6" t="s">
        <v>83</v>
      </c>
      <c r="BK123" s="178">
        <f>ROUND(I123*H123,2)</f>
        <v>0</v>
      </c>
      <c r="BL123" s="16" t="s">
        <v>160</v>
      </c>
      <c r="BM123" s="177" t="s">
        <v>718</v>
      </c>
    </row>
    <row r="124" spans="1:65" s="2" customFormat="1" ht="33" customHeight="1">
      <c r="A124" s="33"/>
      <c r="B124" s="34"/>
      <c r="C124" s="165" t="s">
        <v>218</v>
      </c>
      <c r="D124" s="165" t="s">
        <v>156</v>
      </c>
      <c r="E124" s="166" t="s">
        <v>308</v>
      </c>
      <c r="F124" s="167" t="s">
        <v>309</v>
      </c>
      <c r="G124" s="168" t="s">
        <v>258</v>
      </c>
      <c r="H124" s="169">
        <v>11.565</v>
      </c>
      <c r="I124" s="170"/>
      <c r="J124" s="171">
        <f>ROUND(I124*H124,2)</f>
        <v>0</v>
      </c>
      <c r="K124" s="172"/>
      <c r="L124" s="38"/>
      <c r="M124" s="173" t="s">
        <v>19</v>
      </c>
      <c r="N124" s="174" t="s">
        <v>46</v>
      </c>
      <c r="O124" s="63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77" t="s">
        <v>160</v>
      </c>
      <c r="AT124" s="177" t="s">
        <v>156</v>
      </c>
      <c r="AU124" s="177" t="s">
        <v>85</v>
      </c>
      <c r="AY124" s="16" t="s">
        <v>155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6" t="s">
        <v>83</v>
      </c>
      <c r="BK124" s="178">
        <f>ROUND(I124*H124,2)</f>
        <v>0</v>
      </c>
      <c r="BL124" s="16" t="s">
        <v>160</v>
      </c>
      <c r="BM124" s="177" t="s">
        <v>719</v>
      </c>
    </row>
    <row r="125" spans="1:65" s="13" customFormat="1" ht="11.25">
      <c r="B125" s="196"/>
      <c r="C125" s="197"/>
      <c r="D125" s="179" t="s">
        <v>241</v>
      </c>
      <c r="E125" s="198" t="s">
        <v>19</v>
      </c>
      <c r="F125" s="199" t="s">
        <v>720</v>
      </c>
      <c r="G125" s="197"/>
      <c r="H125" s="200">
        <v>5.7149999999999999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241</v>
      </c>
      <c r="AU125" s="206" t="s">
        <v>85</v>
      </c>
      <c r="AV125" s="13" t="s">
        <v>85</v>
      </c>
      <c r="AW125" s="13" t="s">
        <v>37</v>
      </c>
      <c r="AX125" s="13" t="s">
        <v>75</v>
      </c>
      <c r="AY125" s="206" t="s">
        <v>155</v>
      </c>
    </row>
    <row r="126" spans="1:65" s="13" customFormat="1" ht="11.25">
      <c r="B126" s="196"/>
      <c r="C126" s="197"/>
      <c r="D126" s="179" t="s">
        <v>241</v>
      </c>
      <c r="E126" s="198" t="s">
        <v>19</v>
      </c>
      <c r="F126" s="199" t="s">
        <v>721</v>
      </c>
      <c r="G126" s="197"/>
      <c r="H126" s="200">
        <v>5.85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241</v>
      </c>
      <c r="AU126" s="206" t="s">
        <v>85</v>
      </c>
      <c r="AV126" s="13" t="s">
        <v>85</v>
      </c>
      <c r="AW126" s="13" t="s">
        <v>37</v>
      </c>
      <c r="AX126" s="13" t="s">
        <v>75</v>
      </c>
      <c r="AY126" s="206" t="s">
        <v>155</v>
      </c>
    </row>
    <row r="127" spans="1:65" s="14" customFormat="1" ht="11.25">
      <c r="B127" s="207"/>
      <c r="C127" s="208"/>
      <c r="D127" s="179" t="s">
        <v>241</v>
      </c>
      <c r="E127" s="209" t="s">
        <v>19</v>
      </c>
      <c r="F127" s="210" t="s">
        <v>243</v>
      </c>
      <c r="G127" s="208"/>
      <c r="H127" s="211">
        <v>11.565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241</v>
      </c>
      <c r="AU127" s="217" t="s">
        <v>85</v>
      </c>
      <c r="AV127" s="14" t="s">
        <v>160</v>
      </c>
      <c r="AW127" s="14" t="s">
        <v>37</v>
      </c>
      <c r="AX127" s="14" t="s">
        <v>83</v>
      </c>
      <c r="AY127" s="217" t="s">
        <v>155</v>
      </c>
    </row>
    <row r="128" spans="1:65" s="2" customFormat="1" ht="33" customHeight="1">
      <c r="A128" s="33"/>
      <c r="B128" s="34"/>
      <c r="C128" s="165" t="s">
        <v>8</v>
      </c>
      <c r="D128" s="165" t="s">
        <v>156</v>
      </c>
      <c r="E128" s="166" t="s">
        <v>313</v>
      </c>
      <c r="F128" s="167" t="s">
        <v>314</v>
      </c>
      <c r="G128" s="168" t="s">
        <v>246</v>
      </c>
      <c r="H128" s="169">
        <v>47.86</v>
      </c>
      <c r="I128" s="170"/>
      <c r="J128" s="171">
        <f>ROUND(I128*H128,2)</f>
        <v>0</v>
      </c>
      <c r="K128" s="172"/>
      <c r="L128" s="38"/>
      <c r="M128" s="173" t="s">
        <v>19</v>
      </c>
      <c r="N128" s="174" t="s">
        <v>46</v>
      </c>
      <c r="O128" s="63"/>
      <c r="P128" s="175">
        <f>O128*H128</f>
        <v>0</v>
      </c>
      <c r="Q128" s="175">
        <v>7.26E-3</v>
      </c>
      <c r="R128" s="175">
        <f>Q128*H128</f>
        <v>0.34746359999999998</v>
      </c>
      <c r="S128" s="175">
        <v>0</v>
      </c>
      <c r="T128" s="17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77" t="s">
        <v>160</v>
      </c>
      <c r="AT128" s="177" t="s">
        <v>156</v>
      </c>
      <c r="AU128" s="177" t="s">
        <v>85</v>
      </c>
      <c r="AY128" s="16" t="s">
        <v>155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6" t="s">
        <v>83</v>
      </c>
      <c r="BK128" s="178">
        <f>ROUND(I128*H128,2)</f>
        <v>0</v>
      </c>
      <c r="BL128" s="16" t="s">
        <v>160</v>
      </c>
      <c r="BM128" s="177" t="s">
        <v>722</v>
      </c>
    </row>
    <row r="129" spans="1:65" s="13" customFormat="1" ht="11.25">
      <c r="B129" s="196"/>
      <c r="C129" s="197"/>
      <c r="D129" s="179" t="s">
        <v>241</v>
      </c>
      <c r="E129" s="198" t="s">
        <v>19</v>
      </c>
      <c r="F129" s="199" t="s">
        <v>723</v>
      </c>
      <c r="G129" s="197"/>
      <c r="H129" s="200">
        <v>23.66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241</v>
      </c>
      <c r="AU129" s="206" t="s">
        <v>85</v>
      </c>
      <c r="AV129" s="13" t="s">
        <v>85</v>
      </c>
      <c r="AW129" s="13" t="s">
        <v>37</v>
      </c>
      <c r="AX129" s="13" t="s">
        <v>75</v>
      </c>
      <c r="AY129" s="206" t="s">
        <v>155</v>
      </c>
    </row>
    <row r="130" spans="1:65" s="13" customFormat="1" ht="11.25">
      <c r="B130" s="196"/>
      <c r="C130" s="197"/>
      <c r="D130" s="179" t="s">
        <v>241</v>
      </c>
      <c r="E130" s="198" t="s">
        <v>19</v>
      </c>
      <c r="F130" s="199" t="s">
        <v>724</v>
      </c>
      <c r="G130" s="197"/>
      <c r="H130" s="200">
        <v>24.2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241</v>
      </c>
      <c r="AU130" s="206" t="s">
        <v>85</v>
      </c>
      <c r="AV130" s="13" t="s">
        <v>85</v>
      </c>
      <c r="AW130" s="13" t="s">
        <v>37</v>
      </c>
      <c r="AX130" s="13" t="s">
        <v>75</v>
      </c>
      <c r="AY130" s="206" t="s">
        <v>155</v>
      </c>
    </row>
    <row r="131" spans="1:65" s="14" customFormat="1" ht="11.25">
      <c r="B131" s="207"/>
      <c r="C131" s="208"/>
      <c r="D131" s="179" t="s">
        <v>241</v>
      </c>
      <c r="E131" s="209" t="s">
        <v>19</v>
      </c>
      <c r="F131" s="210" t="s">
        <v>243</v>
      </c>
      <c r="G131" s="208"/>
      <c r="H131" s="211">
        <v>47.86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241</v>
      </c>
      <c r="AU131" s="217" t="s">
        <v>85</v>
      </c>
      <c r="AV131" s="14" t="s">
        <v>160</v>
      </c>
      <c r="AW131" s="14" t="s">
        <v>37</v>
      </c>
      <c r="AX131" s="14" t="s">
        <v>83</v>
      </c>
      <c r="AY131" s="217" t="s">
        <v>155</v>
      </c>
    </row>
    <row r="132" spans="1:65" s="2" customFormat="1" ht="33" customHeight="1">
      <c r="A132" s="33"/>
      <c r="B132" s="34"/>
      <c r="C132" s="165" t="s">
        <v>302</v>
      </c>
      <c r="D132" s="165" t="s">
        <v>156</v>
      </c>
      <c r="E132" s="166" t="s">
        <v>318</v>
      </c>
      <c r="F132" s="167" t="s">
        <v>319</v>
      </c>
      <c r="G132" s="168" t="s">
        <v>246</v>
      </c>
      <c r="H132" s="169">
        <v>47.86</v>
      </c>
      <c r="I132" s="170"/>
      <c r="J132" s="171">
        <f>ROUND(I132*H132,2)</f>
        <v>0</v>
      </c>
      <c r="K132" s="172"/>
      <c r="L132" s="38"/>
      <c r="M132" s="173" t="s">
        <v>19</v>
      </c>
      <c r="N132" s="174" t="s">
        <v>46</v>
      </c>
      <c r="O132" s="63"/>
      <c r="P132" s="175">
        <f>O132*H132</f>
        <v>0</v>
      </c>
      <c r="Q132" s="175">
        <v>8.5999999999999998E-4</v>
      </c>
      <c r="R132" s="175">
        <f>Q132*H132</f>
        <v>4.1159599999999998E-2</v>
      </c>
      <c r="S132" s="175">
        <v>0</v>
      </c>
      <c r="T132" s="17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7" t="s">
        <v>160</v>
      </c>
      <c r="AT132" s="177" t="s">
        <v>156</v>
      </c>
      <c r="AU132" s="177" t="s">
        <v>85</v>
      </c>
      <c r="AY132" s="16" t="s">
        <v>155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6" t="s">
        <v>83</v>
      </c>
      <c r="BK132" s="178">
        <f>ROUND(I132*H132,2)</f>
        <v>0</v>
      </c>
      <c r="BL132" s="16" t="s">
        <v>160</v>
      </c>
      <c r="BM132" s="177" t="s">
        <v>725</v>
      </c>
    </row>
    <row r="133" spans="1:65" s="2" customFormat="1" ht="44.25" customHeight="1">
      <c r="A133" s="33"/>
      <c r="B133" s="34"/>
      <c r="C133" s="165" t="s">
        <v>307</v>
      </c>
      <c r="D133" s="165" t="s">
        <v>156</v>
      </c>
      <c r="E133" s="166" t="s">
        <v>322</v>
      </c>
      <c r="F133" s="167" t="s">
        <v>323</v>
      </c>
      <c r="G133" s="168" t="s">
        <v>324</v>
      </c>
      <c r="H133" s="169">
        <v>1.05</v>
      </c>
      <c r="I133" s="170"/>
      <c r="J133" s="171">
        <f>ROUND(I133*H133,2)</f>
        <v>0</v>
      </c>
      <c r="K133" s="172"/>
      <c r="L133" s="38"/>
      <c r="M133" s="173" t="s">
        <v>19</v>
      </c>
      <c r="N133" s="174" t="s">
        <v>46</v>
      </c>
      <c r="O133" s="63"/>
      <c r="P133" s="175">
        <f>O133*H133</f>
        <v>0</v>
      </c>
      <c r="Q133" s="175">
        <v>1.09528</v>
      </c>
      <c r="R133" s="175">
        <f>Q133*H133</f>
        <v>1.1500440000000001</v>
      </c>
      <c r="S133" s="175">
        <v>0</v>
      </c>
      <c r="T133" s="17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7" t="s">
        <v>160</v>
      </c>
      <c r="AT133" s="177" t="s">
        <v>156</v>
      </c>
      <c r="AU133" s="177" t="s">
        <v>85</v>
      </c>
      <c r="AY133" s="16" t="s">
        <v>155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6" t="s">
        <v>83</v>
      </c>
      <c r="BK133" s="178">
        <f>ROUND(I133*H133,2)</f>
        <v>0</v>
      </c>
      <c r="BL133" s="16" t="s">
        <v>160</v>
      </c>
      <c r="BM133" s="177" t="s">
        <v>726</v>
      </c>
    </row>
    <row r="134" spans="1:65" s="13" customFormat="1" ht="11.25">
      <c r="B134" s="196"/>
      <c r="C134" s="197"/>
      <c r="D134" s="179" t="s">
        <v>241</v>
      </c>
      <c r="E134" s="198" t="s">
        <v>19</v>
      </c>
      <c r="F134" s="199" t="s">
        <v>727</v>
      </c>
      <c r="G134" s="197"/>
      <c r="H134" s="200">
        <v>0.5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241</v>
      </c>
      <c r="AU134" s="206" t="s">
        <v>85</v>
      </c>
      <c r="AV134" s="13" t="s">
        <v>85</v>
      </c>
      <c r="AW134" s="13" t="s">
        <v>37</v>
      </c>
      <c r="AX134" s="13" t="s">
        <v>75</v>
      </c>
      <c r="AY134" s="206" t="s">
        <v>155</v>
      </c>
    </row>
    <row r="135" spans="1:65" s="13" customFormat="1" ht="11.25">
      <c r="B135" s="196"/>
      <c r="C135" s="197"/>
      <c r="D135" s="179" t="s">
        <v>241</v>
      </c>
      <c r="E135" s="198" t="s">
        <v>19</v>
      </c>
      <c r="F135" s="199" t="s">
        <v>728</v>
      </c>
      <c r="G135" s="197"/>
      <c r="H135" s="200">
        <v>0.55000000000000004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241</v>
      </c>
      <c r="AU135" s="206" t="s">
        <v>85</v>
      </c>
      <c r="AV135" s="13" t="s">
        <v>85</v>
      </c>
      <c r="AW135" s="13" t="s">
        <v>37</v>
      </c>
      <c r="AX135" s="13" t="s">
        <v>75</v>
      </c>
      <c r="AY135" s="206" t="s">
        <v>155</v>
      </c>
    </row>
    <row r="136" spans="1:65" s="14" customFormat="1" ht="11.25">
      <c r="B136" s="207"/>
      <c r="C136" s="208"/>
      <c r="D136" s="179" t="s">
        <v>241</v>
      </c>
      <c r="E136" s="209" t="s">
        <v>19</v>
      </c>
      <c r="F136" s="210" t="s">
        <v>243</v>
      </c>
      <c r="G136" s="208"/>
      <c r="H136" s="211">
        <v>1.05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241</v>
      </c>
      <c r="AU136" s="217" t="s">
        <v>85</v>
      </c>
      <c r="AV136" s="14" t="s">
        <v>160</v>
      </c>
      <c r="AW136" s="14" t="s">
        <v>37</v>
      </c>
      <c r="AX136" s="14" t="s">
        <v>83</v>
      </c>
      <c r="AY136" s="217" t="s">
        <v>155</v>
      </c>
    </row>
    <row r="137" spans="1:65" s="2" customFormat="1" ht="16.5" customHeight="1">
      <c r="A137" s="33"/>
      <c r="B137" s="34"/>
      <c r="C137" s="165" t="s">
        <v>312</v>
      </c>
      <c r="D137" s="165" t="s">
        <v>156</v>
      </c>
      <c r="E137" s="166" t="s">
        <v>327</v>
      </c>
      <c r="F137" s="167" t="s">
        <v>328</v>
      </c>
      <c r="G137" s="168" t="s">
        <v>329</v>
      </c>
      <c r="H137" s="169">
        <v>87</v>
      </c>
      <c r="I137" s="170"/>
      <c r="J137" s="171">
        <f>ROUND(I137*H137,2)</f>
        <v>0</v>
      </c>
      <c r="K137" s="172"/>
      <c r="L137" s="38"/>
      <c r="M137" s="173" t="s">
        <v>19</v>
      </c>
      <c r="N137" s="174" t="s">
        <v>46</v>
      </c>
      <c r="O137" s="63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7" t="s">
        <v>160</v>
      </c>
      <c r="AT137" s="177" t="s">
        <v>156</v>
      </c>
      <c r="AU137" s="177" t="s">
        <v>85</v>
      </c>
      <c r="AY137" s="16" t="s">
        <v>155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6" t="s">
        <v>83</v>
      </c>
      <c r="BK137" s="178">
        <f>ROUND(I137*H137,2)</f>
        <v>0</v>
      </c>
      <c r="BL137" s="16" t="s">
        <v>160</v>
      </c>
      <c r="BM137" s="177" t="s">
        <v>729</v>
      </c>
    </row>
    <row r="138" spans="1:65" s="2" customFormat="1" ht="29.25">
      <c r="A138" s="33"/>
      <c r="B138" s="34"/>
      <c r="C138" s="35"/>
      <c r="D138" s="179" t="s">
        <v>162</v>
      </c>
      <c r="E138" s="35"/>
      <c r="F138" s="180" t="s">
        <v>730</v>
      </c>
      <c r="G138" s="35"/>
      <c r="H138" s="35"/>
      <c r="I138" s="181"/>
      <c r="J138" s="35"/>
      <c r="K138" s="35"/>
      <c r="L138" s="38"/>
      <c r="M138" s="182"/>
      <c r="N138" s="183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162</v>
      </c>
      <c r="AU138" s="16" t="s">
        <v>85</v>
      </c>
    </row>
    <row r="139" spans="1:65" s="13" customFormat="1" ht="11.25">
      <c r="B139" s="196"/>
      <c r="C139" s="197"/>
      <c r="D139" s="179" t="s">
        <v>241</v>
      </c>
      <c r="E139" s="198" t="s">
        <v>19</v>
      </c>
      <c r="F139" s="199" t="s">
        <v>731</v>
      </c>
      <c r="G139" s="197"/>
      <c r="H139" s="200">
        <v>42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241</v>
      </c>
      <c r="AU139" s="206" t="s">
        <v>85</v>
      </c>
      <c r="AV139" s="13" t="s">
        <v>85</v>
      </c>
      <c r="AW139" s="13" t="s">
        <v>37</v>
      </c>
      <c r="AX139" s="13" t="s">
        <v>75</v>
      </c>
      <c r="AY139" s="206" t="s">
        <v>155</v>
      </c>
    </row>
    <row r="140" spans="1:65" s="13" customFormat="1" ht="11.25">
      <c r="B140" s="196"/>
      <c r="C140" s="197"/>
      <c r="D140" s="179" t="s">
        <v>241</v>
      </c>
      <c r="E140" s="198" t="s">
        <v>19</v>
      </c>
      <c r="F140" s="199" t="s">
        <v>732</v>
      </c>
      <c r="G140" s="197"/>
      <c r="H140" s="200">
        <v>45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241</v>
      </c>
      <c r="AU140" s="206" t="s">
        <v>85</v>
      </c>
      <c r="AV140" s="13" t="s">
        <v>85</v>
      </c>
      <c r="AW140" s="13" t="s">
        <v>37</v>
      </c>
      <c r="AX140" s="13" t="s">
        <v>75</v>
      </c>
      <c r="AY140" s="206" t="s">
        <v>155</v>
      </c>
    </row>
    <row r="141" spans="1:65" s="14" customFormat="1" ht="11.25">
      <c r="B141" s="207"/>
      <c r="C141" s="208"/>
      <c r="D141" s="179" t="s">
        <v>241</v>
      </c>
      <c r="E141" s="209" t="s">
        <v>19</v>
      </c>
      <c r="F141" s="210" t="s">
        <v>243</v>
      </c>
      <c r="G141" s="208"/>
      <c r="H141" s="211">
        <v>87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241</v>
      </c>
      <c r="AU141" s="217" t="s">
        <v>85</v>
      </c>
      <c r="AV141" s="14" t="s">
        <v>160</v>
      </c>
      <c r="AW141" s="14" t="s">
        <v>37</v>
      </c>
      <c r="AX141" s="14" t="s">
        <v>83</v>
      </c>
      <c r="AY141" s="217" t="s">
        <v>155</v>
      </c>
    </row>
    <row r="142" spans="1:65" s="2" customFormat="1" ht="16.5" customHeight="1">
      <c r="A142" s="33"/>
      <c r="B142" s="34"/>
      <c r="C142" s="165" t="s">
        <v>317</v>
      </c>
      <c r="D142" s="165" t="s">
        <v>156</v>
      </c>
      <c r="E142" s="166" t="s">
        <v>638</v>
      </c>
      <c r="F142" s="167" t="s">
        <v>639</v>
      </c>
      <c r="G142" s="168" t="s">
        <v>336</v>
      </c>
      <c r="H142" s="169">
        <v>3.6</v>
      </c>
      <c r="I142" s="170"/>
      <c r="J142" s="171">
        <f>ROUND(I142*H142,2)</f>
        <v>0</v>
      </c>
      <c r="K142" s="172"/>
      <c r="L142" s="38"/>
      <c r="M142" s="173" t="s">
        <v>19</v>
      </c>
      <c r="N142" s="174" t="s">
        <v>46</v>
      </c>
      <c r="O142" s="63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7" t="s">
        <v>160</v>
      </c>
      <c r="AT142" s="177" t="s">
        <v>156</v>
      </c>
      <c r="AU142" s="177" t="s">
        <v>85</v>
      </c>
      <c r="AY142" s="16" t="s">
        <v>155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6" t="s">
        <v>83</v>
      </c>
      <c r="BK142" s="178">
        <f>ROUND(I142*H142,2)</f>
        <v>0</v>
      </c>
      <c r="BL142" s="16" t="s">
        <v>160</v>
      </c>
      <c r="BM142" s="177" t="s">
        <v>733</v>
      </c>
    </row>
    <row r="143" spans="1:65" s="2" customFormat="1" ht="19.5">
      <c r="A143" s="33"/>
      <c r="B143" s="34"/>
      <c r="C143" s="35"/>
      <c r="D143" s="179" t="s">
        <v>162</v>
      </c>
      <c r="E143" s="35"/>
      <c r="F143" s="180" t="s">
        <v>734</v>
      </c>
      <c r="G143" s="35"/>
      <c r="H143" s="35"/>
      <c r="I143" s="181"/>
      <c r="J143" s="35"/>
      <c r="K143" s="35"/>
      <c r="L143" s="38"/>
      <c r="M143" s="182"/>
      <c r="N143" s="183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162</v>
      </c>
      <c r="AU143" s="16" t="s">
        <v>85</v>
      </c>
    </row>
    <row r="144" spans="1:65" s="13" customFormat="1" ht="11.25">
      <c r="B144" s="196"/>
      <c r="C144" s="197"/>
      <c r="D144" s="179" t="s">
        <v>241</v>
      </c>
      <c r="E144" s="198" t="s">
        <v>19</v>
      </c>
      <c r="F144" s="199" t="s">
        <v>735</v>
      </c>
      <c r="G144" s="197"/>
      <c r="H144" s="200">
        <v>1.8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241</v>
      </c>
      <c r="AU144" s="206" t="s">
        <v>85</v>
      </c>
      <c r="AV144" s="13" t="s">
        <v>85</v>
      </c>
      <c r="AW144" s="13" t="s">
        <v>37</v>
      </c>
      <c r="AX144" s="13" t="s">
        <v>75</v>
      </c>
      <c r="AY144" s="206" t="s">
        <v>155</v>
      </c>
    </row>
    <row r="145" spans="1:65" s="13" customFormat="1" ht="11.25">
      <c r="B145" s="196"/>
      <c r="C145" s="197"/>
      <c r="D145" s="179" t="s">
        <v>241</v>
      </c>
      <c r="E145" s="198" t="s">
        <v>19</v>
      </c>
      <c r="F145" s="199" t="s">
        <v>736</v>
      </c>
      <c r="G145" s="197"/>
      <c r="H145" s="200">
        <v>1.8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241</v>
      </c>
      <c r="AU145" s="206" t="s">
        <v>85</v>
      </c>
      <c r="AV145" s="13" t="s">
        <v>85</v>
      </c>
      <c r="AW145" s="13" t="s">
        <v>37</v>
      </c>
      <c r="AX145" s="13" t="s">
        <v>75</v>
      </c>
      <c r="AY145" s="206" t="s">
        <v>155</v>
      </c>
    </row>
    <row r="146" spans="1:65" s="14" customFormat="1" ht="11.25">
      <c r="B146" s="207"/>
      <c r="C146" s="208"/>
      <c r="D146" s="179" t="s">
        <v>241</v>
      </c>
      <c r="E146" s="209" t="s">
        <v>19</v>
      </c>
      <c r="F146" s="210" t="s">
        <v>243</v>
      </c>
      <c r="G146" s="208"/>
      <c r="H146" s="211">
        <v>3.6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241</v>
      </c>
      <c r="AU146" s="217" t="s">
        <v>85</v>
      </c>
      <c r="AV146" s="14" t="s">
        <v>160</v>
      </c>
      <c r="AW146" s="14" t="s">
        <v>37</v>
      </c>
      <c r="AX146" s="14" t="s">
        <v>83</v>
      </c>
      <c r="AY146" s="217" t="s">
        <v>155</v>
      </c>
    </row>
    <row r="147" spans="1:65" s="11" customFormat="1" ht="22.9" customHeight="1">
      <c r="B147" s="151"/>
      <c r="C147" s="152"/>
      <c r="D147" s="153" t="s">
        <v>74</v>
      </c>
      <c r="E147" s="194" t="s">
        <v>160</v>
      </c>
      <c r="F147" s="194" t="s">
        <v>346</v>
      </c>
      <c r="G147" s="152"/>
      <c r="H147" s="152"/>
      <c r="I147" s="155"/>
      <c r="J147" s="195">
        <f>BK147</f>
        <v>0</v>
      </c>
      <c r="K147" s="152"/>
      <c r="L147" s="157"/>
      <c r="M147" s="158"/>
      <c r="N147" s="159"/>
      <c r="O147" s="159"/>
      <c r="P147" s="160">
        <f>SUM(P148:P163)</f>
        <v>0</v>
      </c>
      <c r="Q147" s="159"/>
      <c r="R147" s="160">
        <f>SUM(R148:R163)</f>
        <v>500.91680399999996</v>
      </c>
      <c r="S147" s="159"/>
      <c r="T147" s="161">
        <f>SUM(T148:T163)</f>
        <v>0</v>
      </c>
      <c r="AR147" s="162" t="s">
        <v>83</v>
      </c>
      <c r="AT147" s="163" t="s">
        <v>74</v>
      </c>
      <c r="AU147" s="163" t="s">
        <v>83</v>
      </c>
      <c r="AY147" s="162" t="s">
        <v>155</v>
      </c>
      <c r="BK147" s="164">
        <f>SUM(BK148:BK163)</f>
        <v>0</v>
      </c>
    </row>
    <row r="148" spans="1:65" s="2" customFormat="1" ht="21.75" customHeight="1">
      <c r="A148" s="33"/>
      <c r="B148" s="34"/>
      <c r="C148" s="165" t="s">
        <v>321</v>
      </c>
      <c r="D148" s="165" t="s">
        <v>156</v>
      </c>
      <c r="E148" s="166" t="s">
        <v>737</v>
      </c>
      <c r="F148" s="167" t="s">
        <v>738</v>
      </c>
      <c r="G148" s="168" t="s">
        <v>246</v>
      </c>
      <c r="H148" s="169">
        <v>240.86</v>
      </c>
      <c r="I148" s="170"/>
      <c r="J148" s="171">
        <f>ROUND(I148*H148,2)</f>
        <v>0</v>
      </c>
      <c r="K148" s="172"/>
      <c r="L148" s="38"/>
      <c r="M148" s="173" t="s">
        <v>19</v>
      </c>
      <c r="N148" s="174" t="s">
        <v>46</v>
      </c>
      <c r="O148" s="63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7" t="s">
        <v>160</v>
      </c>
      <c r="AT148" s="177" t="s">
        <v>156</v>
      </c>
      <c r="AU148" s="177" t="s">
        <v>85</v>
      </c>
      <c r="AY148" s="16" t="s">
        <v>155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6" t="s">
        <v>83</v>
      </c>
      <c r="BK148" s="178">
        <f>ROUND(I148*H148,2)</f>
        <v>0</v>
      </c>
      <c r="BL148" s="16" t="s">
        <v>160</v>
      </c>
      <c r="BM148" s="177" t="s">
        <v>739</v>
      </c>
    </row>
    <row r="149" spans="1:65" s="13" customFormat="1" ht="11.25">
      <c r="B149" s="196"/>
      <c r="C149" s="197"/>
      <c r="D149" s="179" t="s">
        <v>241</v>
      </c>
      <c r="E149" s="198" t="s">
        <v>19</v>
      </c>
      <c r="F149" s="199" t="s">
        <v>740</v>
      </c>
      <c r="G149" s="197"/>
      <c r="H149" s="200">
        <v>124.46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241</v>
      </c>
      <c r="AU149" s="206" t="s">
        <v>85</v>
      </c>
      <c r="AV149" s="13" t="s">
        <v>85</v>
      </c>
      <c r="AW149" s="13" t="s">
        <v>37</v>
      </c>
      <c r="AX149" s="13" t="s">
        <v>75</v>
      </c>
      <c r="AY149" s="206" t="s">
        <v>155</v>
      </c>
    </row>
    <row r="150" spans="1:65" s="13" customFormat="1" ht="11.25">
      <c r="B150" s="196"/>
      <c r="C150" s="197"/>
      <c r="D150" s="179" t="s">
        <v>241</v>
      </c>
      <c r="E150" s="198" t="s">
        <v>19</v>
      </c>
      <c r="F150" s="199" t="s">
        <v>741</v>
      </c>
      <c r="G150" s="197"/>
      <c r="H150" s="200">
        <v>116.4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241</v>
      </c>
      <c r="AU150" s="206" t="s">
        <v>85</v>
      </c>
      <c r="AV150" s="13" t="s">
        <v>85</v>
      </c>
      <c r="AW150" s="13" t="s">
        <v>37</v>
      </c>
      <c r="AX150" s="13" t="s">
        <v>75</v>
      </c>
      <c r="AY150" s="206" t="s">
        <v>155</v>
      </c>
    </row>
    <row r="151" spans="1:65" s="14" customFormat="1" ht="11.25">
      <c r="B151" s="207"/>
      <c r="C151" s="208"/>
      <c r="D151" s="179" t="s">
        <v>241</v>
      </c>
      <c r="E151" s="209" t="s">
        <v>19</v>
      </c>
      <c r="F151" s="210" t="s">
        <v>243</v>
      </c>
      <c r="G151" s="208"/>
      <c r="H151" s="211">
        <v>240.86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241</v>
      </c>
      <c r="AU151" s="217" t="s">
        <v>85</v>
      </c>
      <c r="AV151" s="14" t="s">
        <v>160</v>
      </c>
      <c r="AW151" s="14" t="s">
        <v>37</v>
      </c>
      <c r="AX151" s="14" t="s">
        <v>83</v>
      </c>
      <c r="AY151" s="217" t="s">
        <v>155</v>
      </c>
    </row>
    <row r="152" spans="1:65" s="2" customFormat="1" ht="21.75" customHeight="1">
      <c r="A152" s="33"/>
      <c r="B152" s="34"/>
      <c r="C152" s="165" t="s">
        <v>7</v>
      </c>
      <c r="D152" s="165" t="s">
        <v>156</v>
      </c>
      <c r="E152" s="166" t="s">
        <v>490</v>
      </c>
      <c r="F152" s="167" t="s">
        <v>491</v>
      </c>
      <c r="G152" s="168" t="s">
        <v>258</v>
      </c>
      <c r="H152" s="169">
        <v>79.2</v>
      </c>
      <c r="I152" s="170"/>
      <c r="J152" s="171">
        <f>ROUND(I152*H152,2)</f>
        <v>0</v>
      </c>
      <c r="K152" s="172"/>
      <c r="L152" s="38"/>
      <c r="M152" s="173" t="s">
        <v>19</v>
      </c>
      <c r="N152" s="174" t="s">
        <v>46</v>
      </c>
      <c r="O152" s="63"/>
      <c r="P152" s="175">
        <f>O152*H152</f>
        <v>0</v>
      </c>
      <c r="Q152" s="175">
        <v>2.0019999999999998</v>
      </c>
      <c r="R152" s="175">
        <f>Q152*H152</f>
        <v>158.55839999999998</v>
      </c>
      <c r="S152" s="175">
        <v>0</v>
      </c>
      <c r="T152" s="17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7" t="s">
        <v>160</v>
      </c>
      <c r="AT152" s="177" t="s">
        <v>156</v>
      </c>
      <c r="AU152" s="177" t="s">
        <v>85</v>
      </c>
      <c r="AY152" s="16" t="s">
        <v>155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6" t="s">
        <v>83</v>
      </c>
      <c r="BK152" s="178">
        <f>ROUND(I152*H152,2)</f>
        <v>0</v>
      </c>
      <c r="BL152" s="16" t="s">
        <v>160</v>
      </c>
      <c r="BM152" s="177" t="s">
        <v>742</v>
      </c>
    </row>
    <row r="153" spans="1:65" s="13" customFormat="1" ht="11.25">
      <c r="B153" s="196"/>
      <c r="C153" s="197"/>
      <c r="D153" s="179" t="s">
        <v>241</v>
      </c>
      <c r="E153" s="198" t="s">
        <v>19</v>
      </c>
      <c r="F153" s="199" t="s">
        <v>743</v>
      </c>
      <c r="G153" s="197"/>
      <c r="H153" s="200">
        <v>40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241</v>
      </c>
      <c r="AU153" s="206" t="s">
        <v>85</v>
      </c>
      <c r="AV153" s="13" t="s">
        <v>85</v>
      </c>
      <c r="AW153" s="13" t="s">
        <v>37</v>
      </c>
      <c r="AX153" s="13" t="s">
        <v>75</v>
      </c>
      <c r="AY153" s="206" t="s">
        <v>155</v>
      </c>
    </row>
    <row r="154" spans="1:65" s="13" customFormat="1" ht="11.25">
      <c r="B154" s="196"/>
      <c r="C154" s="197"/>
      <c r="D154" s="179" t="s">
        <v>241</v>
      </c>
      <c r="E154" s="198" t="s">
        <v>19</v>
      </c>
      <c r="F154" s="199" t="s">
        <v>744</v>
      </c>
      <c r="G154" s="197"/>
      <c r="H154" s="200">
        <v>39.200000000000003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241</v>
      </c>
      <c r="AU154" s="206" t="s">
        <v>85</v>
      </c>
      <c r="AV154" s="13" t="s">
        <v>85</v>
      </c>
      <c r="AW154" s="13" t="s">
        <v>37</v>
      </c>
      <c r="AX154" s="13" t="s">
        <v>75</v>
      </c>
      <c r="AY154" s="206" t="s">
        <v>155</v>
      </c>
    </row>
    <row r="155" spans="1:65" s="14" customFormat="1" ht="11.25">
      <c r="B155" s="207"/>
      <c r="C155" s="208"/>
      <c r="D155" s="179" t="s">
        <v>241</v>
      </c>
      <c r="E155" s="209" t="s">
        <v>19</v>
      </c>
      <c r="F155" s="210" t="s">
        <v>243</v>
      </c>
      <c r="G155" s="208"/>
      <c r="H155" s="211">
        <v>79.2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241</v>
      </c>
      <c r="AU155" s="217" t="s">
        <v>85</v>
      </c>
      <c r="AV155" s="14" t="s">
        <v>160</v>
      </c>
      <c r="AW155" s="14" t="s">
        <v>37</v>
      </c>
      <c r="AX155" s="14" t="s">
        <v>83</v>
      </c>
      <c r="AY155" s="217" t="s">
        <v>155</v>
      </c>
    </row>
    <row r="156" spans="1:65" s="2" customFormat="1" ht="33" customHeight="1">
      <c r="A156" s="33"/>
      <c r="B156" s="34"/>
      <c r="C156" s="165" t="s">
        <v>333</v>
      </c>
      <c r="D156" s="165" t="s">
        <v>156</v>
      </c>
      <c r="E156" s="166" t="s">
        <v>493</v>
      </c>
      <c r="F156" s="167" t="s">
        <v>494</v>
      </c>
      <c r="G156" s="168" t="s">
        <v>246</v>
      </c>
      <c r="H156" s="169">
        <v>103.1</v>
      </c>
      <c r="I156" s="170"/>
      <c r="J156" s="171">
        <f>ROUND(I156*H156,2)</f>
        <v>0</v>
      </c>
      <c r="K156" s="172"/>
      <c r="L156" s="38"/>
      <c r="M156" s="173" t="s">
        <v>19</v>
      </c>
      <c r="N156" s="174" t="s">
        <v>46</v>
      </c>
      <c r="O156" s="63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7" t="s">
        <v>160</v>
      </c>
      <c r="AT156" s="177" t="s">
        <v>156</v>
      </c>
      <c r="AU156" s="177" t="s">
        <v>85</v>
      </c>
      <c r="AY156" s="16" t="s">
        <v>155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6" t="s">
        <v>83</v>
      </c>
      <c r="BK156" s="178">
        <f>ROUND(I156*H156,2)</f>
        <v>0</v>
      </c>
      <c r="BL156" s="16" t="s">
        <v>160</v>
      </c>
      <c r="BM156" s="177" t="s">
        <v>745</v>
      </c>
    </row>
    <row r="157" spans="1:65" s="13" customFormat="1" ht="11.25">
      <c r="B157" s="196"/>
      <c r="C157" s="197"/>
      <c r="D157" s="179" t="s">
        <v>241</v>
      </c>
      <c r="E157" s="198" t="s">
        <v>19</v>
      </c>
      <c r="F157" s="199" t="s">
        <v>746</v>
      </c>
      <c r="G157" s="197"/>
      <c r="H157" s="200">
        <v>50.8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241</v>
      </c>
      <c r="AU157" s="206" t="s">
        <v>85</v>
      </c>
      <c r="AV157" s="13" t="s">
        <v>85</v>
      </c>
      <c r="AW157" s="13" t="s">
        <v>37</v>
      </c>
      <c r="AX157" s="13" t="s">
        <v>75</v>
      </c>
      <c r="AY157" s="206" t="s">
        <v>155</v>
      </c>
    </row>
    <row r="158" spans="1:65" s="13" customFormat="1" ht="11.25">
      <c r="B158" s="196"/>
      <c r="C158" s="197"/>
      <c r="D158" s="179" t="s">
        <v>241</v>
      </c>
      <c r="E158" s="198" t="s">
        <v>19</v>
      </c>
      <c r="F158" s="199" t="s">
        <v>747</v>
      </c>
      <c r="G158" s="197"/>
      <c r="H158" s="200">
        <v>52.3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241</v>
      </c>
      <c r="AU158" s="206" t="s">
        <v>85</v>
      </c>
      <c r="AV158" s="13" t="s">
        <v>85</v>
      </c>
      <c r="AW158" s="13" t="s">
        <v>37</v>
      </c>
      <c r="AX158" s="13" t="s">
        <v>75</v>
      </c>
      <c r="AY158" s="206" t="s">
        <v>155</v>
      </c>
    </row>
    <row r="159" spans="1:65" s="14" customFormat="1" ht="11.25">
      <c r="B159" s="207"/>
      <c r="C159" s="208"/>
      <c r="D159" s="179" t="s">
        <v>241</v>
      </c>
      <c r="E159" s="209" t="s">
        <v>19</v>
      </c>
      <c r="F159" s="210" t="s">
        <v>243</v>
      </c>
      <c r="G159" s="208"/>
      <c r="H159" s="211">
        <v>103.1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241</v>
      </c>
      <c r="AU159" s="217" t="s">
        <v>85</v>
      </c>
      <c r="AV159" s="14" t="s">
        <v>160</v>
      </c>
      <c r="AW159" s="14" t="s">
        <v>37</v>
      </c>
      <c r="AX159" s="14" t="s">
        <v>83</v>
      </c>
      <c r="AY159" s="217" t="s">
        <v>155</v>
      </c>
    </row>
    <row r="160" spans="1:65" s="2" customFormat="1" ht="33" customHeight="1">
      <c r="A160" s="33"/>
      <c r="B160" s="34"/>
      <c r="C160" s="165" t="s">
        <v>340</v>
      </c>
      <c r="D160" s="165" t="s">
        <v>156</v>
      </c>
      <c r="E160" s="166" t="s">
        <v>748</v>
      </c>
      <c r="F160" s="167" t="s">
        <v>749</v>
      </c>
      <c r="G160" s="168" t="s">
        <v>246</v>
      </c>
      <c r="H160" s="169">
        <v>240.86</v>
      </c>
      <c r="I160" s="170"/>
      <c r="J160" s="171">
        <f>ROUND(I160*H160,2)</f>
        <v>0</v>
      </c>
      <c r="K160" s="172"/>
      <c r="L160" s="38"/>
      <c r="M160" s="173" t="s">
        <v>19</v>
      </c>
      <c r="N160" s="174" t="s">
        <v>46</v>
      </c>
      <c r="O160" s="63"/>
      <c r="P160" s="175">
        <f>O160*H160</f>
        <v>0</v>
      </c>
      <c r="Q160" s="175">
        <v>1.4214</v>
      </c>
      <c r="R160" s="175">
        <f>Q160*H160</f>
        <v>342.35840400000001</v>
      </c>
      <c r="S160" s="175">
        <v>0</v>
      </c>
      <c r="T160" s="17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7" t="s">
        <v>160</v>
      </c>
      <c r="AT160" s="177" t="s">
        <v>156</v>
      </c>
      <c r="AU160" s="177" t="s">
        <v>85</v>
      </c>
      <c r="AY160" s="16" t="s">
        <v>155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6" t="s">
        <v>83</v>
      </c>
      <c r="BK160" s="178">
        <f>ROUND(I160*H160,2)</f>
        <v>0</v>
      </c>
      <c r="BL160" s="16" t="s">
        <v>160</v>
      </c>
      <c r="BM160" s="177" t="s">
        <v>750</v>
      </c>
    </row>
    <row r="161" spans="1:65" s="13" customFormat="1" ht="11.25">
      <c r="B161" s="196"/>
      <c r="C161" s="197"/>
      <c r="D161" s="179" t="s">
        <v>241</v>
      </c>
      <c r="E161" s="198" t="s">
        <v>19</v>
      </c>
      <c r="F161" s="199" t="s">
        <v>740</v>
      </c>
      <c r="G161" s="197"/>
      <c r="H161" s="200">
        <v>124.46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241</v>
      </c>
      <c r="AU161" s="206" t="s">
        <v>85</v>
      </c>
      <c r="AV161" s="13" t="s">
        <v>85</v>
      </c>
      <c r="AW161" s="13" t="s">
        <v>37</v>
      </c>
      <c r="AX161" s="13" t="s">
        <v>75</v>
      </c>
      <c r="AY161" s="206" t="s">
        <v>155</v>
      </c>
    </row>
    <row r="162" spans="1:65" s="13" customFormat="1" ht="11.25">
      <c r="B162" s="196"/>
      <c r="C162" s="197"/>
      <c r="D162" s="179" t="s">
        <v>241</v>
      </c>
      <c r="E162" s="198" t="s">
        <v>19</v>
      </c>
      <c r="F162" s="199" t="s">
        <v>741</v>
      </c>
      <c r="G162" s="197"/>
      <c r="H162" s="200">
        <v>116.4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241</v>
      </c>
      <c r="AU162" s="206" t="s">
        <v>85</v>
      </c>
      <c r="AV162" s="13" t="s">
        <v>85</v>
      </c>
      <c r="AW162" s="13" t="s">
        <v>37</v>
      </c>
      <c r="AX162" s="13" t="s">
        <v>75</v>
      </c>
      <c r="AY162" s="206" t="s">
        <v>155</v>
      </c>
    </row>
    <row r="163" spans="1:65" s="14" customFormat="1" ht="11.25">
      <c r="B163" s="207"/>
      <c r="C163" s="208"/>
      <c r="D163" s="179" t="s">
        <v>241</v>
      </c>
      <c r="E163" s="209" t="s">
        <v>19</v>
      </c>
      <c r="F163" s="210" t="s">
        <v>243</v>
      </c>
      <c r="G163" s="208"/>
      <c r="H163" s="211">
        <v>240.86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241</v>
      </c>
      <c r="AU163" s="217" t="s">
        <v>85</v>
      </c>
      <c r="AV163" s="14" t="s">
        <v>160</v>
      </c>
      <c r="AW163" s="14" t="s">
        <v>37</v>
      </c>
      <c r="AX163" s="14" t="s">
        <v>83</v>
      </c>
      <c r="AY163" s="217" t="s">
        <v>155</v>
      </c>
    </row>
    <row r="164" spans="1:65" s="11" customFormat="1" ht="22.9" customHeight="1">
      <c r="B164" s="151"/>
      <c r="C164" s="152"/>
      <c r="D164" s="153" t="s">
        <v>74</v>
      </c>
      <c r="E164" s="194" t="s">
        <v>421</v>
      </c>
      <c r="F164" s="194" t="s">
        <v>422</v>
      </c>
      <c r="G164" s="152"/>
      <c r="H164" s="152"/>
      <c r="I164" s="155"/>
      <c r="J164" s="195">
        <f>BK164</f>
        <v>0</v>
      </c>
      <c r="K164" s="152"/>
      <c r="L164" s="157"/>
      <c r="M164" s="158"/>
      <c r="N164" s="159"/>
      <c r="O164" s="159"/>
      <c r="P164" s="160">
        <f>P165</f>
        <v>0</v>
      </c>
      <c r="Q164" s="159"/>
      <c r="R164" s="160">
        <f>R165</f>
        <v>0</v>
      </c>
      <c r="S164" s="159"/>
      <c r="T164" s="161">
        <f>T165</f>
        <v>0</v>
      </c>
      <c r="AR164" s="162" t="s">
        <v>83</v>
      </c>
      <c r="AT164" s="163" t="s">
        <v>74</v>
      </c>
      <c r="AU164" s="163" t="s">
        <v>83</v>
      </c>
      <c r="AY164" s="162" t="s">
        <v>155</v>
      </c>
      <c r="BK164" s="164">
        <f>BK165</f>
        <v>0</v>
      </c>
    </row>
    <row r="165" spans="1:65" s="2" customFormat="1" ht="21.75" customHeight="1">
      <c r="A165" s="33"/>
      <c r="B165" s="34"/>
      <c r="C165" s="165" t="s">
        <v>347</v>
      </c>
      <c r="D165" s="165" t="s">
        <v>156</v>
      </c>
      <c r="E165" s="166" t="s">
        <v>424</v>
      </c>
      <c r="F165" s="167" t="s">
        <v>425</v>
      </c>
      <c r="G165" s="168" t="s">
        <v>324</v>
      </c>
      <c r="H165" s="169">
        <v>517.03200000000004</v>
      </c>
      <c r="I165" s="170"/>
      <c r="J165" s="171">
        <f>ROUND(I165*H165,2)</f>
        <v>0</v>
      </c>
      <c r="K165" s="172"/>
      <c r="L165" s="38"/>
      <c r="M165" s="218" t="s">
        <v>19</v>
      </c>
      <c r="N165" s="219" t="s">
        <v>46</v>
      </c>
      <c r="O165" s="186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7" t="s">
        <v>160</v>
      </c>
      <c r="AT165" s="177" t="s">
        <v>156</v>
      </c>
      <c r="AU165" s="177" t="s">
        <v>85</v>
      </c>
      <c r="AY165" s="16" t="s">
        <v>155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6" t="s">
        <v>83</v>
      </c>
      <c r="BK165" s="178">
        <f>ROUND(I165*H165,2)</f>
        <v>0</v>
      </c>
      <c r="BL165" s="16" t="s">
        <v>160</v>
      </c>
      <c r="BM165" s="177" t="s">
        <v>751</v>
      </c>
    </row>
    <row r="166" spans="1:65" s="2" customFormat="1" ht="6.95" customHeight="1">
      <c r="A166" s="33"/>
      <c r="B166" s="46"/>
      <c r="C166" s="47"/>
      <c r="D166" s="47"/>
      <c r="E166" s="47"/>
      <c r="F166" s="47"/>
      <c r="G166" s="47"/>
      <c r="H166" s="47"/>
      <c r="I166" s="47"/>
      <c r="J166" s="47"/>
      <c r="K166" s="47"/>
      <c r="L166" s="38"/>
      <c r="M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</row>
  </sheetData>
  <sheetProtection algorithmName="SHA-512" hashValue="uijWfv6IxIFS3eMFI7abDX+5ZilwBmUtm4ZnKMN3JoRDD9gdQ8aN41eJicY6DGrBYCEOS3m6W7E6Tujj6lOTjg==" saltValue="umSokMbOD5WIAxhtCZM4JHjC2YFxdl8h1aPVCBw3XIV/hNUavQS0jn1c6aYy32A836/muafVFcJ4KGHknQJTgg==" spinCount="100000" sheet="1" objects="1" scenarios="1" formatColumns="0" formatRows="0" autoFilter="0"/>
  <autoFilter ref="C83:K16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106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131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7" t="str">
        <f>'Rekapitulace stavby'!K6</f>
        <v>Desná, Loučná nad Desnou - oprava zdí a koryta toku, 1. etapa</v>
      </c>
      <c r="F7" s="278"/>
      <c r="G7" s="278"/>
      <c r="H7" s="278"/>
      <c r="L7" s="19"/>
    </row>
    <row r="8" spans="1:46" s="2" customFormat="1" ht="12" customHeight="1">
      <c r="A8" s="33"/>
      <c r="B8" s="38"/>
      <c r="C8" s="33"/>
      <c r="D8" s="104" t="s">
        <v>132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9" t="s">
        <v>752</v>
      </c>
      <c r="F9" s="280"/>
      <c r="G9" s="280"/>
      <c r="H9" s="28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15. 2. 2021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1" t="str">
        <f>'Rekapitulace stavby'!E14</f>
        <v>Vyplň údaj</v>
      </c>
      <c r="F18" s="282"/>
      <c r="G18" s="282"/>
      <c r="H18" s="282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34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35</v>
      </c>
      <c r="F24" s="33"/>
      <c r="G24" s="33"/>
      <c r="H24" s="33"/>
      <c r="I24" s="104" t="s">
        <v>29</v>
      </c>
      <c r="J24" s="106" t="s">
        <v>36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3" t="s">
        <v>19</v>
      </c>
      <c r="F27" s="283"/>
      <c r="G27" s="283"/>
      <c r="H27" s="28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ROUND((SUM(BE80:BE105)),  2)</f>
        <v>0</v>
      </c>
      <c r="G33" s="33"/>
      <c r="H33" s="33"/>
      <c r="I33" s="117">
        <v>0.21</v>
      </c>
      <c r="J33" s="116">
        <f>ROUND(((SUM(BE80:BE105))*I33),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ROUND((SUM(BF80:BF105)),  2)</f>
        <v>0</v>
      </c>
      <c r="G34" s="33"/>
      <c r="H34" s="33"/>
      <c r="I34" s="117">
        <v>0.15</v>
      </c>
      <c r="J34" s="116">
        <f>ROUND(((SUM(BF80:BF105))*I34),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ROUND((SUM(BG80:BG105)),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ROUND((SUM(BH80:BH105)),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ROUND((SUM(BI80:BI105)),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134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4" t="str">
        <f>E7</f>
        <v>Desná, Loučná nad Desnou - oprava zdí a koryta toku, 1. etapa</v>
      </c>
      <c r="F48" s="285"/>
      <c r="G48" s="285"/>
      <c r="H48" s="28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132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41" t="str">
        <f>E9</f>
        <v>040 - SO 04 - VRN</v>
      </c>
      <c r="F50" s="286"/>
      <c r="G50" s="286"/>
      <c r="H50" s="28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Rejhotice</v>
      </c>
      <c r="G52" s="35"/>
      <c r="H52" s="35"/>
      <c r="I52" s="28" t="s">
        <v>23</v>
      </c>
      <c r="J52" s="58" t="str">
        <f>IF(J12="","",J12)</f>
        <v>15. 2. 2021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Vít Pučálek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135</v>
      </c>
      <c r="D57" s="130"/>
      <c r="E57" s="130"/>
      <c r="F57" s="130"/>
      <c r="G57" s="130"/>
      <c r="H57" s="130"/>
      <c r="I57" s="130"/>
      <c r="J57" s="131" t="s">
        <v>136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137</v>
      </c>
    </row>
    <row r="60" spans="1:47" s="9" customFormat="1" ht="24.95" customHeight="1">
      <c r="B60" s="133"/>
      <c r="C60" s="134"/>
      <c r="D60" s="135" t="s">
        <v>138</v>
      </c>
      <c r="E60" s="136"/>
      <c r="F60" s="136"/>
      <c r="G60" s="136"/>
      <c r="H60" s="136"/>
      <c r="I60" s="136"/>
      <c r="J60" s="137">
        <f>J81</f>
        <v>0</v>
      </c>
      <c r="K60" s="134"/>
      <c r="L60" s="138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>
      <c r="A67" s="33"/>
      <c r="B67" s="34"/>
      <c r="C67" s="22" t="s">
        <v>139</v>
      </c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>
      <c r="A70" s="33"/>
      <c r="B70" s="34"/>
      <c r="C70" s="35"/>
      <c r="D70" s="35"/>
      <c r="E70" s="284" t="str">
        <f>E7</f>
        <v>Desná, Loučná nad Desnou - oprava zdí a koryta toku, 1. etapa</v>
      </c>
      <c r="F70" s="285"/>
      <c r="G70" s="285"/>
      <c r="H70" s="28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132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241" t="str">
        <f>E9</f>
        <v>040 - SO 04 - VRN</v>
      </c>
      <c r="F72" s="286"/>
      <c r="G72" s="286"/>
      <c r="H72" s="286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21</v>
      </c>
      <c r="D74" s="35"/>
      <c r="E74" s="35"/>
      <c r="F74" s="26" t="str">
        <f>F12</f>
        <v>KN Rejhotice</v>
      </c>
      <c r="G74" s="35"/>
      <c r="H74" s="35"/>
      <c r="I74" s="28" t="s">
        <v>23</v>
      </c>
      <c r="J74" s="58" t="str">
        <f>IF(J12="","",J12)</f>
        <v>15. 2. 2021</v>
      </c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>
      <c r="A76" s="33"/>
      <c r="B76" s="34"/>
      <c r="C76" s="28" t="s">
        <v>25</v>
      </c>
      <c r="D76" s="35"/>
      <c r="E76" s="35"/>
      <c r="F76" s="26" t="str">
        <f>E15</f>
        <v>Povodí Moravy, s.p.</v>
      </c>
      <c r="G76" s="35"/>
      <c r="H76" s="35"/>
      <c r="I76" s="28" t="s">
        <v>33</v>
      </c>
      <c r="J76" s="31" t="str">
        <f>E21</f>
        <v>Ing. Vít Pučálek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28" t="s">
        <v>31</v>
      </c>
      <c r="D77" s="35"/>
      <c r="E77" s="35"/>
      <c r="F77" s="26" t="str">
        <f>IF(E18="","",E18)</f>
        <v>Vyplň údaj</v>
      </c>
      <c r="G77" s="35"/>
      <c r="H77" s="35"/>
      <c r="I77" s="28" t="s">
        <v>38</v>
      </c>
      <c r="J77" s="31" t="str">
        <f>E24</f>
        <v>Ing. Vít Pučálek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>
      <c r="A79" s="139"/>
      <c r="B79" s="140"/>
      <c r="C79" s="141" t="s">
        <v>140</v>
      </c>
      <c r="D79" s="142" t="s">
        <v>60</v>
      </c>
      <c r="E79" s="142" t="s">
        <v>56</v>
      </c>
      <c r="F79" s="142" t="s">
        <v>57</v>
      </c>
      <c r="G79" s="142" t="s">
        <v>141</v>
      </c>
      <c r="H79" s="142" t="s">
        <v>142</v>
      </c>
      <c r="I79" s="142" t="s">
        <v>143</v>
      </c>
      <c r="J79" s="143" t="s">
        <v>136</v>
      </c>
      <c r="K79" s="144" t="s">
        <v>144</v>
      </c>
      <c r="L79" s="145"/>
      <c r="M79" s="67" t="s">
        <v>19</v>
      </c>
      <c r="N79" s="68" t="s">
        <v>45</v>
      </c>
      <c r="O79" s="68" t="s">
        <v>145</v>
      </c>
      <c r="P79" s="68" t="s">
        <v>146</v>
      </c>
      <c r="Q79" s="68" t="s">
        <v>147</v>
      </c>
      <c r="R79" s="68" t="s">
        <v>148</v>
      </c>
      <c r="S79" s="68" t="s">
        <v>149</v>
      </c>
      <c r="T79" s="69" t="s">
        <v>150</v>
      </c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</row>
    <row r="80" spans="1:63" s="2" customFormat="1" ht="22.9" customHeight="1">
      <c r="A80" s="33"/>
      <c r="B80" s="34"/>
      <c r="C80" s="74" t="s">
        <v>151</v>
      </c>
      <c r="D80" s="35"/>
      <c r="E80" s="35"/>
      <c r="F80" s="35"/>
      <c r="G80" s="35"/>
      <c r="H80" s="35"/>
      <c r="I80" s="35"/>
      <c r="J80" s="146">
        <f>BK80</f>
        <v>0</v>
      </c>
      <c r="K80" s="35"/>
      <c r="L80" s="38"/>
      <c r="M80" s="70"/>
      <c r="N80" s="147"/>
      <c r="O80" s="71"/>
      <c r="P80" s="148">
        <f>P81</f>
        <v>0</v>
      </c>
      <c r="Q80" s="71"/>
      <c r="R80" s="148">
        <f>R81</f>
        <v>0</v>
      </c>
      <c r="S80" s="71"/>
      <c r="T80" s="149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74</v>
      </c>
      <c r="AU80" s="16" t="s">
        <v>137</v>
      </c>
      <c r="BK80" s="150">
        <f>BK81</f>
        <v>0</v>
      </c>
    </row>
    <row r="81" spans="1:65" s="11" customFormat="1" ht="25.9" customHeight="1">
      <c r="B81" s="151"/>
      <c r="C81" s="152"/>
      <c r="D81" s="153" t="s">
        <v>74</v>
      </c>
      <c r="E81" s="154" t="s">
        <v>152</v>
      </c>
      <c r="F81" s="154" t="s">
        <v>153</v>
      </c>
      <c r="G81" s="152"/>
      <c r="H81" s="152"/>
      <c r="I81" s="155"/>
      <c r="J81" s="156">
        <f>BK81</f>
        <v>0</v>
      </c>
      <c r="K81" s="152"/>
      <c r="L81" s="157"/>
      <c r="M81" s="158"/>
      <c r="N81" s="159"/>
      <c r="O81" s="159"/>
      <c r="P81" s="160">
        <f>SUM(P82:P105)</f>
        <v>0</v>
      </c>
      <c r="Q81" s="159"/>
      <c r="R81" s="160">
        <f>SUM(R82:R105)</f>
        <v>0</v>
      </c>
      <c r="S81" s="159"/>
      <c r="T81" s="161">
        <f>SUM(T82:T105)</f>
        <v>0</v>
      </c>
      <c r="AR81" s="162" t="s">
        <v>154</v>
      </c>
      <c r="AT81" s="163" t="s">
        <v>74</v>
      </c>
      <c r="AU81" s="163" t="s">
        <v>75</v>
      </c>
      <c r="AY81" s="162" t="s">
        <v>155</v>
      </c>
      <c r="BK81" s="164">
        <f>SUM(BK82:BK105)</f>
        <v>0</v>
      </c>
    </row>
    <row r="82" spans="1:65" s="2" customFormat="1" ht="16.5" customHeight="1">
      <c r="A82" s="33"/>
      <c r="B82" s="34"/>
      <c r="C82" s="165" t="s">
        <v>83</v>
      </c>
      <c r="D82" s="165" t="s">
        <v>156</v>
      </c>
      <c r="E82" s="166" t="s">
        <v>157</v>
      </c>
      <c r="F82" s="167" t="s">
        <v>158</v>
      </c>
      <c r="G82" s="168" t="s">
        <v>159</v>
      </c>
      <c r="H82" s="169">
        <v>1</v>
      </c>
      <c r="I82" s="170"/>
      <c r="J82" s="171">
        <f>ROUND(I82*H82,2)</f>
        <v>0</v>
      </c>
      <c r="K82" s="172"/>
      <c r="L82" s="38"/>
      <c r="M82" s="173" t="s">
        <v>19</v>
      </c>
      <c r="N82" s="174" t="s">
        <v>46</v>
      </c>
      <c r="O82" s="63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7" t="s">
        <v>160</v>
      </c>
      <c r="AT82" s="177" t="s">
        <v>156</v>
      </c>
      <c r="AU82" s="177" t="s">
        <v>83</v>
      </c>
      <c r="AY82" s="16" t="s">
        <v>155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16" t="s">
        <v>83</v>
      </c>
      <c r="BK82" s="178">
        <f>ROUND(I82*H82,2)</f>
        <v>0</v>
      </c>
      <c r="BL82" s="16" t="s">
        <v>160</v>
      </c>
      <c r="BM82" s="177" t="s">
        <v>753</v>
      </c>
    </row>
    <row r="83" spans="1:65" s="2" customFormat="1" ht="68.25">
      <c r="A83" s="33"/>
      <c r="B83" s="34"/>
      <c r="C83" s="35"/>
      <c r="D83" s="179" t="s">
        <v>162</v>
      </c>
      <c r="E83" s="35"/>
      <c r="F83" s="180" t="s">
        <v>163</v>
      </c>
      <c r="G83" s="35"/>
      <c r="H83" s="35"/>
      <c r="I83" s="181"/>
      <c r="J83" s="35"/>
      <c r="K83" s="35"/>
      <c r="L83" s="38"/>
      <c r="M83" s="182"/>
      <c r="N83" s="183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162</v>
      </c>
      <c r="AU83" s="16" t="s">
        <v>83</v>
      </c>
    </row>
    <row r="84" spans="1:65" s="2" customFormat="1" ht="16.5" customHeight="1">
      <c r="A84" s="33"/>
      <c r="B84" s="34"/>
      <c r="C84" s="165" t="s">
        <v>85</v>
      </c>
      <c r="D84" s="165" t="s">
        <v>156</v>
      </c>
      <c r="E84" s="166" t="s">
        <v>164</v>
      </c>
      <c r="F84" s="167" t="s">
        <v>165</v>
      </c>
      <c r="G84" s="168" t="s">
        <v>159</v>
      </c>
      <c r="H84" s="169">
        <v>1</v>
      </c>
      <c r="I84" s="170"/>
      <c r="J84" s="171">
        <f>ROUND(I84*H84,2)</f>
        <v>0</v>
      </c>
      <c r="K84" s="172"/>
      <c r="L84" s="38"/>
      <c r="M84" s="173" t="s">
        <v>19</v>
      </c>
      <c r="N84" s="174" t="s">
        <v>46</v>
      </c>
      <c r="O84" s="6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160</v>
      </c>
      <c r="AT84" s="177" t="s">
        <v>156</v>
      </c>
      <c r="AU84" s="177" t="s">
        <v>83</v>
      </c>
      <c r="AY84" s="16" t="s">
        <v>155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83</v>
      </c>
      <c r="BK84" s="178">
        <f>ROUND(I84*H84,2)</f>
        <v>0</v>
      </c>
      <c r="BL84" s="16" t="s">
        <v>160</v>
      </c>
      <c r="BM84" s="177" t="s">
        <v>754</v>
      </c>
    </row>
    <row r="85" spans="1:65" s="2" customFormat="1" ht="29.25">
      <c r="A85" s="33"/>
      <c r="B85" s="34"/>
      <c r="C85" s="35"/>
      <c r="D85" s="179" t="s">
        <v>162</v>
      </c>
      <c r="E85" s="35"/>
      <c r="F85" s="180" t="s">
        <v>167</v>
      </c>
      <c r="G85" s="35"/>
      <c r="H85" s="35"/>
      <c r="I85" s="181"/>
      <c r="J85" s="35"/>
      <c r="K85" s="35"/>
      <c r="L85" s="38"/>
      <c r="M85" s="182"/>
      <c r="N85" s="183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162</v>
      </c>
      <c r="AU85" s="16" t="s">
        <v>83</v>
      </c>
    </row>
    <row r="86" spans="1:65" s="2" customFormat="1" ht="16.5" customHeight="1">
      <c r="A86" s="33"/>
      <c r="B86" s="34"/>
      <c r="C86" s="165" t="s">
        <v>168</v>
      </c>
      <c r="D86" s="165" t="s">
        <v>156</v>
      </c>
      <c r="E86" s="166" t="s">
        <v>169</v>
      </c>
      <c r="F86" s="167" t="s">
        <v>170</v>
      </c>
      <c r="G86" s="168" t="s">
        <v>159</v>
      </c>
      <c r="H86" s="169">
        <v>1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46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160</v>
      </c>
      <c r="AT86" s="177" t="s">
        <v>156</v>
      </c>
      <c r="AU86" s="177" t="s">
        <v>83</v>
      </c>
      <c r="AY86" s="16" t="s">
        <v>155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83</v>
      </c>
      <c r="BK86" s="178">
        <f>ROUND(I86*H86,2)</f>
        <v>0</v>
      </c>
      <c r="BL86" s="16" t="s">
        <v>160</v>
      </c>
      <c r="BM86" s="177" t="s">
        <v>755</v>
      </c>
    </row>
    <row r="87" spans="1:65" s="2" customFormat="1" ht="19.5">
      <c r="A87" s="33"/>
      <c r="B87" s="34"/>
      <c r="C87" s="35"/>
      <c r="D87" s="179" t="s">
        <v>162</v>
      </c>
      <c r="E87" s="35"/>
      <c r="F87" s="180" t="s">
        <v>172</v>
      </c>
      <c r="G87" s="35"/>
      <c r="H87" s="35"/>
      <c r="I87" s="181"/>
      <c r="J87" s="35"/>
      <c r="K87" s="35"/>
      <c r="L87" s="38"/>
      <c r="M87" s="182"/>
      <c r="N87" s="183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162</v>
      </c>
      <c r="AU87" s="16" t="s">
        <v>83</v>
      </c>
    </row>
    <row r="88" spans="1:65" s="2" customFormat="1" ht="16.5" customHeight="1">
      <c r="A88" s="33"/>
      <c r="B88" s="34"/>
      <c r="C88" s="165" t="s">
        <v>160</v>
      </c>
      <c r="D88" s="165" t="s">
        <v>156</v>
      </c>
      <c r="E88" s="166" t="s">
        <v>173</v>
      </c>
      <c r="F88" s="167" t="s">
        <v>174</v>
      </c>
      <c r="G88" s="168" t="s">
        <v>159</v>
      </c>
      <c r="H88" s="169">
        <v>1</v>
      </c>
      <c r="I88" s="170"/>
      <c r="J88" s="171">
        <f>ROUND(I88*H88,2)</f>
        <v>0</v>
      </c>
      <c r="K88" s="172"/>
      <c r="L88" s="38"/>
      <c r="M88" s="173" t="s">
        <v>19</v>
      </c>
      <c r="N88" s="174" t="s">
        <v>46</v>
      </c>
      <c r="O88" s="6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7" t="s">
        <v>160</v>
      </c>
      <c r="AT88" s="177" t="s">
        <v>156</v>
      </c>
      <c r="AU88" s="177" t="s">
        <v>83</v>
      </c>
      <c r="AY88" s="16" t="s">
        <v>155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6" t="s">
        <v>83</v>
      </c>
      <c r="BK88" s="178">
        <f>ROUND(I88*H88,2)</f>
        <v>0</v>
      </c>
      <c r="BL88" s="16" t="s">
        <v>160</v>
      </c>
      <c r="BM88" s="177" t="s">
        <v>756</v>
      </c>
    </row>
    <row r="89" spans="1:65" s="2" customFormat="1" ht="29.25">
      <c r="A89" s="33"/>
      <c r="B89" s="34"/>
      <c r="C89" s="35"/>
      <c r="D89" s="179" t="s">
        <v>162</v>
      </c>
      <c r="E89" s="35"/>
      <c r="F89" s="180" t="s">
        <v>176</v>
      </c>
      <c r="G89" s="35"/>
      <c r="H89" s="35"/>
      <c r="I89" s="181"/>
      <c r="J89" s="35"/>
      <c r="K89" s="35"/>
      <c r="L89" s="38"/>
      <c r="M89" s="182"/>
      <c r="N89" s="183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162</v>
      </c>
      <c r="AU89" s="16" t="s">
        <v>83</v>
      </c>
    </row>
    <row r="90" spans="1:65" s="2" customFormat="1" ht="16.5" customHeight="1">
      <c r="A90" s="33"/>
      <c r="B90" s="34"/>
      <c r="C90" s="165" t="s">
        <v>154</v>
      </c>
      <c r="D90" s="165" t="s">
        <v>156</v>
      </c>
      <c r="E90" s="166" t="s">
        <v>177</v>
      </c>
      <c r="F90" s="167" t="s">
        <v>178</v>
      </c>
      <c r="G90" s="168" t="s">
        <v>159</v>
      </c>
      <c r="H90" s="169">
        <v>1</v>
      </c>
      <c r="I90" s="170"/>
      <c r="J90" s="171">
        <f>ROUND(I90*H90,2)</f>
        <v>0</v>
      </c>
      <c r="K90" s="172"/>
      <c r="L90" s="38"/>
      <c r="M90" s="173" t="s">
        <v>19</v>
      </c>
      <c r="N90" s="174" t="s">
        <v>46</v>
      </c>
      <c r="O90" s="6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160</v>
      </c>
      <c r="AT90" s="177" t="s">
        <v>156</v>
      </c>
      <c r="AU90" s="177" t="s">
        <v>83</v>
      </c>
      <c r="AY90" s="16" t="s">
        <v>155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83</v>
      </c>
      <c r="BK90" s="178">
        <f>ROUND(I90*H90,2)</f>
        <v>0</v>
      </c>
      <c r="BL90" s="16" t="s">
        <v>160</v>
      </c>
      <c r="BM90" s="177" t="s">
        <v>757</v>
      </c>
    </row>
    <row r="91" spans="1:65" s="2" customFormat="1" ht="16.5" customHeight="1">
      <c r="A91" s="33"/>
      <c r="B91" s="34"/>
      <c r="C91" s="165" t="s">
        <v>180</v>
      </c>
      <c r="D91" s="165" t="s">
        <v>156</v>
      </c>
      <c r="E91" s="166" t="s">
        <v>186</v>
      </c>
      <c r="F91" s="167" t="s">
        <v>187</v>
      </c>
      <c r="G91" s="168" t="s">
        <v>159</v>
      </c>
      <c r="H91" s="169">
        <v>1</v>
      </c>
      <c r="I91" s="170"/>
      <c r="J91" s="171">
        <f>ROUND(I91*H91,2)</f>
        <v>0</v>
      </c>
      <c r="K91" s="172"/>
      <c r="L91" s="38"/>
      <c r="M91" s="173" t="s">
        <v>19</v>
      </c>
      <c r="N91" s="174" t="s">
        <v>46</v>
      </c>
      <c r="O91" s="6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7" t="s">
        <v>160</v>
      </c>
      <c r="AT91" s="177" t="s">
        <v>156</v>
      </c>
      <c r="AU91" s="177" t="s">
        <v>83</v>
      </c>
      <c r="AY91" s="16" t="s">
        <v>155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16" t="s">
        <v>83</v>
      </c>
      <c r="BK91" s="178">
        <f>ROUND(I91*H91,2)</f>
        <v>0</v>
      </c>
      <c r="BL91" s="16" t="s">
        <v>160</v>
      </c>
      <c r="BM91" s="177" t="s">
        <v>758</v>
      </c>
    </row>
    <row r="92" spans="1:65" s="2" customFormat="1" ht="19.5">
      <c r="A92" s="33"/>
      <c r="B92" s="34"/>
      <c r="C92" s="35"/>
      <c r="D92" s="179" t="s">
        <v>162</v>
      </c>
      <c r="E92" s="35"/>
      <c r="F92" s="180" t="s">
        <v>189</v>
      </c>
      <c r="G92" s="35"/>
      <c r="H92" s="35"/>
      <c r="I92" s="181"/>
      <c r="J92" s="35"/>
      <c r="K92" s="35"/>
      <c r="L92" s="38"/>
      <c r="M92" s="182"/>
      <c r="N92" s="183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162</v>
      </c>
      <c r="AU92" s="16" t="s">
        <v>83</v>
      </c>
    </row>
    <row r="93" spans="1:65" s="2" customFormat="1" ht="16.5" customHeight="1">
      <c r="A93" s="33"/>
      <c r="B93" s="34"/>
      <c r="C93" s="165" t="s">
        <v>185</v>
      </c>
      <c r="D93" s="165" t="s">
        <v>156</v>
      </c>
      <c r="E93" s="166" t="s">
        <v>196</v>
      </c>
      <c r="F93" s="167" t="s">
        <v>197</v>
      </c>
      <c r="G93" s="168" t="s">
        <v>159</v>
      </c>
      <c r="H93" s="169">
        <v>1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46</v>
      </c>
      <c r="O93" s="6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160</v>
      </c>
      <c r="AT93" s="177" t="s">
        <v>156</v>
      </c>
      <c r="AU93" s="177" t="s">
        <v>83</v>
      </c>
      <c r="AY93" s="16" t="s">
        <v>155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83</v>
      </c>
      <c r="BK93" s="178">
        <f>ROUND(I93*H93,2)</f>
        <v>0</v>
      </c>
      <c r="BL93" s="16" t="s">
        <v>160</v>
      </c>
      <c r="BM93" s="177" t="s">
        <v>759</v>
      </c>
    </row>
    <row r="94" spans="1:65" s="2" customFormat="1" ht="19.5">
      <c r="A94" s="33"/>
      <c r="B94" s="34"/>
      <c r="C94" s="35"/>
      <c r="D94" s="179" t="s">
        <v>162</v>
      </c>
      <c r="E94" s="35"/>
      <c r="F94" s="180" t="s">
        <v>199</v>
      </c>
      <c r="G94" s="35"/>
      <c r="H94" s="35"/>
      <c r="I94" s="181"/>
      <c r="J94" s="35"/>
      <c r="K94" s="35"/>
      <c r="L94" s="38"/>
      <c r="M94" s="182"/>
      <c r="N94" s="18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162</v>
      </c>
      <c r="AU94" s="16" t="s">
        <v>83</v>
      </c>
    </row>
    <row r="95" spans="1:65" s="2" customFormat="1" ht="16.5" customHeight="1">
      <c r="A95" s="33"/>
      <c r="B95" s="34"/>
      <c r="C95" s="165" t="s">
        <v>190</v>
      </c>
      <c r="D95" s="165" t="s">
        <v>156</v>
      </c>
      <c r="E95" s="166" t="s">
        <v>201</v>
      </c>
      <c r="F95" s="167" t="s">
        <v>202</v>
      </c>
      <c r="G95" s="168" t="s">
        <v>159</v>
      </c>
      <c r="H95" s="169">
        <v>1</v>
      </c>
      <c r="I95" s="170"/>
      <c r="J95" s="171">
        <f>ROUND(I95*H95,2)</f>
        <v>0</v>
      </c>
      <c r="K95" s="172"/>
      <c r="L95" s="38"/>
      <c r="M95" s="173" t="s">
        <v>19</v>
      </c>
      <c r="N95" s="174" t="s">
        <v>46</v>
      </c>
      <c r="O95" s="6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160</v>
      </c>
      <c r="AT95" s="177" t="s">
        <v>156</v>
      </c>
      <c r="AU95" s="177" t="s">
        <v>83</v>
      </c>
      <c r="AY95" s="16" t="s">
        <v>155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83</v>
      </c>
      <c r="BK95" s="178">
        <f>ROUND(I95*H95,2)</f>
        <v>0</v>
      </c>
      <c r="BL95" s="16" t="s">
        <v>160</v>
      </c>
      <c r="BM95" s="177" t="s">
        <v>760</v>
      </c>
    </row>
    <row r="96" spans="1:65" s="2" customFormat="1" ht="48.75">
      <c r="A96" s="33"/>
      <c r="B96" s="34"/>
      <c r="C96" s="35"/>
      <c r="D96" s="179" t="s">
        <v>162</v>
      </c>
      <c r="E96" s="35"/>
      <c r="F96" s="180" t="s">
        <v>204</v>
      </c>
      <c r="G96" s="35"/>
      <c r="H96" s="35"/>
      <c r="I96" s="181"/>
      <c r="J96" s="35"/>
      <c r="K96" s="35"/>
      <c r="L96" s="38"/>
      <c r="M96" s="182"/>
      <c r="N96" s="183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162</v>
      </c>
      <c r="AU96" s="16" t="s">
        <v>83</v>
      </c>
    </row>
    <row r="97" spans="1:65" s="2" customFormat="1" ht="16.5" customHeight="1">
      <c r="A97" s="33"/>
      <c r="B97" s="34"/>
      <c r="C97" s="165" t="s">
        <v>195</v>
      </c>
      <c r="D97" s="165" t="s">
        <v>156</v>
      </c>
      <c r="E97" s="166" t="s">
        <v>206</v>
      </c>
      <c r="F97" s="167" t="s">
        <v>207</v>
      </c>
      <c r="G97" s="168" t="s">
        <v>159</v>
      </c>
      <c r="H97" s="169">
        <v>1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46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160</v>
      </c>
      <c r="AT97" s="177" t="s">
        <v>156</v>
      </c>
      <c r="AU97" s="177" t="s">
        <v>83</v>
      </c>
      <c r="AY97" s="16" t="s">
        <v>155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83</v>
      </c>
      <c r="BK97" s="178">
        <f>ROUND(I97*H97,2)</f>
        <v>0</v>
      </c>
      <c r="BL97" s="16" t="s">
        <v>160</v>
      </c>
      <c r="BM97" s="177" t="s">
        <v>761</v>
      </c>
    </row>
    <row r="98" spans="1:65" s="2" customFormat="1" ht="19.5">
      <c r="A98" s="33"/>
      <c r="B98" s="34"/>
      <c r="C98" s="35"/>
      <c r="D98" s="179" t="s">
        <v>162</v>
      </c>
      <c r="E98" s="35"/>
      <c r="F98" s="180" t="s">
        <v>209</v>
      </c>
      <c r="G98" s="35"/>
      <c r="H98" s="35"/>
      <c r="I98" s="181"/>
      <c r="J98" s="35"/>
      <c r="K98" s="35"/>
      <c r="L98" s="38"/>
      <c r="M98" s="182"/>
      <c r="N98" s="183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162</v>
      </c>
      <c r="AU98" s="16" t="s">
        <v>83</v>
      </c>
    </row>
    <row r="99" spans="1:65" s="2" customFormat="1" ht="16.5" customHeight="1">
      <c r="A99" s="33"/>
      <c r="B99" s="34"/>
      <c r="C99" s="165" t="s">
        <v>200</v>
      </c>
      <c r="D99" s="165" t="s">
        <v>156</v>
      </c>
      <c r="E99" s="166" t="s">
        <v>211</v>
      </c>
      <c r="F99" s="167" t="s">
        <v>212</v>
      </c>
      <c r="G99" s="168" t="s">
        <v>159</v>
      </c>
      <c r="H99" s="169">
        <v>1</v>
      </c>
      <c r="I99" s="170"/>
      <c r="J99" s="171">
        <f>ROUND(I99*H99,2)</f>
        <v>0</v>
      </c>
      <c r="K99" s="172"/>
      <c r="L99" s="38"/>
      <c r="M99" s="173" t="s">
        <v>19</v>
      </c>
      <c r="N99" s="174" t="s">
        <v>46</v>
      </c>
      <c r="O99" s="63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7" t="s">
        <v>160</v>
      </c>
      <c r="AT99" s="177" t="s">
        <v>156</v>
      </c>
      <c r="AU99" s="177" t="s">
        <v>83</v>
      </c>
      <c r="AY99" s="16" t="s">
        <v>155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16" t="s">
        <v>83</v>
      </c>
      <c r="BK99" s="178">
        <f>ROUND(I99*H99,2)</f>
        <v>0</v>
      </c>
      <c r="BL99" s="16" t="s">
        <v>160</v>
      </c>
      <c r="BM99" s="177" t="s">
        <v>762</v>
      </c>
    </row>
    <row r="100" spans="1:65" s="2" customFormat="1" ht="16.5" customHeight="1">
      <c r="A100" s="33"/>
      <c r="B100" s="34"/>
      <c r="C100" s="165" t="s">
        <v>205</v>
      </c>
      <c r="D100" s="165" t="s">
        <v>156</v>
      </c>
      <c r="E100" s="166" t="s">
        <v>215</v>
      </c>
      <c r="F100" s="167" t="s">
        <v>216</v>
      </c>
      <c r="G100" s="168" t="s">
        <v>159</v>
      </c>
      <c r="H100" s="169">
        <v>1</v>
      </c>
      <c r="I100" s="170"/>
      <c r="J100" s="171">
        <f>ROUND(I100*H100,2)</f>
        <v>0</v>
      </c>
      <c r="K100" s="172"/>
      <c r="L100" s="38"/>
      <c r="M100" s="173" t="s">
        <v>19</v>
      </c>
      <c r="N100" s="174" t="s">
        <v>46</v>
      </c>
      <c r="O100" s="6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7" t="s">
        <v>160</v>
      </c>
      <c r="AT100" s="177" t="s">
        <v>156</v>
      </c>
      <c r="AU100" s="177" t="s">
        <v>83</v>
      </c>
      <c r="AY100" s="16" t="s">
        <v>155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6" t="s">
        <v>83</v>
      </c>
      <c r="BK100" s="178">
        <f>ROUND(I100*H100,2)</f>
        <v>0</v>
      </c>
      <c r="BL100" s="16" t="s">
        <v>160</v>
      </c>
      <c r="BM100" s="177" t="s">
        <v>763</v>
      </c>
    </row>
    <row r="101" spans="1:65" s="2" customFormat="1" ht="16.5" customHeight="1">
      <c r="A101" s="33"/>
      <c r="B101" s="34"/>
      <c r="C101" s="165" t="s">
        <v>210</v>
      </c>
      <c r="D101" s="165" t="s">
        <v>156</v>
      </c>
      <c r="E101" s="166" t="s">
        <v>219</v>
      </c>
      <c r="F101" s="167" t="s">
        <v>220</v>
      </c>
      <c r="G101" s="168" t="s">
        <v>159</v>
      </c>
      <c r="H101" s="169">
        <v>1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46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160</v>
      </c>
      <c r="AT101" s="177" t="s">
        <v>156</v>
      </c>
      <c r="AU101" s="177" t="s">
        <v>83</v>
      </c>
      <c r="AY101" s="16" t="s">
        <v>155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83</v>
      </c>
      <c r="BK101" s="178">
        <f>ROUND(I101*H101,2)</f>
        <v>0</v>
      </c>
      <c r="BL101" s="16" t="s">
        <v>160</v>
      </c>
      <c r="BM101" s="177" t="s">
        <v>764</v>
      </c>
    </row>
    <row r="102" spans="1:65" s="2" customFormat="1" ht="16.5" customHeight="1">
      <c r="A102" s="33"/>
      <c r="B102" s="34"/>
      <c r="C102" s="165" t="s">
        <v>214</v>
      </c>
      <c r="D102" s="165" t="s">
        <v>156</v>
      </c>
      <c r="E102" s="166" t="s">
        <v>222</v>
      </c>
      <c r="F102" s="167" t="s">
        <v>223</v>
      </c>
      <c r="G102" s="168" t="s">
        <v>159</v>
      </c>
      <c r="H102" s="169">
        <v>1</v>
      </c>
      <c r="I102" s="170"/>
      <c r="J102" s="171">
        <f>ROUND(I102*H102,2)</f>
        <v>0</v>
      </c>
      <c r="K102" s="172"/>
      <c r="L102" s="38"/>
      <c r="M102" s="173" t="s">
        <v>19</v>
      </c>
      <c r="N102" s="174" t="s">
        <v>46</v>
      </c>
      <c r="O102" s="63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77" t="s">
        <v>160</v>
      </c>
      <c r="AT102" s="177" t="s">
        <v>156</v>
      </c>
      <c r="AU102" s="177" t="s">
        <v>83</v>
      </c>
      <c r="AY102" s="16" t="s">
        <v>155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6" t="s">
        <v>83</v>
      </c>
      <c r="BK102" s="178">
        <f>ROUND(I102*H102,2)</f>
        <v>0</v>
      </c>
      <c r="BL102" s="16" t="s">
        <v>160</v>
      </c>
      <c r="BM102" s="177" t="s">
        <v>765</v>
      </c>
    </row>
    <row r="103" spans="1:65" s="2" customFormat="1" ht="19.5">
      <c r="A103" s="33"/>
      <c r="B103" s="34"/>
      <c r="C103" s="35"/>
      <c r="D103" s="179" t="s">
        <v>162</v>
      </c>
      <c r="E103" s="35"/>
      <c r="F103" s="180" t="s">
        <v>225</v>
      </c>
      <c r="G103" s="35"/>
      <c r="H103" s="35"/>
      <c r="I103" s="181"/>
      <c r="J103" s="35"/>
      <c r="K103" s="35"/>
      <c r="L103" s="38"/>
      <c r="M103" s="182"/>
      <c r="N103" s="183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162</v>
      </c>
      <c r="AU103" s="16" t="s">
        <v>83</v>
      </c>
    </row>
    <row r="104" spans="1:65" s="2" customFormat="1" ht="16.5" customHeight="1">
      <c r="A104" s="33"/>
      <c r="B104" s="34"/>
      <c r="C104" s="165" t="s">
        <v>218</v>
      </c>
      <c r="D104" s="165" t="s">
        <v>156</v>
      </c>
      <c r="E104" s="166" t="s">
        <v>441</v>
      </c>
      <c r="F104" s="167" t="s">
        <v>442</v>
      </c>
      <c r="G104" s="168" t="s">
        <v>159</v>
      </c>
      <c r="H104" s="169">
        <v>1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46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160</v>
      </c>
      <c r="AT104" s="177" t="s">
        <v>156</v>
      </c>
      <c r="AU104" s="177" t="s">
        <v>83</v>
      </c>
      <c r="AY104" s="16" t="s">
        <v>155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83</v>
      </c>
      <c r="BK104" s="178">
        <f>ROUND(I104*H104,2)</f>
        <v>0</v>
      </c>
      <c r="BL104" s="16" t="s">
        <v>160</v>
      </c>
      <c r="BM104" s="177" t="s">
        <v>766</v>
      </c>
    </row>
    <row r="105" spans="1:65" s="2" customFormat="1" ht="19.5">
      <c r="A105" s="33"/>
      <c r="B105" s="34"/>
      <c r="C105" s="35"/>
      <c r="D105" s="179" t="s">
        <v>162</v>
      </c>
      <c r="E105" s="35"/>
      <c r="F105" s="180" t="s">
        <v>444</v>
      </c>
      <c r="G105" s="35"/>
      <c r="H105" s="35"/>
      <c r="I105" s="181"/>
      <c r="J105" s="35"/>
      <c r="K105" s="35"/>
      <c r="L105" s="38"/>
      <c r="M105" s="184"/>
      <c r="N105" s="185"/>
      <c r="O105" s="186"/>
      <c r="P105" s="186"/>
      <c r="Q105" s="186"/>
      <c r="R105" s="186"/>
      <c r="S105" s="186"/>
      <c r="T105" s="187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162</v>
      </c>
      <c r="AU105" s="16" t="s">
        <v>83</v>
      </c>
    </row>
    <row r="106" spans="1:65" s="2" customFormat="1" ht="6.95" customHeight="1">
      <c r="A106" s="33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8"/>
      <c r="M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</sheetData>
  <sheetProtection algorithmName="SHA-512" hashValue="6EjRBicPTm64uBQpRJwjj8Gkqv4L2ZTq7sQYm3RE1Qf7/MS0LxwEUobyyQQmmTT8Jec7mtGCQWLi0e5TomyFdg==" saltValue="pbrxpiJZ2zpMZ9fQIgcvBQL7cnPmbHbUkZsw+GzxwarxwQcWfKGy6Tgzaj+1dGgvBYHwJqY5Bg8GzSMkDaFStw==" spinCount="100000" sheet="1" objects="1" scenarios="1" formatColumns="0" formatRows="0" autoFilter="0"/>
  <autoFilter ref="C79:K10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36</vt:i4>
      </vt:variant>
    </vt:vector>
  </HeadingPairs>
  <TitlesOfParts>
    <vt:vector size="54" baseType="lpstr">
      <vt:lpstr>Rekapitulace stavby</vt:lpstr>
      <vt:lpstr>010_PŠ Filipová - SO 01 -...</vt:lpstr>
      <vt:lpstr>011_PŠ Filipová - SO 01 -...</vt:lpstr>
      <vt:lpstr>020_PŠ Filipová -  SO 02 ...</vt:lpstr>
      <vt:lpstr>021_PŠ Filipová - SO 02 -...</vt:lpstr>
      <vt:lpstr>030_PŠ 1. etapa - SO 03 -...</vt:lpstr>
      <vt:lpstr>031_PŠ 1. etapa - investi...</vt:lpstr>
      <vt:lpstr>032_PŠ 1.etapa - SO 03 - ...</vt:lpstr>
      <vt:lpstr>040 - SO 04 - VRN</vt:lpstr>
      <vt:lpstr>041_OP - SO 04 - ř.km 29,...</vt:lpstr>
      <vt:lpstr>042_PŠ 2. etapa - SO 04 -...</vt:lpstr>
      <vt:lpstr>050 - SO 05 - VRN</vt:lpstr>
      <vt:lpstr>051_OP - SO 05 - ř.km 30,...</vt:lpstr>
      <vt:lpstr>052_PŠ 2. etapa - SO 05 -...</vt:lpstr>
      <vt:lpstr>060 - SO 06 - VRN</vt:lpstr>
      <vt:lpstr>061_OP - SO 06 - ř.km 30,...</vt:lpstr>
      <vt:lpstr>062_PŠ 2. etapa - SO 06 -...</vt:lpstr>
      <vt:lpstr>07 - Inventarizace dřevin</vt:lpstr>
      <vt:lpstr>'010_PŠ Filipová - SO 01 -...'!Názvy_tisku</vt:lpstr>
      <vt:lpstr>'011_PŠ Filipová - SO 01 -...'!Názvy_tisku</vt:lpstr>
      <vt:lpstr>'020_PŠ Filipová -  SO 02 ...'!Názvy_tisku</vt:lpstr>
      <vt:lpstr>'021_PŠ Filipová - SO 02 -...'!Názvy_tisku</vt:lpstr>
      <vt:lpstr>'030_PŠ 1. etapa - SO 03 -...'!Názvy_tisku</vt:lpstr>
      <vt:lpstr>'031_PŠ 1. etapa - investi...'!Názvy_tisku</vt:lpstr>
      <vt:lpstr>'032_PŠ 1.etapa - SO 03 - ...'!Názvy_tisku</vt:lpstr>
      <vt:lpstr>'040 - SO 04 - VRN'!Názvy_tisku</vt:lpstr>
      <vt:lpstr>'041_OP - SO 04 - ř.km 29,...'!Názvy_tisku</vt:lpstr>
      <vt:lpstr>'042_PŠ 2. etapa - SO 04 -...'!Názvy_tisku</vt:lpstr>
      <vt:lpstr>'050 - SO 05 - VRN'!Názvy_tisku</vt:lpstr>
      <vt:lpstr>'051_OP - SO 05 - ř.km 30,...'!Názvy_tisku</vt:lpstr>
      <vt:lpstr>'052_PŠ 2. etapa - SO 05 -...'!Názvy_tisku</vt:lpstr>
      <vt:lpstr>'060 - SO 06 - VRN'!Názvy_tisku</vt:lpstr>
      <vt:lpstr>'061_OP - SO 06 - ř.km 30,...'!Názvy_tisku</vt:lpstr>
      <vt:lpstr>'062_PŠ 2. etapa - SO 06 -...'!Názvy_tisku</vt:lpstr>
      <vt:lpstr>'07 - Inventarizace dřevin'!Názvy_tisku</vt:lpstr>
      <vt:lpstr>'Rekapitulace stavby'!Názvy_tisku</vt:lpstr>
      <vt:lpstr>'010_PŠ Filipová - SO 01 -...'!Oblast_tisku</vt:lpstr>
      <vt:lpstr>'011_PŠ Filipová - SO 01 -...'!Oblast_tisku</vt:lpstr>
      <vt:lpstr>'020_PŠ Filipová -  SO 02 ...'!Oblast_tisku</vt:lpstr>
      <vt:lpstr>'021_PŠ Filipová - SO 02 -...'!Oblast_tisku</vt:lpstr>
      <vt:lpstr>'030_PŠ 1. etapa - SO 03 -...'!Oblast_tisku</vt:lpstr>
      <vt:lpstr>'031_PŠ 1. etapa - investi...'!Oblast_tisku</vt:lpstr>
      <vt:lpstr>'032_PŠ 1.etapa - SO 03 - ...'!Oblast_tisku</vt:lpstr>
      <vt:lpstr>'040 - SO 04 - VRN'!Oblast_tisku</vt:lpstr>
      <vt:lpstr>'041_OP - SO 04 - ř.km 29,...'!Oblast_tisku</vt:lpstr>
      <vt:lpstr>'042_PŠ 2. etapa - SO 04 -...'!Oblast_tisku</vt:lpstr>
      <vt:lpstr>'050 - SO 05 - VRN'!Oblast_tisku</vt:lpstr>
      <vt:lpstr>'051_OP - SO 05 - ř.km 30,...'!Oblast_tisku</vt:lpstr>
      <vt:lpstr>'052_PŠ 2. etapa - SO 05 -...'!Oblast_tisku</vt:lpstr>
      <vt:lpstr>'060 - SO 06 - VRN'!Oblast_tisku</vt:lpstr>
      <vt:lpstr>'061_OP - SO 06 - ř.km 30,...'!Oblast_tisku</vt:lpstr>
      <vt:lpstr>'062_PŠ 2. etapa - SO 06 -...'!Oblast_tisku</vt:lpstr>
      <vt:lpstr>'07 - Inventarizace dřevin'!Oblast_tisku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Holly\Vee</dc:creator>
  <cp:lastModifiedBy>Vee</cp:lastModifiedBy>
  <cp:lastPrinted>2021-03-20T09:22:07Z</cp:lastPrinted>
  <dcterms:created xsi:type="dcterms:W3CDTF">2021-03-17T07:17:06Z</dcterms:created>
  <dcterms:modified xsi:type="dcterms:W3CDTF">2021-03-20T13:22:17Z</dcterms:modified>
</cp:coreProperties>
</file>