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9420" activeTab="0"/>
  </bookViews>
  <sheets>
    <sheet name="Stavba" sheetId="1" r:id="rId1"/>
    <sheet name="01 021712 KL" sheetId="2" r:id="rId2"/>
    <sheet name="01 021712 Rek" sheetId="3" r:id="rId3"/>
    <sheet name="01 021712 Pol" sheetId="4" r:id="rId4"/>
  </sheets>
  <definedNames>
    <definedName name="CelkemObjekty" localSheetId="0">'Stavba'!$F$31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_xlnm.Print_Titles" localSheetId="3">'01 021712 Pol'!$1:$6</definedName>
    <definedName name="_xlnm.Print_Titles" localSheetId="2">'01 021712 Rek'!$1:$6</definedName>
    <definedName name="Objednatel" localSheetId="0">'Stavba'!$D$11</definedName>
    <definedName name="Objekt" localSheetId="0">'Stavba'!$B$29</definedName>
    <definedName name="_xlnm.Print_Area" localSheetId="1">'01 021712 KL'!$A$1:$G$49</definedName>
    <definedName name="_xlnm.Print_Area" localSheetId="3">'01 021712 Pol'!$A$1:$K$83</definedName>
    <definedName name="_xlnm.Print_Area" localSheetId="2">'01 021712 Rek'!$A$1:$I$35</definedName>
    <definedName name="_xlnm.Print_Area" localSheetId="0">'Stavba'!$B$1:$J$34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num" localSheetId="3" hidden="1">0</definedName>
    <definedName name="solver_opt" localSheetId="3" hidden="1">'01 021712 Pol'!#REF!</definedName>
    <definedName name="solver_typ" localSheetId="3" hidden="1">1</definedName>
    <definedName name="solver_val" localSheetId="3" hidden="1">0</definedName>
    <definedName name="SoucetDilu" localSheetId="0">'Stavba'!#REF!</definedName>
    <definedName name="StavbaCelkem" localSheetId="0">'Stavba'!$H$31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<sst xmlns="http://schemas.openxmlformats.org/spreadsheetml/2006/main" count="370" uniqueCount="259">
  <si>
    <t>Položkový rozpočet stavby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</si>
  <si>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</si>
  <si>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</si>
  <si>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</si>
  <si>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</si>
  <si>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</si>
  <si>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</si>
  <si>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</si>
  <si>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</si>
  <si>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</si>
  <si>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</si>
  <si>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</si>
  <si>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</si>
  <si>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</si>
  <si>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</si>
  <si>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</si>
  <si>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</si>
  <si>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</si>
  <si>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</si>
  <si>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</si>
  <si>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</si>
  <si>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HSV</t>
  </si>
  <si>
    <t>PSV</t>
  </si>
  <si>
    <t>Dodávka</t>
  </si>
  <si>
    <t>Montáž</t>
  </si>
  <si>
    <t>HZS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</si>
  <si>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</si>
  <si>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</si>
  <si>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</si>
  <si>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</si>
  <si>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</si>
  <si>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</si>
  <si>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</si>
  <si>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</si>
  <si>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</si>
  <si>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</si>
  <si>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</si>
  <si>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</si>
  <si>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</si>
  <si>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</si>
  <si>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</si>
  <si>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</si>
  <si>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</si>
  <si>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</si>
  <si>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</si>
  <si>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</si>
  <si>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</si>
  <si>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</si>
  <si>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</si>
  <si>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</si>
  <si>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</si>
  <si>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</si>
  <si>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</si>
  <si>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</si>
  <si>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</si>
  <si>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</si>
  <si>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</si>
  <si>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</si>
  <si>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</si>
  <si>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</si>
  <si>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</si>
  <si>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</si>
  <si>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</si>
  <si>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</si>
  <si>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</si>
  <si>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</si>
  <si>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</si>
  <si>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</si>
  <si>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</si>
  <si>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</si>
  <si>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</si>
  <si>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</si>
  <si>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</si>
  <si>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</si>
  <si>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</si>
  <si>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</si>
  <si>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</si>
  <si>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</si>
  <si>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</si>
  <si>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</si>
  <si>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</si>
  <si>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</si>
  <si>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</si>
  <si>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</si>
  <si>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</si>
  <si>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</si>
  <si>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</si>
  <si>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</si>
  <si>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</si>
  <si>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</si>
  <si>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</si>
  <si>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</si>
  <si>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</si>
  <si>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</si>
  <si>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ks</t>
  </si>
  <si>
    <t>Celkem za</t>
  </si>
  <si>
    <t>021712</t>
  </si>
  <si>
    <t>VD Štětí-oprava strážní budovy č.p.108, Račice</t>
  </si>
  <si>
    <t>021712 VD Štětí-oprava strážní budovy č.p.108, Račice</t>
  </si>
  <si>
    <t>01</t>
  </si>
  <si>
    <t>Oprava strážní budovy</t>
  </si>
  <si>
    <t>01 Oprava strážní budovy</t>
  </si>
  <si>
    <t>3</t>
  </si>
  <si>
    <t>Svislé a kompletní konstrukce</t>
  </si>
  <si>
    <t>3 Svislé a kompletní konstrukce</t>
  </si>
  <si>
    <t>602015116R00</t>
  </si>
  <si>
    <t>Omítka vněj ostění ručně tl. 4 cm včet štuku</t>
  </si>
  <si>
    <t>m2</t>
  </si>
  <si>
    <t>61</t>
  </si>
  <si>
    <t>Upravy povrchů vnitřní</t>
  </si>
  <si>
    <t>61 Upravy povrchů vnitřní</t>
  </si>
  <si>
    <t>612425931RT2</t>
  </si>
  <si>
    <t>Omítka tenkovrstvá vnitřního ostění - štuková včet perlinky</t>
  </si>
  <si>
    <t>62</t>
  </si>
  <si>
    <t>Úpravy povrchů vnější</t>
  </si>
  <si>
    <t>62 Úpravy povrchů vnější</t>
  </si>
  <si>
    <t>620471812U00</t>
  </si>
  <si>
    <t>Nátěr základní penetrační OSTĚNÍ</t>
  </si>
  <si>
    <t>622471318RV6</t>
  </si>
  <si>
    <t>Nátěr nebo nástřik stěn vnějších, složitost 3 - 4 OSTĚNÍ</t>
  </si>
  <si>
    <t>93</t>
  </si>
  <si>
    <t>Dokončovací práce inženýrskách staveb</t>
  </si>
  <si>
    <t>93 Dokončovací práce inženýrskách staveb</t>
  </si>
  <si>
    <t>938533111U00</t>
  </si>
  <si>
    <t>Očištění povrchu tlakovou vodou STŘECHA</t>
  </si>
  <si>
    <t>95</t>
  </si>
  <si>
    <t>Dokončovací konstrukce na pozemních stavbách</t>
  </si>
  <si>
    <t>95 Dokončovací konstrukce na pozemních stavbách</t>
  </si>
  <si>
    <t>95 00-01</t>
  </si>
  <si>
    <t>Oprava komínů nad úrovní střechy, DMTŽ+nové vyzdění+ukončení bet.deskou</t>
  </si>
  <si>
    <t>soub</t>
  </si>
  <si>
    <t>95 00-02</t>
  </si>
  <si>
    <t>Nerez potrubí ventilace d=160 mm,  dl=1,0 m včet DMTŽ a likvidace pův.ventilace</t>
  </si>
  <si>
    <t>96</t>
  </si>
  <si>
    <t>Bourání konstrukcí</t>
  </si>
  <si>
    <t>96 Bourání konstrukcí</t>
  </si>
  <si>
    <t>968061112R00</t>
  </si>
  <si>
    <t xml:space="preserve">Vyvěšení dřevěných okenních křídel pl. do 1,5 m2 </t>
  </si>
  <si>
    <t>kus</t>
  </si>
  <si>
    <t>968061126R00</t>
  </si>
  <si>
    <t xml:space="preserve">Vyvěšení dřevěných dveřních křídel pl. nad 2 m2 </t>
  </si>
  <si>
    <t>968062354R00</t>
  </si>
  <si>
    <t xml:space="preserve">Vybourání dřevěných rámů oken dvojitých pl. 1 m2 </t>
  </si>
  <si>
    <t>968062355R00</t>
  </si>
  <si>
    <t xml:space="preserve">Vybourání dřevěných rámů oken dvojitých pl. 2 m2 </t>
  </si>
  <si>
    <t>968062356R00</t>
  </si>
  <si>
    <t xml:space="preserve">Vybourání dřevěných rámů oken dvojitých pl. 4 m2 </t>
  </si>
  <si>
    <t>968072456R00</t>
  </si>
  <si>
    <t xml:space="preserve">Vybourání kovových dveřních zárubní pl. nad 2 m2 </t>
  </si>
  <si>
    <t>97</t>
  </si>
  <si>
    <t>Prorážení otvorů</t>
  </si>
  <si>
    <t>97 Prorážení otvorů</t>
  </si>
  <si>
    <t>978021191R00</t>
  </si>
  <si>
    <t xml:space="preserve">Otlučení omítek vnitřních ostění do 100% </t>
  </si>
  <si>
    <t>99</t>
  </si>
  <si>
    <t>Staveništní přesun hmot</t>
  </si>
  <si>
    <t>99 Staveništní přesun hmot</t>
  </si>
  <si>
    <t>999281111R00</t>
  </si>
  <si>
    <t xml:space="preserve">Přesun hmot pro opravy a údržbu do výšky 25 m </t>
  </si>
  <si>
    <t>t</t>
  </si>
  <si>
    <t>712</t>
  </si>
  <si>
    <t>Živičné krytiny</t>
  </si>
  <si>
    <t>712 Živičné krytiny</t>
  </si>
  <si>
    <t>712341559R00</t>
  </si>
  <si>
    <t>Povlaková krytina střech do 10°, NAIP přitavením MTŽ</t>
  </si>
  <si>
    <t>712 00-01</t>
  </si>
  <si>
    <t xml:space="preserve">Zhotovení detailů kolem komínového tělesa </t>
  </si>
  <si>
    <t>62832280</t>
  </si>
  <si>
    <t>Hydroizol pás z modifik asfaltu s kombivložkou, a vrchním posypem z břidlice   DODÁVKA</t>
  </si>
  <si>
    <t>764</t>
  </si>
  <si>
    <t>Konstrukce klempířské</t>
  </si>
  <si>
    <t>764 Konstrukce klempířské</t>
  </si>
  <si>
    <t>764 7600-01</t>
  </si>
  <si>
    <t>Klempíř prvky - oplechování  160/300/v300 mm nerez</t>
  </si>
  <si>
    <t>764321220R00</t>
  </si>
  <si>
    <t xml:space="preserve">Oplechování Pz , rš 330 mm </t>
  </si>
  <si>
    <t>m</t>
  </si>
  <si>
    <t>764321820R00</t>
  </si>
  <si>
    <t>Demontáž oplechování, rš 330 mm, do 30° okapnice</t>
  </si>
  <si>
    <t>764331260R00</t>
  </si>
  <si>
    <t>Lemování rš 600 mm- fabion na komín. tělesech PZ</t>
  </si>
  <si>
    <t>764352830R00</t>
  </si>
  <si>
    <t xml:space="preserve">Demontáž žlabů půlkruh. oblouk., rš 250 mm, do 30° </t>
  </si>
  <si>
    <t>764410850R00</t>
  </si>
  <si>
    <t xml:space="preserve">Demontáž oplechování parapetů,rš od 100 do 330 mm </t>
  </si>
  <si>
    <t>764454802R00</t>
  </si>
  <si>
    <t xml:space="preserve">Demontáž odpadních trub kruhových,D 120 mm </t>
  </si>
  <si>
    <t>764711115U00</t>
  </si>
  <si>
    <t>Oplechování parapetu rš 330 hliníkové s povrchovou úpravou</t>
  </si>
  <si>
    <t>764751112U00</t>
  </si>
  <si>
    <t>Roury odpad rovné D100 PZ</t>
  </si>
  <si>
    <t>764751122U00</t>
  </si>
  <si>
    <t>Spodní díl troury odpad D100 PZ</t>
  </si>
  <si>
    <t>764751171U00</t>
  </si>
  <si>
    <t>Lapač nečistot RT s objímkou PZ</t>
  </si>
  <si>
    <t>764761131U00</t>
  </si>
  <si>
    <t>Žlab podokap rš330+hák+roh+kout PZ</t>
  </si>
  <si>
    <t>764761231U00</t>
  </si>
  <si>
    <t>Kotlík půlkr žlab 125mm PZ</t>
  </si>
  <si>
    <t>998764102R00</t>
  </si>
  <si>
    <t xml:space="preserve">Přesun hmot pro klempířské konstr., výšky do 12 m </t>
  </si>
  <si>
    <t>766</t>
  </si>
  <si>
    <t>Konstrukce truhlářské</t>
  </si>
  <si>
    <t>766 Konstrukce truhlářské</t>
  </si>
  <si>
    <t>766 00-01</t>
  </si>
  <si>
    <t>Okno plast, bílé, Uw=1,1, dvojsklo  DOD+MTŽ do otvoru 2050x1410 mm, 3 křídlé</t>
  </si>
  <si>
    <t>766 00-02</t>
  </si>
  <si>
    <t>Okno plast, bílé, Uw=1,1, dvojsklo  DOD+MTŽ do otvoru 850x1430 mm,</t>
  </si>
  <si>
    <t>766 00-05</t>
  </si>
  <si>
    <t>Okno plast, bílé, Uw=1,1, dvojsklo  DOD+MTŽ do otvoru  850x1110 mm</t>
  </si>
  <si>
    <t>766 00-07</t>
  </si>
  <si>
    <t>Okno plast, bílé, Uw=1,1, dvojsklo  DOD+MTŽ do otvoru 550x1110 mm</t>
  </si>
  <si>
    <t>766 00-08</t>
  </si>
  <si>
    <t>Okno plast, bílé, Uw=1,1, dvojsklo  DOD+MTŽ do otvoru 1160x2470 mm, fix ze 4 dílů</t>
  </si>
  <si>
    <t>766 00-09</t>
  </si>
  <si>
    <t>Okno plast, hnědé, Uw=1,1, dvojsklo  DOD+MTŽ do otvoru 880x535 mm</t>
  </si>
  <si>
    <t>766 00-19</t>
  </si>
  <si>
    <t>Vchod dveře plast, hnědé, Ud=1,1,   DOD+MTŽ do otvoru 1300x2100 mm, 2-křídlé</t>
  </si>
  <si>
    <t>61187553</t>
  </si>
  <si>
    <t>Deska parapetní dřevěná šířka 35 cm DODÁVKA+MTŽ</t>
  </si>
  <si>
    <t>784</t>
  </si>
  <si>
    <t>Malby</t>
  </si>
  <si>
    <t>784 Malby</t>
  </si>
  <si>
    <t>784125212R00</t>
  </si>
  <si>
    <t xml:space="preserve">Malba tekutá bílá, bez penetrace, 2 x </t>
  </si>
  <si>
    <t>M21</t>
  </si>
  <si>
    <t>Elektromontáže</t>
  </si>
  <si>
    <t>M21 Elektromontáže</t>
  </si>
  <si>
    <t>210200020RAB</t>
  </si>
  <si>
    <t xml:space="preserve">Hromosvod - oprava, včetně revizní zprávy </t>
  </si>
  <si>
    <t>kompl</t>
  </si>
  <si>
    <t>210 00-01</t>
  </si>
  <si>
    <t xml:space="preserve">Demontáž hromosvodu </t>
  </si>
  <si>
    <t>D96</t>
  </si>
  <si>
    <t>Přesuny suti a vybouraných hmot</t>
  </si>
  <si>
    <t>D96 Přesuny suti a vybouraných hmot</t>
  </si>
  <si>
    <t>979083111R00</t>
  </si>
  <si>
    <t xml:space="preserve">Vodorovné přemístění suti na skládku do 100 m </t>
  </si>
  <si>
    <t>979087212R00</t>
  </si>
  <si>
    <t xml:space="preserve">Nakládání suti na dopravní prostředky </t>
  </si>
  <si>
    <t>979089100U00</t>
  </si>
  <si>
    <t xml:space="preserve">Odvoz suti do 1 km </t>
  </si>
  <si>
    <t>979089210U00</t>
  </si>
  <si>
    <t xml:space="preserve">Přípl za další 1 km odvozu suti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</si>
  <si>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</si>
  <si>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</si>
  <si>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</si>
  <si>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</si>
  <si>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</si>
  <si>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</si>
  <si>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</si>
  <si>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</si>
  <si>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</si>
  <si>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</si>
  <si>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Povodí Labe, státní podnik</t>
  </si>
  <si>
    <t>Víta Nejedlého 951/8, Slezské Předměstí</t>
  </si>
  <si>
    <t>500 03 Hradec Králové</t>
  </si>
  <si>
    <t>712101111R00</t>
  </si>
  <si>
    <t>Nátěr penetrační, asfaltový    včet dodávky materiálu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</si>
</sst>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0.0%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99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14" fontId="25" fillId="0" borderId="0" xfId="0" applyNumberFormat="1" applyFont="1" applyAlignment="1">
      <alignment horizontal="left"/>
    </xf>
    <xf numFmtId="0" fontId="26" fillId="0" borderId="0" xfId="0" applyFont="1" applyAlignment="1">
      <alignment horizontal="right"/>
    </xf>
    <xf numFmtId="49" fontId="23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6" fillId="18" borderId="10" xfId="0" applyFont="1" applyFill="1" applyBorder="1" applyAlignment="1">
      <alignment wrapText="1"/>
    </xf>
    <xf numFmtId="0" fontId="26" fillId="18" borderId="11" xfId="0" applyFont="1" applyFill="1" applyBorder="1" applyAlignment="1">
      <alignment wrapText="1"/>
    </xf>
    <xf numFmtId="0" fontId="26" fillId="18" borderId="12" xfId="0" applyFont="1" applyFill="1" applyBorder="1" applyAlignment="1">
      <alignment wrapText="1"/>
    </xf>
    <xf numFmtId="0" fontId="26" fillId="18" borderId="10" xfId="0" applyFont="1" applyFill="1" applyBorder="1" applyAlignment="1">
      <alignment horizontal="right" wrapText="1"/>
    </xf>
    <xf numFmtId="0" fontId="23" fillId="18" borderId="11" xfId="0" applyFont="1" applyFill="1" applyBorder="1" applyAlignment="1">
      <alignment/>
    </xf>
    <xf numFmtId="0" fontId="26" fillId="18" borderId="11" xfId="0" applyFont="1" applyFill="1" applyBorder="1" applyAlignment="1">
      <alignment horizontal="right" wrapText="1"/>
    </xf>
    <xf numFmtId="0" fontId="26" fillId="18" borderId="12" xfId="0" applyFont="1" applyFill="1" applyBorder="1" applyAlignment="1">
      <alignment horizontal="right" vertical="center"/>
    </xf>
    <xf numFmtId="0" fontId="26" fillId="13" borderId="0" xfId="0" applyFont="1" applyFill="1" applyBorder="1" applyAlignment="1">
      <alignment horizontal="right" wrapText="1"/>
    </xf>
    <xf numFmtId="0" fontId="23" fillId="0" borderId="13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" fontId="23" fillId="0" borderId="0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right" vertical="center"/>
    </xf>
    <xf numFmtId="4" fontId="23" fillId="0" borderId="16" xfId="0" applyNumberFormat="1" applyFont="1" applyBorder="1" applyAlignment="1">
      <alignment horizontal="right" vertical="center"/>
    </xf>
    <xf numFmtId="4" fontId="23" fillId="13" borderId="0" xfId="0" applyNumberFormat="1" applyFont="1" applyFill="1" applyBorder="1" applyAlignment="1">
      <alignment vertical="center"/>
    </xf>
    <xf numFmtId="4" fontId="23" fillId="0" borderId="13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17" xfId="0" applyNumberFormat="1" applyFont="1" applyBorder="1" applyAlignment="1">
      <alignment horizontal="right" vertical="center"/>
    </xf>
    <xf numFmtId="4" fontId="23" fillId="0" borderId="18" xfId="0" applyNumberFormat="1" applyFont="1" applyBorder="1" applyAlignment="1">
      <alignment horizontal="right" vertical="center"/>
    </xf>
    <xf numFmtId="0" fontId="28" fillId="4" borderId="10" xfId="0" applyFont="1" applyFill="1" applyBorder="1" applyAlignment="1">
      <alignment vertical="center"/>
    </xf>
    <xf numFmtId="0" fontId="29" fillId="4" borderId="11" xfId="0" applyFont="1" applyFill="1" applyBorder="1" applyAlignment="1">
      <alignment vertical="center"/>
    </xf>
    <xf numFmtId="0" fontId="23" fillId="4" borderId="11" xfId="0" applyFont="1" applyFill="1" applyBorder="1" applyAlignment="1">
      <alignment vertical="center"/>
    </xf>
    <xf numFmtId="4" fontId="28" fillId="4" borderId="19" xfId="0" applyNumberFormat="1" applyFont="1" applyFill="1" applyBorder="1" applyAlignment="1">
      <alignment horizontal="right" vertical="center"/>
    </xf>
    <xf numFmtId="4" fontId="28" fillId="4" borderId="20" xfId="0" applyNumberFormat="1" applyFont="1" applyFill="1" applyBorder="1" applyAlignment="1">
      <alignment horizontal="right" vertical="center"/>
    </xf>
    <xf numFmtId="4" fontId="29" fillId="13" borderId="0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4" fontId="23" fillId="0" borderId="0" xfId="0" applyNumberFormat="1" applyFont="1" applyAlignment="1">
      <alignment/>
    </xf>
    <xf numFmtId="0" fontId="26" fillId="18" borderId="10" xfId="0" applyFont="1" applyFill="1" applyBorder="1" applyAlignment="1">
      <alignment vertical="center"/>
    </xf>
    <xf numFmtId="0" fontId="29" fillId="18" borderId="11" xfId="0" applyFont="1" applyFill="1" applyBorder="1" applyAlignment="1">
      <alignment vertical="center"/>
    </xf>
    <xf numFmtId="0" fontId="29" fillId="18" borderId="12" xfId="0" applyFont="1" applyFill="1" applyBorder="1" applyAlignment="1">
      <alignment vertical="center" wrapText="1"/>
    </xf>
    <xf numFmtId="0" fontId="29" fillId="18" borderId="21" xfId="0" applyFont="1" applyFill="1" applyBorder="1" applyAlignment="1">
      <alignment horizontal="center" vertical="center" wrapText="1"/>
    </xf>
    <xf numFmtId="0" fontId="29" fillId="18" borderId="12" xfId="0" applyFont="1" applyFill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25" fillId="0" borderId="16" xfId="0" applyFont="1" applyBorder="1" applyAlignment="1">
      <alignment/>
    </xf>
    <xf numFmtId="170" fontId="25" fillId="0" borderId="22" xfId="0" applyNumberFormat="1" applyFont="1" applyBorder="1" applyAlignment="1">
      <alignment/>
    </xf>
    <xf numFmtId="3" fontId="26" fillId="0" borderId="23" xfId="0" applyNumberFormat="1" applyFont="1" applyBorder="1" applyAlignment="1">
      <alignment horizontal="right"/>
    </xf>
    <xf numFmtId="3" fontId="25" fillId="0" borderId="22" xfId="0" applyNumberFormat="1" applyFont="1" applyBorder="1" applyAlignment="1">
      <alignment horizontal="right"/>
    </xf>
    <xf numFmtId="3" fontId="25" fillId="0" borderId="23" xfId="0" applyNumberFormat="1" applyFont="1" applyBorder="1" applyAlignment="1">
      <alignment horizontal="right"/>
    </xf>
    <xf numFmtId="166" fontId="23" fillId="0" borderId="24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6" fillId="4" borderId="10" xfId="0" applyFont="1" applyFill="1" applyBorder="1" applyAlignment="1">
      <alignment vertical="center"/>
    </xf>
    <xf numFmtId="49" fontId="26" fillId="4" borderId="11" xfId="0" applyNumberFormat="1" applyFont="1" applyFill="1" applyBorder="1" applyAlignment="1">
      <alignment horizontal="left" vertical="center"/>
    </xf>
    <xf numFmtId="0" fontId="26" fillId="4" borderId="11" xfId="0" applyFont="1" applyFill="1" applyBorder="1" applyAlignment="1">
      <alignment vertical="center"/>
    </xf>
    <xf numFmtId="170" fontId="25" fillId="4" borderId="12" xfId="0" applyNumberFormat="1" applyFont="1" applyFill="1" applyBorder="1" applyAlignment="1">
      <alignment/>
    </xf>
    <xf numFmtId="3" fontId="26" fillId="4" borderId="21" xfId="0" applyNumberFormat="1" applyFont="1" applyFill="1" applyBorder="1" applyAlignment="1">
      <alignment horizontal="right" vertical="center"/>
    </xf>
    <xf numFmtId="166" fontId="26" fillId="4" borderId="21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left" vertical="top" wrapText="1"/>
    </xf>
    <xf numFmtId="0" fontId="24" fillId="0" borderId="18" xfId="0" applyFont="1" applyBorder="1" applyAlignment="1">
      <alignment horizontal="centerContinuous" vertical="top"/>
    </xf>
    <xf numFmtId="0" fontId="23" fillId="0" borderId="18" xfId="0" applyFont="1" applyBorder="1" applyAlignment="1">
      <alignment horizontal="centerContinuous"/>
    </xf>
    <xf numFmtId="0" fontId="29" fillId="18" borderId="25" xfId="0" applyFont="1" applyFill="1" applyBorder="1" applyAlignment="1">
      <alignment horizontal="left"/>
    </xf>
    <xf numFmtId="0" fontId="25" fillId="18" borderId="26" xfId="0" applyFont="1" applyFill="1" applyBorder="1" applyAlignment="1">
      <alignment horizontal="centerContinuous"/>
    </xf>
    <xf numFmtId="0" fontId="26" fillId="18" borderId="27" xfId="0" applyFont="1" applyFill="1" applyBorder="1" applyAlignment="1">
      <alignment horizontal="left"/>
    </xf>
    <xf numFmtId="0" fontId="25" fillId="0" borderId="28" xfId="0" applyFont="1" applyBorder="1" applyAlignment="1">
      <alignment/>
    </xf>
    <xf numFmtId="49" fontId="25" fillId="0" borderId="29" xfId="0" applyNumberFormat="1" applyFont="1" applyBorder="1" applyAlignment="1">
      <alignment horizontal="left"/>
    </xf>
    <xf numFmtId="0" fontId="23" fillId="0" borderId="30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31" xfId="0" applyFont="1" applyBorder="1" applyAlignment="1">
      <alignment horizontal="left"/>
    </xf>
    <xf numFmtId="0" fontId="29" fillId="0" borderId="30" xfId="0" applyFont="1" applyBorder="1" applyAlignment="1">
      <alignment/>
    </xf>
    <xf numFmtId="49" fontId="25" fillId="0" borderId="31" xfId="0" applyNumberFormat="1" applyFont="1" applyBorder="1" applyAlignment="1">
      <alignment horizontal="left"/>
    </xf>
    <xf numFmtId="49" fontId="29" fillId="18" borderId="30" xfId="0" applyNumberFormat="1" applyFont="1" applyFill="1" applyBorder="1" applyAlignment="1">
      <alignment/>
    </xf>
    <xf numFmtId="49" fontId="23" fillId="18" borderId="12" xfId="0" applyNumberFormat="1" applyFont="1" applyFill="1" applyBorder="1" applyAlignment="1">
      <alignment/>
    </xf>
    <xf numFmtId="0" fontId="29" fillId="18" borderId="11" xfId="0" applyFont="1" applyFill="1" applyBorder="1" applyAlignment="1">
      <alignment/>
    </xf>
    <xf numFmtId="0" fontId="23" fillId="18" borderId="11" xfId="0" applyFont="1" applyFill="1" applyBorder="1" applyAlignment="1">
      <alignment/>
    </xf>
    <xf numFmtId="0" fontId="23" fillId="18" borderId="12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3" fontId="25" fillId="0" borderId="31" xfId="0" applyNumberFormat="1" applyFont="1" applyBorder="1" applyAlignment="1">
      <alignment horizontal="left"/>
    </xf>
    <xf numFmtId="0" fontId="23" fillId="0" borderId="0" xfId="0" applyFont="1" applyFill="1" applyAlignment="1">
      <alignment/>
    </xf>
    <xf numFmtId="49" fontId="29" fillId="18" borderId="32" xfId="0" applyNumberFormat="1" applyFont="1" applyFill="1" applyBorder="1" applyAlignment="1">
      <alignment/>
    </xf>
    <xf numFmtId="49" fontId="23" fillId="18" borderId="14" xfId="0" applyNumberFormat="1" applyFont="1" applyFill="1" applyBorder="1" applyAlignment="1">
      <alignment/>
    </xf>
    <xf numFmtId="0" fontId="29" fillId="18" borderId="0" xfId="0" applyFont="1" applyFill="1" applyBorder="1" applyAlignment="1">
      <alignment/>
    </xf>
    <xf numFmtId="0" fontId="23" fillId="18" borderId="0" xfId="0" applyFont="1" applyFill="1" applyBorder="1" applyAlignment="1">
      <alignment/>
    </xf>
    <xf numFmtId="49" fontId="25" fillId="0" borderId="21" xfId="0" applyNumberFormat="1" applyFont="1" applyBorder="1" applyAlignment="1">
      <alignment horizontal="left"/>
    </xf>
    <xf numFmtId="0" fontId="25" fillId="0" borderId="33" xfId="0" applyFont="1" applyBorder="1" applyAlignment="1">
      <alignment/>
    </xf>
    <xf numFmtId="0" fontId="25" fillId="0" borderId="21" xfId="0" applyNumberFormat="1" applyFont="1" applyBorder="1" applyAlignment="1">
      <alignment/>
    </xf>
    <xf numFmtId="0" fontId="25" fillId="0" borderId="34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/>
    </xf>
    <xf numFmtId="0" fontId="23" fillId="0" borderId="0" xfId="0" applyNumberFormat="1" applyFont="1" applyAlignment="1">
      <alignment/>
    </xf>
    <xf numFmtId="0" fontId="25" fillId="0" borderId="34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5" fillId="0" borderId="21" xfId="0" applyFont="1" applyFill="1" applyBorder="1" applyAlignment="1">
      <alignment/>
    </xf>
    <xf numFmtId="0" fontId="25" fillId="0" borderId="34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21" xfId="0" applyFont="1" applyBorder="1" applyAlignment="1">
      <alignment/>
    </xf>
    <xf numFmtId="0" fontId="25" fillId="0" borderId="34" xfId="0" applyFont="1" applyBorder="1" applyAlignment="1">
      <alignment/>
    </xf>
    <xf numFmtId="3" fontId="23" fillId="0" borderId="0" xfId="0" applyNumberFormat="1" applyFont="1" applyAlignment="1">
      <alignment/>
    </xf>
    <xf numFmtId="0" fontId="25" fillId="0" borderId="30" xfId="0" applyFont="1" applyBorder="1" applyAlignment="1">
      <alignment/>
    </xf>
    <xf numFmtId="0" fontId="25" fillId="0" borderId="28" xfId="0" applyFont="1" applyBorder="1" applyAlignment="1">
      <alignment horizontal="left"/>
    </xf>
    <xf numFmtId="0" fontId="25" fillId="0" borderId="35" xfId="0" applyFont="1" applyBorder="1" applyAlignment="1">
      <alignment horizontal="left"/>
    </xf>
    <xf numFmtId="0" fontId="24" fillId="0" borderId="36" xfId="0" applyFont="1" applyBorder="1" applyAlignment="1">
      <alignment horizontal="centerContinuous" vertical="center"/>
    </xf>
    <xf numFmtId="0" fontId="28" fillId="0" borderId="37" xfId="0" applyFont="1" applyBorder="1" applyAlignment="1">
      <alignment horizontal="centerContinuous" vertical="center"/>
    </xf>
    <xf numFmtId="0" fontId="23" fillId="0" borderId="37" xfId="0" applyFont="1" applyBorder="1" applyAlignment="1">
      <alignment horizontal="centerContinuous" vertical="center"/>
    </xf>
    <xf numFmtId="0" fontId="23" fillId="0" borderId="38" xfId="0" applyFont="1" applyBorder="1" applyAlignment="1">
      <alignment horizontal="centerContinuous" vertical="center"/>
    </xf>
    <xf numFmtId="0" fontId="29" fillId="18" borderId="19" xfId="0" applyFont="1" applyFill="1" applyBorder="1" applyAlignment="1">
      <alignment horizontal="left"/>
    </xf>
    <xf numFmtId="0" fontId="23" fillId="18" borderId="20" xfId="0" applyFont="1" applyFill="1" applyBorder="1" applyAlignment="1">
      <alignment horizontal="left"/>
    </xf>
    <xf numFmtId="0" fontId="23" fillId="18" borderId="39" xfId="0" applyFont="1" applyFill="1" applyBorder="1" applyAlignment="1">
      <alignment horizontal="centerContinuous"/>
    </xf>
    <xf numFmtId="0" fontId="29" fillId="18" borderId="20" xfId="0" applyFont="1" applyFill="1" applyBorder="1" applyAlignment="1">
      <alignment horizontal="centerContinuous"/>
    </xf>
    <xf numFmtId="0" fontId="23" fillId="18" borderId="20" xfId="0" applyFont="1" applyFill="1" applyBorder="1" applyAlignment="1">
      <alignment horizontal="centerContinuous"/>
    </xf>
    <xf numFmtId="0" fontId="23" fillId="0" borderId="40" xfId="0" applyFont="1" applyBorder="1" applyAlignment="1">
      <alignment/>
    </xf>
    <xf numFmtId="0" fontId="23" fillId="0" borderId="41" xfId="0" applyFont="1" applyBorder="1" applyAlignment="1">
      <alignment/>
    </xf>
    <xf numFmtId="3" fontId="23" fillId="0" borderId="29" xfId="0" applyNumberFormat="1" applyFont="1" applyBorder="1" applyAlignment="1">
      <alignment/>
    </xf>
    <xf numFmtId="0" fontId="23" fillId="0" borderId="25" xfId="0" applyFont="1" applyBorder="1" applyAlignment="1">
      <alignment/>
    </xf>
    <xf numFmtId="3" fontId="23" fillId="0" borderId="27" xfId="0" applyNumberFormat="1" applyFont="1" applyBorder="1" applyAlignment="1">
      <alignment/>
    </xf>
    <xf numFmtId="0" fontId="23" fillId="0" borderId="26" xfId="0" applyFont="1" applyBorder="1" applyAlignment="1">
      <alignment/>
    </xf>
    <xf numFmtId="3" fontId="23" fillId="0" borderId="11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41" xfId="0" applyFont="1" applyBorder="1" applyAlignment="1">
      <alignment shrinkToFit="1"/>
    </xf>
    <xf numFmtId="0" fontId="23" fillId="0" borderId="43" xfId="0" applyFont="1" applyBorder="1" applyAlignment="1">
      <alignment/>
    </xf>
    <xf numFmtId="0" fontId="23" fillId="0" borderId="32" xfId="0" applyFont="1" applyBorder="1" applyAlignment="1">
      <alignment/>
    </xf>
    <xf numFmtId="3" fontId="23" fillId="0" borderId="44" xfId="0" applyNumberFormat="1" applyFont="1" applyBorder="1" applyAlignment="1">
      <alignment/>
    </xf>
    <xf numFmtId="0" fontId="23" fillId="0" borderId="45" xfId="0" applyFont="1" applyBorder="1" applyAlignment="1">
      <alignment/>
    </xf>
    <xf numFmtId="3" fontId="23" fillId="0" borderId="46" xfId="0" applyNumberFormat="1" applyFont="1" applyBorder="1" applyAlignment="1">
      <alignment/>
    </xf>
    <xf numFmtId="0" fontId="23" fillId="0" borderId="47" xfId="0" applyFont="1" applyBorder="1" applyAlignment="1">
      <alignment/>
    </xf>
    <xf numFmtId="0" fontId="29" fillId="18" borderId="25" xfId="0" applyFont="1" applyFill="1" applyBorder="1" applyAlignment="1">
      <alignment/>
    </xf>
    <xf numFmtId="0" fontId="29" fillId="18" borderId="27" xfId="0" applyFont="1" applyFill="1" applyBorder="1" applyAlignment="1">
      <alignment/>
    </xf>
    <xf numFmtId="0" fontId="29" fillId="18" borderId="26" xfId="0" applyFont="1" applyFill="1" applyBorder="1" applyAlignment="1">
      <alignment/>
    </xf>
    <xf numFmtId="0" fontId="29" fillId="18" borderId="48" xfId="0" applyFont="1" applyFill="1" applyBorder="1" applyAlignment="1">
      <alignment/>
    </xf>
    <xf numFmtId="0" fontId="29" fillId="18" borderId="49" xfId="0" applyFont="1" applyFill="1" applyBorder="1" applyAlignment="1">
      <alignment/>
    </xf>
    <xf numFmtId="0" fontId="23" fillId="0" borderId="14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50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51" xfId="0" applyFont="1" applyBorder="1" applyAlignment="1">
      <alignment/>
    </xf>
    <xf numFmtId="0" fontId="23" fillId="0" borderId="52" xfId="0" applyFont="1" applyBorder="1" applyAlignment="1">
      <alignment/>
    </xf>
    <xf numFmtId="0" fontId="23" fillId="0" borderId="53" xfId="0" applyFont="1" applyBorder="1" applyAlignment="1">
      <alignment/>
    </xf>
    <xf numFmtId="0" fontId="23" fillId="0" borderId="16" xfId="0" applyFont="1" applyBorder="1" applyAlignment="1">
      <alignment/>
    </xf>
    <xf numFmtId="166" fontId="23" fillId="0" borderId="22" xfId="0" applyNumberFormat="1" applyFont="1" applyBorder="1" applyAlignment="1">
      <alignment horizontal="right"/>
    </xf>
    <xf numFmtId="0" fontId="23" fillId="0" borderId="22" xfId="0" applyFont="1" applyBorder="1" applyAlignment="1">
      <alignment/>
    </xf>
    <xf numFmtId="0" fontId="23" fillId="0" borderId="11" xfId="0" applyFont="1" applyBorder="1" applyAlignment="1">
      <alignment/>
    </xf>
    <xf numFmtId="166" fontId="23" fillId="0" borderId="12" xfId="0" applyNumberFormat="1" applyFont="1" applyBorder="1" applyAlignment="1">
      <alignment horizontal="right"/>
    </xf>
    <xf numFmtId="0" fontId="28" fillId="18" borderId="45" xfId="0" applyFont="1" applyFill="1" applyBorder="1" applyAlignment="1">
      <alignment/>
    </xf>
    <xf numFmtId="0" fontId="28" fillId="18" borderId="46" xfId="0" applyFont="1" applyFill="1" applyBorder="1" applyAlignment="1">
      <alignment/>
    </xf>
    <xf numFmtId="0" fontId="28" fillId="18" borderId="47" xfId="0" applyFont="1" applyFill="1" applyBorder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vertical="justify"/>
    </xf>
    <xf numFmtId="0" fontId="29" fillId="0" borderId="54" xfId="47" applyFont="1" applyBorder="1">
      <alignment/>
      <protection/>
    </xf>
    <xf numFmtId="0" fontId="23" fillId="0" borderId="54" xfId="47" applyFont="1" applyBorder="1">
      <alignment/>
      <protection/>
    </xf>
    <xf numFmtId="0" fontId="23" fillId="0" borderId="54" xfId="47" applyFont="1" applyBorder="1" applyAlignment="1">
      <alignment horizontal="right"/>
      <protection/>
    </xf>
    <xf numFmtId="0" fontId="23" fillId="0" borderId="55" xfId="47" applyFont="1" applyBorder="1">
      <alignment/>
      <protection/>
    </xf>
    <xf numFmtId="0" fontId="23" fillId="0" borderId="54" xfId="0" applyNumberFormat="1" applyFont="1" applyBorder="1" applyAlignment="1">
      <alignment horizontal="left"/>
    </xf>
    <xf numFmtId="0" fontId="23" fillId="0" borderId="56" xfId="0" applyNumberFormat="1" applyFont="1" applyBorder="1" applyAlignment="1">
      <alignment/>
    </xf>
    <xf numFmtId="0" fontId="29" fillId="0" borderId="57" xfId="47" applyFont="1" applyBorder="1">
      <alignment/>
      <protection/>
    </xf>
    <xf numFmtId="0" fontId="23" fillId="0" borderId="57" xfId="47" applyFont="1" applyBorder="1">
      <alignment/>
      <protection/>
    </xf>
    <xf numFmtId="0" fontId="23" fillId="0" borderId="57" xfId="47" applyFont="1" applyBorder="1" applyAlignment="1">
      <alignment horizontal="right"/>
      <protection/>
    </xf>
    <xf numFmtId="49" fontId="24" fillId="0" borderId="0" xfId="0" applyNumberFormat="1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49" fontId="29" fillId="18" borderId="19" xfId="0" applyNumberFormat="1" applyFont="1" applyFill="1" applyBorder="1" applyAlignment="1">
      <alignment horizontal="center"/>
    </xf>
    <xf numFmtId="0" fontId="29" fillId="18" borderId="20" xfId="0" applyFont="1" applyFill="1" applyBorder="1" applyAlignment="1">
      <alignment horizontal="center"/>
    </xf>
    <xf numFmtId="0" fontId="29" fillId="18" borderId="39" xfId="0" applyFont="1" applyFill="1" applyBorder="1" applyAlignment="1">
      <alignment horizontal="center"/>
    </xf>
    <xf numFmtId="0" fontId="29" fillId="18" borderId="58" xfId="0" applyFont="1" applyFill="1" applyBorder="1" applyAlignment="1">
      <alignment horizontal="center"/>
    </xf>
    <xf numFmtId="0" fontId="29" fillId="18" borderId="59" xfId="0" applyFont="1" applyFill="1" applyBorder="1" applyAlignment="1">
      <alignment horizontal="center"/>
    </xf>
    <xf numFmtId="0" fontId="29" fillId="18" borderId="60" xfId="0" applyFont="1" applyFill="1" applyBorder="1" applyAlignment="1">
      <alignment horizontal="center"/>
    </xf>
    <xf numFmtId="3" fontId="23" fillId="0" borderId="50" xfId="0" applyNumberFormat="1" applyFont="1" applyBorder="1" applyAlignment="1">
      <alignment/>
    </xf>
    <xf numFmtId="0" fontId="29" fillId="18" borderId="19" xfId="0" applyFont="1" applyFill="1" applyBorder="1" applyAlignment="1">
      <alignment/>
    </xf>
    <xf numFmtId="0" fontId="29" fillId="18" borderId="20" xfId="0" applyFont="1" applyFill="1" applyBorder="1" applyAlignment="1">
      <alignment/>
    </xf>
    <xf numFmtId="3" fontId="29" fillId="18" borderId="39" xfId="0" applyNumberFormat="1" applyFont="1" applyFill="1" applyBorder="1" applyAlignment="1">
      <alignment/>
    </xf>
    <xf numFmtId="3" fontId="29" fillId="18" borderId="58" xfId="0" applyNumberFormat="1" applyFont="1" applyFill="1" applyBorder="1" applyAlignment="1">
      <alignment/>
    </xf>
    <xf numFmtId="3" fontId="29" fillId="18" borderId="59" xfId="0" applyNumberFormat="1" applyFont="1" applyFill="1" applyBorder="1" applyAlignment="1">
      <alignment/>
    </xf>
    <xf numFmtId="3" fontId="29" fillId="18" borderId="60" xfId="0" applyNumberFormat="1" applyFont="1" applyFill="1" applyBorder="1" applyAlignment="1">
      <alignment/>
    </xf>
    <xf numFmtId="3" fontId="24" fillId="0" borderId="0" xfId="0" applyNumberFormat="1" applyFont="1" applyAlignment="1">
      <alignment horizontal="centerContinuous"/>
    </xf>
    <xf numFmtId="0" fontId="23" fillId="18" borderId="49" xfId="0" applyFont="1" applyFill="1" applyBorder="1" applyAlignment="1">
      <alignment/>
    </xf>
    <xf numFmtId="0" fontId="29" fillId="18" borderId="61" xfId="0" applyFont="1" applyFill="1" applyBorder="1" applyAlignment="1">
      <alignment horizontal="right"/>
    </xf>
    <xf numFmtId="0" fontId="29" fillId="18" borderId="27" xfId="0" applyFont="1" applyFill="1" applyBorder="1" applyAlignment="1">
      <alignment horizontal="right"/>
    </xf>
    <xf numFmtId="0" fontId="29" fillId="18" borderId="26" xfId="0" applyFont="1" applyFill="1" applyBorder="1" applyAlignment="1">
      <alignment horizontal="center"/>
    </xf>
    <xf numFmtId="4" fontId="26" fillId="18" borderId="27" xfId="0" applyNumberFormat="1" applyFont="1" applyFill="1" applyBorder="1" applyAlignment="1">
      <alignment horizontal="right"/>
    </xf>
    <xf numFmtId="4" fontId="26" fillId="18" borderId="49" xfId="0" applyNumberFormat="1" applyFont="1" applyFill="1" applyBorder="1" applyAlignment="1">
      <alignment horizontal="right"/>
    </xf>
    <xf numFmtId="0" fontId="23" fillId="0" borderId="35" xfId="0" applyFont="1" applyBorder="1" applyAlignment="1">
      <alignment/>
    </xf>
    <xf numFmtId="3" fontId="23" fillId="0" borderId="51" xfId="0" applyNumberFormat="1" applyFont="1" applyBorder="1" applyAlignment="1">
      <alignment horizontal="right"/>
    </xf>
    <xf numFmtId="4" fontId="23" fillId="0" borderId="41" xfId="0" applyNumberFormat="1" applyFont="1" applyBorder="1" applyAlignment="1">
      <alignment horizontal="right"/>
    </xf>
    <xf numFmtId="3" fontId="23" fillId="0" borderId="35" xfId="0" applyNumberFormat="1" applyFont="1" applyBorder="1" applyAlignment="1">
      <alignment horizontal="right"/>
    </xf>
    <xf numFmtId="0" fontId="23" fillId="18" borderId="45" xfId="0" applyFont="1" applyFill="1" applyBorder="1" applyAlignment="1">
      <alignment/>
    </xf>
    <xf numFmtId="0" fontId="29" fillId="18" borderId="46" xfId="0" applyFont="1" applyFill="1" applyBorder="1" applyAlignment="1">
      <alignment/>
    </xf>
    <xf numFmtId="0" fontId="23" fillId="18" borderId="46" xfId="0" applyFont="1" applyFill="1" applyBorder="1" applyAlignment="1">
      <alignment/>
    </xf>
    <xf numFmtId="4" fontId="23" fillId="18" borderId="62" xfId="0" applyNumberFormat="1" applyFont="1" applyFill="1" applyBorder="1" applyAlignment="1">
      <alignment/>
    </xf>
    <xf numFmtId="4" fontId="23" fillId="18" borderId="45" xfId="0" applyNumberFormat="1" applyFont="1" applyFill="1" applyBorder="1" applyAlignment="1">
      <alignment/>
    </xf>
    <xf numFmtId="4" fontId="23" fillId="18" borderId="46" xfId="0" applyNumberFormat="1" applyFon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5" fillId="0" borderId="55" xfId="47" applyFont="1" applyBorder="1" applyAlignment="1">
      <alignment horizontal="right"/>
      <protection/>
    </xf>
    <xf numFmtId="0" fontId="23" fillId="0" borderId="54" xfId="47" applyFont="1" applyBorder="1" applyAlignment="1">
      <alignment horizontal="left"/>
      <protection/>
    </xf>
    <xf numFmtId="0" fontId="23" fillId="0" borderId="56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21" xfId="47" applyNumberFormat="1" applyFont="1" applyFill="1" applyBorder="1">
      <alignment/>
      <protection/>
    </xf>
    <xf numFmtId="0" fontId="25" fillId="18" borderId="12" xfId="47" applyFont="1" applyFill="1" applyBorder="1" applyAlignment="1">
      <alignment horizontal="center"/>
      <protection/>
    </xf>
    <xf numFmtId="0" fontId="25" fillId="18" borderId="12" xfId="47" applyNumberFormat="1" applyFont="1" applyFill="1" applyBorder="1" applyAlignment="1">
      <alignment horizontal="center"/>
      <protection/>
    </xf>
    <xf numFmtId="0" fontId="25" fillId="18" borderId="21" xfId="47" applyFont="1" applyFill="1" applyBorder="1" applyAlignment="1">
      <alignment horizontal="center"/>
      <protection/>
    </xf>
    <xf numFmtId="0" fontId="25" fillId="18" borderId="21" xfId="47" applyFont="1" applyFill="1" applyBorder="1" applyAlignment="1">
      <alignment horizontal="center" wrapText="1"/>
      <protection/>
    </xf>
    <xf numFmtId="0" fontId="29" fillId="0" borderId="24" xfId="47" applyFont="1" applyBorder="1" applyAlignment="1">
      <alignment horizontal="center"/>
      <protection/>
    </xf>
    <xf numFmtId="49" fontId="29" fillId="0" borderId="24" xfId="47" applyNumberFormat="1" applyFont="1" applyBorder="1" applyAlignment="1">
      <alignment horizontal="left"/>
      <protection/>
    </xf>
    <xf numFmtId="0" fontId="29" fillId="0" borderId="10" xfId="47" applyFont="1" applyBorder="1">
      <alignment/>
      <protection/>
    </xf>
    <xf numFmtId="0" fontId="23" fillId="0" borderId="11" xfId="47" applyFont="1" applyBorder="1" applyAlignment="1">
      <alignment horizontal="center"/>
      <protection/>
    </xf>
    <xf numFmtId="0" fontId="23" fillId="0" borderId="11" xfId="47" applyNumberFormat="1" applyFont="1" applyBorder="1" applyAlignment="1">
      <alignment horizontal="right"/>
      <protection/>
    </xf>
    <xf numFmtId="0" fontId="23" fillId="0" borderId="12" xfId="47" applyNumberFormat="1" applyFont="1" applyBorder="1">
      <alignment/>
      <protection/>
    </xf>
    <xf numFmtId="0" fontId="23" fillId="0" borderId="15" xfId="47" applyNumberFormat="1" applyFont="1" applyFill="1" applyBorder="1">
      <alignment/>
      <protection/>
    </xf>
    <xf numFmtId="0" fontId="23" fillId="0" borderId="22" xfId="47" applyNumberFormat="1" applyFont="1" applyFill="1" applyBorder="1">
      <alignment/>
      <protection/>
    </xf>
    <xf numFmtId="0" fontId="23" fillId="0" borderId="15" xfId="47" applyFont="1" applyFill="1" applyBorder="1">
      <alignment/>
      <protection/>
    </xf>
    <xf numFmtId="0" fontId="23" fillId="0" borderId="22" xfId="47" applyFont="1" applyFill="1" applyBorder="1">
      <alignment/>
      <protection/>
    </xf>
    <xf numFmtId="0" fontId="34" fillId="0" borderId="0" xfId="47" applyFont="1">
      <alignment/>
      <protection/>
    </xf>
    <xf numFmtId="0" fontId="30" fillId="0" borderId="23" xfId="47" applyFont="1" applyBorder="1" applyAlignment="1">
      <alignment horizontal="center" vertical="top"/>
      <protection/>
    </xf>
    <xf numFmtId="49" fontId="30" fillId="0" borderId="23" xfId="47" applyNumberFormat="1" applyFont="1" applyBorder="1" applyAlignment="1">
      <alignment horizontal="left" vertical="top"/>
      <protection/>
    </xf>
    <xf numFmtId="0" fontId="30" fillId="0" borderId="23" xfId="47" applyFont="1" applyBorder="1" applyAlignment="1">
      <alignment vertical="top" wrapText="1"/>
      <protection/>
    </xf>
    <xf numFmtId="49" fontId="30" fillId="0" borderId="23" xfId="47" applyNumberFormat="1" applyFont="1" applyBorder="1" applyAlignment="1">
      <alignment horizontal="center" shrinkToFit="1"/>
      <protection/>
    </xf>
    <xf numFmtId="4" fontId="30" fillId="0" borderId="23" xfId="47" applyNumberFormat="1" applyFont="1" applyBorder="1" applyAlignment="1">
      <alignment horizontal="right"/>
      <protection/>
    </xf>
    <xf numFmtId="4" fontId="30" fillId="0" borderId="23" xfId="47" applyNumberFormat="1" applyFont="1" applyBorder="1">
      <alignment/>
      <protection/>
    </xf>
    <xf numFmtId="165" fontId="30" fillId="0" borderId="23" xfId="47" applyNumberFormat="1" applyFont="1" applyBorder="1">
      <alignment/>
      <protection/>
    </xf>
    <xf numFmtId="4" fontId="30" fillId="0" borderId="22" xfId="47" applyNumberFormat="1" applyFont="1" applyBorder="1">
      <alignment/>
      <protection/>
    </xf>
    <xf numFmtId="0" fontId="23" fillId="0" borderId="0" xfId="47" applyFont="1" applyBorder="1">
      <alignment/>
      <protection/>
    </xf>
    <xf numFmtId="0" fontId="23" fillId="18" borderId="21" xfId="47" applyFont="1" applyFill="1" applyBorder="1" applyAlignment="1">
      <alignment horizontal="center"/>
      <protection/>
    </xf>
    <xf numFmtId="49" fontId="35" fillId="18" borderId="21" xfId="47" applyNumberFormat="1" applyFont="1" applyFill="1" applyBorder="1" applyAlignment="1">
      <alignment horizontal="left"/>
      <protection/>
    </xf>
    <xf numFmtId="0" fontId="35" fillId="18" borderId="10" xfId="47" applyFont="1" applyFill="1" applyBorder="1">
      <alignment/>
      <protection/>
    </xf>
    <xf numFmtId="0" fontId="23" fillId="18" borderId="11" xfId="47" applyFont="1" applyFill="1" applyBorder="1" applyAlignment="1">
      <alignment horizontal="center"/>
      <protection/>
    </xf>
    <xf numFmtId="4" fontId="23" fillId="18" borderId="11" xfId="47" applyNumberFormat="1" applyFont="1" applyFill="1" applyBorder="1" applyAlignment="1">
      <alignment horizontal="right"/>
      <protection/>
    </xf>
    <xf numFmtId="4" fontId="23" fillId="18" borderId="12" xfId="47" applyNumberFormat="1" applyFont="1" applyFill="1" applyBorder="1" applyAlignment="1">
      <alignment horizontal="right"/>
      <protection/>
    </xf>
    <xf numFmtId="4" fontId="29" fillId="18" borderId="21" xfId="47" applyNumberFormat="1" applyFont="1" applyFill="1" applyBorder="1">
      <alignment/>
      <protection/>
    </xf>
    <xf numFmtId="0" fontId="23" fillId="18" borderId="11" xfId="47" applyFont="1" applyFill="1" applyBorder="1">
      <alignment/>
      <protection/>
    </xf>
    <xf numFmtId="4" fontId="29" fillId="18" borderId="12" xfId="47" applyNumberFormat="1" applyFont="1" applyFill="1" applyBorder="1">
      <alignment/>
      <protection/>
    </xf>
    <xf numFmtId="3" fontId="23" fillId="0" borderId="0" xfId="47" applyNumberFormat="1" applyFont="1">
      <alignment/>
      <protection/>
    </xf>
    <xf numFmtId="0" fontId="36" fillId="0" borderId="0" xfId="47" applyFont="1" applyAlignment="1">
      <alignment/>
      <protection/>
    </xf>
    <xf numFmtId="0" fontId="37" fillId="0" borderId="0" xfId="47" applyFont="1" applyBorder="1">
      <alignment/>
      <protection/>
    </xf>
    <xf numFmtId="3" fontId="37" fillId="0" borderId="0" xfId="47" applyNumberFormat="1" applyFont="1" applyBorder="1" applyAlignment="1">
      <alignment horizontal="right"/>
      <protection/>
    </xf>
    <xf numFmtId="4" fontId="37" fillId="0" borderId="0" xfId="47" applyNumberFormat="1" applyFont="1" applyBorder="1">
      <alignment/>
      <protection/>
    </xf>
    <xf numFmtId="0" fontId="36" fillId="0" borderId="0" xfId="47" applyFont="1" applyBorder="1" applyAlignment="1">
      <alignment/>
      <protection/>
    </xf>
    <xf numFmtId="0" fontId="23" fillId="0" borderId="0" xfId="47" applyFont="1" applyBorder="1" applyAlignment="1">
      <alignment horizontal="right"/>
      <protection/>
    </xf>
    <xf numFmtId="49" fontId="25" fillId="0" borderId="32" xfId="0" applyNumberFormat="1" applyFont="1" applyBorder="1" applyAlignment="1">
      <alignment/>
    </xf>
    <xf numFmtId="3" fontId="23" fillId="0" borderId="14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3" fontId="23" fillId="0" borderId="63" xfId="0" applyNumberFormat="1" applyFont="1" applyBorder="1" applyAlignment="1">
      <alignment/>
    </xf>
    <xf numFmtId="4" fontId="23" fillId="0" borderId="0" xfId="47" applyNumberFormat="1" applyFont="1">
      <alignment/>
      <protection/>
    </xf>
    <xf numFmtId="3" fontId="28" fillId="7" borderId="20" xfId="0" applyNumberFormat="1" applyFont="1" applyFill="1" applyBorder="1" applyAlignment="1">
      <alignment horizontal="right" vertical="center"/>
    </xf>
    <xf numFmtId="3" fontId="28" fillId="7" borderId="58" xfId="0" applyNumberFormat="1" applyFont="1" applyFill="1" applyBorder="1" applyAlignment="1">
      <alignment horizontal="right" vertical="center"/>
    </xf>
    <xf numFmtId="4" fontId="23" fillId="0" borderId="16" xfId="0" applyNumberFormat="1" applyFont="1" applyBorder="1" applyAlignment="1">
      <alignment horizontal="right" vertical="center"/>
    </xf>
    <xf numFmtId="4" fontId="23" fillId="0" borderId="22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14" xfId="0" applyNumberFormat="1" applyFont="1" applyBorder="1" applyAlignment="1">
      <alignment horizontal="right" vertical="center"/>
    </xf>
    <xf numFmtId="4" fontId="23" fillId="0" borderId="18" xfId="0" applyNumberFormat="1" applyFont="1" applyBorder="1" applyAlignment="1">
      <alignment horizontal="right" vertical="center"/>
    </xf>
    <xf numFmtId="4" fontId="23" fillId="0" borderId="64" xfId="0" applyNumberFormat="1" applyFont="1" applyBorder="1" applyAlignment="1">
      <alignment horizontal="right" vertical="center"/>
    </xf>
    <xf numFmtId="167" fontId="23" fillId="0" borderId="10" xfId="0" applyNumberFormat="1" applyFont="1" applyBorder="1" applyAlignment="1">
      <alignment horizontal="right" indent="2"/>
    </xf>
    <xf numFmtId="167" fontId="23" fillId="0" borderId="34" xfId="0" applyNumberFormat="1" applyFont="1" applyBorder="1" applyAlignment="1">
      <alignment horizontal="right" indent="2"/>
    </xf>
    <xf numFmtId="167" fontId="28" fillId="18" borderId="65" xfId="0" applyNumberFormat="1" applyFont="1" applyFill="1" applyBorder="1" applyAlignment="1">
      <alignment horizontal="right" indent="2"/>
    </xf>
    <xf numFmtId="167" fontId="28" fillId="18" borderId="62" xfId="0" applyNumberFormat="1" applyFont="1" applyFill="1" applyBorder="1" applyAlignment="1">
      <alignment horizontal="right" indent="2"/>
    </xf>
    <xf numFmtId="0" fontId="30" fillId="0" borderId="0" xfId="0" applyFont="1" applyAlignment="1">
      <alignment horizontal="left" vertical="top" wrapText="1"/>
    </xf>
    <xf numFmtId="0" fontId="23" fillId="0" borderId="0" xfId="0" applyFont="1" applyAlignment="1">
      <alignment horizontal="left" wrapText="1"/>
    </xf>
    <xf numFmtId="0" fontId="25" fillId="0" borderId="2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21" xfId="0" applyFont="1" applyBorder="1" applyAlignment="1">
      <alignment horizontal="center"/>
    </xf>
    <xf numFmtId="0" fontId="23" fillId="0" borderId="45" xfId="0" applyFont="1" applyBorder="1" applyAlignment="1">
      <alignment horizontal="center" shrinkToFit="1"/>
    </xf>
    <xf numFmtId="0" fontId="23" fillId="0" borderId="47" xfId="0" applyFont="1" applyBorder="1" applyAlignment="1">
      <alignment horizontal="center" shrinkToFit="1"/>
    </xf>
    <xf numFmtId="3" fontId="29" fillId="18" borderId="46" xfId="0" applyNumberFormat="1" applyFont="1" applyFill="1" applyBorder="1" applyAlignment="1">
      <alignment horizontal="right"/>
    </xf>
    <xf numFmtId="3" fontId="29" fillId="18" borderId="62" xfId="0" applyNumberFormat="1" applyFont="1" applyFill="1" applyBorder="1" applyAlignment="1">
      <alignment horizontal="right"/>
    </xf>
    <xf numFmtId="0" fontId="23" fillId="0" borderId="66" xfId="47" applyFont="1" applyBorder="1" applyAlignment="1">
      <alignment horizontal="center"/>
      <protection/>
    </xf>
    <xf numFmtId="0" fontId="23" fillId="0" borderId="67" xfId="47" applyFont="1" applyBorder="1" applyAlignment="1">
      <alignment horizontal="center"/>
      <protection/>
    </xf>
    <xf numFmtId="0" fontId="23" fillId="0" borderId="68" xfId="47" applyFont="1" applyBorder="1" applyAlignment="1">
      <alignment horizontal="center"/>
      <protection/>
    </xf>
    <xf numFmtId="0" fontId="23" fillId="0" borderId="69" xfId="47" applyFont="1" applyBorder="1" applyAlignment="1">
      <alignment horizontal="center"/>
      <protection/>
    </xf>
    <xf numFmtId="0" fontId="23" fillId="0" borderId="70" xfId="47" applyFont="1" applyBorder="1" applyAlignment="1">
      <alignment horizontal="left"/>
      <protection/>
    </xf>
    <xf numFmtId="0" fontId="23" fillId="0" borderId="57" xfId="47" applyFont="1" applyBorder="1" applyAlignment="1">
      <alignment horizontal="left"/>
      <protection/>
    </xf>
    <xf numFmtId="0" fontId="23" fillId="0" borderId="71" xfId="47" applyFont="1" applyBorder="1" applyAlignment="1">
      <alignment horizontal="left"/>
      <protection/>
    </xf>
    <xf numFmtId="0" fontId="31" fillId="0" borderId="0" xfId="47" applyFont="1" applyAlignment="1">
      <alignment horizontal="center"/>
      <protection/>
    </xf>
    <xf numFmtId="49" fontId="23" fillId="0" borderId="68" xfId="47" applyNumberFormat="1" applyFont="1" applyBorder="1" applyAlignment="1">
      <alignment horizontal="center"/>
      <protection/>
    </xf>
    <xf numFmtId="0" fontId="23" fillId="0" borderId="70" xfId="47" applyFont="1" applyBorder="1" applyAlignment="1">
      <alignment horizontal="center" shrinkToFit="1"/>
      <protection/>
    </xf>
    <xf numFmtId="0" fontId="23" fillId="0" borderId="57" xfId="47" applyFont="1" applyBorder="1" applyAlignment="1">
      <alignment horizontal="center" shrinkToFit="1"/>
      <protection/>
    </xf>
    <xf numFmtId="0" fontId="23" fillId="0" borderId="71" xfId="47" applyFont="1" applyBorder="1" applyAlignment="1">
      <alignment horizontal="center" shrinkToFit="1"/>
      <protection/>
    </xf>
    <xf numFmtId="4" fontId="30" fillId="5" borderId="23" xfId="47" applyNumberFormat="1" applyFont="1" applyFill="1" applyBorder="1" applyAlignment="1" applyProtection="1">
      <alignment horizontal="right"/>
      <protection locked="0"/>
    </xf>
    <xf numFmtId="3" fontId="23" fillId="5" borderId="42" xfId="0" applyNumberFormat="1" applyFont="1" applyFill="1" applyBorder="1" applyAlignment="1" applyProtection="1">
      <alignment horizontal="right"/>
      <protection locked="0"/>
    </xf>
    <xf numFmtId="166" fontId="23" fillId="5" borderId="21" xfId="0" applyNumberFormat="1" applyFont="1" applyFill="1" applyBorder="1" applyAlignment="1" applyProtection="1">
      <alignment horizontal="right"/>
      <protection locked="0"/>
    </xf>
    <xf numFmtId="0" fontId="23" fillId="5" borderId="0" xfId="0" applyFont="1" applyFill="1" applyAlignment="1" applyProtection="1">
      <alignment horizontal="left"/>
      <protection locked="0"/>
    </xf>
    <xf numFmtId="0" fontId="23" fillId="5" borderId="0" xfId="0" applyFont="1" applyFill="1" applyAlignment="1" applyProtection="1">
      <alignment/>
      <protection locked="0"/>
    </xf>
    <xf numFmtId="0" fontId="23" fillId="5" borderId="0" xfId="0" applyFont="1" applyFill="1" applyAlignment="1" applyProtection="1">
      <alignment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4"/>
  <sheetViews>
    <sheetView showGridLines="0" tabSelected="1" zoomScaleSheetLayoutView="75" zoomScalePageLayoutView="0" workbookViewId="0" topLeftCell="B1">
      <selection activeCell="K14" sqref="K14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0</v>
      </c>
      <c r="E2" s="5"/>
      <c r="F2" s="4"/>
      <c r="G2" s="6"/>
      <c r="H2" s="7" t="s">
        <v>1</v>
      </c>
      <c r="I2" s="8">
        <v>42885</v>
      </c>
      <c r="K2" s="3"/>
    </row>
    <row r="3" spans="3:4" ht="6" customHeight="1">
      <c r="C3" s="9"/>
      <c r="D3" s="10" t="s">
        <v>2</v>
      </c>
    </row>
    <row r="4" ht="4.5" customHeight="1"/>
    <row r="5" spans="3:15" ht="13.5" customHeight="1">
      <c r="C5" s="11" t="s">
        <v>3</v>
      </c>
      <c r="D5" s="12" t="s">
        <v>96</v>
      </c>
      <c r="E5" s="13" t="s">
        <v>97</v>
      </c>
      <c r="F5" s="14"/>
      <c r="G5" s="15"/>
      <c r="H5" s="14"/>
      <c r="I5" s="15"/>
      <c r="O5" s="8"/>
    </row>
    <row r="7" spans="3:11" ht="12.75">
      <c r="C7" s="16" t="s">
        <v>4</v>
      </c>
      <c r="D7" s="17" t="s">
        <v>254</v>
      </c>
      <c r="H7" s="18" t="s">
        <v>5</v>
      </c>
      <c r="J7" s="17"/>
      <c r="K7" s="17"/>
    </row>
    <row r="8" spans="4:11" ht="12.75">
      <c r="D8" s="17" t="s">
        <v>255</v>
      </c>
      <c r="H8" s="18" t="s">
        <v>6</v>
      </c>
      <c r="J8" s="17"/>
      <c r="K8" s="17"/>
    </row>
    <row r="9" spans="3:10" ht="12.75">
      <c r="C9" s="18"/>
      <c r="D9" s="17" t="s">
        <v>256</v>
      </c>
      <c r="H9" s="18"/>
      <c r="J9" s="17"/>
    </row>
    <row r="10" spans="8:10" ht="12.75">
      <c r="H10" s="18"/>
      <c r="J10" s="17"/>
    </row>
    <row r="11" spans="3:11" ht="12.75">
      <c r="C11" s="16" t="s">
        <v>7</v>
      </c>
      <c r="D11" s="296"/>
      <c r="E11" s="297"/>
      <c r="F11" s="297"/>
      <c r="G11" s="298"/>
      <c r="H11" s="18" t="s">
        <v>5</v>
      </c>
      <c r="J11" s="17"/>
      <c r="K11" s="17"/>
    </row>
    <row r="12" spans="4:11" ht="12.75">
      <c r="D12" s="296"/>
      <c r="E12" s="297"/>
      <c r="F12" s="297"/>
      <c r="G12" s="298"/>
      <c r="H12" s="18" t="s">
        <v>6</v>
      </c>
      <c r="J12" s="17"/>
      <c r="K12" s="17"/>
    </row>
    <row r="13" spans="3:10" ht="12" customHeight="1">
      <c r="C13" s="18"/>
      <c r="D13" s="296"/>
      <c r="E13" s="297"/>
      <c r="F13" s="297"/>
      <c r="G13" s="298"/>
      <c r="J13" s="18"/>
    </row>
    <row r="14" spans="3:10" ht="24.75" customHeight="1">
      <c r="C14" s="19" t="s">
        <v>8</v>
      </c>
      <c r="H14" s="19" t="s">
        <v>9</v>
      </c>
      <c r="J14" s="18"/>
    </row>
    <row r="15" ht="12.75" customHeight="1">
      <c r="J15" s="18"/>
    </row>
    <row r="16" spans="3:8" ht="28.5" customHeight="1">
      <c r="C16" s="19" t="s">
        <v>10</v>
      </c>
      <c r="H16" s="19" t="s">
        <v>10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11</v>
      </c>
      <c r="K18" s="27"/>
    </row>
    <row r="19" spans="2:11" ht="15" customHeight="1">
      <c r="B19" s="28" t="s">
        <v>12</v>
      </c>
      <c r="C19" s="29"/>
      <c r="D19" s="30">
        <v>15</v>
      </c>
      <c r="E19" s="31" t="s">
        <v>13</v>
      </c>
      <c r="F19" s="32"/>
      <c r="G19" s="33"/>
      <c r="H19" s="33"/>
      <c r="I19" s="262">
        <f>ROUND(G31,0)</f>
        <v>0</v>
      </c>
      <c r="J19" s="263"/>
      <c r="K19" s="34"/>
    </row>
    <row r="20" spans="2:11" ht="12.75">
      <c r="B20" s="28" t="s">
        <v>14</v>
      </c>
      <c r="C20" s="29"/>
      <c r="D20" s="30">
        <f>SazbaDPH1</f>
        <v>15</v>
      </c>
      <c r="E20" s="31" t="s">
        <v>13</v>
      </c>
      <c r="F20" s="35"/>
      <c r="G20" s="36"/>
      <c r="H20" s="36"/>
      <c r="I20" s="264">
        <f>ROUND(I19*D20/100,0)</f>
        <v>0</v>
      </c>
      <c r="J20" s="265"/>
      <c r="K20" s="34"/>
    </row>
    <row r="21" spans="2:11" ht="12.75">
      <c r="B21" s="28" t="s">
        <v>12</v>
      </c>
      <c r="C21" s="29"/>
      <c r="D21" s="30">
        <v>21</v>
      </c>
      <c r="E21" s="31" t="s">
        <v>13</v>
      </c>
      <c r="F21" s="35"/>
      <c r="G21" s="36"/>
      <c r="H21" s="36"/>
      <c r="I21" s="264">
        <f>ROUND(H31,0)</f>
        <v>0</v>
      </c>
      <c r="J21" s="265"/>
      <c r="K21" s="34"/>
    </row>
    <row r="22" spans="2:11" ht="13.5" thickBot="1">
      <c r="B22" s="28" t="s">
        <v>14</v>
      </c>
      <c r="C22" s="29"/>
      <c r="D22" s="30">
        <f>SazbaDPH2</f>
        <v>21</v>
      </c>
      <c r="E22" s="31" t="s">
        <v>13</v>
      </c>
      <c r="F22" s="37"/>
      <c r="G22" s="38"/>
      <c r="H22" s="38"/>
      <c r="I22" s="266">
        <f>ROUND(I21*D21/100,0)</f>
        <v>0</v>
      </c>
      <c r="J22" s="267"/>
      <c r="K22" s="34"/>
    </row>
    <row r="23" spans="2:11" ht="16.5" thickBot="1">
      <c r="B23" s="39" t="s">
        <v>15</v>
      </c>
      <c r="C23" s="40"/>
      <c r="D23" s="40"/>
      <c r="E23" s="41"/>
      <c r="F23" s="42"/>
      <c r="G23" s="43"/>
      <c r="H23" s="43"/>
      <c r="I23" s="260">
        <f>SUM(I19:I22)</f>
        <v>0</v>
      </c>
      <c r="J23" s="261"/>
      <c r="K23" s="44"/>
    </row>
    <row r="26" ht="1.5" customHeight="1"/>
    <row r="27" spans="2:12" ht="15.75" customHeight="1">
      <c r="B27" s="13" t="s">
        <v>16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17</v>
      </c>
      <c r="C29" s="48"/>
      <c r="D29" s="48"/>
      <c r="E29" s="49"/>
      <c r="F29" s="50" t="s">
        <v>18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19</v>
      </c>
      <c r="J29" s="50" t="s">
        <v>13</v>
      </c>
    </row>
    <row r="30" spans="2:10" ht="12.75">
      <c r="B30" s="52" t="s">
        <v>99</v>
      </c>
      <c r="C30" s="53" t="s">
        <v>100</v>
      </c>
      <c r="D30" s="54"/>
      <c r="E30" s="55"/>
      <c r="F30" s="56">
        <f>G30+H30+I30</f>
        <v>0</v>
      </c>
      <c r="G30" s="57">
        <f>'01 021712 KL'!C23/2</f>
        <v>0</v>
      </c>
      <c r="H30" s="58">
        <f>'01 021712 KL'!C23/2</f>
        <v>0</v>
      </c>
      <c r="I30" s="58">
        <f>(G30*SazbaDPH1)/100+(H30*SazbaDPH2)/100</f>
        <v>0</v>
      </c>
      <c r="J30" s="59">
        <f>IF(CelkemObjekty=0,"",F30/CelkemObjekty*100)</f>
      </c>
    </row>
    <row r="31" spans="2:10" ht="17.25" customHeight="1">
      <c r="B31" s="61" t="s">
        <v>20</v>
      </c>
      <c r="C31" s="62"/>
      <c r="D31" s="63"/>
      <c r="E31" s="64"/>
      <c r="F31" s="65">
        <f>SUM(F30:F30)</f>
        <v>0</v>
      </c>
      <c r="G31" s="65">
        <f>SUM(G30:G30)</f>
        <v>0</v>
      </c>
      <c r="H31" s="65">
        <f>SUM(H30:H30)</f>
        <v>0</v>
      </c>
      <c r="I31" s="65">
        <f>SUM(I30:I30)</f>
        <v>0</v>
      </c>
      <c r="J31" s="66">
        <f>IF(CelkemObjekty=0,"",F31/CelkemObjekty*100)</f>
      </c>
    </row>
    <row r="32" spans="2:11" ht="12.75"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2:11" ht="9.75" customHeight="1"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2:11" ht="7.5" customHeight="1">
      <c r="B34" s="67"/>
      <c r="C34" s="67"/>
      <c r="D34" s="67"/>
      <c r="E34" s="67"/>
      <c r="F34" s="67"/>
      <c r="G34" s="67"/>
      <c r="H34" s="67"/>
      <c r="I34" s="67"/>
      <c r="J34" s="67"/>
      <c r="K34" s="67"/>
    </row>
  </sheetData>
  <sheetProtection sheet="1"/>
  <mergeCells count="5">
    <mergeCell ref="I23:J23"/>
    <mergeCell ref="I19:J19"/>
    <mergeCell ref="I20:J20"/>
    <mergeCell ref="I21:J21"/>
    <mergeCell ref="I22:J22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F30" sqref="F30:G30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68" t="s">
        <v>26</v>
      </c>
      <c r="B1" s="69"/>
      <c r="C1" s="69"/>
      <c r="D1" s="69"/>
      <c r="E1" s="69"/>
      <c r="F1" s="69"/>
      <c r="G1" s="69"/>
    </row>
    <row r="2" spans="1:7" ht="12.75" customHeight="1">
      <c r="A2" s="70" t="s">
        <v>27</v>
      </c>
      <c r="B2" s="71"/>
      <c r="C2" s="72">
        <v>21712</v>
      </c>
      <c r="D2" s="72" t="s">
        <v>100</v>
      </c>
      <c r="E2" s="71"/>
      <c r="F2" s="73" t="s">
        <v>28</v>
      </c>
      <c r="G2" s="74"/>
    </row>
    <row r="3" spans="1:7" ht="3" customHeight="1" hidden="1">
      <c r="A3" s="75"/>
      <c r="B3" s="76"/>
      <c r="C3" s="77"/>
      <c r="D3" s="77"/>
      <c r="E3" s="76"/>
      <c r="F3" s="78"/>
      <c r="G3" s="79"/>
    </row>
    <row r="4" spans="1:7" ht="12" customHeight="1">
      <c r="A4" s="80" t="s">
        <v>29</v>
      </c>
      <c r="B4" s="76"/>
      <c r="C4" s="77"/>
      <c r="D4" s="77"/>
      <c r="E4" s="76"/>
      <c r="F4" s="78" t="s">
        <v>30</v>
      </c>
      <c r="G4" s="81"/>
    </row>
    <row r="5" spans="1:7" ht="12.75" customHeight="1">
      <c r="A5" s="82" t="s">
        <v>99</v>
      </c>
      <c r="B5" s="83"/>
      <c r="C5" s="84" t="s">
        <v>100</v>
      </c>
      <c r="D5" s="85"/>
      <c r="E5" s="86"/>
      <c r="F5" s="78" t="s">
        <v>31</v>
      </c>
      <c r="G5" s="79"/>
    </row>
    <row r="6" spans="1:15" ht="12.75" customHeight="1">
      <c r="A6" s="80" t="s">
        <v>32</v>
      </c>
      <c r="B6" s="76"/>
      <c r="C6" s="77"/>
      <c r="D6" s="77"/>
      <c r="E6" s="76"/>
      <c r="F6" s="87" t="s">
        <v>33</v>
      </c>
      <c r="G6" s="88">
        <v>0</v>
      </c>
      <c r="O6" s="89"/>
    </row>
    <row r="7" spans="1:7" ht="12.75" customHeight="1">
      <c r="A7" s="90" t="s">
        <v>96</v>
      </c>
      <c r="B7" s="91"/>
      <c r="C7" s="92" t="s">
        <v>97</v>
      </c>
      <c r="D7" s="93"/>
      <c r="E7" s="93"/>
      <c r="F7" s="94" t="s">
        <v>34</v>
      </c>
      <c r="G7" s="88">
        <f>IF(G6=0,,ROUND((F30+F32)/G6,1))</f>
        <v>0</v>
      </c>
    </row>
    <row r="8" spans="1:9" ht="12.75">
      <c r="A8" s="95" t="s">
        <v>35</v>
      </c>
      <c r="B8" s="78"/>
      <c r="C8" s="274"/>
      <c r="D8" s="274"/>
      <c r="E8" s="275"/>
      <c r="F8" s="96" t="s">
        <v>36</v>
      </c>
      <c r="G8" s="97"/>
      <c r="H8" s="98"/>
      <c r="I8" s="99"/>
    </row>
    <row r="9" spans="1:8" ht="12.75">
      <c r="A9" s="95" t="s">
        <v>37</v>
      </c>
      <c r="B9" s="78"/>
      <c r="C9" s="274"/>
      <c r="D9" s="274"/>
      <c r="E9" s="275"/>
      <c r="F9" s="78"/>
      <c r="G9" s="100"/>
      <c r="H9" s="101"/>
    </row>
    <row r="10" spans="1:8" ht="12.75">
      <c r="A10" s="95" t="s">
        <v>38</v>
      </c>
      <c r="B10" s="78"/>
      <c r="C10" s="274"/>
      <c r="D10" s="274"/>
      <c r="E10" s="274"/>
      <c r="F10" s="102"/>
      <c r="G10" s="103"/>
      <c r="H10" s="104"/>
    </row>
    <row r="11" spans="1:57" ht="13.5" customHeight="1">
      <c r="A11" s="95" t="s">
        <v>39</v>
      </c>
      <c r="B11" s="78"/>
      <c r="C11" s="274"/>
      <c r="D11" s="274"/>
      <c r="E11" s="274"/>
      <c r="F11" s="105" t="s">
        <v>40</v>
      </c>
      <c r="G11" s="106"/>
      <c r="H11" s="101"/>
      <c r="BA11" s="107"/>
      <c r="BB11" s="107"/>
      <c r="BC11" s="107"/>
      <c r="BD11" s="107"/>
      <c r="BE11" s="107"/>
    </row>
    <row r="12" spans="1:8" ht="12.75" customHeight="1">
      <c r="A12" s="108" t="s">
        <v>41</v>
      </c>
      <c r="B12" s="76"/>
      <c r="C12" s="276"/>
      <c r="D12" s="276"/>
      <c r="E12" s="276"/>
      <c r="F12" s="109" t="s">
        <v>42</v>
      </c>
      <c r="G12" s="110"/>
      <c r="H12" s="101"/>
    </row>
    <row r="13" spans="1:8" ht="28.5" customHeight="1" thickBot="1">
      <c r="A13" s="111" t="s">
        <v>43</v>
      </c>
      <c r="B13" s="112"/>
      <c r="C13" s="112"/>
      <c r="D13" s="112"/>
      <c r="E13" s="113"/>
      <c r="F13" s="113"/>
      <c r="G13" s="114"/>
      <c r="H13" s="101"/>
    </row>
    <row r="14" spans="1:7" ht="17.25" customHeight="1" thickBot="1">
      <c r="A14" s="115" t="s">
        <v>44</v>
      </c>
      <c r="B14" s="116"/>
      <c r="C14" s="117"/>
      <c r="D14" s="118" t="s">
        <v>45</v>
      </c>
      <c r="E14" s="119"/>
      <c r="F14" s="119"/>
      <c r="G14" s="117"/>
    </row>
    <row r="15" spans="1:7" ht="15.75" customHeight="1">
      <c r="A15" s="120"/>
      <c r="B15" s="121" t="s">
        <v>46</v>
      </c>
      <c r="C15" s="122">
        <f>'01 021712 Rek'!E21</f>
        <v>0</v>
      </c>
      <c r="D15" s="123" t="str">
        <f>'01 021712 Rek'!A26</f>
        <v>Ztížené výrobní podmínky</v>
      </c>
      <c r="E15" s="124"/>
      <c r="F15" s="125"/>
      <c r="G15" s="122">
        <f>'01 021712 Rek'!I26</f>
        <v>0</v>
      </c>
    </row>
    <row r="16" spans="1:7" ht="15.75" customHeight="1">
      <c r="A16" s="120" t="s">
        <v>47</v>
      </c>
      <c r="B16" s="121" t="s">
        <v>48</v>
      </c>
      <c r="C16" s="122">
        <f>'01 021712 Rek'!F21</f>
        <v>0</v>
      </c>
      <c r="D16" s="75" t="str">
        <f>'01 021712 Rek'!A27</f>
        <v>Oborová přirážka</v>
      </c>
      <c r="E16" s="126"/>
      <c r="F16" s="127"/>
      <c r="G16" s="122">
        <f>'01 021712 Rek'!I27</f>
        <v>0</v>
      </c>
    </row>
    <row r="17" spans="1:7" ht="15.75" customHeight="1">
      <c r="A17" s="120" t="s">
        <v>49</v>
      </c>
      <c r="B17" s="121" t="s">
        <v>50</v>
      </c>
      <c r="C17" s="122">
        <f>'01 021712 Rek'!H21</f>
        <v>0</v>
      </c>
      <c r="D17" s="75" t="str">
        <f>'01 021712 Rek'!A28</f>
        <v>Přesun stavebních kapacit</v>
      </c>
      <c r="E17" s="126"/>
      <c r="F17" s="127"/>
      <c r="G17" s="122">
        <f>'01 021712 Rek'!I28</f>
        <v>0</v>
      </c>
    </row>
    <row r="18" spans="1:7" ht="15.75" customHeight="1">
      <c r="A18" s="128" t="s">
        <v>51</v>
      </c>
      <c r="B18" s="129" t="s">
        <v>52</v>
      </c>
      <c r="C18" s="122">
        <f>'01 021712 Rek'!G21</f>
        <v>0</v>
      </c>
      <c r="D18" s="75" t="str">
        <f>'01 021712 Rek'!A29</f>
        <v>Mimostaveništní doprava</v>
      </c>
      <c r="E18" s="126"/>
      <c r="F18" s="127"/>
      <c r="G18" s="122">
        <f>'01 021712 Rek'!I29</f>
        <v>0</v>
      </c>
    </row>
    <row r="19" spans="1:7" ht="15.75" customHeight="1">
      <c r="A19" s="130" t="s">
        <v>53</v>
      </c>
      <c r="B19" s="121"/>
      <c r="C19" s="122">
        <f>SUM(C15:C18)</f>
        <v>0</v>
      </c>
      <c r="D19" s="75" t="str">
        <f>'01 021712 Rek'!A30</f>
        <v>Zařízení staveniště</v>
      </c>
      <c r="E19" s="126"/>
      <c r="F19" s="127"/>
      <c r="G19" s="122">
        <f>'01 021712 Rek'!I30</f>
        <v>0</v>
      </c>
    </row>
    <row r="20" spans="1:7" ht="15.75" customHeight="1">
      <c r="A20" s="130"/>
      <c r="B20" s="121"/>
      <c r="C20" s="122"/>
      <c r="D20" s="75" t="str">
        <f>'01 021712 Rek'!A31</f>
        <v>Provoz investora</v>
      </c>
      <c r="E20" s="126"/>
      <c r="F20" s="127"/>
      <c r="G20" s="122">
        <f>'01 021712 Rek'!I31</f>
        <v>0</v>
      </c>
    </row>
    <row r="21" spans="1:7" ht="15.75" customHeight="1">
      <c r="A21" s="130" t="s">
        <v>25</v>
      </c>
      <c r="B21" s="121"/>
      <c r="C21" s="122">
        <f>'01 021712 Rek'!I21</f>
        <v>0</v>
      </c>
      <c r="D21" s="75" t="str">
        <f>'01 021712 Rek'!A32</f>
        <v>Kompletační činnost (IČD)</v>
      </c>
      <c r="E21" s="126"/>
      <c r="F21" s="127"/>
      <c r="G21" s="122">
        <f>'01 021712 Rek'!I32</f>
        <v>0</v>
      </c>
    </row>
    <row r="22" spans="1:7" ht="15.75" customHeight="1">
      <c r="A22" s="131" t="s">
        <v>54</v>
      </c>
      <c r="B22" s="101"/>
      <c r="C22" s="122">
        <f>C19+C21</f>
        <v>0</v>
      </c>
      <c r="D22" s="75" t="s">
        <v>55</v>
      </c>
      <c r="E22" s="126"/>
      <c r="F22" s="127"/>
      <c r="G22" s="122">
        <f>G23-SUM(G15:G21)</f>
        <v>0</v>
      </c>
    </row>
    <row r="23" spans="1:7" ht="15.75" customHeight="1" thickBot="1">
      <c r="A23" s="277" t="s">
        <v>56</v>
      </c>
      <c r="B23" s="278"/>
      <c r="C23" s="132">
        <f>C22+G23</f>
        <v>0</v>
      </c>
      <c r="D23" s="133" t="s">
        <v>57</v>
      </c>
      <c r="E23" s="134"/>
      <c r="F23" s="135"/>
      <c r="G23" s="122">
        <f>'01 021712 Rek'!H34</f>
        <v>0</v>
      </c>
    </row>
    <row r="24" spans="1:7" ht="12.75">
      <c r="A24" s="136" t="s">
        <v>58</v>
      </c>
      <c r="B24" s="137"/>
      <c r="C24" s="138"/>
      <c r="D24" s="137" t="s">
        <v>59</v>
      </c>
      <c r="E24" s="137"/>
      <c r="F24" s="139" t="s">
        <v>60</v>
      </c>
      <c r="G24" s="140"/>
    </row>
    <row r="25" spans="1:7" ht="12.75">
      <c r="A25" s="131" t="s">
        <v>61</v>
      </c>
      <c r="B25" s="101"/>
      <c r="C25" s="141"/>
      <c r="D25" s="101" t="s">
        <v>61</v>
      </c>
      <c r="F25" s="142" t="s">
        <v>61</v>
      </c>
      <c r="G25" s="143"/>
    </row>
    <row r="26" spans="1:7" ht="37.5" customHeight="1">
      <c r="A26" s="131" t="s">
        <v>62</v>
      </c>
      <c r="B26" s="144"/>
      <c r="C26" s="141"/>
      <c r="D26" s="101" t="s">
        <v>62</v>
      </c>
      <c r="F26" s="142" t="s">
        <v>62</v>
      </c>
      <c r="G26" s="143"/>
    </row>
    <row r="27" spans="1:7" ht="12.75">
      <c r="A27" s="131"/>
      <c r="B27" s="145"/>
      <c r="C27" s="141"/>
      <c r="D27" s="101"/>
      <c r="F27" s="142"/>
      <c r="G27" s="143"/>
    </row>
    <row r="28" spans="1:7" ht="12.75">
      <c r="A28" s="131" t="s">
        <v>63</v>
      </c>
      <c r="B28" s="101"/>
      <c r="C28" s="141"/>
      <c r="D28" s="142" t="s">
        <v>64</v>
      </c>
      <c r="E28" s="141"/>
      <c r="F28" s="146" t="s">
        <v>64</v>
      </c>
      <c r="G28" s="143"/>
    </row>
    <row r="29" spans="1:7" ht="69" customHeight="1">
      <c r="A29" s="131"/>
      <c r="B29" s="101"/>
      <c r="C29" s="147"/>
      <c r="D29" s="148"/>
      <c r="E29" s="147"/>
      <c r="F29" s="101"/>
      <c r="G29" s="143"/>
    </row>
    <row r="30" spans="1:7" ht="12.75">
      <c r="A30" s="149" t="s">
        <v>12</v>
      </c>
      <c r="B30" s="150"/>
      <c r="C30" s="151">
        <v>15</v>
      </c>
      <c r="D30" s="150" t="s">
        <v>65</v>
      </c>
      <c r="E30" s="152"/>
      <c r="F30" s="268">
        <f>ROUND(C23-F32,0)</f>
        <v>0</v>
      </c>
      <c r="G30" s="269"/>
    </row>
    <row r="31" spans="1:7" ht="12.75">
      <c r="A31" s="149" t="s">
        <v>66</v>
      </c>
      <c r="B31" s="150"/>
      <c r="C31" s="151">
        <f>C30</f>
        <v>15</v>
      </c>
      <c r="D31" s="150" t="s">
        <v>67</v>
      </c>
      <c r="E31" s="152"/>
      <c r="F31" s="268">
        <f>ROUND(PRODUCT(F30,C31/100),1)</f>
        <v>0</v>
      </c>
      <c r="G31" s="269"/>
    </row>
    <row r="32" spans="1:7" ht="12.75">
      <c r="A32" s="149" t="s">
        <v>12</v>
      </c>
      <c r="B32" s="150"/>
      <c r="C32" s="151">
        <v>21</v>
      </c>
      <c r="D32" s="150" t="s">
        <v>67</v>
      </c>
      <c r="E32" s="152"/>
      <c r="F32" s="268">
        <f>ROUND(C23/2,0)</f>
        <v>0</v>
      </c>
      <c r="G32" s="269"/>
    </row>
    <row r="33" spans="1:7" ht="12.75">
      <c r="A33" s="149" t="s">
        <v>66</v>
      </c>
      <c r="B33" s="153"/>
      <c r="C33" s="154">
        <f>C32</f>
        <v>21</v>
      </c>
      <c r="D33" s="150" t="s">
        <v>67</v>
      </c>
      <c r="E33" s="127"/>
      <c r="F33" s="268">
        <f>ROUND(PRODUCT(F32,C33/100),1)</f>
        <v>0</v>
      </c>
      <c r="G33" s="269"/>
    </row>
    <row r="34" spans="1:7" s="158" customFormat="1" ht="19.5" customHeight="1" thickBot="1">
      <c r="A34" s="155" t="s">
        <v>68</v>
      </c>
      <c r="B34" s="156"/>
      <c r="C34" s="156"/>
      <c r="D34" s="156"/>
      <c r="E34" s="157"/>
      <c r="F34" s="270">
        <f>CEILING(SUM(F30:F33),IF(SUM(F30:F33)&gt;=0,1,-1))</f>
        <v>0</v>
      </c>
      <c r="G34" s="271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272"/>
      <c r="C37" s="272"/>
      <c r="D37" s="272"/>
      <c r="E37" s="272"/>
      <c r="F37" s="272"/>
      <c r="G37" s="272"/>
      <c r="H37" s="1" t="s">
        <v>2</v>
      </c>
    </row>
    <row r="38" spans="1:8" ht="12.75" customHeight="1">
      <c r="A38" s="159"/>
      <c r="B38" s="272"/>
      <c r="C38" s="272"/>
      <c r="D38" s="272"/>
      <c r="E38" s="272"/>
      <c r="F38" s="272"/>
      <c r="G38" s="272"/>
      <c r="H38" s="1" t="s">
        <v>2</v>
      </c>
    </row>
    <row r="39" spans="1:8" ht="12.75">
      <c r="A39" s="159"/>
      <c r="B39" s="272"/>
      <c r="C39" s="272"/>
      <c r="D39" s="272"/>
      <c r="E39" s="272"/>
      <c r="F39" s="272"/>
      <c r="G39" s="272"/>
      <c r="H39" s="1" t="s">
        <v>2</v>
      </c>
    </row>
    <row r="40" spans="1:8" ht="12.75">
      <c r="A40" s="159"/>
      <c r="B40" s="272"/>
      <c r="C40" s="272"/>
      <c r="D40" s="272"/>
      <c r="E40" s="272"/>
      <c r="F40" s="272"/>
      <c r="G40" s="272"/>
      <c r="H40" s="1" t="s">
        <v>2</v>
      </c>
    </row>
    <row r="41" spans="1:8" ht="12.75">
      <c r="A41" s="159"/>
      <c r="B41" s="272"/>
      <c r="C41" s="272"/>
      <c r="D41" s="272"/>
      <c r="E41" s="272"/>
      <c r="F41" s="272"/>
      <c r="G41" s="272"/>
      <c r="H41" s="1" t="s">
        <v>2</v>
      </c>
    </row>
    <row r="42" spans="1:8" ht="12.75">
      <c r="A42" s="159"/>
      <c r="B42" s="272"/>
      <c r="C42" s="272"/>
      <c r="D42" s="272"/>
      <c r="E42" s="272"/>
      <c r="F42" s="272"/>
      <c r="G42" s="272"/>
      <c r="H42" s="1" t="s">
        <v>2</v>
      </c>
    </row>
    <row r="43" spans="1:8" ht="12.75">
      <c r="A43" s="159"/>
      <c r="B43" s="272"/>
      <c r="C43" s="272"/>
      <c r="D43" s="272"/>
      <c r="E43" s="272"/>
      <c r="F43" s="272"/>
      <c r="G43" s="272"/>
      <c r="H43" s="1" t="s">
        <v>2</v>
      </c>
    </row>
    <row r="44" spans="1:8" ht="12.75">
      <c r="A44" s="159"/>
      <c r="B44" s="272"/>
      <c r="C44" s="272"/>
      <c r="D44" s="272"/>
      <c r="E44" s="272"/>
      <c r="F44" s="272"/>
      <c r="G44" s="272"/>
      <c r="H44" s="1" t="s">
        <v>2</v>
      </c>
    </row>
    <row r="45" spans="1:8" ht="0.75" customHeight="1">
      <c r="A45" s="159"/>
      <c r="B45" s="272"/>
      <c r="C45" s="272"/>
      <c r="D45" s="272"/>
      <c r="E45" s="272"/>
      <c r="F45" s="272"/>
      <c r="G45" s="272"/>
      <c r="H45" s="1" t="s">
        <v>2</v>
      </c>
    </row>
    <row r="46" spans="2:7" ht="12.75">
      <c r="B46" s="273"/>
      <c r="C46" s="273"/>
      <c r="D46" s="273"/>
      <c r="E46" s="273"/>
      <c r="F46" s="273"/>
      <c r="G46" s="273"/>
    </row>
    <row r="47" spans="2:7" ht="12.75">
      <c r="B47" s="273"/>
      <c r="C47" s="273"/>
      <c r="D47" s="273"/>
      <c r="E47" s="273"/>
      <c r="F47" s="273"/>
      <c r="G47" s="273"/>
    </row>
    <row r="48" spans="2:7" ht="12.75">
      <c r="B48" s="273"/>
      <c r="C48" s="273"/>
      <c r="D48" s="273"/>
      <c r="E48" s="273"/>
      <c r="F48" s="273"/>
      <c r="G48" s="273"/>
    </row>
    <row r="49" spans="2:7" ht="12.75">
      <c r="B49" s="273"/>
      <c r="C49" s="273"/>
      <c r="D49" s="273"/>
      <c r="E49" s="273"/>
      <c r="F49" s="273"/>
      <c r="G49" s="273"/>
    </row>
    <row r="50" spans="2:7" ht="12.75">
      <c r="B50" s="273"/>
      <c r="C50" s="273"/>
      <c r="D50" s="273"/>
      <c r="E50" s="273"/>
      <c r="F50" s="273"/>
      <c r="G50" s="273"/>
    </row>
    <row r="51" spans="2:7" ht="12.75">
      <c r="B51" s="273"/>
      <c r="C51" s="273"/>
      <c r="D51" s="273"/>
      <c r="E51" s="273"/>
      <c r="F51" s="273"/>
      <c r="G51" s="273"/>
    </row>
    <row r="52" spans="2:7" ht="12.75">
      <c r="B52" s="273"/>
      <c r="C52" s="273"/>
      <c r="D52" s="273"/>
      <c r="E52" s="273"/>
      <c r="F52" s="273"/>
      <c r="G52" s="273"/>
    </row>
    <row r="53" spans="2:7" ht="12.75">
      <c r="B53" s="273"/>
      <c r="C53" s="273"/>
      <c r="D53" s="273"/>
      <c r="E53" s="273"/>
      <c r="F53" s="273"/>
      <c r="G53" s="273"/>
    </row>
    <row r="54" spans="2:7" ht="12.75">
      <c r="B54" s="273"/>
      <c r="C54" s="273"/>
      <c r="D54" s="273"/>
      <c r="E54" s="273"/>
      <c r="F54" s="273"/>
      <c r="G54" s="273"/>
    </row>
    <row r="55" spans="2:7" ht="12.75">
      <c r="B55" s="273"/>
      <c r="C55" s="273"/>
      <c r="D55" s="273"/>
      <c r="E55" s="273"/>
      <c r="F55" s="273"/>
      <c r="G55" s="273"/>
    </row>
  </sheetData>
  <sheetProtection/>
  <mergeCells count="22">
    <mergeCell ref="B54:G54"/>
    <mergeCell ref="B55:G55"/>
    <mergeCell ref="B49:G49"/>
    <mergeCell ref="B50:G50"/>
    <mergeCell ref="B51:G51"/>
    <mergeCell ref="B52:G52"/>
    <mergeCell ref="C8:E8"/>
    <mergeCell ref="C10:E10"/>
    <mergeCell ref="C12:E12"/>
    <mergeCell ref="B46:G46"/>
    <mergeCell ref="A23:B23"/>
    <mergeCell ref="F30:G30"/>
    <mergeCell ref="F31:G31"/>
    <mergeCell ref="F32:G32"/>
    <mergeCell ref="C9:E9"/>
    <mergeCell ref="C11:E11"/>
    <mergeCell ref="F33:G33"/>
    <mergeCell ref="F34:G34"/>
    <mergeCell ref="B37:G45"/>
    <mergeCell ref="B53:G53"/>
    <mergeCell ref="B47:G47"/>
    <mergeCell ref="B48:G4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85"/>
  <sheetViews>
    <sheetView zoomScalePageLayoutView="0" workbookViewId="0" topLeftCell="A1">
      <selection activeCell="E26" sqref="E26:F33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81" t="s">
        <v>3</v>
      </c>
      <c r="B1" s="282"/>
      <c r="C1" s="160" t="s">
        <v>98</v>
      </c>
      <c r="D1" s="161"/>
      <c r="E1" s="162"/>
      <c r="F1" s="161"/>
      <c r="G1" s="163" t="s">
        <v>70</v>
      </c>
      <c r="H1" s="164">
        <v>21712</v>
      </c>
      <c r="I1" s="165"/>
    </row>
    <row r="2" spans="1:9" ht="13.5" thickBot="1">
      <c r="A2" s="283" t="s">
        <v>71</v>
      </c>
      <c r="B2" s="284"/>
      <c r="C2" s="166" t="s">
        <v>101</v>
      </c>
      <c r="D2" s="167"/>
      <c r="E2" s="168"/>
      <c r="F2" s="167"/>
      <c r="G2" s="285" t="s">
        <v>100</v>
      </c>
      <c r="H2" s="286"/>
      <c r="I2" s="287"/>
    </row>
    <row r="3" ht="13.5" thickTop="1">
      <c r="F3" s="101"/>
    </row>
    <row r="4" spans="1:9" ht="19.5" customHeight="1">
      <c r="A4" s="169" t="s">
        <v>72</v>
      </c>
      <c r="B4" s="170"/>
      <c r="C4" s="170"/>
      <c r="D4" s="170"/>
      <c r="E4" s="171"/>
      <c r="F4" s="170"/>
      <c r="G4" s="170"/>
      <c r="H4" s="170"/>
      <c r="I4" s="170"/>
    </row>
    <row r="5" ht="13.5" thickBot="1"/>
    <row r="6" spans="1:9" s="101" customFormat="1" ht="13.5" thickBot="1">
      <c r="A6" s="172"/>
      <c r="B6" s="173" t="s">
        <v>73</v>
      </c>
      <c r="C6" s="173"/>
      <c r="D6" s="174"/>
      <c r="E6" s="175" t="s">
        <v>21</v>
      </c>
      <c r="F6" s="176" t="s">
        <v>22</v>
      </c>
      <c r="G6" s="176" t="s">
        <v>23</v>
      </c>
      <c r="H6" s="176" t="s">
        <v>24</v>
      </c>
      <c r="I6" s="177" t="s">
        <v>25</v>
      </c>
    </row>
    <row r="7" spans="1:9" s="101" customFormat="1" ht="12.75">
      <c r="A7" s="255" t="str">
        <f>'01 021712 Pol'!B7</f>
        <v>3</v>
      </c>
      <c r="B7" s="60" t="str">
        <f>'01 021712 Pol'!C7</f>
        <v>Svislé a kompletní konstrukce</v>
      </c>
      <c r="D7" s="178"/>
      <c r="E7" s="256">
        <f>'01 021712 Pol'!G9</f>
        <v>0</v>
      </c>
      <c r="F7" s="257">
        <f>'01 021712 Pol'!BB9</f>
        <v>0</v>
      </c>
      <c r="G7" s="257">
        <f>'01 021712 Pol'!BC9</f>
        <v>0</v>
      </c>
      <c r="H7" s="257">
        <f>'01 021712 Pol'!BD9</f>
        <v>0</v>
      </c>
      <c r="I7" s="258">
        <f>'01 021712 Pol'!BE9</f>
        <v>0</v>
      </c>
    </row>
    <row r="8" spans="1:9" s="101" customFormat="1" ht="12.75">
      <c r="A8" s="255" t="str">
        <f>'01 021712 Pol'!B10</f>
        <v>61</v>
      </c>
      <c r="B8" s="60" t="str">
        <f>'01 021712 Pol'!C10</f>
        <v>Upravy povrchů vnitřní</v>
      </c>
      <c r="D8" s="178"/>
      <c r="E8" s="256">
        <f>'01 021712 Pol'!G12</f>
        <v>0</v>
      </c>
      <c r="F8" s="257">
        <f>'01 021712 Pol'!BB12</f>
        <v>0</v>
      </c>
      <c r="G8" s="257">
        <f>'01 021712 Pol'!BC12</f>
        <v>0</v>
      </c>
      <c r="H8" s="257">
        <f>'01 021712 Pol'!BD12</f>
        <v>0</v>
      </c>
      <c r="I8" s="258">
        <f>'01 021712 Pol'!BE12</f>
        <v>0</v>
      </c>
    </row>
    <row r="9" spans="1:9" s="101" customFormat="1" ht="12.75">
      <c r="A9" s="255" t="str">
        <f>'01 021712 Pol'!B13</f>
        <v>62</v>
      </c>
      <c r="B9" s="60" t="str">
        <f>'01 021712 Pol'!C13</f>
        <v>Úpravy povrchů vnější</v>
      </c>
      <c r="D9" s="178"/>
      <c r="E9" s="256">
        <f>'01 021712 Pol'!G16</f>
        <v>0</v>
      </c>
      <c r="F9" s="257">
        <f>'01 021712 Pol'!BB16</f>
        <v>0</v>
      </c>
      <c r="G9" s="257">
        <f>'01 021712 Pol'!BC16</f>
        <v>0</v>
      </c>
      <c r="H9" s="257">
        <f>'01 021712 Pol'!BD16</f>
        <v>0</v>
      </c>
      <c r="I9" s="258">
        <f>'01 021712 Pol'!BE16</f>
        <v>0</v>
      </c>
    </row>
    <row r="10" spans="1:9" s="101" customFormat="1" ht="12.75">
      <c r="A10" s="255" t="str">
        <f>'01 021712 Pol'!B17</f>
        <v>93</v>
      </c>
      <c r="B10" s="60" t="str">
        <f>'01 021712 Pol'!C17</f>
        <v>Dokončovací práce inženýrskách staveb</v>
      </c>
      <c r="D10" s="178"/>
      <c r="E10" s="256">
        <f>'01 021712 Pol'!G19</f>
        <v>0</v>
      </c>
      <c r="F10" s="257">
        <f>'01 021712 Pol'!BB19</f>
        <v>0</v>
      </c>
      <c r="G10" s="257">
        <f>'01 021712 Pol'!BC19</f>
        <v>0</v>
      </c>
      <c r="H10" s="257">
        <f>'01 021712 Pol'!BD19</f>
        <v>0</v>
      </c>
      <c r="I10" s="258">
        <f>'01 021712 Pol'!BE19</f>
        <v>0</v>
      </c>
    </row>
    <row r="11" spans="1:9" s="101" customFormat="1" ht="12.75">
      <c r="A11" s="255" t="str">
        <f>'01 021712 Pol'!B20</f>
        <v>95</v>
      </c>
      <c r="B11" s="60" t="str">
        <f>'01 021712 Pol'!C20</f>
        <v>Dokončovací konstrukce na pozemních stavbách</v>
      </c>
      <c r="D11" s="178"/>
      <c r="E11" s="256">
        <f>'01 021712 Pol'!G23</f>
        <v>0</v>
      </c>
      <c r="F11" s="257">
        <f>'01 021712 Pol'!BB23</f>
        <v>0</v>
      </c>
      <c r="G11" s="257">
        <f>'01 021712 Pol'!BC23</f>
        <v>0</v>
      </c>
      <c r="H11" s="257">
        <f>'01 021712 Pol'!BD23</f>
        <v>0</v>
      </c>
      <c r="I11" s="258">
        <f>'01 021712 Pol'!BE23</f>
        <v>0</v>
      </c>
    </row>
    <row r="12" spans="1:9" s="101" customFormat="1" ht="12.75">
      <c r="A12" s="255" t="str">
        <f>'01 021712 Pol'!B24</f>
        <v>96</v>
      </c>
      <c r="B12" s="60" t="str">
        <f>'01 021712 Pol'!C24</f>
        <v>Bourání konstrukcí</v>
      </c>
      <c r="D12" s="178"/>
      <c r="E12" s="256">
        <f>'01 021712 Pol'!G31</f>
        <v>0</v>
      </c>
      <c r="F12" s="257">
        <f>'01 021712 Pol'!BB31</f>
        <v>0</v>
      </c>
      <c r="G12" s="257">
        <f>'01 021712 Pol'!BC31</f>
        <v>0</v>
      </c>
      <c r="H12" s="257">
        <f>'01 021712 Pol'!BD31</f>
        <v>0</v>
      </c>
      <c r="I12" s="258">
        <f>'01 021712 Pol'!BE31</f>
        <v>0</v>
      </c>
    </row>
    <row r="13" spans="1:9" s="101" customFormat="1" ht="12.75">
      <c r="A13" s="255" t="str">
        <f>'01 021712 Pol'!B32</f>
        <v>97</v>
      </c>
      <c r="B13" s="60" t="str">
        <f>'01 021712 Pol'!C32</f>
        <v>Prorážení otvorů</v>
      </c>
      <c r="D13" s="178"/>
      <c r="E13" s="256">
        <f>'01 021712 Pol'!G34</f>
        <v>0</v>
      </c>
      <c r="F13" s="257">
        <f>'01 021712 Pol'!BB34</f>
        <v>0</v>
      </c>
      <c r="G13" s="257">
        <f>'01 021712 Pol'!BC34</f>
        <v>0</v>
      </c>
      <c r="H13" s="257">
        <f>'01 021712 Pol'!BD34</f>
        <v>0</v>
      </c>
      <c r="I13" s="258">
        <f>'01 021712 Pol'!BE34</f>
        <v>0</v>
      </c>
    </row>
    <row r="14" spans="1:9" s="101" customFormat="1" ht="12.75">
      <c r="A14" s="255" t="str">
        <f>'01 021712 Pol'!B35</f>
        <v>99</v>
      </c>
      <c r="B14" s="60" t="str">
        <f>'01 021712 Pol'!C35</f>
        <v>Staveništní přesun hmot</v>
      </c>
      <c r="D14" s="178"/>
      <c r="E14" s="256">
        <f>'01 021712 Pol'!G37</f>
        <v>0</v>
      </c>
      <c r="F14" s="257">
        <f>'01 021712 Pol'!BB37</f>
        <v>0</v>
      </c>
      <c r="G14" s="257">
        <f>'01 021712 Pol'!BC37</f>
        <v>0</v>
      </c>
      <c r="H14" s="257">
        <f>'01 021712 Pol'!BD37</f>
        <v>0</v>
      </c>
      <c r="I14" s="258">
        <f>'01 021712 Pol'!BE37</f>
        <v>0</v>
      </c>
    </row>
    <row r="15" spans="1:9" s="101" customFormat="1" ht="12.75">
      <c r="A15" s="255" t="str">
        <f>'01 021712 Pol'!B38</f>
        <v>712</v>
      </c>
      <c r="B15" s="60" t="str">
        <f>'01 021712 Pol'!C38</f>
        <v>Živičné krytiny</v>
      </c>
      <c r="D15" s="178"/>
      <c r="E15" s="256">
        <f>'01 021712 Pol'!BA43</f>
        <v>0</v>
      </c>
      <c r="F15" s="257">
        <f>'01 021712 Pol'!G43</f>
        <v>0</v>
      </c>
      <c r="G15" s="257">
        <f>'01 021712 Pol'!BC43</f>
        <v>0</v>
      </c>
      <c r="H15" s="257">
        <f>'01 021712 Pol'!BD43</f>
        <v>0</v>
      </c>
      <c r="I15" s="258">
        <f>'01 021712 Pol'!BE43</f>
        <v>0</v>
      </c>
    </row>
    <row r="16" spans="1:9" s="101" customFormat="1" ht="12.75">
      <c r="A16" s="255" t="str">
        <f>'01 021712 Pol'!B44</f>
        <v>764</v>
      </c>
      <c r="B16" s="60" t="str">
        <f>'01 021712 Pol'!C44</f>
        <v>Konstrukce klempířské</v>
      </c>
      <c r="D16" s="178"/>
      <c r="E16" s="256">
        <f>'01 021712 Pol'!BA59</f>
        <v>0</v>
      </c>
      <c r="F16" s="257">
        <f>'01 021712 Pol'!G59</f>
        <v>0</v>
      </c>
      <c r="G16" s="257">
        <f>'01 021712 Pol'!BC59</f>
        <v>0</v>
      </c>
      <c r="H16" s="257">
        <f>'01 021712 Pol'!BD59</f>
        <v>0</v>
      </c>
      <c r="I16" s="258">
        <f>'01 021712 Pol'!BE59</f>
        <v>0</v>
      </c>
    </row>
    <row r="17" spans="1:9" s="101" customFormat="1" ht="12.75">
      <c r="A17" s="255" t="str">
        <f>'01 021712 Pol'!B60</f>
        <v>766</v>
      </c>
      <c r="B17" s="60" t="str">
        <f>'01 021712 Pol'!C60</f>
        <v>Konstrukce truhlářské</v>
      </c>
      <c r="D17" s="178"/>
      <c r="E17" s="256">
        <f>'01 021712 Pol'!BA69</f>
        <v>0</v>
      </c>
      <c r="F17" s="257">
        <f>'01 021712 Pol'!G69</f>
        <v>0</v>
      </c>
      <c r="G17" s="257">
        <f>'01 021712 Pol'!BC69</f>
        <v>0</v>
      </c>
      <c r="H17" s="257">
        <f>'01 021712 Pol'!BD69</f>
        <v>0</v>
      </c>
      <c r="I17" s="258">
        <f>'01 021712 Pol'!BE69</f>
        <v>0</v>
      </c>
    </row>
    <row r="18" spans="1:9" s="101" customFormat="1" ht="12.75">
      <c r="A18" s="255" t="str">
        <f>'01 021712 Pol'!B70</f>
        <v>784</v>
      </c>
      <c r="B18" s="60" t="str">
        <f>'01 021712 Pol'!C70</f>
        <v>Malby</v>
      </c>
      <c r="D18" s="178"/>
      <c r="E18" s="256">
        <f>'01 021712 Pol'!BA72</f>
        <v>0</v>
      </c>
      <c r="F18" s="257">
        <f>'01 021712 Pol'!G72</f>
        <v>0</v>
      </c>
      <c r="G18" s="257">
        <f>'01 021712 Pol'!BC72</f>
        <v>0</v>
      </c>
      <c r="H18" s="257">
        <f>'01 021712 Pol'!BD72</f>
        <v>0</v>
      </c>
      <c r="I18" s="258">
        <f>'01 021712 Pol'!BE72</f>
        <v>0</v>
      </c>
    </row>
    <row r="19" spans="1:9" s="101" customFormat="1" ht="12.75">
      <c r="A19" s="255" t="str">
        <f>'01 021712 Pol'!B73</f>
        <v>M21</v>
      </c>
      <c r="B19" s="60" t="str">
        <f>'01 021712 Pol'!C73</f>
        <v>Elektromontáže</v>
      </c>
      <c r="D19" s="178"/>
      <c r="E19" s="256">
        <f>'01 021712 Pol'!BA76</f>
        <v>0</v>
      </c>
      <c r="F19" s="257">
        <f>'01 021712 Pol'!BB76</f>
        <v>0</v>
      </c>
      <c r="G19" s="257">
        <f>'01 021712 Pol'!BC76</f>
        <v>0</v>
      </c>
      <c r="H19" s="257">
        <f>'01 021712 Pol'!G76</f>
        <v>0</v>
      </c>
      <c r="I19" s="258">
        <f>'01 021712 Pol'!BE76</f>
        <v>0</v>
      </c>
    </row>
    <row r="20" spans="1:9" s="101" customFormat="1" ht="13.5" thickBot="1">
      <c r="A20" s="255" t="str">
        <f>'01 021712 Pol'!B77</f>
        <v>D96</v>
      </c>
      <c r="B20" s="60" t="str">
        <f>'01 021712 Pol'!C77</f>
        <v>Přesuny suti a vybouraných hmot</v>
      </c>
      <c r="D20" s="178"/>
      <c r="E20" s="256">
        <f>'01 021712 Pol'!G83</f>
        <v>0</v>
      </c>
      <c r="F20" s="257">
        <f>'01 021712 Pol'!BB83</f>
        <v>0</v>
      </c>
      <c r="G20" s="257">
        <f>'01 021712 Pol'!BC83</f>
        <v>0</v>
      </c>
      <c r="H20" s="257">
        <f>'01 021712 Pol'!BD83</f>
        <v>0</v>
      </c>
      <c r="I20" s="258">
        <f>'01 021712 Pol'!BE83</f>
        <v>0</v>
      </c>
    </row>
    <row r="21" spans="1:9" s="14" customFormat="1" ht="13.5" thickBot="1">
      <c r="A21" s="179"/>
      <c r="B21" s="180" t="s">
        <v>74</v>
      </c>
      <c r="C21" s="180"/>
      <c r="D21" s="181"/>
      <c r="E21" s="182">
        <f>SUM(E7:E20)</f>
        <v>0</v>
      </c>
      <c r="F21" s="183">
        <f>SUM(F7:F20)</f>
        <v>0</v>
      </c>
      <c r="G21" s="183">
        <f>SUM(G7:G20)</f>
        <v>0</v>
      </c>
      <c r="H21" s="183">
        <f>SUM(H7:H20)</f>
        <v>0</v>
      </c>
      <c r="I21" s="184">
        <f>SUM(I7:I20)</f>
        <v>0</v>
      </c>
    </row>
    <row r="22" spans="1:9" ht="12.75">
      <c r="A22" s="101"/>
      <c r="B22" s="101"/>
      <c r="C22" s="101"/>
      <c r="D22" s="101"/>
      <c r="E22" s="101"/>
      <c r="F22" s="101"/>
      <c r="G22" s="101"/>
      <c r="H22" s="101"/>
      <c r="I22" s="101"/>
    </row>
    <row r="23" spans="1:57" ht="19.5" customHeight="1">
      <c r="A23" s="170" t="s">
        <v>75</v>
      </c>
      <c r="B23" s="170"/>
      <c r="C23" s="170"/>
      <c r="D23" s="170"/>
      <c r="E23" s="170"/>
      <c r="F23" s="170"/>
      <c r="G23" s="185"/>
      <c r="H23" s="170"/>
      <c r="I23" s="170"/>
      <c r="BA23" s="107"/>
      <c r="BB23" s="107"/>
      <c r="BC23" s="107"/>
      <c r="BD23" s="107"/>
      <c r="BE23" s="107"/>
    </row>
    <row r="24" ht="13.5" thickBot="1"/>
    <row r="25" spans="1:9" ht="12.75">
      <c r="A25" s="136" t="s">
        <v>76</v>
      </c>
      <c r="B25" s="137"/>
      <c r="C25" s="137"/>
      <c r="D25" s="186"/>
      <c r="E25" s="187" t="s">
        <v>77</v>
      </c>
      <c r="F25" s="188" t="s">
        <v>13</v>
      </c>
      <c r="G25" s="189" t="s">
        <v>78</v>
      </c>
      <c r="H25" s="190"/>
      <c r="I25" s="191" t="s">
        <v>77</v>
      </c>
    </row>
    <row r="26" spans="1:53" ht="12.75">
      <c r="A26" s="130" t="s">
        <v>246</v>
      </c>
      <c r="B26" s="121"/>
      <c r="C26" s="121"/>
      <c r="D26" s="192"/>
      <c r="E26" s="294">
        <v>0</v>
      </c>
      <c r="F26" s="295">
        <v>0</v>
      </c>
      <c r="G26" s="193">
        <f>SUM(E21:G21)</f>
        <v>0</v>
      </c>
      <c r="H26" s="194"/>
      <c r="I26" s="195">
        <f aca="true" t="shared" si="0" ref="I26:I33">E26+F26*G26/100</f>
        <v>0</v>
      </c>
      <c r="BA26" s="1">
        <v>0</v>
      </c>
    </row>
    <row r="27" spans="1:53" ht="12.75">
      <c r="A27" s="130" t="s">
        <v>247</v>
      </c>
      <c r="B27" s="121"/>
      <c r="C27" s="121"/>
      <c r="D27" s="192"/>
      <c r="E27" s="294">
        <v>0</v>
      </c>
      <c r="F27" s="295">
        <v>0</v>
      </c>
      <c r="G27" s="193">
        <f>G26</f>
        <v>0</v>
      </c>
      <c r="H27" s="194"/>
      <c r="I27" s="195">
        <f t="shared" si="0"/>
        <v>0</v>
      </c>
      <c r="BA27" s="1">
        <v>0</v>
      </c>
    </row>
    <row r="28" spans="1:53" ht="12.75">
      <c r="A28" s="130" t="s">
        <v>248</v>
      </c>
      <c r="B28" s="121"/>
      <c r="C28" s="121"/>
      <c r="D28" s="192"/>
      <c r="E28" s="294">
        <v>0</v>
      </c>
      <c r="F28" s="295">
        <v>0</v>
      </c>
      <c r="G28" s="193">
        <f>G26</f>
        <v>0</v>
      </c>
      <c r="H28" s="194"/>
      <c r="I28" s="195">
        <f t="shared" si="0"/>
        <v>0</v>
      </c>
      <c r="BA28" s="1">
        <v>0</v>
      </c>
    </row>
    <row r="29" spans="1:53" ht="12.75">
      <c r="A29" s="130" t="s">
        <v>249</v>
      </c>
      <c r="B29" s="121"/>
      <c r="C29" s="121"/>
      <c r="D29" s="192"/>
      <c r="E29" s="294">
        <v>0</v>
      </c>
      <c r="F29" s="295">
        <v>0</v>
      </c>
      <c r="G29" s="193">
        <f>G26</f>
        <v>0</v>
      </c>
      <c r="H29" s="194"/>
      <c r="I29" s="195">
        <f t="shared" si="0"/>
        <v>0</v>
      </c>
      <c r="BA29" s="1">
        <v>0</v>
      </c>
    </row>
    <row r="30" spans="1:53" ht="12.75">
      <c r="A30" s="130" t="s">
        <v>250</v>
      </c>
      <c r="B30" s="121"/>
      <c r="C30" s="121"/>
      <c r="D30" s="192"/>
      <c r="E30" s="294">
        <v>0</v>
      </c>
      <c r="F30" s="295">
        <v>0</v>
      </c>
      <c r="G30" s="193">
        <f>SUM(E21:I21)</f>
        <v>0</v>
      </c>
      <c r="H30" s="194"/>
      <c r="I30" s="195">
        <f t="shared" si="0"/>
        <v>0</v>
      </c>
      <c r="BA30" s="1">
        <v>1</v>
      </c>
    </row>
    <row r="31" spans="1:53" ht="12.75">
      <c r="A31" s="130" t="s">
        <v>251</v>
      </c>
      <c r="B31" s="121"/>
      <c r="C31" s="121"/>
      <c r="D31" s="192"/>
      <c r="E31" s="294">
        <v>0</v>
      </c>
      <c r="F31" s="295">
        <v>0</v>
      </c>
      <c r="G31" s="193">
        <f>G30</f>
        <v>0</v>
      </c>
      <c r="H31" s="194"/>
      <c r="I31" s="195">
        <f t="shared" si="0"/>
        <v>0</v>
      </c>
      <c r="BA31" s="1">
        <v>1</v>
      </c>
    </row>
    <row r="32" spans="1:53" ht="12.75">
      <c r="A32" s="130" t="s">
        <v>252</v>
      </c>
      <c r="B32" s="121"/>
      <c r="C32" s="121"/>
      <c r="D32" s="192"/>
      <c r="E32" s="294">
        <v>0</v>
      </c>
      <c r="F32" s="295">
        <v>0</v>
      </c>
      <c r="G32" s="193">
        <f>G30</f>
        <v>0</v>
      </c>
      <c r="H32" s="194"/>
      <c r="I32" s="195">
        <f t="shared" si="0"/>
        <v>0</v>
      </c>
      <c r="BA32" s="1">
        <v>2</v>
      </c>
    </row>
    <row r="33" spans="1:53" ht="12.75">
      <c r="A33" s="130" t="s">
        <v>253</v>
      </c>
      <c r="B33" s="121"/>
      <c r="C33" s="121"/>
      <c r="D33" s="192"/>
      <c r="E33" s="294">
        <v>0</v>
      </c>
      <c r="F33" s="295">
        <v>0</v>
      </c>
      <c r="G33" s="193">
        <f>G30</f>
        <v>0</v>
      </c>
      <c r="H33" s="194"/>
      <c r="I33" s="195">
        <f t="shared" si="0"/>
        <v>0</v>
      </c>
      <c r="BA33" s="1">
        <v>2</v>
      </c>
    </row>
    <row r="34" spans="1:9" ht="13.5" thickBot="1">
      <c r="A34" s="196"/>
      <c r="B34" s="197" t="s">
        <v>79</v>
      </c>
      <c r="C34" s="198"/>
      <c r="D34" s="199"/>
      <c r="E34" s="200"/>
      <c r="F34" s="201"/>
      <c r="G34" s="201"/>
      <c r="H34" s="279">
        <f>SUM(I26:I33)</f>
        <v>0</v>
      </c>
      <c r="I34" s="280"/>
    </row>
    <row r="36" spans="2:9" ht="12.75">
      <c r="B36" s="14"/>
      <c r="F36" s="202"/>
      <c r="G36" s="203"/>
      <c r="H36" s="203"/>
      <c r="I36" s="46"/>
    </row>
    <row r="37" spans="6:9" ht="12.75">
      <c r="F37" s="202"/>
      <c r="G37" s="203"/>
      <c r="H37" s="203"/>
      <c r="I37" s="46"/>
    </row>
    <row r="38" spans="6:9" ht="12.75">
      <c r="F38" s="202"/>
      <c r="G38" s="203"/>
      <c r="H38" s="203"/>
      <c r="I38" s="46"/>
    </row>
    <row r="39" spans="6:9" ht="12.75">
      <c r="F39" s="202"/>
      <c r="G39" s="203"/>
      <c r="H39" s="203"/>
      <c r="I39" s="46"/>
    </row>
    <row r="40" spans="6:9" ht="12.75">
      <c r="F40" s="202"/>
      <c r="G40" s="203"/>
      <c r="H40" s="203"/>
      <c r="I40" s="46"/>
    </row>
    <row r="41" spans="6:9" ht="12.75">
      <c r="F41" s="202"/>
      <c r="G41" s="203"/>
      <c r="H41" s="203"/>
      <c r="I41" s="46"/>
    </row>
    <row r="42" spans="6:9" ht="12.75">
      <c r="F42" s="202"/>
      <c r="G42" s="203"/>
      <c r="H42" s="203"/>
      <c r="I42" s="46"/>
    </row>
    <row r="43" spans="6:9" ht="12.75">
      <c r="F43" s="202"/>
      <c r="G43" s="203"/>
      <c r="H43" s="203"/>
      <c r="I43" s="46"/>
    </row>
    <row r="44" spans="6:9" ht="12.75">
      <c r="F44" s="202"/>
      <c r="G44" s="203"/>
      <c r="H44" s="203"/>
      <c r="I44" s="46"/>
    </row>
    <row r="45" spans="6:9" ht="12.75">
      <c r="F45" s="202"/>
      <c r="G45" s="203"/>
      <c r="H45" s="203"/>
      <c r="I45" s="46"/>
    </row>
    <row r="46" spans="6:9" ht="12.75">
      <c r="F46" s="202"/>
      <c r="G46" s="203"/>
      <c r="H46" s="203"/>
      <c r="I46" s="46"/>
    </row>
    <row r="47" spans="6:9" ht="12.75">
      <c r="F47" s="202"/>
      <c r="G47" s="203"/>
      <c r="H47" s="203"/>
      <c r="I47" s="46"/>
    </row>
    <row r="48" spans="6:9" ht="12.75">
      <c r="F48" s="202"/>
      <c r="G48" s="203"/>
      <c r="H48" s="203"/>
      <c r="I48" s="46"/>
    </row>
    <row r="49" spans="6:9" ht="12.75">
      <c r="F49" s="202"/>
      <c r="G49" s="203"/>
      <c r="H49" s="203"/>
      <c r="I49" s="46"/>
    </row>
    <row r="50" spans="6:9" ht="12.75">
      <c r="F50" s="202"/>
      <c r="G50" s="203"/>
      <c r="H50" s="203"/>
      <c r="I50" s="46"/>
    </row>
    <row r="51" spans="6:9" ht="12.75">
      <c r="F51" s="202"/>
      <c r="G51" s="203"/>
      <c r="H51" s="203"/>
      <c r="I51" s="46"/>
    </row>
    <row r="52" spans="6:9" ht="12.75">
      <c r="F52" s="202"/>
      <c r="G52" s="203"/>
      <c r="H52" s="203"/>
      <c r="I52" s="46"/>
    </row>
    <row r="53" spans="6:9" ht="12.75">
      <c r="F53" s="202"/>
      <c r="G53" s="203"/>
      <c r="H53" s="203"/>
      <c r="I53" s="46"/>
    </row>
    <row r="54" spans="6:9" ht="12.75">
      <c r="F54" s="202"/>
      <c r="G54" s="203"/>
      <c r="H54" s="203"/>
      <c r="I54" s="46"/>
    </row>
    <row r="55" spans="6:9" ht="12.75">
      <c r="F55" s="202"/>
      <c r="G55" s="203"/>
      <c r="H55" s="203"/>
      <c r="I55" s="46"/>
    </row>
    <row r="56" spans="6:9" ht="12.75">
      <c r="F56" s="202"/>
      <c r="G56" s="203"/>
      <c r="H56" s="203"/>
      <c r="I56" s="46"/>
    </row>
    <row r="57" spans="6:9" ht="12.75">
      <c r="F57" s="202"/>
      <c r="G57" s="203"/>
      <c r="H57" s="203"/>
      <c r="I57" s="46"/>
    </row>
    <row r="58" spans="6:9" ht="12.75">
      <c r="F58" s="202"/>
      <c r="G58" s="203"/>
      <c r="H58" s="203"/>
      <c r="I58" s="46"/>
    </row>
    <row r="59" spans="6:9" ht="12.75">
      <c r="F59" s="202"/>
      <c r="G59" s="203"/>
      <c r="H59" s="203"/>
      <c r="I59" s="46"/>
    </row>
    <row r="60" spans="6:9" ht="12.75">
      <c r="F60" s="202"/>
      <c r="G60" s="203"/>
      <c r="H60" s="203"/>
      <c r="I60" s="46"/>
    </row>
    <row r="61" spans="6:9" ht="12.75">
      <c r="F61" s="202"/>
      <c r="G61" s="203"/>
      <c r="H61" s="203"/>
      <c r="I61" s="46"/>
    </row>
    <row r="62" spans="6:9" ht="12.75">
      <c r="F62" s="202"/>
      <c r="G62" s="203"/>
      <c r="H62" s="203"/>
      <c r="I62" s="46"/>
    </row>
    <row r="63" spans="6:9" ht="12.75">
      <c r="F63" s="202"/>
      <c r="G63" s="203"/>
      <c r="H63" s="203"/>
      <c r="I63" s="46"/>
    </row>
    <row r="64" spans="6:9" ht="12.75">
      <c r="F64" s="202"/>
      <c r="G64" s="203"/>
      <c r="H64" s="203"/>
      <c r="I64" s="46"/>
    </row>
    <row r="65" spans="6:9" ht="12.75">
      <c r="F65" s="202"/>
      <c r="G65" s="203"/>
      <c r="H65" s="203"/>
      <c r="I65" s="46"/>
    </row>
    <row r="66" spans="6:9" ht="12.75">
      <c r="F66" s="202"/>
      <c r="G66" s="203"/>
      <c r="H66" s="203"/>
      <c r="I66" s="46"/>
    </row>
    <row r="67" spans="6:9" ht="12.75">
      <c r="F67" s="202"/>
      <c r="G67" s="203"/>
      <c r="H67" s="203"/>
      <c r="I67" s="46"/>
    </row>
    <row r="68" spans="6:9" ht="12.75">
      <c r="F68" s="202"/>
      <c r="G68" s="203"/>
      <c r="H68" s="203"/>
      <c r="I68" s="46"/>
    </row>
    <row r="69" spans="6:9" ht="12.75">
      <c r="F69" s="202"/>
      <c r="G69" s="203"/>
      <c r="H69" s="203"/>
      <c r="I69" s="46"/>
    </row>
    <row r="70" spans="6:9" ht="12.75">
      <c r="F70" s="202"/>
      <c r="G70" s="203"/>
      <c r="H70" s="203"/>
      <c r="I70" s="46"/>
    </row>
    <row r="71" spans="6:9" ht="12.75">
      <c r="F71" s="202"/>
      <c r="G71" s="203"/>
      <c r="H71" s="203"/>
      <c r="I71" s="46"/>
    </row>
    <row r="72" spans="6:9" ht="12.75">
      <c r="F72" s="202"/>
      <c r="G72" s="203"/>
      <c r="H72" s="203"/>
      <c r="I72" s="46"/>
    </row>
    <row r="73" spans="6:9" ht="12.75">
      <c r="F73" s="202"/>
      <c r="G73" s="203"/>
      <c r="H73" s="203"/>
      <c r="I73" s="46"/>
    </row>
    <row r="74" spans="6:9" ht="12.75">
      <c r="F74" s="202"/>
      <c r="G74" s="203"/>
      <c r="H74" s="203"/>
      <c r="I74" s="46"/>
    </row>
    <row r="75" spans="6:9" ht="12.75">
      <c r="F75" s="202"/>
      <c r="G75" s="203"/>
      <c r="H75" s="203"/>
      <c r="I75" s="46"/>
    </row>
    <row r="76" spans="6:9" ht="12.75">
      <c r="F76" s="202"/>
      <c r="G76" s="203"/>
      <c r="H76" s="203"/>
      <c r="I76" s="46"/>
    </row>
    <row r="77" spans="6:9" ht="12.75">
      <c r="F77" s="202"/>
      <c r="G77" s="203"/>
      <c r="H77" s="203"/>
      <c r="I77" s="46"/>
    </row>
    <row r="78" spans="6:9" ht="12.75">
      <c r="F78" s="202"/>
      <c r="G78" s="203"/>
      <c r="H78" s="203"/>
      <c r="I78" s="46"/>
    </row>
    <row r="79" spans="6:9" ht="12.75">
      <c r="F79" s="202"/>
      <c r="G79" s="203"/>
      <c r="H79" s="203"/>
      <c r="I79" s="46"/>
    </row>
    <row r="80" spans="6:9" ht="12.75">
      <c r="F80" s="202"/>
      <c r="G80" s="203"/>
      <c r="H80" s="203"/>
      <c r="I80" s="46"/>
    </row>
    <row r="81" spans="6:9" ht="12.75">
      <c r="F81" s="202"/>
      <c r="G81" s="203"/>
      <c r="H81" s="203"/>
      <c r="I81" s="46"/>
    </row>
    <row r="82" spans="6:9" ht="12.75">
      <c r="F82" s="202"/>
      <c r="G82" s="203"/>
      <c r="H82" s="203"/>
      <c r="I82" s="46"/>
    </row>
    <row r="83" spans="6:9" ht="12.75">
      <c r="F83" s="202"/>
      <c r="G83" s="203"/>
      <c r="H83" s="203"/>
      <c r="I83" s="46"/>
    </row>
    <row r="84" spans="6:9" ht="12.75">
      <c r="F84" s="202"/>
      <c r="G84" s="203"/>
      <c r="H84" s="203"/>
      <c r="I84" s="46"/>
    </row>
    <row r="85" spans="6:9" ht="12.75">
      <c r="F85" s="202"/>
      <c r="G85" s="203"/>
      <c r="H85" s="203"/>
      <c r="I85" s="46"/>
    </row>
  </sheetData>
  <sheetProtection sheet="1"/>
  <mergeCells count="4">
    <mergeCell ref="H34:I34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156"/>
  <sheetViews>
    <sheetView showGridLines="0" showZeros="0" zoomScaleSheetLayoutView="100" zoomScalePageLayoutView="0" workbookViewId="0" topLeftCell="A61">
      <selection activeCell="F78" activeCellId="15" sqref="F8 F11 F14 F15 F18 F21 F22 F25:F30 F33 F36 F39:F42 F45:F58 F61:F68 F71 F74:F75 F78:F82"/>
    </sheetView>
  </sheetViews>
  <sheetFormatPr defaultColWidth="9.00390625" defaultRowHeight="12.75"/>
  <cols>
    <col min="1" max="1" width="4.375" style="204" customWidth="1"/>
    <col min="2" max="2" width="11.625" style="204" customWidth="1"/>
    <col min="3" max="3" width="40.375" style="204" customWidth="1"/>
    <col min="4" max="4" width="5.625" style="204" customWidth="1"/>
    <col min="5" max="5" width="8.625" style="212" customWidth="1"/>
    <col min="6" max="6" width="9.875" style="204" customWidth="1"/>
    <col min="7" max="7" width="13.875" style="204" customWidth="1"/>
    <col min="8" max="8" width="11.75390625" style="204" hidden="1" customWidth="1"/>
    <col min="9" max="9" width="11.625" style="204" hidden="1" customWidth="1"/>
    <col min="10" max="10" width="11.00390625" style="204" hidden="1" customWidth="1"/>
    <col min="11" max="11" width="10.375" style="204" hidden="1" customWidth="1"/>
    <col min="12" max="12" width="75.375" style="204" customWidth="1"/>
    <col min="13" max="13" width="45.25390625" style="204" customWidth="1"/>
    <col min="14" max="16384" width="9.125" style="204" customWidth="1"/>
  </cols>
  <sheetData>
    <row r="1" spans="1:7" ht="15.75">
      <c r="A1" s="288" t="s">
        <v>80</v>
      </c>
      <c r="B1" s="288"/>
      <c r="C1" s="288"/>
      <c r="D1" s="288"/>
      <c r="E1" s="288"/>
      <c r="F1" s="288"/>
      <c r="G1" s="288"/>
    </row>
    <row r="2" spans="2:7" ht="14.25" customHeight="1" thickBot="1">
      <c r="B2" s="205"/>
      <c r="C2" s="206"/>
      <c r="D2" s="206"/>
      <c r="E2" s="207"/>
      <c r="F2" s="206"/>
      <c r="G2" s="206"/>
    </row>
    <row r="3" spans="1:7" ht="13.5" thickTop="1">
      <c r="A3" s="281" t="s">
        <v>3</v>
      </c>
      <c r="B3" s="282"/>
      <c r="C3" s="160" t="s">
        <v>98</v>
      </c>
      <c r="D3" s="161"/>
      <c r="E3" s="208" t="s">
        <v>81</v>
      </c>
      <c r="F3" s="209">
        <f>'01 021712 Rek'!H1</f>
        <v>21712</v>
      </c>
      <c r="G3" s="210"/>
    </row>
    <row r="4" spans="1:7" ht="13.5" thickBot="1">
      <c r="A4" s="289" t="s">
        <v>71</v>
      </c>
      <c r="B4" s="284"/>
      <c r="C4" s="166" t="s">
        <v>101</v>
      </c>
      <c r="D4" s="167"/>
      <c r="E4" s="290" t="str">
        <f>'01 021712 Rek'!G2</f>
        <v>Oprava strážní budovy</v>
      </c>
      <c r="F4" s="291"/>
      <c r="G4" s="292"/>
    </row>
    <row r="5" spans="1:7" ht="13.5" thickTop="1">
      <c r="A5" s="211"/>
      <c r="G5" s="213"/>
    </row>
    <row r="6" spans="1:11" ht="27" customHeight="1">
      <c r="A6" s="214" t="s">
        <v>82</v>
      </c>
      <c r="B6" s="215" t="s">
        <v>83</v>
      </c>
      <c r="C6" s="215" t="s">
        <v>84</v>
      </c>
      <c r="D6" s="215" t="s">
        <v>85</v>
      </c>
      <c r="E6" s="216" t="s">
        <v>86</v>
      </c>
      <c r="F6" s="215" t="s">
        <v>87</v>
      </c>
      <c r="G6" s="217" t="s">
        <v>88</v>
      </c>
      <c r="H6" s="218" t="s">
        <v>89</v>
      </c>
      <c r="I6" s="218" t="s">
        <v>90</v>
      </c>
      <c r="J6" s="218" t="s">
        <v>91</v>
      </c>
      <c r="K6" s="218" t="s">
        <v>92</v>
      </c>
    </row>
    <row r="7" spans="1:15" ht="12.75">
      <c r="A7" s="219" t="s">
        <v>93</v>
      </c>
      <c r="B7" s="220" t="s">
        <v>102</v>
      </c>
      <c r="C7" s="221" t="s">
        <v>103</v>
      </c>
      <c r="D7" s="222"/>
      <c r="E7" s="223"/>
      <c r="F7" s="223"/>
      <c r="G7" s="224"/>
      <c r="H7" s="225"/>
      <c r="I7" s="226"/>
      <c r="J7" s="227"/>
      <c r="K7" s="228"/>
      <c r="O7" s="229">
        <v>1</v>
      </c>
    </row>
    <row r="8" spans="1:80" ht="12.75">
      <c r="A8" s="230">
        <v>1</v>
      </c>
      <c r="B8" s="231" t="s">
        <v>105</v>
      </c>
      <c r="C8" s="232" t="s">
        <v>106</v>
      </c>
      <c r="D8" s="233" t="s">
        <v>107</v>
      </c>
      <c r="E8" s="234">
        <v>31.56</v>
      </c>
      <c r="F8" s="293">
        <v>0</v>
      </c>
      <c r="G8" s="235">
        <f>E8*F8</f>
        <v>0</v>
      </c>
      <c r="H8" s="236">
        <v>0.0209999999999866</v>
      </c>
      <c r="I8" s="237">
        <f>E8*H8</f>
        <v>0.662759999999577</v>
      </c>
      <c r="J8" s="236">
        <v>0</v>
      </c>
      <c r="K8" s="237">
        <f>E8*J8</f>
        <v>0</v>
      </c>
      <c r="O8" s="229">
        <v>2</v>
      </c>
      <c r="AA8" s="204">
        <v>1</v>
      </c>
      <c r="AB8" s="204">
        <v>1</v>
      </c>
      <c r="AC8" s="204">
        <v>1</v>
      </c>
      <c r="AZ8" s="204">
        <v>1</v>
      </c>
      <c r="BA8" s="204">
        <f>IF(AZ8=1,G8,0)</f>
        <v>0</v>
      </c>
      <c r="BB8" s="204">
        <f>IF(AZ8=2,G8,0)</f>
        <v>0</v>
      </c>
      <c r="BC8" s="204">
        <f>IF(AZ8=3,G8,0)</f>
        <v>0</v>
      </c>
      <c r="BD8" s="204">
        <f>IF(AZ8=4,G8,0)</f>
        <v>0</v>
      </c>
      <c r="BE8" s="204">
        <f>IF(AZ8=5,G8,0)</f>
        <v>0</v>
      </c>
      <c r="CA8" s="229">
        <v>1</v>
      </c>
      <c r="CB8" s="229">
        <v>1</v>
      </c>
    </row>
    <row r="9" spans="1:57" ht="12.75">
      <c r="A9" s="239"/>
      <c r="B9" s="240" t="s">
        <v>95</v>
      </c>
      <c r="C9" s="241" t="s">
        <v>104</v>
      </c>
      <c r="D9" s="242"/>
      <c r="E9" s="243"/>
      <c r="F9" s="244"/>
      <c r="G9" s="245">
        <f>SUM(G7:G8)</f>
        <v>0</v>
      </c>
      <c r="H9" s="246"/>
      <c r="I9" s="247">
        <f>SUM(I7:I8)</f>
        <v>0.662759999999577</v>
      </c>
      <c r="J9" s="246"/>
      <c r="K9" s="247">
        <f>SUM(K7:K8)</f>
        <v>0</v>
      </c>
      <c r="O9" s="229">
        <v>4</v>
      </c>
      <c r="BA9" s="248">
        <f>SUM(BA7:BA8)</f>
        <v>0</v>
      </c>
      <c r="BB9" s="248">
        <f>SUM(BB7:BB8)</f>
        <v>0</v>
      </c>
      <c r="BC9" s="248">
        <f>SUM(BC7:BC8)</f>
        <v>0</v>
      </c>
      <c r="BD9" s="248">
        <f>SUM(BD7:BD8)</f>
        <v>0</v>
      </c>
      <c r="BE9" s="248">
        <f>SUM(BE7:BE8)</f>
        <v>0</v>
      </c>
    </row>
    <row r="10" spans="1:15" ht="12.75">
      <c r="A10" s="219" t="s">
        <v>93</v>
      </c>
      <c r="B10" s="220" t="s">
        <v>108</v>
      </c>
      <c r="C10" s="221" t="s">
        <v>109</v>
      </c>
      <c r="D10" s="222"/>
      <c r="E10" s="223"/>
      <c r="F10" s="223"/>
      <c r="G10" s="224"/>
      <c r="H10" s="225"/>
      <c r="I10" s="226"/>
      <c r="J10" s="227"/>
      <c r="K10" s="228"/>
      <c r="O10" s="229">
        <v>1</v>
      </c>
    </row>
    <row r="11" spans="1:80" ht="22.5">
      <c r="A11" s="230">
        <v>2</v>
      </c>
      <c r="B11" s="231" t="s">
        <v>111</v>
      </c>
      <c r="C11" s="232" t="s">
        <v>112</v>
      </c>
      <c r="D11" s="233" t="s">
        <v>107</v>
      </c>
      <c r="E11" s="234">
        <v>31.56</v>
      </c>
      <c r="F11" s="293">
        <v>0</v>
      </c>
      <c r="G11" s="235">
        <f>E11*F11</f>
        <v>0</v>
      </c>
      <c r="H11" s="236">
        <v>0.033709999999985</v>
      </c>
      <c r="I11" s="237">
        <f>E11*H11</f>
        <v>1.0638875999995265</v>
      </c>
      <c r="J11" s="236">
        <v>0</v>
      </c>
      <c r="K11" s="237">
        <f>E11*J11</f>
        <v>0</v>
      </c>
      <c r="O11" s="229">
        <v>2</v>
      </c>
      <c r="AA11" s="204">
        <v>1</v>
      </c>
      <c r="AB11" s="204">
        <v>1</v>
      </c>
      <c r="AC11" s="204">
        <v>1</v>
      </c>
      <c r="AZ11" s="204">
        <v>1</v>
      </c>
      <c r="BA11" s="204">
        <f>IF(AZ11=1,G11,0)</f>
        <v>0</v>
      </c>
      <c r="BB11" s="204">
        <f>IF(AZ11=2,G11,0)</f>
        <v>0</v>
      </c>
      <c r="BC11" s="204">
        <f>IF(AZ11=3,G11,0)</f>
        <v>0</v>
      </c>
      <c r="BD11" s="204">
        <f>IF(AZ11=4,G11,0)</f>
        <v>0</v>
      </c>
      <c r="BE11" s="204">
        <f>IF(AZ11=5,G11,0)</f>
        <v>0</v>
      </c>
      <c r="CA11" s="229">
        <v>1</v>
      </c>
      <c r="CB11" s="229">
        <v>1</v>
      </c>
    </row>
    <row r="12" spans="1:57" ht="12.75">
      <c r="A12" s="239"/>
      <c r="B12" s="240" t="s">
        <v>95</v>
      </c>
      <c r="C12" s="241" t="s">
        <v>110</v>
      </c>
      <c r="D12" s="242"/>
      <c r="E12" s="243"/>
      <c r="F12" s="244"/>
      <c r="G12" s="245">
        <f>SUM(G10:G11)</f>
        <v>0</v>
      </c>
      <c r="H12" s="246"/>
      <c r="I12" s="247">
        <f>SUM(I10:I11)</f>
        <v>1.0638875999995265</v>
      </c>
      <c r="J12" s="246"/>
      <c r="K12" s="247">
        <f>SUM(K10:K11)</f>
        <v>0</v>
      </c>
      <c r="O12" s="229">
        <v>4</v>
      </c>
      <c r="BA12" s="248">
        <f>SUM(BA10:BA11)</f>
        <v>0</v>
      </c>
      <c r="BB12" s="248">
        <f>SUM(BB10:BB11)</f>
        <v>0</v>
      </c>
      <c r="BC12" s="248">
        <f>SUM(BC10:BC11)</f>
        <v>0</v>
      </c>
      <c r="BD12" s="248">
        <f>SUM(BD10:BD11)</f>
        <v>0</v>
      </c>
      <c r="BE12" s="248">
        <f>SUM(BE10:BE11)</f>
        <v>0</v>
      </c>
    </row>
    <row r="13" spans="1:15" ht="12.75">
      <c r="A13" s="219" t="s">
        <v>93</v>
      </c>
      <c r="B13" s="220" t="s">
        <v>113</v>
      </c>
      <c r="C13" s="221" t="s">
        <v>114</v>
      </c>
      <c r="D13" s="222"/>
      <c r="E13" s="223"/>
      <c r="F13" s="223"/>
      <c r="G13" s="224"/>
      <c r="H13" s="225"/>
      <c r="I13" s="226"/>
      <c r="J13" s="227"/>
      <c r="K13" s="228"/>
      <c r="O13" s="229">
        <v>1</v>
      </c>
    </row>
    <row r="14" spans="1:80" ht="12.75">
      <c r="A14" s="230">
        <v>3</v>
      </c>
      <c r="B14" s="231" t="s">
        <v>116</v>
      </c>
      <c r="C14" s="232" t="s">
        <v>117</v>
      </c>
      <c r="D14" s="233" t="s">
        <v>107</v>
      </c>
      <c r="E14" s="234">
        <v>31.56</v>
      </c>
      <c r="F14" s="293">
        <v>0</v>
      </c>
      <c r="G14" s="235">
        <f>E14*F14</f>
        <v>0</v>
      </c>
      <c r="H14" s="236">
        <v>0.000249999999999861</v>
      </c>
      <c r="I14" s="237">
        <f>E14*H14</f>
        <v>0.007889999999995612</v>
      </c>
      <c r="J14" s="236">
        <v>0</v>
      </c>
      <c r="K14" s="237">
        <f>E14*J14</f>
        <v>0</v>
      </c>
      <c r="O14" s="229">
        <v>2</v>
      </c>
      <c r="AA14" s="204">
        <v>1</v>
      </c>
      <c r="AB14" s="204">
        <v>1</v>
      </c>
      <c r="AC14" s="204">
        <v>1</v>
      </c>
      <c r="AZ14" s="204">
        <v>1</v>
      </c>
      <c r="BA14" s="204">
        <f>IF(AZ14=1,G14,0)</f>
        <v>0</v>
      </c>
      <c r="BB14" s="204">
        <f>IF(AZ14=2,G14,0)</f>
        <v>0</v>
      </c>
      <c r="BC14" s="204">
        <f>IF(AZ14=3,G14,0)</f>
        <v>0</v>
      </c>
      <c r="BD14" s="204">
        <f>IF(AZ14=4,G14,0)</f>
        <v>0</v>
      </c>
      <c r="BE14" s="204">
        <f>IF(AZ14=5,G14,0)</f>
        <v>0</v>
      </c>
      <c r="CA14" s="229">
        <v>1</v>
      </c>
      <c r="CB14" s="229">
        <v>1</v>
      </c>
    </row>
    <row r="15" spans="1:80" ht="12.75">
      <c r="A15" s="230">
        <v>4</v>
      </c>
      <c r="B15" s="231" t="s">
        <v>118</v>
      </c>
      <c r="C15" s="232" t="s">
        <v>119</v>
      </c>
      <c r="D15" s="233" t="s">
        <v>107</v>
      </c>
      <c r="E15" s="234">
        <v>31.56</v>
      </c>
      <c r="F15" s="293">
        <v>0</v>
      </c>
      <c r="G15" s="235">
        <f>E15*F15</f>
        <v>0</v>
      </c>
      <c r="H15" s="236">
        <v>0.000480000000000036</v>
      </c>
      <c r="I15" s="237">
        <f>E15*H15</f>
        <v>0.015148800000001135</v>
      </c>
      <c r="J15" s="236">
        <v>0</v>
      </c>
      <c r="K15" s="237">
        <f>E15*J15</f>
        <v>0</v>
      </c>
      <c r="O15" s="229">
        <v>2</v>
      </c>
      <c r="AA15" s="204">
        <v>1</v>
      </c>
      <c r="AB15" s="204">
        <v>1</v>
      </c>
      <c r="AC15" s="204">
        <v>1</v>
      </c>
      <c r="AZ15" s="204">
        <v>1</v>
      </c>
      <c r="BA15" s="204">
        <f>IF(AZ15=1,G15,0)</f>
        <v>0</v>
      </c>
      <c r="BB15" s="204">
        <f>IF(AZ15=2,G15,0)</f>
        <v>0</v>
      </c>
      <c r="BC15" s="204">
        <f>IF(AZ15=3,G15,0)</f>
        <v>0</v>
      </c>
      <c r="BD15" s="204">
        <f>IF(AZ15=4,G15,0)</f>
        <v>0</v>
      </c>
      <c r="BE15" s="204">
        <f>IF(AZ15=5,G15,0)</f>
        <v>0</v>
      </c>
      <c r="CA15" s="229">
        <v>1</v>
      </c>
      <c r="CB15" s="229">
        <v>1</v>
      </c>
    </row>
    <row r="16" spans="1:57" ht="12.75">
      <c r="A16" s="239"/>
      <c r="B16" s="240" t="s">
        <v>95</v>
      </c>
      <c r="C16" s="241" t="s">
        <v>115</v>
      </c>
      <c r="D16" s="242"/>
      <c r="E16" s="243"/>
      <c r="F16" s="244"/>
      <c r="G16" s="245">
        <f>SUM(G13:G15)</f>
        <v>0</v>
      </c>
      <c r="H16" s="246"/>
      <c r="I16" s="247">
        <f>SUM(I13:I15)</f>
        <v>0.023038799999996747</v>
      </c>
      <c r="J16" s="246"/>
      <c r="K16" s="247">
        <f>SUM(K13:K15)</f>
        <v>0</v>
      </c>
      <c r="O16" s="229">
        <v>4</v>
      </c>
      <c r="BA16" s="248">
        <f>SUM(BA13:BA15)</f>
        <v>0</v>
      </c>
      <c r="BB16" s="248">
        <f>SUM(BB13:BB15)</f>
        <v>0</v>
      </c>
      <c r="BC16" s="248">
        <f>SUM(BC13:BC15)</f>
        <v>0</v>
      </c>
      <c r="BD16" s="248">
        <f>SUM(BD13:BD15)</f>
        <v>0</v>
      </c>
      <c r="BE16" s="248">
        <f>SUM(BE13:BE15)</f>
        <v>0</v>
      </c>
    </row>
    <row r="17" spans="1:15" ht="12.75">
      <c r="A17" s="219" t="s">
        <v>93</v>
      </c>
      <c r="B17" s="220" t="s">
        <v>120</v>
      </c>
      <c r="C17" s="221" t="s">
        <v>121</v>
      </c>
      <c r="D17" s="222"/>
      <c r="E17" s="223"/>
      <c r="F17" s="223"/>
      <c r="G17" s="224"/>
      <c r="H17" s="225"/>
      <c r="I17" s="226"/>
      <c r="J17" s="227"/>
      <c r="K17" s="228"/>
      <c r="O17" s="229">
        <v>1</v>
      </c>
    </row>
    <row r="18" spans="1:80" ht="12.75">
      <c r="A18" s="230">
        <v>5</v>
      </c>
      <c r="B18" s="231" t="s">
        <v>123</v>
      </c>
      <c r="C18" s="232" t="s">
        <v>124</v>
      </c>
      <c r="D18" s="233" t="s">
        <v>107</v>
      </c>
      <c r="E18" s="234">
        <v>243</v>
      </c>
      <c r="F18" s="293">
        <v>0</v>
      </c>
      <c r="G18" s="235">
        <f>E18*F18</f>
        <v>0</v>
      </c>
      <c r="H18" s="236">
        <v>0.00103999999999971</v>
      </c>
      <c r="I18" s="237">
        <f>E18*H18</f>
        <v>0.2527199999999295</v>
      </c>
      <c r="J18" s="236">
        <v>0</v>
      </c>
      <c r="K18" s="237">
        <f>E18*J18</f>
        <v>0</v>
      </c>
      <c r="O18" s="229">
        <v>2</v>
      </c>
      <c r="AA18" s="204">
        <v>1</v>
      </c>
      <c r="AB18" s="204">
        <v>1</v>
      </c>
      <c r="AC18" s="204">
        <v>1</v>
      </c>
      <c r="AZ18" s="204">
        <v>1</v>
      </c>
      <c r="BA18" s="204">
        <f>IF(AZ18=1,G18,0)</f>
        <v>0</v>
      </c>
      <c r="BB18" s="204">
        <f>IF(AZ18=2,G18,0)</f>
        <v>0</v>
      </c>
      <c r="BC18" s="204">
        <f>IF(AZ18=3,G18,0)</f>
        <v>0</v>
      </c>
      <c r="BD18" s="204">
        <f>IF(AZ18=4,G18,0)</f>
        <v>0</v>
      </c>
      <c r="BE18" s="204">
        <f>IF(AZ18=5,G18,0)</f>
        <v>0</v>
      </c>
      <c r="CA18" s="229">
        <v>1</v>
      </c>
      <c r="CB18" s="229">
        <v>1</v>
      </c>
    </row>
    <row r="19" spans="1:57" ht="12.75">
      <c r="A19" s="239"/>
      <c r="B19" s="240" t="s">
        <v>95</v>
      </c>
      <c r="C19" s="241" t="s">
        <v>122</v>
      </c>
      <c r="D19" s="242"/>
      <c r="E19" s="243"/>
      <c r="F19" s="244"/>
      <c r="G19" s="245">
        <f>SUM(G17:G18)</f>
        <v>0</v>
      </c>
      <c r="H19" s="246"/>
      <c r="I19" s="247">
        <f>SUM(I17:I18)</f>
        <v>0.2527199999999295</v>
      </c>
      <c r="J19" s="246"/>
      <c r="K19" s="247">
        <f>SUM(K17:K18)</f>
        <v>0</v>
      </c>
      <c r="O19" s="229">
        <v>4</v>
      </c>
      <c r="BA19" s="248">
        <f>SUM(BA17:BA18)</f>
        <v>0</v>
      </c>
      <c r="BB19" s="248">
        <f>SUM(BB17:BB18)</f>
        <v>0</v>
      </c>
      <c r="BC19" s="248">
        <f>SUM(BC17:BC18)</f>
        <v>0</v>
      </c>
      <c r="BD19" s="248">
        <f>SUM(BD17:BD18)</f>
        <v>0</v>
      </c>
      <c r="BE19" s="248">
        <f>SUM(BE17:BE18)</f>
        <v>0</v>
      </c>
    </row>
    <row r="20" spans="1:15" ht="12.75">
      <c r="A20" s="219" t="s">
        <v>93</v>
      </c>
      <c r="B20" s="220" t="s">
        <v>125</v>
      </c>
      <c r="C20" s="221" t="s">
        <v>126</v>
      </c>
      <c r="D20" s="222"/>
      <c r="E20" s="223"/>
      <c r="F20" s="223"/>
      <c r="G20" s="224"/>
      <c r="H20" s="225"/>
      <c r="I20" s="226"/>
      <c r="J20" s="227"/>
      <c r="K20" s="228"/>
      <c r="O20" s="229">
        <v>1</v>
      </c>
    </row>
    <row r="21" spans="1:80" ht="22.5">
      <c r="A21" s="230">
        <v>6</v>
      </c>
      <c r="B21" s="231" t="s">
        <v>128</v>
      </c>
      <c r="C21" s="232" t="s">
        <v>129</v>
      </c>
      <c r="D21" s="233" t="s">
        <v>130</v>
      </c>
      <c r="E21" s="234">
        <v>2</v>
      </c>
      <c r="F21" s="293">
        <v>0</v>
      </c>
      <c r="G21" s="235">
        <f>E21*F21</f>
        <v>0</v>
      </c>
      <c r="H21" s="236">
        <v>0</v>
      </c>
      <c r="I21" s="237">
        <f>E21*H21</f>
        <v>0</v>
      </c>
      <c r="J21" s="236"/>
      <c r="K21" s="237">
        <f>E21*J21</f>
        <v>0</v>
      </c>
      <c r="O21" s="229">
        <v>2</v>
      </c>
      <c r="AA21" s="204">
        <v>12</v>
      </c>
      <c r="AB21" s="204">
        <v>0</v>
      </c>
      <c r="AC21" s="204">
        <v>1</v>
      </c>
      <c r="AZ21" s="204">
        <v>1</v>
      </c>
      <c r="BA21" s="204">
        <f>IF(AZ21=1,G21,0)</f>
        <v>0</v>
      </c>
      <c r="BB21" s="204">
        <f>IF(AZ21=2,G21,0)</f>
        <v>0</v>
      </c>
      <c r="BC21" s="204">
        <f>IF(AZ21=3,G21,0)</f>
        <v>0</v>
      </c>
      <c r="BD21" s="204">
        <f>IF(AZ21=4,G21,0)</f>
        <v>0</v>
      </c>
      <c r="BE21" s="204">
        <f>IF(AZ21=5,G21,0)</f>
        <v>0</v>
      </c>
      <c r="CA21" s="229">
        <v>12</v>
      </c>
      <c r="CB21" s="229">
        <v>0</v>
      </c>
    </row>
    <row r="22" spans="1:80" ht="22.5">
      <c r="A22" s="230">
        <v>7</v>
      </c>
      <c r="B22" s="231" t="s">
        <v>131</v>
      </c>
      <c r="C22" s="232" t="s">
        <v>132</v>
      </c>
      <c r="D22" s="233" t="s">
        <v>130</v>
      </c>
      <c r="E22" s="234">
        <v>1</v>
      </c>
      <c r="F22" s="293">
        <v>0</v>
      </c>
      <c r="G22" s="235">
        <f>E22*F22</f>
        <v>0</v>
      </c>
      <c r="H22" s="236">
        <v>0</v>
      </c>
      <c r="I22" s="237">
        <f>E22*H22</f>
        <v>0</v>
      </c>
      <c r="J22" s="236"/>
      <c r="K22" s="237">
        <f>E22*J22</f>
        <v>0</v>
      </c>
      <c r="O22" s="229">
        <v>2</v>
      </c>
      <c r="AA22" s="204">
        <v>12</v>
      </c>
      <c r="AB22" s="204">
        <v>0</v>
      </c>
      <c r="AC22" s="204">
        <v>2</v>
      </c>
      <c r="AZ22" s="204">
        <v>1</v>
      </c>
      <c r="BA22" s="204">
        <f>IF(AZ22=1,G22,0)</f>
        <v>0</v>
      </c>
      <c r="BB22" s="204">
        <f>IF(AZ22=2,G22,0)</f>
        <v>0</v>
      </c>
      <c r="BC22" s="204">
        <f>IF(AZ22=3,G22,0)</f>
        <v>0</v>
      </c>
      <c r="BD22" s="204">
        <f>IF(AZ22=4,G22,0)</f>
        <v>0</v>
      </c>
      <c r="BE22" s="204">
        <f>IF(AZ22=5,G22,0)</f>
        <v>0</v>
      </c>
      <c r="CA22" s="229">
        <v>12</v>
      </c>
      <c r="CB22" s="229">
        <v>0</v>
      </c>
    </row>
    <row r="23" spans="1:57" ht="12.75">
      <c r="A23" s="239"/>
      <c r="B23" s="240" t="s">
        <v>95</v>
      </c>
      <c r="C23" s="241" t="s">
        <v>127</v>
      </c>
      <c r="D23" s="242"/>
      <c r="E23" s="243"/>
      <c r="F23" s="244"/>
      <c r="G23" s="245">
        <f>SUM(G20:G22)</f>
        <v>0</v>
      </c>
      <c r="H23" s="246"/>
      <c r="I23" s="247">
        <f>SUM(I20:I22)</f>
        <v>0</v>
      </c>
      <c r="J23" s="246"/>
      <c r="K23" s="247">
        <f>SUM(K20:K22)</f>
        <v>0</v>
      </c>
      <c r="O23" s="229">
        <v>4</v>
      </c>
      <c r="BA23" s="248">
        <f>SUM(BA20:BA22)</f>
        <v>0</v>
      </c>
      <c r="BB23" s="248">
        <f>SUM(BB20:BB22)</f>
        <v>0</v>
      </c>
      <c r="BC23" s="248">
        <f>SUM(BC20:BC22)</f>
        <v>0</v>
      </c>
      <c r="BD23" s="248">
        <f>SUM(BD20:BD22)</f>
        <v>0</v>
      </c>
      <c r="BE23" s="248">
        <f>SUM(BE20:BE22)</f>
        <v>0</v>
      </c>
    </row>
    <row r="24" spans="1:15" ht="12.75">
      <c r="A24" s="219" t="s">
        <v>93</v>
      </c>
      <c r="B24" s="220" t="s">
        <v>133</v>
      </c>
      <c r="C24" s="221" t="s">
        <v>134</v>
      </c>
      <c r="D24" s="222"/>
      <c r="E24" s="223"/>
      <c r="F24" s="223"/>
      <c r="G24" s="224"/>
      <c r="H24" s="225"/>
      <c r="I24" s="226"/>
      <c r="J24" s="227"/>
      <c r="K24" s="228"/>
      <c r="O24" s="229">
        <v>1</v>
      </c>
    </row>
    <row r="25" spans="1:80" ht="12.75">
      <c r="A25" s="230">
        <v>8</v>
      </c>
      <c r="B25" s="231" t="s">
        <v>136</v>
      </c>
      <c r="C25" s="232" t="s">
        <v>137</v>
      </c>
      <c r="D25" s="233" t="s">
        <v>138</v>
      </c>
      <c r="E25" s="234">
        <v>41</v>
      </c>
      <c r="F25" s="293">
        <v>0</v>
      </c>
      <c r="G25" s="235">
        <f aca="true" t="shared" si="0" ref="G25:G30">E25*F25</f>
        <v>0</v>
      </c>
      <c r="H25" s="236">
        <v>0</v>
      </c>
      <c r="I25" s="237">
        <f aca="true" t="shared" si="1" ref="I25:I30">E25*H25</f>
        <v>0</v>
      </c>
      <c r="J25" s="236">
        <v>0</v>
      </c>
      <c r="K25" s="237">
        <f aca="true" t="shared" si="2" ref="K25:K30">E25*J25</f>
        <v>0</v>
      </c>
      <c r="O25" s="229">
        <v>2</v>
      </c>
      <c r="AA25" s="204">
        <v>1</v>
      </c>
      <c r="AB25" s="204">
        <v>1</v>
      </c>
      <c r="AC25" s="204">
        <v>1</v>
      </c>
      <c r="AZ25" s="204">
        <v>1</v>
      </c>
      <c r="BA25" s="204">
        <f aca="true" t="shared" si="3" ref="BA25:BA30">IF(AZ25=1,G25,0)</f>
        <v>0</v>
      </c>
      <c r="BB25" s="204">
        <f aca="true" t="shared" si="4" ref="BB25:BB30">IF(AZ25=2,G25,0)</f>
        <v>0</v>
      </c>
      <c r="BC25" s="204">
        <f aca="true" t="shared" si="5" ref="BC25:BC30">IF(AZ25=3,G25,0)</f>
        <v>0</v>
      </c>
      <c r="BD25" s="204">
        <f aca="true" t="shared" si="6" ref="BD25:BD30">IF(AZ25=4,G25,0)</f>
        <v>0</v>
      </c>
      <c r="BE25" s="204">
        <f aca="true" t="shared" si="7" ref="BE25:BE30">IF(AZ25=5,G25,0)</f>
        <v>0</v>
      </c>
      <c r="CA25" s="229">
        <v>1</v>
      </c>
      <c r="CB25" s="229">
        <v>1</v>
      </c>
    </row>
    <row r="26" spans="1:80" ht="12.75">
      <c r="A26" s="230">
        <v>9</v>
      </c>
      <c r="B26" s="231" t="s">
        <v>139</v>
      </c>
      <c r="C26" s="232" t="s">
        <v>140</v>
      </c>
      <c r="D26" s="233" t="s">
        <v>138</v>
      </c>
      <c r="E26" s="234">
        <v>4</v>
      </c>
      <c r="F26" s="293">
        <v>0</v>
      </c>
      <c r="G26" s="235">
        <f t="shared" si="0"/>
        <v>0</v>
      </c>
      <c r="H26" s="236">
        <v>0</v>
      </c>
      <c r="I26" s="237">
        <f t="shared" si="1"/>
        <v>0</v>
      </c>
      <c r="J26" s="236">
        <v>0</v>
      </c>
      <c r="K26" s="237">
        <f t="shared" si="2"/>
        <v>0</v>
      </c>
      <c r="O26" s="229">
        <v>2</v>
      </c>
      <c r="AA26" s="204">
        <v>1</v>
      </c>
      <c r="AB26" s="204">
        <v>1</v>
      </c>
      <c r="AC26" s="204">
        <v>1</v>
      </c>
      <c r="AZ26" s="204">
        <v>1</v>
      </c>
      <c r="BA26" s="204">
        <f t="shared" si="3"/>
        <v>0</v>
      </c>
      <c r="BB26" s="204">
        <f t="shared" si="4"/>
        <v>0</v>
      </c>
      <c r="BC26" s="204">
        <f t="shared" si="5"/>
        <v>0</v>
      </c>
      <c r="BD26" s="204">
        <f t="shared" si="6"/>
        <v>0</v>
      </c>
      <c r="BE26" s="204">
        <f t="shared" si="7"/>
        <v>0</v>
      </c>
      <c r="CA26" s="229">
        <v>1</v>
      </c>
      <c r="CB26" s="229">
        <v>1</v>
      </c>
    </row>
    <row r="27" spans="1:80" ht="12.75">
      <c r="A27" s="230">
        <v>10</v>
      </c>
      <c r="B27" s="231" t="s">
        <v>141</v>
      </c>
      <c r="C27" s="232" t="s">
        <v>142</v>
      </c>
      <c r="D27" s="233" t="s">
        <v>107</v>
      </c>
      <c r="E27" s="234">
        <v>13.41</v>
      </c>
      <c r="F27" s="293">
        <v>0</v>
      </c>
      <c r="G27" s="235">
        <f t="shared" si="0"/>
        <v>0</v>
      </c>
      <c r="H27" s="236">
        <v>0.0021899999999988</v>
      </c>
      <c r="I27" s="237">
        <f t="shared" si="1"/>
        <v>0.02936789999998391</v>
      </c>
      <c r="J27" s="236">
        <v>-0.0750000000000455</v>
      </c>
      <c r="K27" s="237">
        <f t="shared" si="2"/>
        <v>-1.00575000000061</v>
      </c>
      <c r="O27" s="229">
        <v>2</v>
      </c>
      <c r="AA27" s="204">
        <v>1</v>
      </c>
      <c r="AB27" s="204">
        <v>1</v>
      </c>
      <c r="AC27" s="204">
        <v>1</v>
      </c>
      <c r="AZ27" s="204">
        <v>1</v>
      </c>
      <c r="BA27" s="204">
        <f t="shared" si="3"/>
        <v>0</v>
      </c>
      <c r="BB27" s="204">
        <f t="shared" si="4"/>
        <v>0</v>
      </c>
      <c r="BC27" s="204">
        <f t="shared" si="5"/>
        <v>0</v>
      </c>
      <c r="BD27" s="204">
        <f t="shared" si="6"/>
        <v>0</v>
      </c>
      <c r="BE27" s="204">
        <f t="shared" si="7"/>
        <v>0</v>
      </c>
      <c r="CA27" s="229">
        <v>1</v>
      </c>
      <c r="CB27" s="229">
        <v>1</v>
      </c>
    </row>
    <row r="28" spans="1:80" ht="12.75">
      <c r="A28" s="230">
        <v>11</v>
      </c>
      <c r="B28" s="231" t="s">
        <v>143</v>
      </c>
      <c r="C28" s="232" t="s">
        <v>144</v>
      </c>
      <c r="D28" s="233" t="s">
        <v>107</v>
      </c>
      <c r="E28" s="234">
        <v>2.44</v>
      </c>
      <c r="F28" s="293">
        <v>0</v>
      </c>
      <c r="G28" s="235">
        <f t="shared" si="0"/>
        <v>0</v>
      </c>
      <c r="H28" s="236">
        <v>0.000999999999999446</v>
      </c>
      <c r="I28" s="237">
        <f t="shared" si="1"/>
        <v>0.002439999999998648</v>
      </c>
      <c r="J28" s="236">
        <v>-0.0620000000000118</v>
      </c>
      <c r="K28" s="237">
        <f t="shared" si="2"/>
        <v>-0.1512800000000288</v>
      </c>
      <c r="O28" s="229">
        <v>2</v>
      </c>
      <c r="AA28" s="204">
        <v>1</v>
      </c>
      <c r="AB28" s="204">
        <v>1</v>
      </c>
      <c r="AC28" s="204">
        <v>1</v>
      </c>
      <c r="AZ28" s="204">
        <v>1</v>
      </c>
      <c r="BA28" s="204">
        <f t="shared" si="3"/>
        <v>0</v>
      </c>
      <c r="BB28" s="204">
        <f t="shared" si="4"/>
        <v>0</v>
      </c>
      <c r="BC28" s="204">
        <f t="shared" si="5"/>
        <v>0</v>
      </c>
      <c r="BD28" s="204">
        <f t="shared" si="6"/>
        <v>0</v>
      </c>
      <c r="BE28" s="204">
        <f t="shared" si="7"/>
        <v>0</v>
      </c>
      <c r="CA28" s="229">
        <v>1</v>
      </c>
      <c r="CB28" s="229">
        <v>1</v>
      </c>
    </row>
    <row r="29" spans="1:80" ht="12.75">
      <c r="A29" s="230">
        <v>12</v>
      </c>
      <c r="B29" s="231" t="s">
        <v>145</v>
      </c>
      <c r="C29" s="232" t="s">
        <v>146</v>
      </c>
      <c r="D29" s="233" t="s">
        <v>107</v>
      </c>
      <c r="E29" s="234">
        <v>11.52</v>
      </c>
      <c r="F29" s="293">
        <v>0</v>
      </c>
      <c r="G29" s="235">
        <f t="shared" si="0"/>
        <v>0</v>
      </c>
      <c r="H29" s="236">
        <v>0.00091999999999981</v>
      </c>
      <c r="I29" s="237">
        <f t="shared" si="1"/>
        <v>0.01059839999999781</v>
      </c>
      <c r="J29" s="236">
        <v>-0.0539999999999736</v>
      </c>
      <c r="K29" s="237">
        <f t="shared" si="2"/>
        <v>-0.6220799999996958</v>
      </c>
      <c r="O29" s="229">
        <v>2</v>
      </c>
      <c r="AA29" s="204">
        <v>1</v>
      </c>
      <c r="AB29" s="204">
        <v>1</v>
      </c>
      <c r="AC29" s="204">
        <v>1</v>
      </c>
      <c r="AZ29" s="204">
        <v>1</v>
      </c>
      <c r="BA29" s="204">
        <f t="shared" si="3"/>
        <v>0</v>
      </c>
      <c r="BB29" s="204">
        <f t="shared" si="4"/>
        <v>0</v>
      </c>
      <c r="BC29" s="204">
        <f t="shared" si="5"/>
        <v>0</v>
      </c>
      <c r="BD29" s="204">
        <f t="shared" si="6"/>
        <v>0</v>
      </c>
      <c r="BE29" s="204">
        <f t="shared" si="7"/>
        <v>0</v>
      </c>
      <c r="CA29" s="229">
        <v>1</v>
      </c>
      <c r="CB29" s="229">
        <v>1</v>
      </c>
    </row>
    <row r="30" spans="1:80" ht="12.75">
      <c r="A30" s="230">
        <v>13</v>
      </c>
      <c r="B30" s="231" t="s">
        <v>147</v>
      </c>
      <c r="C30" s="232" t="s">
        <v>148</v>
      </c>
      <c r="D30" s="233" t="s">
        <v>107</v>
      </c>
      <c r="E30" s="234">
        <v>5.46</v>
      </c>
      <c r="F30" s="293">
        <v>0</v>
      </c>
      <c r="G30" s="235">
        <f t="shared" si="0"/>
        <v>0</v>
      </c>
      <c r="H30" s="236">
        <v>0.000999999999999446</v>
      </c>
      <c r="I30" s="237">
        <f t="shared" si="1"/>
        <v>0.005459999999996975</v>
      </c>
      <c r="J30" s="236">
        <v>-0.0629999999999882</v>
      </c>
      <c r="K30" s="237">
        <f t="shared" si="2"/>
        <v>-0.3439799999999356</v>
      </c>
      <c r="O30" s="229">
        <v>2</v>
      </c>
      <c r="AA30" s="204">
        <v>1</v>
      </c>
      <c r="AB30" s="204">
        <v>1</v>
      </c>
      <c r="AC30" s="204">
        <v>1</v>
      </c>
      <c r="AZ30" s="204">
        <v>1</v>
      </c>
      <c r="BA30" s="204">
        <f t="shared" si="3"/>
        <v>0</v>
      </c>
      <c r="BB30" s="204">
        <f t="shared" si="4"/>
        <v>0</v>
      </c>
      <c r="BC30" s="204">
        <f t="shared" si="5"/>
        <v>0</v>
      </c>
      <c r="BD30" s="204">
        <f t="shared" si="6"/>
        <v>0</v>
      </c>
      <c r="BE30" s="204">
        <f t="shared" si="7"/>
        <v>0</v>
      </c>
      <c r="CA30" s="229">
        <v>1</v>
      </c>
      <c r="CB30" s="229">
        <v>1</v>
      </c>
    </row>
    <row r="31" spans="1:57" ht="12.75">
      <c r="A31" s="239"/>
      <c r="B31" s="240" t="s">
        <v>95</v>
      </c>
      <c r="C31" s="241" t="s">
        <v>135</v>
      </c>
      <c r="D31" s="242"/>
      <c r="E31" s="243"/>
      <c r="F31" s="244"/>
      <c r="G31" s="245">
        <f>SUM(G24:G30)</f>
        <v>0</v>
      </c>
      <c r="H31" s="246"/>
      <c r="I31" s="247">
        <f>SUM(I24:I30)</f>
        <v>0.04786629999997734</v>
      </c>
      <c r="J31" s="246"/>
      <c r="K31" s="247">
        <f>SUM(K24:K30)</f>
        <v>-2.1230900000002704</v>
      </c>
      <c r="O31" s="229">
        <v>4</v>
      </c>
      <c r="BA31" s="248">
        <f>SUM(BA24:BA30)</f>
        <v>0</v>
      </c>
      <c r="BB31" s="248">
        <f>SUM(BB24:BB30)</f>
        <v>0</v>
      </c>
      <c r="BC31" s="248">
        <f>SUM(BC24:BC30)</f>
        <v>0</v>
      </c>
      <c r="BD31" s="248">
        <f>SUM(BD24:BD30)</f>
        <v>0</v>
      </c>
      <c r="BE31" s="248">
        <f>SUM(BE24:BE30)</f>
        <v>0</v>
      </c>
    </row>
    <row r="32" spans="1:15" ht="12.75">
      <c r="A32" s="219" t="s">
        <v>93</v>
      </c>
      <c r="B32" s="220" t="s">
        <v>149</v>
      </c>
      <c r="C32" s="221" t="s">
        <v>150</v>
      </c>
      <c r="D32" s="222"/>
      <c r="E32" s="223"/>
      <c r="F32" s="223"/>
      <c r="G32" s="224"/>
      <c r="H32" s="225"/>
      <c r="I32" s="226"/>
      <c r="J32" s="227"/>
      <c r="K32" s="228"/>
      <c r="O32" s="229">
        <v>1</v>
      </c>
    </row>
    <row r="33" spans="1:80" ht="12.75">
      <c r="A33" s="230">
        <v>14</v>
      </c>
      <c r="B33" s="231" t="s">
        <v>152</v>
      </c>
      <c r="C33" s="232" t="s">
        <v>153</v>
      </c>
      <c r="D33" s="233" t="s">
        <v>107</v>
      </c>
      <c r="E33" s="234">
        <v>31.56</v>
      </c>
      <c r="F33" s="293">
        <v>0</v>
      </c>
      <c r="G33" s="235">
        <f>E33*F33</f>
        <v>0</v>
      </c>
      <c r="H33" s="236">
        <v>0</v>
      </c>
      <c r="I33" s="237">
        <f>E33*H33</f>
        <v>0</v>
      </c>
      <c r="J33" s="236">
        <v>-0.0609999999999786</v>
      </c>
      <c r="K33" s="237">
        <f>E33*J33</f>
        <v>-1.9251599999993245</v>
      </c>
      <c r="O33" s="229">
        <v>2</v>
      </c>
      <c r="AA33" s="204">
        <v>1</v>
      </c>
      <c r="AB33" s="204">
        <v>1</v>
      </c>
      <c r="AC33" s="204">
        <v>1</v>
      </c>
      <c r="AZ33" s="204">
        <v>1</v>
      </c>
      <c r="BA33" s="204">
        <f>IF(AZ33=1,G33,0)</f>
        <v>0</v>
      </c>
      <c r="BB33" s="204">
        <f>IF(AZ33=2,G33,0)</f>
        <v>0</v>
      </c>
      <c r="BC33" s="204">
        <f>IF(AZ33=3,G33,0)</f>
        <v>0</v>
      </c>
      <c r="BD33" s="204">
        <f>IF(AZ33=4,G33,0)</f>
        <v>0</v>
      </c>
      <c r="BE33" s="204">
        <f>IF(AZ33=5,G33,0)</f>
        <v>0</v>
      </c>
      <c r="CA33" s="229">
        <v>1</v>
      </c>
      <c r="CB33" s="229">
        <v>1</v>
      </c>
    </row>
    <row r="34" spans="1:57" ht="12.75">
      <c r="A34" s="239"/>
      <c r="B34" s="240" t="s">
        <v>95</v>
      </c>
      <c r="C34" s="241" t="s">
        <v>151</v>
      </c>
      <c r="D34" s="242"/>
      <c r="E34" s="243"/>
      <c r="F34" s="244"/>
      <c r="G34" s="245">
        <f>SUM(G32:G33)</f>
        <v>0</v>
      </c>
      <c r="H34" s="246"/>
      <c r="I34" s="247">
        <f>SUM(I32:I33)</f>
        <v>0</v>
      </c>
      <c r="J34" s="246"/>
      <c r="K34" s="247">
        <f>SUM(K32:K33)</f>
        <v>-1.9251599999993245</v>
      </c>
      <c r="O34" s="229">
        <v>4</v>
      </c>
      <c r="BA34" s="248">
        <f>SUM(BA32:BA33)</f>
        <v>0</v>
      </c>
      <c r="BB34" s="248">
        <f>SUM(BB32:BB33)</f>
        <v>0</v>
      </c>
      <c r="BC34" s="248">
        <f>SUM(BC32:BC33)</f>
        <v>0</v>
      </c>
      <c r="BD34" s="248">
        <f>SUM(BD32:BD33)</f>
        <v>0</v>
      </c>
      <c r="BE34" s="248">
        <f>SUM(BE32:BE33)</f>
        <v>0</v>
      </c>
    </row>
    <row r="35" spans="1:15" ht="12.75">
      <c r="A35" s="219" t="s">
        <v>93</v>
      </c>
      <c r="B35" s="220" t="s">
        <v>154</v>
      </c>
      <c r="C35" s="221" t="s">
        <v>155</v>
      </c>
      <c r="D35" s="222"/>
      <c r="E35" s="223"/>
      <c r="F35" s="223"/>
      <c r="G35" s="224"/>
      <c r="H35" s="225"/>
      <c r="I35" s="226"/>
      <c r="J35" s="227"/>
      <c r="K35" s="228"/>
      <c r="O35" s="229">
        <v>1</v>
      </c>
    </row>
    <row r="36" spans="1:80" ht="12.75">
      <c r="A36" s="230">
        <v>15</v>
      </c>
      <c r="B36" s="231" t="s">
        <v>157</v>
      </c>
      <c r="C36" s="232" t="s">
        <v>158</v>
      </c>
      <c r="D36" s="233" t="s">
        <v>159</v>
      </c>
      <c r="E36" s="234">
        <v>2.05027269999901</v>
      </c>
      <c r="F36" s="293">
        <v>0</v>
      </c>
      <c r="G36" s="235">
        <f>E36*F36</f>
        <v>0</v>
      </c>
      <c r="H36" s="236">
        <v>0</v>
      </c>
      <c r="I36" s="237">
        <f>E36*H36</f>
        <v>0</v>
      </c>
      <c r="J36" s="236"/>
      <c r="K36" s="237">
        <f>E36*J36</f>
        <v>0</v>
      </c>
      <c r="O36" s="229">
        <v>2</v>
      </c>
      <c r="AA36" s="204">
        <v>7</v>
      </c>
      <c r="AB36" s="204">
        <v>1</v>
      </c>
      <c r="AC36" s="204">
        <v>2</v>
      </c>
      <c r="AZ36" s="204">
        <v>1</v>
      </c>
      <c r="BA36" s="204">
        <f>IF(AZ36=1,G36,0)</f>
        <v>0</v>
      </c>
      <c r="BB36" s="204">
        <f>IF(AZ36=2,G36,0)</f>
        <v>0</v>
      </c>
      <c r="BC36" s="204">
        <f>IF(AZ36=3,G36,0)</f>
        <v>0</v>
      </c>
      <c r="BD36" s="204">
        <f>IF(AZ36=4,G36,0)</f>
        <v>0</v>
      </c>
      <c r="BE36" s="204">
        <f>IF(AZ36=5,G36,0)</f>
        <v>0</v>
      </c>
      <c r="CA36" s="229">
        <v>7</v>
      </c>
      <c r="CB36" s="229">
        <v>1</v>
      </c>
    </row>
    <row r="37" spans="1:57" ht="12.75">
      <c r="A37" s="239"/>
      <c r="B37" s="240" t="s">
        <v>95</v>
      </c>
      <c r="C37" s="241" t="s">
        <v>156</v>
      </c>
      <c r="D37" s="242"/>
      <c r="E37" s="243"/>
      <c r="F37" s="244"/>
      <c r="G37" s="245">
        <f>SUM(G35:G36)</f>
        <v>0</v>
      </c>
      <c r="H37" s="246"/>
      <c r="I37" s="247">
        <f>SUM(I35:I36)</f>
        <v>0</v>
      </c>
      <c r="J37" s="246"/>
      <c r="K37" s="247">
        <f>SUM(K35:K36)</f>
        <v>0</v>
      </c>
      <c r="O37" s="229">
        <v>4</v>
      </c>
      <c r="BA37" s="248">
        <f>SUM(BA35:BA36)</f>
        <v>0</v>
      </c>
      <c r="BB37" s="248">
        <f>SUM(BB35:BB36)</f>
        <v>0</v>
      </c>
      <c r="BC37" s="248">
        <f>SUM(BC35:BC36)</f>
        <v>0</v>
      </c>
      <c r="BD37" s="248">
        <f>SUM(BD35:BD36)</f>
        <v>0</v>
      </c>
      <c r="BE37" s="248">
        <f>SUM(BE35:BE36)</f>
        <v>0</v>
      </c>
    </row>
    <row r="38" spans="1:15" ht="12.75">
      <c r="A38" s="219" t="s">
        <v>93</v>
      </c>
      <c r="B38" s="220" t="s">
        <v>160</v>
      </c>
      <c r="C38" s="221" t="s">
        <v>161</v>
      </c>
      <c r="D38" s="222"/>
      <c r="E38" s="223"/>
      <c r="F38" s="223"/>
      <c r="G38" s="224"/>
      <c r="H38" s="225"/>
      <c r="I38" s="226"/>
      <c r="J38" s="227"/>
      <c r="K38" s="228"/>
      <c r="O38" s="229">
        <v>1</v>
      </c>
    </row>
    <row r="39" spans="1:15" ht="12.75">
      <c r="A39" s="230">
        <v>16</v>
      </c>
      <c r="B39" s="231" t="s">
        <v>257</v>
      </c>
      <c r="C39" s="232" t="s">
        <v>258</v>
      </c>
      <c r="D39" s="233" t="s">
        <v>107</v>
      </c>
      <c r="E39" s="234">
        <v>243</v>
      </c>
      <c r="F39" s="293">
        <v>0</v>
      </c>
      <c r="G39" s="235">
        <f>E39*F39</f>
        <v>0</v>
      </c>
      <c r="H39" s="225"/>
      <c r="I39" s="226"/>
      <c r="J39" s="227"/>
      <c r="K39" s="228"/>
      <c r="O39" s="229"/>
    </row>
    <row r="40" spans="1:80" ht="12.75">
      <c r="A40" s="230">
        <v>17</v>
      </c>
      <c r="B40" s="231" t="s">
        <v>163</v>
      </c>
      <c r="C40" s="232" t="s">
        <v>164</v>
      </c>
      <c r="D40" s="233" t="s">
        <v>107</v>
      </c>
      <c r="E40" s="234">
        <v>243</v>
      </c>
      <c r="F40" s="293">
        <v>0</v>
      </c>
      <c r="G40" s="235">
        <f>E40*F40</f>
        <v>0</v>
      </c>
      <c r="H40" s="236">
        <v>0.000350000000000072</v>
      </c>
      <c r="I40" s="237">
        <f>E40*H40</f>
        <v>0.08505000000001749</v>
      </c>
      <c r="J40" s="236">
        <v>0</v>
      </c>
      <c r="K40" s="237">
        <f>E40*J40</f>
        <v>0</v>
      </c>
      <c r="O40" s="229">
        <v>2</v>
      </c>
      <c r="AA40" s="204">
        <v>1</v>
      </c>
      <c r="AB40" s="204">
        <v>7</v>
      </c>
      <c r="AC40" s="204">
        <v>7</v>
      </c>
      <c r="AZ40" s="204">
        <v>2</v>
      </c>
      <c r="BA40" s="204">
        <f>IF(AZ40=1,G40,0)</f>
        <v>0</v>
      </c>
      <c r="BB40" s="204">
        <f>IF(AZ40=2,G40,0)</f>
        <v>0</v>
      </c>
      <c r="BC40" s="204">
        <f>IF(AZ40=3,G40,0)</f>
        <v>0</v>
      </c>
      <c r="BD40" s="204">
        <f>IF(AZ40=4,G40,0)</f>
        <v>0</v>
      </c>
      <c r="BE40" s="204">
        <f>IF(AZ40=5,G40,0)</f>
        <v>0</v>
      </c>
      <c r="CA40" s="229">
        <v>1</v>
      </c>
      <c r="CB40" s="229">
        <v>7</v>
      </c>
    </row>
    <row r="41" spans="1:80" ht="12.75">
      <c r="A41" s="230">
        <v>18</v>
      </c>
      <c r="B41" s="231" t="s">
        <v>165</v>
      </c>
      <c r="C41" s="232" t="s">
        <v>166</v>
      </c>
      <c r="D41" s="233" t="s">
        <v>138</v>
      </c>
      <c r="E41" s="234">
        <v>4</v>
      </c>
      <c r="F41" s="293">
        <v>0</v>
      </c>
      <c r="G41" s="235">
        <f>E41*F41</f>
        <v>0</v>
      </c>
      <c r="H41" s="236">
        <v>0</v>
      </c>
      <c r="I41" s="237">
        <f>E41*H41</f>
        <v>0</v>
      </c>
      <c r="J41" s="236"/>
      <c r="K41" s="237">
        <f>E41*J41</f>
        <v>0</v>
      </c>
      <c r="O41" s="229">
        <v>2</v>
      </c>
      <c r="AA41" s="204">
        <v>12</v>
      </c>
      <c r="AB41" s="204">
        <v>0</v>
      </c>
      <c r="AC41" s="204">
        <v>49</v>
      </c>
      <c r="AZ41" s="204">
        <v>2</v>
      </c>
      <c r="BA41" s="204">
        <f>IF(AZ41=1,G41,0)</f>
        <v>0</v>
      </c>
      <c r="BB41" s="204">
        <f>IF(AZ41=2,G41,0)</f>
        <v>0</v>
      </c>
      <c r="BC41" s="204">
        <f>IF(AZ41=3,G41,0)</f>
        <v>0</v>
      </c>
      <c r="BD41" s="204">
        <f>IF(AZ41=4,G41,0)</f>
        <v>0</v>
      </c>
      <c r="BE41" s="204">
        <f>IF(AZ41=5,G41,0)</f>
        <v>0</v>
      </c>
      <c r="CA41" s="229">
        <v>12</v>
      </c>
      <c r="CB41" s="229">
        <v>0</v>
      </c>
    </row>
    <row r="42" spans="1:80" ht="22.5">
      <c r="A42" s="230">
        <v>19</v>
      </c>
      <c r="B42" s="231" t="s">
        <v>167</v>
      </c>
      <c r="C42" s="232" t="s">
        <v>168</v>
      </c>
      <c r="D42" s="233" t="s">
        <v>107</v>
      </c>
      <c r="E42" s="234">
        <v>279.45</v>
      </c>
      <c r="F42" s="293">
        <v>0</v>
      </c>
      <c r="G42" s="235">
        <f>E42*F42</f>
        <v>0</v>
      </c>
      <c r="H42" s="236">
        <v>0.00387999999999877</v>
      </c>
      <c r="I42" s="237">
        <f>E42*H42</f>
        <v>1.0842659999996562</v>
      </c>
      <c r="J42" s="236"/>
      <c r="K42" s="237">
        <f>E42*J42</f>
        <v>0</v>
      </c>
      <c r="O42" s="229">
        <v>2</v>
      </c>
      <c r="AA42" s="204">
        <v>3</v>
      </c>
      <c r="AB42" s="204">
        <v>7</v>
      </c>
      <c r="AC42" s="204">
        <v>62832280</v>
      </c>
      <c r="AZ42" s="204">
        <v>2</v>
      </c>
      <c r="BA42" s="204">
        <f>IF(AZ42=1,G42,0)</f>
        <v>0</v>
      </c>
      <c r="BB42" s="204">
        <f>IF(AZ42=2,G42,0)</f>
        <v>0</v>
      </c>
      <c r="BC42" s="204">
        <f>IF(AZ42=3,G42,0)</f>
        <v>0</v>
      </c>
      <c r="BD42" s="204">
        <f>IF(AZ42=4,G42,0)</f>
        <v>0</v>
      </c>
      <c r="BE42" s="204">
        <f>IF(AZ42=5,G42,0)</f>
        <v>0</v>
      </c>
      <c r="CA42" s="229">
        <v>3</v>
      </c>
      <c r="CB42" s="229">
        <v>7</v>
      </c>
    </row>
    <row r="43" spans="1:57" ht="12.75">
      <c r="A43" s="239"/>
      <c r="B43" s="240" t="s">
        <v>95</v>
      </c>
      <c r="C43" s="241" t="s">
        <v>162</v>
      </c>
      <c r="D43" s="242"/>
      <c r="E43" s="243"/>
      <c r="F43" s="244"/>
      <c r="G43" s="245">
        <f>SUM(G38:G42)</f>
        <v>0</v>
      </c>
      <c r="H43" s="246"/>
      <c r="I43" s="247">
        <f>SUM(I38:I42)</f>
        <v>1.1693159999996736</v>
      </c>
      <c r="J43" s="246"/>
      <c r="K43" s="247">
        <f>SUM(K38:K42)</f>
        <v>0</v>
      </c>
      <c r="O43" s="229">
        <v>4</v>
      </c>
      <c r="BA43" s="248">
        <f>SUM(BA38:BA42)</f>
        <v>0</v>
      </c>
      <c r="BB43" s="248">
        <f>SUM(BB38:BB42)</f>
        <v>0</v>
      </c>
      <c r="BC43" s="248">
        <f>SUM(BC38:BC42)</f>
        <v>0</v>
      </c>
      <c r="BD43" s="248">
        <f>SUM(BD38:BD42)</f>
        <v>0</v>
      </c>
      <c r="BE43" s="248">
        <f>SUM(BE38:BE42)</f>
        <v>0</v>
      </c>
    </row>
    <row r="44" spans="1:15" ht="12.75">
      <c r="A44" s="219" t="s">
        <v>93</v>
      </c>
      <c r="B44" s="220" t="s">
        <v>169</v>
      </c>
      <c r="C44" s="221" t="s">
        <v>170</v>
      </c>
      <c r="D44" s="222"/>
      <c r="E44" s="223"/>
      <c r="F44" s="223"/>
      <c r="G44" s="224"/>
      <c r="H44" s="225"/>
      <c r="I44" s="226"/>
      <c r="J44" s="227"/>
      <c r="K44" s="228"/>
      <c r="O44" s="229">
        <v>1</v>
      </c>
    </row>
    <row r="45" spans="1:80" ht="12.75">
      <c r="A45" s="230">
        <v>20</v>
      </c>
      <c r="B45" s="231" t="s">
        <v>172</v>
      </c>
      <c r="C45" s="232" t="s">
        <v>173</v>
      </c>
      <c r="D45" s="233" t="s">
        <v>130</v>
      </c>
      <c r="E45" s="234">
        <v>1</v>
      </c>
      <c r="F45" s="293">
        <v>0</v>
      </c>
      <c r="G45" s="235">
        <f aca="true" t="shared" si="8" ref="G45:G58">E45*F45</f>
        <v>0</v>
      </c>
      <c r="H45" s="236">
        <v>0</v>
      </c>
      <c r="I45" s="237">
        <f aca="true" t="shared" si="9" ref="I45:I58">E45*H45</f>
        <v>0</v>
      </c>
      <c r="J45" s="236">
        <v>0</v>
      </c>
      <c r="K45" s="237">
        <f aca="true" t="shared" si="10" ref="K45:K58">E45*J45</f>
        <v>0</v>
      </c>
      <c r="O45" s="229">
        <v>2</v>
      </c>
      <c r="AA45" s="204">
        <v>1</v>
      </c>
      <c r="AB45" s="204">
        <v>7</v>
      </c>
      <c r="AC45" s="204">
        <v>7</v>
      </c>
      <c r="AZ45" s="204">
        <v>2</v>
      </c>
      <c r="BA45" s="204">
        <f aca="true" t="shared" si="11" ref="BA45:BA58">IF(AZ45=1,G45,0)</f>
        <v>0</v>
      </c>
      <c r="BB45" s="204">
        <f aca="true" t="shared" si="12" ref="BB45:BB58">IF(AZ45=2,G45,0)</f>
        <v>0</v>
      </c>
      <c r="BC45" s="204">
        <f aca="true" t="shared" si="13" ref="BC45:BC58">IF(AZ45=3,G45,0)</f>
        <v>0</v>
      </c>
      <c r="BD45" s="204">
        <f aca="true" t="shared" si="14" ref="BD45:BD58">IF(AZ45=4,G45,0)</f>
        <v>0</v>
      </c>
      <c r="BE45" s="204">
        <f aca="true" t="shared" si="15" ref="BE45:BE58">IF(AZ45=5,G45,0)</f>
        <v>0</v>
      </c>
      <c r="CA45" s="229">
        <v>1</v>
      </c>
      <c r="CB45" s="229">
        <v>7</v>
      </c>
    </row>
    <row r="46" spans="1:80" ht="12.75">
      <c r="A46" s="230">
        <v>21</v>
      </c>
      <c r="B46" s="231" t="s">
        <v>174</v>
      </c>
      <c r="C46" s="232" t="s">
        <v>175</v>
      </c>
      <c r="D46" s="233" t="s">
        <v>176</v>
      </c>
      <c r="E46" s="234">
        <v>76</v>
      </c>
      <c r="F46" s="293">
        <v>0</v>
      </c>
      <c r="G46" s="235">
        <f t="shared" si="8"/>
        <v>0</v>
      </c>
      <c r="H46" s="236">
        <v>0.00482000000000227</v>
      </c>
      <c r="I46" s="237">
        <f t="shared" si="9"/>
        <v>0.36632000000017256</v>
      </c>
      <c r="J46" s="236">
        <v>0</v>
      </c>
      <c r="K46" s="237">
        <f t="shared" si="10"/>
        <v>0</v>
      </c>
      <c r="O46" s="229">
        <v>2</v>
      </c>
      <c r="AA46" s="204">
        <v>1</v>
      </c>
      <c r="AB46" s="204">
        <v>7</v>
      </c>
      <c r="AC46" s="204">
        <v>7</v>
      </c>
      <c r="AZ46" s="204">
        <v>2</v>
      </c>
      <c r="BA46" s="204">
        <f t="shared" si="11"/>
        <v>0</v>
      </c>
      <c r="BB46" s="204">
        <f t="shared" si="12"/>
        <v>0</v>
      </c>
      <c r="BC46" s="204">
        <f t="shared" si="13"/>
        <v>0</v>
      </c>
      <c r="BD46" s="204">
        <f t="shared" si="14"/>
        <v>0</v>
      </c>
      <c r="BE46" s="204">
        <f t="shared" si="15"/>
        <v>0</v>
      </c>
      <c r="CA46" s="229">
        <v>1</v>
      </c>
      <c r="CB46" s="229">
        <v>7</v>
      </c>
    </row>
    <row r="47" spans="1:80" ht="12.75">
      <c r="A47" s="230">
        <v>22</v>
      </c>
      <c r="B47" s="231" t="s">
        <v>177</v>
      </c>
      <c r="C47" s="232" t="s">
        <v>178</v>
      </c>
      <c r="D47" s="233" t="s">
        <v>176</v>
      </c>
      <c r="E47" s="234">
        <v>76</v>
      </c>
      <c r="F47" s="293">
        <v>0</v>
      </c>
      <c r="G47" s="235">
        <f t="shared" si="8"/>
        <v>0</v>
      </c>
      <c r="H47" s="236">
        <v>0</v>
      </c>
      <c r="I47" s="237">
        <f t="shared" si="9"/>
        <v>0</v>
      </c>
      <c r="J47" s="236">
        <v>-0.00426000000000215</v>
      </c>
      <c r="K47" s="237">
        <f t="shared" si="10"/>
        <v>-0.3237600000001634</v>
      </c>
      <c r="O47" s="229">
        <v>2</v>
      </c>
      <c r="AA47" s="204">
        <v>1</v>
      </c>
      <c r="AB47" s="204">
        <v>7</v>
      </c>
      <c r="AC47" s="204">
        <v>7</v>
      </c>
      <c r="AZ47" s="204">
        <v>2</v>
      </c>
      <c r="BA47" s="204">
        <f t="shared" si="11"/>
        <v>0</v>
      </c>
      <c r="BB47" s="204">
        <f t="shared" si="12"/>
        <v>0</v>
      </c>
      <c r="BC47" s="204">
        <f t="shared" si="13"/>
        <v>0</v>
      </c>
      <c r="BD47" s="204">
        <f t="shared" si="14"/>
        <v>0</v>
      </c>
      <c r="BE47" s="204">
        <f t="shared" si="15"/>
        <v>0</v>
      </c>
      <c r="CA47" s="229">
        <v>1</v>
      </c>
      <c r="CB47" s="229">
        <v>7</v>
      </c>
    </row>
    <row r="48" spans="1:80" ht="12.75">
      <c r="A48" s="230">
        <v>23</v>
      </c>
      <c r="B48" s="231" t="s">
        <v>179</v>
      </c>
      <c r="C48" s="232" t="s">
        <v>180</v>
      </c>
      <c r="D48" s="233" t="s">
        <v>176</v>
      </c>
      <c r="E48" s="234">
        <v>6.8</v>
      </c>
      <c r="F48" s="293">
        <v>0</v>
      </c>
      <c r="G48" s="235">
        <f t="shared" si="8"/>
        <v>0</v>
      </c>
      <c r="H48" s="236">
        <v>0.00372000000000128</v>
      </c>
      <c r="I48" s="237">
        <f t="shared" si="9"/>
        <v>0.025296000000008704</v>
      </c>
      <c r="J48" s="236">
        <v>0</v>
      </c>
      <c r="K48" s="237">
        <f t="shared" si="10"/>
        <v>0</v>
      </c>
      <c r="O48" s="229">
        <v>2</v>
      </c>
      <c r="AA48" s="204">
        <v>1</v>
      </c>
      <c r="AB48" s="204">
        <v>0</v>
      </c>
      <c r="AC48" s="204">
        <v>0</v>
      </c>
      <c r="AZ48" s="204">
        <v>2</v>
      </c>
      <c r="BA48" s="204">
        <f t="shared" si="11"/>
        <v>0</v>
      </c>
      <c r="BB48" s="204">
        <f t="shared" si="12"/>
        <v>0</v>
      </c>
      <c r="BC48" s="204">
        <f t="shared" si="13"/>
        <v>0</v>
      </c>
      <c r="BD48" s="204">
        <f t="shared" si="14"/>
        <v>0</v>
      </c>
      <c r="BE48" s="204">
        <f t="shared" si="15"/>
        <v>0</v>
      </c>
      <c r="CA48" s="229">
        <v>1</v>
      </c>
      <c r="CB48" s="229">
        <v>0</v>
      </c>
    </row>
    <row r="49" spans="1:80" ht="12.75">
      <c r="A49" s="230">
        <v>24</v>
      </c>
      <c r="B49" s="231" t="s">
        <v>181</v>
      </c>
      <c r="C49" s="232" t="s">
        <v>182</v>
      </c>
      <c r="D49" s="233" t="s">
        <v>176</v>
      </c>
      <c r="E49" s="234">
        <v>76</v>
      </c>
      <c r="F49" s="293">
        <v>0</v>
      </c>
      <c r="G49" s="235">
        <f t="shared" si="8"/>
        <v>0</v>
      </c>
      <c r="H49" s="236">
        <v>0</v>
      </c>
      <c r="I49" s="237">
        <f t="shared" si="9"/>
        <v>0</v>
      </c>
      <c r="J49" s="236">
        <v>-0.00285999999999831</v>
      </c>
      <c r="K49" s="237">
        <f t="shared" si="10"/>
        <v>-0.21735999999987157</v>
      </c>
      <c r="O49" s="229">
        <v>2</v>
      </c>
      <c r="AA49" s="204">
        <v>1</v>
      </c>
      <c r="AB49" s="204">
        <v>7</v>
      </c>
      <c r="AC49" s="204">
        <v>7</v>
      </c>
      <c r="AZ49" s="204">
        <v>2</v>
      </c>
      <c r="BA49" s="204">
        <f t="shared" si="11"/>
        <v>0</v>
      </c>
      <c r="BB49" s="204">
        <f t="shared" si="12"/>
        <v>0</v>
      </c>
      <c r="BC49" s="204">
        <f t="shared" si="13"/>
        <v>0</v>
      </c>
      <c r="BD49" s="204">
        <f t="shared" si="14"/>
        <v>0</v>
      </c>
      <c r="BE49" s="204">
        <f t="shared" si="15"/>
        <v>0</v>
      </c>
      <c r="CA49" s="229">
        <v>1</v>
      </c>
      <c r="CB49" s="229">
        <v>7</v>
      </c>
    </row>
    <row r="50" spans="1:80" ht="12.75">
      <c r="A50" s="230">
        <v>25</v>
      </c>
      <c r="B50" s="231" t="s">
        <v>183</v>
      </c>
      <c r="C50" s="232" t="s">
        <v>184</v>
      </c>
      <c r="D50" s="233" t="s">
        <v>176</v>
      </c>
      <c r="E50" s="234">
        <v>29.4</v>
      </c>
      <c r="F50" s="293">
        <v>0</v>
      </c>
      <c r="G50" s="235">
        <f t="shared" si="8"/>
        <v>0</v>
      </c>
      <c r="H50" s="236">
        <v>0</v>
      </c>
      <c r="I50" s="237">
        <f t="shared" si="9"/>
        <v>0</v>
      </c>
      <c r="J50" s="236">
        <v>-0.00135000000000041</v>
      </c>
      <c r="K50" s="237">
        <f t="shared" si="10"/>
        <v>-0.03969000000001205</v>
      </c>
      <c r="O50" s="229">
        <v>2</v>
      </c>
      <c r="AA50" s="204">
        <v>1</v>
      </c>
      <c r="AB50" s="204">
        <v>7</v>
      </c>
      <c r="AC50" s="204">
        <v>7</v>
      </c>
      <c r="AZ50" s="204">
        <v>2</v>
      </c>
      <c r="BA50" s="204">
        <f t="shared" si="11"/>
        <v>0</v>
      </c>
      <c r="BB50" s="204">
        <f t="shared" si="12"/>
        <v>0</v>
      </c>
      <c r="BC50" s="204">
        <f t="shared" si="13"/>
        <v>0</v>
      </c>
      <c r="BD50" s="204">
        <f t="shared" si="14"/>
        <v>0</v>
      </c>
      <c r="BE50" s="204">
        <f t="shared" si="15"/>
        <v>0</v>
      </c>
      <c r="CA50" s="229">
        <v>1</v>
      </c>
      <c r="CB50" s="229">
        <v>7</v>
      </c>
    </row>
    <row r="51" spans="1:80" ht="12.75">
      <c r="A51" s="230">
        <v>26</v>
      </c>
      <c r="B51" s="231" t="s">
        <v>185</v>
      </c>
      <c r="C51" s="232" t="s">
        <v>186</v>
      </c>
      <c r="D51" s="233" t="s">
        <v>176</v>
      </c>
      <c r="E51" s="234">
        <v>28</v>
      </c>
      <c r="F51" s="293">
        <v>0</v>
      </c>
      <c r="G51" s="235">
        <f t="shared" si="8"/>
        <v>0</v>
      </c>
      <c r="H51" s="236">
        <v>0</v>
      </c>
      <c r="I51" s="237">
        <f t="shared" si="9"/>
        <v>0</v>
      </c>
      <c r="J51" s="236">
        <v>-0.00284999999999869</v>
      </c>
      <c r="K51" s="237">
        <f t="shared" si="10"/>
        <v>-0.07979999999996332</v>
      </c>
      <c r="O51" s="229">
        <v>2</v>
      </c>
      <c r="AA51" s="204">
        <v>1</v>
      </c>
      <c r="AB51" s="204">
        <v>7</v>
      </c>
      <c r="AC51" s="204">
        <v>7</v>
      </c>
      <c r="AZ51" s="204">
        <v>2</v>
      </c>
      <c r="BA51" s="204">
        <f t="shared" si="11"/>
        <v>0</v>
      </c>
      <c r="BB51" s="204">
        <f t="shared" si="12"/>
        <v>0</v>
      </c>
      <c r="BC51" s="204">
        <f t="shared" si="13"/>
        <v>0</v>
      </c>
      <c r="BD51" s="204">
        <f t="shared" si="14"/>
        <v>0</v>
      </c>
      <c r="BE51" s="204">
        <f t="shared" si="15"/>
        <v>0</v>
      </c>
      <c r="CA51" s="229">
        <v>1</v>
      </c>
      <c r="CB51" s="229">
        <v>7</v>
      </c>
    </row>
    <row r="52" spans="1:80" ht="22.5">
      <c r="A52" s="230">
        <v>27</v>
      </c>
      <c r="B52" s="231" t="s">
        <v>187</v>
      </c>
      <c r="C52" s="232" t="s">
        <v>188</v>
      </c>
      <c r="D52" s="233" t="s">
        <v>176</v>
      </c>
      <c r="E52" s="234">
        <v>29.4</v>
      </c>
      <c r="F52" s="293">
        <v>0</v>
      </c>
      <c r="G52" s="235">
        <f t="shared" si="8"/>
        <v>0</v>
      </c>
      <c r="H52" s="236">
        <v>0.00272999999999968</v>
      </c>
      <c r="I52" s="237">
        <f t="shared" si="9"/>
        <v>0.08026199999999059</v>
      </c>
      <c r="J52" s="236">
        <v>0</v>
      </c>
      <c r="K52" s="237">
        <f t="shared" si="10"/>
        <v>0</v>
      </c>
      <c r="O52" s="229">
        <v>2</v>
      </c>
      <c r="AA52" s="204">
        <v>1</v>
      </c>
      <c r="AB52" s="204">
        <v>7</v>
      </c>
      <c r="AC52" s="204">
        <v>7</v>
      </c>
      <c r="AZ52" s="204">
        <v>2</v>
      </c>
      <c r="BA52" s="204">
        <f t="shared" si="11"/>
        <v>0</v>
      </c>
      <c r="BB52" s="204">
        <f t="shared" si="12"/>
        <v>0</v>
      </c>
      <c r="BC52" s="204">
        <f t="shared" si="13"/>
        <v>0</v>
      </c>
      <c r="BD52" s="204">
        <f t="shared" si="14"/>
        <v>0</v>
      </c>
      <c r="BE52" s="204">
        <f t="shared" si="15"/>
        <v>0</v>
      </c>
      <c r="CA52" s="229">
        <v>1</v>
      </c>
      <c r="CB52" s="229">
        <v>7</v>
      </c>
    </row>
    <row r="53" spans="1:80" ht="12.75">
      <c r="A53" s="230">
        <v>28</v>
      </c>
      <c r="B53" s="231" t="s">
        <v>189</v>
      </c>
      <c r="C53" s="232" t="s">
        <v>190</v>
      </c>
      <c r="D53" s="233" t="s">
        <v>176</v>
      </c>
      <c r="E53" s="234">
        <v>28</v>
      </c>
      <c r="F53" s="293">
        <v>0</v>
      </c>
      <c r="G53" s="235">
        <f t="shared" si="8"/>
        <v>0</v>
      </c>
      <c r="H53" s="236">
        <v>0.00183999999999962</v>
      </c>
      <c r="I53" s="237">
        <f t="shared" si="9"/>
        <v>0.05151999999998936</v>
      </c>
      <c r="J53" s="236">
        <v>0</v>
      </c>
      <c r="K53" s="237">
        <f t="shared" si="10"/>
        <v>0</v>
      </c>
      <c r="O53" s="229">
        <v>2</v>
      </c>
      <c r="AA53" s="204">
        <v>1</v>
      </c>
      <c r="AB53" s="204">
        <v>7</v>
      </c>
      <c r="AC53" s="204">
        <v>7</v>
      </c>
      <c r="AZ53" s="204">
        <v>2</v>
      </c>
      <c r="BA53" s="204">
        <f t="shared" si="11"/>
        <v>0</v>
      </c>
      <c r="BB53" s="204">
        <f t="shared" si="12"/>
        <v>0</v>
      </c>
      <c r="BC53" s="204">
        <f t="shared" si="13"/>
        <v>0</v>
      </c>
      <c r="BD53" s="204">
        <f t="shared" si="14"/>
        <v>0</v>
      </c>
      <c r="BE53" s="204">
        <f t="shared" si="15"/>
        <v>0</v>
      </c>
      <c r="CA53" s="229">
        <v>1</v>
      </c>
      <c r="CB53" s="229">
        <v>7</v>
      </c>
    </row>
    <row r="54" spans="1:80" ht="12.75">
      <c r="A54" s="230">
        <v>29</v>
      </c>
      <c r="B54" s="231" t="s">
        <v>191</v>
      </c>
      <c r="C54" s="232" t="s">
        <v>192</v>
      </c>
      <c r="D54" s="233" t="s">
        <v>138</v>
      </c>
      <c r="E54" s="234">
        <v>4</v>
      </c>
      <c r="F54" s="293">
        <v>0</v>
      </c>
      <c r="G54" s="235">
        <f t="shared" si="8"/>
        <v>0</v>
      </c>
      <c r="H54" s="236">
        <v>0.000440000000000218</v>
      </c>
      <c r="I54" s="237">
        <f t="shared" si="9"/>
        <v>0.001760000000000872</v>
      </c>
      <c r="J54" s="236">
        <v>0</v>
      </c>
      <c r="K54" s="237">
        <f t="shared" si="10"/>
        <v>0</v>
      </c>
      <c r="O54" s="229">
        <v>2</v>
      </c>
      <c r="AA54" s="204">
        <v>1</v>
      </c>
      <c r="AB54" s="204">
        <v>7</v>
      </c>
      <c r="AC54" s="204">
        <v>7</v>
      </c>
      <c r="AZ54" s="204">
        <v>2</v>
      </c>
      <c r="BA54" s="204">
        <f t="shared" si="11"/>
        <v>0</v>
      </c>
      <c r="BB54" s="204">
        <f t="shared" si="12"/>
        <v>0</v>
      </c>
      <c r="BC54" s="204">
        <f t="shared" si="13"/>
        <v>0</v>
      </c>
      <c r="BD54" s="204">
        <f t="shared" si="14"/>
        <v>0</v>
      </c>
      <c r="BE54" s="204">
        <f t="shared" si="15"/>
        <v>0</v>
      </c>
      <c r="CA54" s="229">
        <v>1</v>
      </c>
      <c r="CB54" s="229">
        <v>7</v>
      </c>
    </row>
    <row r="55" spans="1:80" ht="12.75">
      <c r="A55" s="230">
        <v>30</v>
      </c>
      <c r="B55" s="231" t="s">
        <v>193</v>
      </c>
      <c r="C55" s="232" t="s">
        <v>194</v>
      </c>
      <c r="D55" s="233" t="s">
        <v>138</v>
      </c>
      <c r="E55" s="234">
        <v>4</v>
      </c>
      <c r="F55" s="293">
        <v>0</v>
      </c>
      <c r="G55" s="235">
        <f t="shared" si="8"/>
        <v>0</v>
      </c>
      <c r="H55" s="236">
        <v>0.000399999999999956</v>
      </c>
      <c r="I55" s="237">
        <f t="shared" si="9"/>
        <v>0.001599999999999824</v>
      </c>
      <c r="J55" s="236">
        <v>0</v>
      </c>
      <c r="K55" s="237">
        <f t="shared" si="10"/>
        <v>0</v>
      </c>
      <c r="O55" s="229">
        <v>2</v>
      </c>
      <c r="AA55" s="204">
        <v>1</v>
      </c>
      <c r="AB55" s="204">
        <v>7</v>
      </c>
      <c r="AC55" s="204">
        <v>7</v>
      </c>
      <c r="AZ55" s="204">
        <v>2</v>
      </c>
      <c r="BA55" s="204">
        <f t="shared" si="11"/>
        <v>0</v>
      </c>
      <c r="BB55" s="204">
        <f t="shared" si="12"/>
        <v>0</v>
      </c>
      <c r="BC55" s="204">
        <f t="shared" si="13"/>
        <v>0</v>
      </c>
      <c r="BD55" s="204">
        <f t="shared" si="14"/>
        <v>0</v>
      </c>
      <c r="BE55" s="204">
        <f t="shared" si="15"/>
        <v>0</v>
      </c>
      <c r="CA55" s="229">
        <v>1</v>
      </c>
      <c r="CB55" s="229">
        <v>7</v>
      </c>
    </row>
    <row r="56" spans="1:80" ht="12.75">
      <c r="A56" s="230">
        <v>31</v>
      </c>
      <c r="B56" s="231" t="s">
        <v>195</v>
      </c>
      <c r="C56" s="232" t="s">
        <v>196</v>
      </c>
      <c r="D56" s="233" t="s">
        <v>176</v>
      </c>
      <c r="E56" s="234">
        <v>76</v>
      </c>
      <c r="F56" s="293">
        <v>0</v>
      </c>
      <c r="G56" s="235">
        <f t="shared" si="8"/>
        <v>0</v>
      </c>
      <c r="H56" s="236">
        <v>0.00115000000000087</v>
      </c>
      <c r="I56" s="237">
        <f t="shared" si="9"/>
        <v>0.08740000000006612</v>
      </c>
      <c r="J56" s="236">
        <v>0</v>
      </c>
      <c r="K56" s="237">
        <f t="shared" si="10"/>
        <v>0</v>
      </c>
      <c r="O56" s="229">
        <v>2</v>
      </c>
      <c r="AA56" s="204">
        <v>1</v>
      </c>
      <c r="AB56" s="204">
        <v>7</v>
      </c>
      <c r="AC56" s="204">
        <v>7</v>
      </c>
      <c r="AZ56" s="204">
        <v>2</v>
      </c>
      <c r="BA56" s="204">
        <f t="shared" si="11"/>
        <v>0</v>
      </c>
      <c r="BB56" s="204">
        <f t="shared" si="12"/>
        <v>0</v>
      </c>
      <c r="BC56" s="204">
        <f t="shared" si="13"/>
        <v>0</v>
      </c>
      <c r="BD56" s="204">
        <f t="shared" si="14"/>
        <v>0</v>
      </c>
      <c r="BE56" s="204">
        <f t="shared" si="15"/>
        <v>0</v>
      </c>
      <c r="CA56" s="229">
        <v>1</v>
      </c>
      <c r="CB56" s="229">
        <v>7</v>
      </c>
    </row>
    <row r="57" spans="1:80" ht="12.75">
      <c r="A57" s="230">
        <v>32</v>
      </c>
      <c r="B57" s="231" t="s">
        <v>197</v>
      </c>
      <c r="C57" s="232" t="s">
        <v>198</v>
      </c>
      <c r="D57" s="233" t="s">
        <v>138</v>
      </c>
      <c r="E57" s="234">
        <v>4</v>
      </c>
      <c r="F57" s="293">
        <v>0</v>
      </c>
      <c r="G57" s="235">
        <f t="shared" si="8"/>
        <v>0</v>
      </c>
      <c r="H57" s="236">
        <v>0.000199999999999978</v>
      </c>
      <c r="I57" s="237">
        <f t="shared" si="9"/>
        <v>0.000799999999999912</v>
      </c>
      <c r="J57" s="236">
        <v>0</v>
      </c>
      <c r="K57" s="237">
        <f t="shared" si="10"/>
        <v>0</v>
      </c>
      <c r="O57" s="229">
        <v>2</v>
      </c>
      <c r="AA57" s="204">
        <v>1</v>
      </c>
      <c r="AB57" s="204">
        <v>7</v>
      </c>
      <c r="AC57" s="204">
        <v>7</v>
      </c>
      <c r="AZ57" s="204">
        <v>2</v>
      </c>
      <c r="BA57" s="204">
        <f t="shared" si="11"/>
        <v>0</v>
      </c>
      <c r="BB57" s="204">
        <f t="shared" si="12"/>
        <v>0</v>
      </c>
      <c r="BC57" s="204">
        <f t="shared" si="13"/>
        <v>0</v>
      </c>
      <c r="BD57" s="204">
        <f t="shared" si="14"/>
        <v>0</v>
      </c>
      <c r="BE57" s="204">
        <f t="shared" si="15"/>
        <v>0</v>
      </c>
      <c r="CA57" s="229">
        <v>1</v>
      </c>
      <c r="CB57" s="229">
        <v>7</v>
      </c>
    </row>
    <row r="58" spans="1:80" ht="12.75">
      <c r="A58" s="230">
        <v>33</v>
      </c>
      <c r="B58" s="231" t="s">
        <v>199</v>
      </c>
      <c r="C58" s="232" t="s">
        <v>200</v>
      </c>
      <c r="D58" s="233" t="s">
        <v>159</v>
      </c>
      <c r="E58" s="234">
        <v>0.614958000000228</v>
      </c>
      <c r="F58" s="293">
        <v>0</v>
      </c>
      <c r="G58" s="235">
        <f t="shared" si="8"/>
        <v>0</v>
      </c>
      <c r="H58" s="236">
        <v>0</v>
      </c>
      <c r="I58" s="237">
        <f t="shared" si="9"/>
        <v>0</v>
      </c>
      <c r="J58" s="236"/>
      <c r="K58" s="237">
        <f t="shared" si="10"/>
        <v>0</v>
      </c>
      <c r="O58" s="229">
        <v>2</v>
      </c>
      <c r="AA58" s="204">
        <v>7</v>
      </c>
      <c r="AB58" s="204">
        <v>1001</v>
      </c>
      <c r="AC58" s="204">
        <v>5</v>
      </c>
      <c r="AZ58" s="204">
        <v>2</v>
      </c>
      <c r="BA58" s="204">
        <f t="shared" si="11"/>
        <v>0</v>
      </c>
      <c r="BB58" s="204">
        <f t="shared" si="12"/>
        <v>0</v>
      </c>
      <c r="BC58" s="204">
        <f t="shared" si="13"/>
        <v>0</v>
      </c>
      <c r="BD58" s="204">
        <f t="shared" si="14"/>
        <v>0</v>
      </c>
      <c r="BE58" s="204">
        <f t="shared" si="15"/>
        <v>0</v>
      </c>
      <c r="CA58" s="229">
        <v>7</v>
      </c>
      <c r="CB58" s="229">
        <v>1001</v>
      </c>
    </row>
    <row r="59" spans="1:57" ht="12.75">
      <c r="A59" s="239"/>
      <c r="B59" s="240" t="s">
        <v>95</v>
      </c>
      <c r="C59" s="241" t="s">
        <v>171</v>
      </c>
      <c r="D59" s="242"/>
      <c r="E59" s="243"/>
      <c r="F59" s="244"/>
      <c r="G59" s="245">
        <f>SUM(G44:G58)</f>
        <v>0</v>
      </c>
      <c r="H59" s="246"/>
      <c r="I59" s="247">
        <f>SUM(I44:I58)</f>
        <v>0.6149580000002279</v>
      </c>
      <c r="J59" s="246"/>
      <c r="K59" s="247">
        <f>SUM(K44:K58)</f>
        <v>-0.6606100000000105</v>
      </c>
      <c r="O59" s="229">
        <v>4</v>
      </c>
      <c r="BA59" s="248">
        <f>SUM(BA44:BA58)</f>
        <v>0</v>
      </c>
      <c r="BB59" s="248">
        <f>SUM(BB44:BB58)</f>
        <v>0</v>
      </c>
      <c r="BC59" s="248">
        <f>SUM(BC44:BC58)</f>
        <v>0</v>
      </c>
      <c r="BD59" s="248">
        <f>SUM(BD44:BD58)</f>
        <v>0</v>
      </c>
      <c r="BE59" s="248">
        <f>SUM(BE44:BE58)</f>
        <v>0</v>
      </c>
    </row>
    <row r="60" spans="1:15" ht="12.75">
      <c r="A60" s="219" t="s">
        <v>93</v>
      </c>
      <c r="B60" s="220" t="s">
        <v>201</v>
      </c>
      <c r="C60" s="221" t="s">
        <v>202</v>
      </c>
      <c r="D60" s="222"/>
      <c r="E60" s="223"/>
      <c r="F60" s="223"/>
      <c r="G60" s="224"/>
      <c r="H60" s="225"/>
      <c r="I60" s="226"/>
      <c r="J60" s="227"/>
      <c r="K60" s="228"/>
      <c r="O60" s="229">
        <v>1</v>
      </c>
    </row>
    <row r="61" spans="1:80" ht="22.5">
      <c r="A61" s="230">
        <v>34</v>
      </c>
      <c r="B61" s="231" t="s">
        <v>204</v>
      </c>
      <c r="C61" s="232" t="s">
        <v>205</v>
      </c>
      <c r="D61" s="233" t="s">
        <v>138</v>
      </c>
      <c r="E61" s="234">
        <v>2</v>
      </c>
      <c r="F61" s="293">
        <v>0</v>
      </c>
      <c r="G61" s="235">
        <f aca="true" t="shared" si="16" ref="G61:G68">E61*F61</f>
        <v>0</v>
      </c>
      <c r="H61" s="236">
        <v>0</v>
      </c>
      <c r="I61" s="237">
        <f aca="true" t="shared" si="17" ref="I61:I68">E61*H61</f>
        <v>0</v>
      </c>
      <c r="J61" s="236"/>
      <c r="K61" s="237">
        <f aca="true" t="shared" si="18" ref="K61:K68">E61*J61</f>
        <v>0</v>
      </c>
      <c r="O61" s="229">
        <v>2</v>
      </c>
      <c r="AA61" s="204">
        <v>12</v>
      </c>
      <c r="AB61" s="204">
        <v>0</v>
      </c>
      <c r="AC61" s="204">
        <v>4</v>
      </c>
      <c r="AZ61" s="204">
        <v>2</v>
      </c>
      <c r="BA61" s="204">
        <f aca="true" t="shared" si="19" ref="BA61:BA68">IF(AZ61=1,G61,0)</f>
        <v>0</v>
      </c>
      <c r="BB61" s="204">
        <f aca="true" t="shared" si="20" ref="BB61:BB68">IF(AZ61=2,G61,0)</f>
        <v>0</v>
      </c>
      <c r="BC61" s="204">
        <f aca="true" t="shared" si="21" ref="BC61:BC68">IF(AZ61=3,G61,0)</f>
        <v>0</v>
      </c>
      <c r="BD61" s="204">
        <f aca="true" t="shared" si="22" ref="BD61:BD68">IF(AZ61=4,G61,0)</f>
        <v>0</v>
      </c>
      <c r="BE61" s="204">
        <f aca="true" t="shared" si="23" ref="BE61:BE68">IF(AZ61=5,G61,0)</f>
        <v>0</v>
      </c>
      <c r="CA61" s="229">
        <v>12</v>
      </c>
      <c r="CB61" s="229">
        <v>0</v>
      </c>
    </row>
    <row r="62" spans="1:80" ht="22.5">
      <c r="A62" s="230">
        <v>35</v>
      </c>
      <c r="B62" s="231" t="s">
        <v>206</v>
      </c>
      <c r="C62" s="232" t="s">
        <v>207</v>
      </c>
      <c r="D62" s="233" t="s">
        <v>94</v>
      </c>
      <c r="E62" s="234">
        <v>2</v>
      </c>
      <c r="F62" s="293">
        <v>0</v>
      </c>
      <c r="G62" s="235">
        <f t="shared" si="16"/>
        <v>0</v>
      </c>
      <c r="H62" s="236">
        <v>0</v>
      </c>
      <c r="I62" s="237">
        <f t="shared" si="17"/>
        <v>0</v>
      </c>
      <c r="J62" s="236"/>
      <c r="K62" s="237">
        <f t="shared" si="18"/>
        <v>0</v>
      </c>
      <c r="O62" s="229">
        <v>2</v>
      </c>
      <c r="AA62" s="204">
        <v>12</v>
      </c>
      <c r="AB62" s="204">
        <v>0</v>
      </c>
      <c r="AC62" s="204">
        <v>5</v>
      </c>
      <c r="AZ62" s="204">
        <v>2</v>
      </c>
      <c r="BA62" s="204">
        <f t="shared" si="19"/>
        <v>0</v>
      </c>
      <c r="BB62" s="204">
        <f t="shared" si="20"/>
        <v>0</v>
      </c>
      <c r="BC62" s="204">
        <f t="shared" si="21"/>
        <v>0</v>
      </c>
      <c r="BD62" s="204">
        <f t="shared" si="22"/>
        <v>0</v>
      </c>
      <c r="BE62" s="204">
        <f t="shared" si="23"/>
        <v>0</v>
      </c>
      <c r="CA62" s="229">
        <v>12</v>
      </c>
      <c r="CB62" s="229">
        <v>0</v>
      </c>
    </row>
    <row r="63" spans="1:80" ht="22.5">
      <c r="A63" s="230">
        <v>36</v>
      </c>
      <c r="B63" s="231" t="s">
        <v>208</v>
      </c>
      <c r="C63" s="232" t="s">
        <v>209</v>
      </c>
      <c r="D63" s="233" t="s">
        <v>138</v>
      </c>
      <c r="E63" s="234">
        <v>2</v>
      </c>
      <c r="F63" s="293">
        <v>0</v>
      </c>
      <c r="G63" s="235">
        <f t="shared" si="16"/>
        <v>0</v>
      </c>
      <c r="H63" s="236">
        <v>0</v>
      </c>
      <c r="I63" s="237">
        <f t="shared" si="17"/>
        <v>0</v>
      </c>
      <c r="J63" s="236"/>
      <c r="K63" s="237">
        <f t="shared" si="18"/>
        <v>0</v>
      </c>
      <c r="O63" s="229">
        <v>2</v>
      </c>
      <c r="AA63" s="204">
        <v>12</v>
      </c>
      <c r="AB63" s="204">
        <v>0</v>
      </c>
      <c r="AC63" s="204">
        <v>6</v>
      </c>
      <c r="AZ63" s="204">
        <v>2</v>
      </c>
      <c r="BA63" s="204">
        <f t="shared" si="19"/>
        <v>0</v>
      </c>
      <c r="BB63" s="204">
        <f t="shared" si="20"/>
        <v>0</v>
      </c>
      <c r="BC63" s="204">
        <f t="shared" si="21"/>
        <v>0</v>
      </c>
      <c r="BD63" s="204">
        <f t="shared" si="22"/>
        <v>0</v>
      </c>
      <c r="BE63" s="204">
        <f t="shared" si="23"/>
        <v>0</v>
      </c>
      <c r="CA63" s="229">
        <v>12</v>
      </c>
      <c r="CB63" s="229">
        <v>0</v>
      </c>
    </row>
    <row r="64" spans="1:80" ht="22.5">
      <c r="A64" s="230">
        <v>37</v>
      </c>
      <c r="B64" s="231" t="s">
        <v>210</v>
      </c>
      <c r="C64" s="232" t="s">
        <v>211</v>
      </c>
      <c r="D64" s="233" t="s">
        <v>138</v>
      </c>
      <c r="E64" s="234">
        <v>5</v>
      </c>
      <c r="F64" s="293">
        <v>0</v>
      </c>
      <c r="G64" s="235">
        <f t="shared" si="16"/>
        <v>0</v>
      </c>
      <c r="H64" s="236">
        <v>0</v>
      </c>
      <c r="I64" s="237">
        <f t="shared" si="17"/>
        <v>0</v>
      </c>
      <c r="J64" s="236"/>
      <c r="K64" s="237">
        <f t="shared" si="18"/>
        <v>0</v>
      </c>
      <c r="O64" s="229">
        <v>2</v>
      </c>
      <c r="AA64" s="204">
        <v>12</v>
      </c>
      <c r="AB64" s="204">
        <v>0</v>
      </c>
      <c r="AC64" s="204">
        <v>7</v>
      </c>
      <c r="AZ64" s="204">
        <v>2</v>
      </c>
      <c r="BA64" s="204">
        <f t="shared" si="19"/>
        <v>0</v>
      </c>
      <c r="BB64" s="204">
        <f t="shared" si="20"/>
        <v>0</v>
      </c>
      <c r="BC64" s="204">
        <f t="shared" si="21"/>
        <v>0</v>
      </c>
      <c r="BD64" s="204">
        <f t="shared" si="22"/>
        <v>0</v>
      </c>
      <c r="BE64" s="204">
        <f t="shared" si="23"/>
        <v>0</v>
      </c>
      <c r="CA64" s="229">
        <v>12</v>
      </c>
      <c r="CB64" s="229">
        <v>0</v>
      </c>
    </row>
    <row r="65" spans="1:80" ht="22.5">
      <c r="A65" s="230">
        <v>38</v>
      </c>
      <c r="B65" s="231" t="s">
        <v>212</v>
      </c>
      <c r="C65" s="232" t="s">
        <v>213</v>
      </c>
      <c r="D65" s="233" t="s">
        <v>138</v>
      </c>
      <c r="E65" s="234">
        <v>2</v>
      </c>
      <c r="F65" s="293">
        <v>0</v>
      </c>
      <c r="G65" s="235">
        <f t="shared" si="16"/>
        <v>0</v>
      </c>
      <c r="H65" s="236">
        <v>0</v>
      </c>
      <c r="I65" s="237">
        <f t="shared" si="17"/>
        <v>0</v>
      </c>
      <c r="J65" s="236"/>
      <c r="K65" s="237">
        <f t="shared" si="18"/>
        <v>0</v>
      </c>
      <c r="O65" s="229">
        <v>2</v>
      </c>
      <c r="AA65" s="204">
        <v>12</v>
      </c>
      <c r="AB65" s="204">
        <v>0</v>
      </c>
      <c r="AC65" s="204">
        <v>8</v>
      </c>
      <c r="AZ65" s="204">
        <v>2</v>
      </c>
      <c r="BA65" s="204">
        <f t="shared" si="19"/>
        <v>0</v>
      </c>
      <c r="BB65" s="204">
        <f t="shared" si="20"/>
        <v>0</v>
      </c>
      <c r="BC65" s="204">
        <f t="shared" si="21"/>
        <v>0</v>
      </c>
      <c r="BD65" s="204">
        <f t="shared" si="22"/>
        <v>0</v>
      </c>
      <c r="BE65" s="204">
        <f t="shared" si="23"/>
        <v>0</v>
      </c>
      <c r="CA65" s="229">
        <v>12</v>
      </c>
      <c r="CB65" s="229">
        <v>0</v>
      </c>
    </row>
    <row r="66" spans="1:80" ht="22.5">
      <c r="A66" s="230">
        <v>39</v>
      </c>
      <c r="B66" s="231" t="s">
        <v>214</v>
      </c>
      <c r="C66" s="232" t="s">
        <v>215</v>
      </c>
      <c r="D66" s="233" t="s">
        <v>138</v>
      </c>
      <c r="E66" s="234">
        <v>18</v>
      </c>
      <c r="F66" s="293">
        <v>0</v>
      </c>
      <c r="G66" s="235">
        <f t="shared" si="16"/>
        <v>0</v>
      </c>
      <c r="H66" s="236">
        <v>0</v>
      </c>
      <c r="I66" s="237">
        <f t="shared" si="17"/>
        <v>0</v>
      </c>
      <c r="J66" s="236"/>
      <c r="K66" s="237">
        <f t="shared" si="18"/>
        <v>0</v>
      </c>
      <c r="O66" s="229">
        <v>2</v>
      </c>
      <c r="AA66" s="204">
        <v>12</v>
      </c>
      <c r="AB66" s="204">
        <v>0</v>
      </c>
      <c r="AC66" s="204">
        <v>9</v>
      </c>
      <c r="AZ66" s="204">
        <v>2</v>
      </c>
      <c r="BA66" s="204">
        <f t="shared" si="19"/>
        <v>0</v>
      </c>
      <c r="BB66" s="204">
        <f t="shared" si="20"/>
        <v>0</v>
      </c>
      <c r="BC66" s="204">
        <f t="shared" si="21"/>
        <v>0</v>
      </c>
      <c r="BD66" s="204">
        <f t="shared" si="22"/>
        <v>0</v>
      </c>
      <c r="BE66" s="204">
        <f t="shared" si="23"/>
        <v>0</v>
      </c>
      <c r="CA66" s="229">
        <v>12</v>
      </c>
      <c r="CB66" s="229">
        <v>0</v>
      </c>
    </row>
    <row r="67" spans="1:80" ht="22.5">
      <c r="A67" s="230">
        <v>40</v>
      </c>
      <c r="B67" s="231" t="s">
        <v>216</v>
      </c>
      <c r="C67" s="232" t="s">
        <v>217</v>
      </c>
      <c r="D67" s="233" t="s">
        <v>138</v>
      </c>
      <c r="E67" s="234">
        <v>2</v>
      </c>
      <c r="F67" s="293">
        <v>0</v>
      </c>
      <c r="G67" s="235">
        <f t="shared" si="16"/>
        <v>0</v>
      </c>
      <c r="H67" s="236">
        <v>0</v>
      </c>
      <c r="I67" s="237">
        <f t="shared" si="17"/>
        <v>0</v>
      </c>
      <c r="J67" s="236"/>
      <c r="K67" s="237">
        <f t="shared" si="18"/>
        <v>0</v>
      </c>
      <c r="O67" s="229">
        <v>2</v>
      </c>
      <c r="AA67" s="204">
        <v>12</v>
      </c>
      <c r="AB67" s="204">
        <v>0</v>
      </c>
      <c r="AC67" s="204">
        <v>10</v>
      </c>
      <c r="AZ67" s="204">
        <v>2</v>
      </c>
      <c r="BA67" s="204">
        <f t="shared" si="19"/>
        <v>0</v>
      </c>
      <c r="BB67" s="204">
        <f t="shared" si="20"/>
        <v>0</v>
      </c>
      <c r="BC67" s="204">
        <f t="shared" si="21"/>
        <v>0</v>
      </c>
      <c r="BD67" s="204">
        <f t="shared" si="22"/>
        <v>0</v>
      </c>
      <c r="BE67" s="204">
        <f t="shared" si="23"/>
        <v>0</v>
      </c>
      <c r="CA67" s="229">
        <v>12</v>
      </c>
      <c r="CB67" s="229">
        <v>0</v>
      </c>
    </row>
    <row r="68" spans="1:80" ht="12.75">
      <c r="A68" s="230">
        <v>41</v>
      </c>
      <c r="B68" s="231" t="s">
        <v>218</v>
      </c>
      <c r="C68" s="232" t="s">
        <v>219</v>
      </c>
      <c r="D68" s="233" t="s">
        <v>176</v>
      </c>
      <c r="E68" s="234">
        <v>29.4</v>
      </c>
      <c r="F68" s="293">
        <v>0</v>
      </c>
      <c r="G68" s="235">
        <f t="shared" si="16"/>
        <v>0</v>
      </c>
      <c r="H68" s="236">
        <v>0.00576999999999828</v>
      </c>
      <c r="I68" s="237">
        <f t="shared" si="17"/>
        <v>0.1696379999999494</v>
      </c>
      <c r="J68" s="236"/>
      <c r="K68" s="237">
        <f t="shared" si="18"/>
        <v>0</v>
      </c>
      <c r="O68" s="229">
        <v>2</v>
      </c>
      <c r="AA68" s="204">
        <v>3</v>
      </c>
      <c r="AB68" s="204">
        <v>7</v>
      </c>
      <c r="AC68" s="204">
        <v>61187553</v>
      </c>
      <c r="AZ68" s="204">
        <v>2</v>
      </c>
      <c r="BA68" s="204">
        <f t="shared" si="19"/>
        <v>0</v>
      </c>
      <c r="BB68" s="204">
        <f t="shared" si="20"/>
        <v>0</v>
      </c>
      <c r="BC68" s="204">
        <f t="shared" si="21"/>
        <v>0</v>
      </c>
      <c r="BD68" s="204">
        <f t="shared" si="22"/>
        <v>0</v>
      </c>
      <c r="BE68" s="204">
        <f t="shared" si="23"/>
        <v>0</v>
      </c>
      <c r="CA68" s="229">
        <v>3</v>
      </c>
      <c r="CB68" s="229">
        <v>7</v>
      </c>
    </row>
    <row r="69" spans="1:57" ht="12.75">
      <c r="A69" s="239"/>
      <c r="B69" s="240" t="s">
        <v>95</v>
      </c>
      <c r="C69" s="241" t="s">
        <v>203</v>
      </c>
      <c r="D69" s="242"/>
      <c r="E69" s="243"/>
      <c r="F69" s="244">
        <v>0</v>
      </c>
      <c r="G69" s="245">
        <f>SUM(G60:G68)</f>
        <v>0</v>
      </c>
      <c r="H69" s="246"/>
      <c r="I69" s="247">
        <f>SUM(I60:I68)</f>
        <v>0.1696379999999494</v>
      </c>
      <c r="J69" s="246"/>
      <c r="K69" s="247">
        <f>SUM(K60:K68)</f>
        <v>0</v>
      </c>
      <c r="O69" s="229">
        <v>4</v>
      </c>
      <c r="BA69" s="248">
        <f>SUM(BA60:BA68)</f>
        <v>0</v>
      </c>
      <c r="BB69" s="248">
        <f>SUM(BB60:BB68)</f>
        <v>0</v>
      </c>
      <c r="BC69" s="248">
        <f>SUM(BC60:BC68)</f>
        <v>0</v>
      </c>
      <c r="BD69" s="248">
        <f>SUM(BD60:BD68)</f>
        <v>0</v>
      </c>
      <c r="BE69" s="248">
        <f>SUM(BE60:BE68)</f>
        <v>0</v>
      </c>
    </row>
    <row r="70" spans="1:15" ht="12.75">
      <c r="A70" s="219" t="s">
        <v>93</v>
      </c>
      <c r="B70" s="220" t="s">
        <v>220</v>
      </c>
      <c r="C70" s="221" t="s">
        <v>221</v>
      </c>
      <c r="D70" s="222"/>
      <c r="E70" s="223"/>
      <c r="F70" s="223"/>
      <c r="G70" s="224"/>
      <c r="H70" s="225"/>
      <c r="I70" s="226"/>
      <c r="J70" s="227"/>
      <c r="K70" s="228"/>
      <c r="O70" s="229">
        <v>1</v>
      </c>
    </row>
    <row r="71" spans="1:80" ht="12.75">
      <c r="A71" s="230">
        <v>42</v>
      </c>
      <c r="B71" s="231" t="s">
        <v>223</v>
      </c>
      <c r="C71" s="232" t="s">
        <v>224</v>
      </c>
      <c r="D71" s="233" t="s">
        <v>107</v>
      </c>
      <c r="E71" s="234">
        <v>31.56</v>
      </c>
      <c r="F71" s="293">
        <v>0</v>
      </c>
      <c r="G71" s="235">
        <f>E71*F71</f>
        <v>0</v>
      </c>
      <c r="H71" s="236">
        <v>0.00030999999999981</v>
      </c>
      <c r="I71" s="237">
        <f>E71*H71</f>
        <v>0.009783599999994003</v>
      </c>
      <c r="J71" s="236">
        <v>0</v>
      </c>
      <c r="K71" s="237">
        <f>E71*J71</f>
        <v>0</v>
      </c>
      <c r="O71" s="229">
        <v>2</v>
      </c>
      <c r="AA71" s="204">
        <v>1</v>
      </c>
      <c r="AB71" s="204">
        <v>7</v>
      </c>
      <c r="AC71" s="204">
        <v>7</v>
      </c>
      <c r="AZ71" s="204">
        <v>2</v>
      </c>
      <c r="BA71" s="204">
        <f>IF(AZ71=1,G71,0)</f>
        <v>0</v>
      </c>
      <c r="BB71" s="204">
        <f>IF(AZ71=2,G71,0)</f>
        <v>0</v>
      </c>
      <c r="BC71" s="204">
        <f>IF(AZ71=3,G71,0)</f>
        <v>0</v>
      </c>
      <c r="BD71" s="204">
        <f>IF(AZ71=4,G71,0)</f>
        <v>0</v>
      </c>
      <c r="BE71" s="204">
        <f>IF(AZ71=5,G71,0)</f>
        <v>0</v>
      </c>
      <c r="CA71" s="229">
        <v>1</v>
      </c>
      <c r="CB71" s="229">
        <v>7</v>
      </c>
    </row>
    <row r="72" spans="1:57" ht="12.75">
      <c r="A72" s="239"/>
      <c r="B72" s="240" t="s">
        <v>95</v>
      </c>
      <c r="C72" s="241" t="s">
        <v>222</v>
      </c>
      <c r="D72" s="242"/>
      <c r="E72" s="243"/>
      <c r="F72" s="244">
        <v>0</v>
      </c>
      <c r="G72" s="245">
        <f>SUM(G70:G71)</f>
        <v>0</v>
      </c>
      <c r="H72" s="246"/>
      <c r="I72" s="247">
        <f>SUM(I70:I71)</f>
        <v>0.009783599999994003</v>
      </c>
      <c r="J72" s="246"/>
      <c r="K72" s="247">
        <f>SUM(K70:K71)</f>
        <v>0</v>
      </c>
      <c r="O72" s="229">
        <v>4</v>
      </c>
      <c r="BA72" s="248">
        <f>SUM(BA70:BA71)</f>
        <v>0</v>
      </c>
      <c r="BB72" s="248">
        <f>SUM(BB70:BB71)</f>
        <v>0</v>
      </c>
      <c r="BC72" s="248">
        <f>SUM(BC70:BC71)</f>
        <v>0</v>
      </c>
      <c r="BD72" s="248">
        <f>SUM(BD70:BD71)</f>
        <v>0</v>
      </c>
      <c r="BE72" s="248">
        <f>SUM(BE70:BE71)</f>
        <v>0</v>
      </c>
    </row>
    <row r="73" spans="1:15" ht="12.75">
      <c r="A73" s="219" t="s">
        <v>93</v>
      </c>
      <c r="B73" s="220" t="s">
        <v>225</v>
      </c>
      <c r="C73" s="221" t="s">
        <v>226</v>
      </c>
      <c r="D73" s="222"/>
      <c r="E73" s="223"/>
      <c r="F73" s="223"/>
      <c r="G73" s="224"/>
      <c r="H73" s="225"/>
      <c r="I73" s="226"/>
      <c r="J73" s="227"/>
      <c r="K73" s="228"/>
      <c r="O73" s="229">
        <v>1</v>
      </c>
    </row>
    <row r="74" spans="1:80" ht="12.75">
      <c r="A74" s="230">
        <v>43</v>
      </c>
      <c r="B74" s="231" t="s">
        <v>228</v>
      </c>
      <c r="C74" s="232" t="s">
        <v>229</v>
      </c>
      <c r="D74" s="233" t="s">
        <v>230</v>
      </c>
      <c r="E74" s="234">
        <v>1</v>
      </c>
      <c r="F74" s="293">
        <v>0</v>
      </c>
      <c r="G74" s="235">
        <f>E74*F74</f>
        <v>0</v>
      </c>
      <c r="H74" s="236">
        <v>0.299430000000029</v>
      </c>
      <c r="I74" s="237">
        <f>E74*H74</f>
        <v>0.299430000000029</v>
      </c>
      <c r="J74" s="236">
        <v>0</v>
      </c>
      <c r="K74" s="237">
        <f>E74*J74</f>
        <v>0</v>
      </c>
      <c r="O74" s="229">
        <v>2</v>
      </c>
      <c r="AA74" s="204">
        <v>2</v>
      </c>
      <c r="AB74" s="204">
        <v>9</v>
      </c>
      <c r="AC74" s="204">
        <v>9</v>
      </c>
      <c r="AZ74" s="204">
        <v>4</v>
      </c>
      <c r="BA74" s="204">
        <f>IF(AZ74=1,G74,0)</f>
        <v>0</v>
      </c>
      <c r="BB74" s="204">
        <f>IF(AZ74=2,G74,0)</f>
        <v>0</v>
      </c>
      <c r="BC74" s="204">
        <f>IF(AZ74=3,G74,0)</f>
        <v>0</v>
      </c>
      <c r="BD74" s="204">
        <f>IF(AZ74=4,G74,0)</f>
        <v>0</v>
      </c>
      <c r="BE74" s="204">
        <f>IF(AZ74=5,G74,0)</f>
        <v>0</v>
      </c>
      <c r="CA74" s="229">
        <v>2</v>
      </c>
      <c r="CB74" s="229">
        <v>9</v>
      </c>
    </row>
    <row r="75" spans="1:80" ht="12.75">
      <c r="A75" s="230">
        <v>44</v>
      </c>
      <c r="B75" s="231" t="s">
        <v>231</v>
      </c>
      <c r="C75" s="232" t="s">
        <v>232</v>
      </c>
      <c r="D75" s="233" t="s">
        <v>130</v>
      </c>
      <c r="E75" s="234">
        <v>1</v>
      </c>
      <c r="F75" s="293">
        <v>0</v>
      </c>
      <c r="G75" s="235">
        <f>E75*F75</f>
        <v>0</v>
      </c>
      <c r="H75" s="236">
        <v>0</v>
      </c>
      <c r="I75" s="237">
        <f>E75*H75</f>
        <v>0</v>
      </c>
      <c r="J75" s="236"/>
      <c r="K75" s="237">
        <f>E75*J75</f>
        <v>0</v>
      </c>
      <c r="O75" s="229">
        <v>2</v>
      </c>
      <c r="AA75" s="204">
        <v>12</v>
      </c>
      <c r="AB75" s="204">
        <v>0</v>
      </c>
      <c r="AC75" s="204">
        <v>11</v>
      </c>
      <c r="AZ75" s="204">
        <v>4</v>
      </c>
      <c r="BA75" s="204">
        <f>IF(AZ75=1,G75,0)</f>
        <v>0</v>
      </c>
      <c r="BB75" s="204">
        <f>IF(AZ75=2,G75,0)</f>
        <v>0</v>
      </c>
      <c r="BC75" s="204">
        <f>IF(AZ75=3,G75,0)</f>
        <v>0</v>
      </c>
      <c r="BD75" s="204">
        <f>IF(AZ75=4,G75,0)</f>
        <v>0</v>
      </c>
      <c r="BE75" s="204">
        <f>IF(AZ75=5,G75,0)</f>
        <v>0</v>
      </c>
      <c r="CA75" s="229">
        <v>12</v>
      </c>
      <c r="CB75" s="229">
        <v>0</v>
      </c>
    </row>
    <row r="76" spans="1:57" ht="12.75">
      <c r="A76" s="239"/>
      <c r="B76" s="240" t="s">
        <v>95</v>
      </c>
      <c r="C76" s="241" t="s">
        <v>227</v>
      </c>
      <c r="D76" s="242"/>
      <c r="E76" s="243"/>
      <c r="F76" s="244">
        <v>0</v>
      </c>
      <c r="G76" s="245">
        <f>SUM(G73:G75)</f>
        <v>0</v>
      </c>
      <c r="H76" s="246"/>
      <c r="I76" s="247">
        <f>SUM(I73:I75)</f>
        <v>0.299430000000029</v>
      </c>
      <c r="J76" s="246"/>
      <c r="K76" s="247">
        <f>SUM(K73:K75)</f>
        <v>0</v>
      </c>
      <c r="O76" s="229">
        <v>4</v>
      </c>
      <c r="BA76" s="248">
        <f>SUM(BA73:BA75)</f>
        <v>0</v>
      </c>
      <c r="BB76" s="248">
        <f>SUM(BB73:BB75)</f>
        <v>0</v>
      </c>
      <c r="BC76" s="248">
        <f>SUM(BC73:BC75)</f>
        <v>0</v>
      </c>
      <c r="BD76" s="248">
        <f>SUM(BD73:BD75)</f>
        <v>0</v>
      </c>
      <c r="BE76" s="248">
        <f>SUM(BE73:BE75)</f>
        <v>0</v>
      </c>
    </row>
    <row r="77" spans="1:15" ht="12.75">
      <c r="A77" s="219" t="s">
        <v>93</v>
      </c>
      <c r="B77" s="220" t="s">
        <v>233</v>
      </c>
      <c r="C77" s="221" t="s">
        <v>234</v>
      </c>
      <c r="D77" s="222"/>
      <c r="E77" s="223"/>
      <c r="F77" s="223"/>
      <c r="G77" s="224"/>
      <c r="H77" s="225"/>
      <c r="I77" s="226"/>
      <c r="J77" s="227"/>
      <c r="K77" s="228"/>
      <c r="O77" s="229">
        <v>1</v>
      </c>
    </row>
    <row r="78" spans="1:80" ht="12.75">
      <c r="A78" s="230">
        <v>45</v>
      </c>
      <c r="B78" s="231" t="s">
        <v>236</v>
      </c>
      <c r="C78" s="232" t="s">
        <v>237</v>
      </c>
      <c r="D78" s="233" t="s">
        <v>159</v>
      </c>
      <c r="E78" s="234">
        <v>4.70885999999961</v>
      </c>
      <c r="F78" s="293">
        <v>0</v>
      </c>
      <c r="G78" s="235">
        <f>E78*F78</f>
        <v>0</v>
      </c>
      <c r="H78" s="236">
        <v>0</v>
      </c>
      <c r="I78" s="237">
        <f>E78*H78</f>
        <v>0</v>
      </c>
      <c r="J78" s="236"/>
      <c r="K78" s="237">
        <f>E78*J78</f>
        <v>0</v>
      </c>
      <c r="O78" s="229">
        <v>2</v>
      </c>
      <c r="AA78" s="204">
        <v>8</v>
      </c>
      <c r="AB78" s="204">
        <v>0</v>
      </c>
      <c r="AC78" s="204">
        <v>3</v>
      </c>
      <c r="AZ78" s="204">
        <v>1</v>
      </c>
      <c r="BA78" s="204">
        <f>IF(AZ78=1,G78,0)</f>
        <v>0</v>
      </c>
      <c r="BB78" s="204">
        <f>IF(AZ78=2,G78,0)</f>
        <v>0</v>
      </c>
      <c r="BC78" s="204">
        <f>IF(AZ78=3,G78,0)</f>
        <v>0</v>
      </c>
      <c r="BD78" s="204">
        <f>IF(AZ78=4,G78,0)</f>
        <v>0</v>
      </c>
      <c r="BE78" s="204">
        <f>IF(AZ78=5,G78,0)</f>
        <v>0</v>
      </c>
      <c r="CA78" s="229">
        <v>8</v>
      </c>
      <c r="CB78" s="229">
        <v>0</v>
      </c>
    </row>
    <row r="79" spans="1:80" ht="12.75">
      <c r="A79" s="230">
        <v>46</v>
      </c>
      <c r="B79" s="231" t="s">
        <v>238</v>
      </c>
      <c r="C79" s="232" t="s">
        <v>239</v>
      </c>
      <c r="D79" s="233" t="s">
        <v>159</v>
      </c>
      <c r="E79" s="234">
        <v>4.70885999999961</v>
      </c>
      <c r="F79" s="293">
        <v>0</v>
      </c>
      <c r="G79" s="235">
        <f>E79*F79</f>
        <v>0</v>
      </c>
      <c r="H79" s="236">
        <v>0</v>
      </c>
      <c r="I79" s="237">
        <f>E79*H79</f>
        <v>0</v>
      </c>
      <c r="J79" s="236"/>
      <c r="K79" s="237">
        <f>E79*J79</f>
        <v>0</v>
      </c>
      <c r="O79" s="229">
        <v>2</v>
      </c>
      <c r="AA79" s="204">
        <v>8</v>
      </c>
      <c r="AB79" s="204">
        <v>0</v>
      </c>
      <c r="AC79" s="204">
        <v>3</v>
      </c>
      <c r="AZ79" s="204">
        <v>1</v>
      </c>
      <c r="BA79" s="204">
        <f>IF(AZ79=1,G79,0)</f>
        <v>0</v>
      </c>
      <c r="BB79" s="204">
        <f>IF(AZ79=2,G79,0)</f>
        <v>0</v>
      </c>
      <c r="BC79" s="204">
        <f>IF(AZ79=3,G79,0)</f>
        <v>0</v>
      </c>
      <c r="BD79" s="204">
        <f>IF(AZ79=4,G79,0)</f>
        <v>0</v>
      </c>
      <c r="BE79" s="204">
        <f>IF(AZ79=5,G79,0)</f>
        <v>0</v>
      </c>
      <c r="CA79" s="229">
        <v>8</v>
      </c>
      <c r="CB79" s="229">
        <v>0</v>
      </c>
    </row>
    <row r="80" spans="1:80" ht="12.75">
      <c r="A80" s="230">
        <v>47</v>
      </c>
      <c r="B80" s="231" t="s">
        <v>240</v>
      </c>
      <c r="C80" s="232" t="s">
        <v>241</v>
      </c>
      <c r="D80" s="233" t="s">
        <v>159</v>
      </c>
      <c r="E80" s="234">
        <v>4.70885999999961</v>
      </c>
      <c r="F80" s="293">
        <v>0</v>
      </c>
      <c r="G80" s="235">
        <f>E80*F80</f>
        <v>0</v>
      </c>
      <c r="H80" s="236">
        <v>0</v>
      </c>
      <c r="I80" s="237">
        <f>E80*H80</f>
        <v>0</v>
      </c>
      <c r="J80" s="236"/>
      <c r="K80" s="237">
        <f>E80*J80</f>
        <v>0</v>
      </c>
      <c r="O80" s="229">
        <v>2</v>
      </c>
      <c r="AA80" s="204">
        <v>8</v>
      </c>
      <c r="AB80" s="204">
        <v>0</v>
      </c>
      <c r="AC80" s="204">
        <v>3</v>
      </c>
      <c r="AZ80" s="204">
        <v>1</v>
      </c>
      <c r="BA80" s="204">
        <f>IF(AZ80=1,G80,0)</f>
        <v>0</v>
      </c>
      <c r="BB80" s="204">
        <f>IF(AZ80=2,G80,0)</f>
        <v>0</v>
      </c>
      <c r="BC80" s="204">
        <f>IF(AZ80=3,G80,0)</f>
        <v>0</v>
      </c>
      <c r="BD80" s="204">
        <f>IF(AZ80=4,G80,0)</f>
        <v>0</v>
      </c>
      <c r="BE80" s="204">
        <f>IF(AZ80=5,G80,0)</f>
        <v>0</v>
      </c>
      <c r="CA80" s="229">
        <v>8</v>
      </c>
      <c r="CB80" s="229">
        <v>0</v>
      </c>
    </row>
    <row r="81" spans="1:80" ht="12.75">
      <c r="A81" s="230">
        <v>48</v>
      </c>
      <c r="B81" s="231" t="s">
        <v>242</v>
      </c>
      <c r="C81" s="232" t="s">
        <v>243</v>
      </c>
      <c r="D81" s="233" t="s">
        <v>159</v>
      </c>
      <c r="E81" s="234">
        <v>89.4683399999925</v>
      </c>
      <c r="F81" s="293">
        <v>0</v>
      </c>
      <c r="G81" s="235">
        <f>E81*F81</f>
        <v>0</v>
      </c>
      <c r="H81" s="236">
        <v>0</v>
      </c>
      <c r="I81" s="237">
        <f>E81*H81</f>
        <v>0</v>
      </c>
      <c r="J81" s="236"/>
      <c r="K81" s="237">
        <f>E81*J81</f>
        <v>0</v>
      </c>
      <c r="O81" s="229">
        <v>2</v>
      </c>
      <c r="AA81" s="204">
        <v>8</v>
      </c>
      <c r="AB81" s="204">
        <v>0</v>
      </c>
      <c r="AC81" s="204">
        <v>3</v>
      </c>
      <c r="AZ81" s="204">
        <v>1</v>
      </c>
      <c r="BA81" s="204">
        <f>IF(AZ81=1,G81,0)</f>
        <v>0</v>
      </c>
      <c r="BB81" s="204">
        <f>IF(AZ81=2,G81,0)</f>
        <v>0</v>
      </c>
      <c r="BC81" s="204">
        <f>IF(AZ81=3,G81,0)</f>
        <v>0</v>
      </c>
      <c r="BD81" s="204">
        <f>IF(AZ81=4,G81,0)</f>
        <v>0</v>
      </c>
      <c r="BE81" s="204">
        <f>IF(AZ81=5,G81,0)</f>
        <v>0</v>
      </c>
      <c r="CA81" s="229">
        <v>8</v>
      </c>
      <c r="CB81" s="229">
        <v>0</v>
      </c>
    </row>
    <row r="82" spans="1:80" ht="12.75">
      <c r="A82" s="230">
        <v>49</v>
      </c>
      <c r="B82" s="231" t="s">
        <v>244</v>
      </c>
      <c r="C82" s="232" t="s">
        <v>245</v>
      </c>
      <c r="D82" s="233" t="s">
        <v>159</v>
      </c>
      <c r="E82" s="234">
        <v>4.70885999999961</v>
      </c>
      <c r="F82" s="293">
        <v>0</v>
      </c>
      <c r="G82" s="235">
        <f>E82*F82</f>
        <v>0</v>
      </c>
      <c r="H82" s="236">
        <v>0</v>
      </c>
      <c r="I82" s="237">
        <f>E82*H82</f>
        <v>0</v>
      </c>
      <c r="J82" s="236"/>
      <c r="K82" s="237">
        <f>E82*J82</f>
        <v>0</v>
      </c>
      <c r="O82" s="229">
        <v>2</v>
      </c>
      <c r="AA82" s="204">
        <v>8</v>
      </c>
      <c r="AB82" s="204">
        <v>0</v>
      </c>
      <c r="AC82" s="204">
        <v>3</v>
      </c>
      <c r="AZ82" s="204">
        <v>1</v>
      </c>
      <c r="BA82" s="204">
        <f>IF(AZ82=1,G82,0)</f>
        <v>0</v>
      </c>
      <c r="BB82" s="204">
        <f>IF(AZ82=2,G82,0)</f>
        <v>0</v>
      </c>
      <c r="BC82" s="204">
        <f>IF(AZ82=3,G82,0)</f>
        <v>0</v>
      </c>
      <c r="BD82" s="204">
        <f>IF(AZ82=4,G82,0)</f>
        <v>0</v>
      </c>
      <c r="BE82" s="204">
        <f>IF(AZ82=5,G82,0)</f>
        <v>0</v>
      </c>
      <c r="CA82" s="229">
        <v>8</v>
      </c>
      <c r="CB82" s="229">
        <v>0</v>
      </c>
    </row>
    <row r="83" spans="1:57" ht="12.75">
      <c r="A83" s="239"/>
      <c r="B83" s="240" t="s">
        <v>95</v>
      </c>
      <c r="C83" s="241" t="s">
        <v>235</v>
      </c>
      <c r="D83" s="242"/>
      <c r="E83" s="243"/>
      <c r="F83" s="244">
        <v>0</v>
      </c>
      <c r="G83" s="245">
        <f>SUM(G77:G82)</f>
        <v>0</v>
      </c>
      <c r="H83" s="246"/>
      <c r="I83" s="247">
        <f>SUM(I77:I82)</f>
        <v>0</v>
      </c>
      <c r="J83" s="246"/>
      <c r="K83" s="247">
        <f>SUM(K77:K82)</f>
        <v>0</v>
      </c>
      <c r="O83" s="229">
        <v>4</v>
      </c>
      <c r="BA83" s="248">
        <f>SUM(BA77:BA82)</f>
        <v>0</v>
      </c>
      <c r="BB83" s="248">
        <f>SUM(BB77:BB82)</f>
        <v>0</v>
      </c>
      <c r="BC83" s="248">
        <f>SUM(BC77:BC82)</f>
        <v>0</v>
      </c>
      <c r="BD83" s="248">
        <f>SUM(BD77:BD82)</f>
        <v>0</v>
      </c>
      <c r="BE83" s="248">
        <f>SUM(BE77:BE82)</f>
        <v>0</v>
      </c>
    </row>
    <row r="84" ht="12.75">
      <c r="E84" s="204"/>
    </row>
    <row r="85" spans="5:7" ht="12.75">
      <c r="E85" s="204"/>
      <c r="G85" s="259"/>
    </row>
    <row r="86" ht="12.75">
      <c r="E86" s="204"/>
    </row>
    <row r="87" ht="12.75">
      <c r="E87" s="204"/>
    </row>
    <row r="88" ht="12.75">
      <c r="E88" s="204"/>
    </row>
    <row r="89" ht="12.75">
      <c r="E89" s="204"/>
    </row>
    <row r="90" ht="12.75">
      <c r="E90" s="204"/>
    </row>
    <row r="91" ht="12.75">
      <c r="E91" s="204"/>
    </row>
    <row r="92" ht="12.75">
      <c r="E92" s="204"/>
    </row>
    <row r="93" ht="12.75">
      <c r="E93" s="204"/>
    </row>
    <row r="94" ht="12.75">
      <c r="E94" s="204"/>
    </row>
    <row r="95" ht="12.75">
      <c r="E95" s="204"/>
    </row>
    <row r="96" ht="12.75">
      <c r="E96" s="204"/>
    </row>
    <row r="97" ht="12.75">
      <c r="E97" s="204"/>
    </row>
    <row r="98" ht="12.75">
      <c r="E98" s="204"/>
    </row>
    <row r="99" ht="12.75">
      <c r="E99" s="204"/>
    </row>
    <row r="100" ht="12.75">
      <c r="E100" s="204"/>
    </row>
    <row r="101" ht="12.75">
      <c r="E101" s="204"/>
    </row>
    <row r="102" ht="12.75">
      <c r="E102" s="204"/>
    </row>
    <row r="103" ht="12.75">
      <c r="E103" s="204"/>
    </row>
    <row r="104" ht="12.75">
      <c r="E104" s="204"/>
    </row>
    <row r="105" ht="12.75">
      <c r="E105" s="204"/>
    </row>
    <row r="106" ht="12.75">
      <c r="E106" s="204"/>
    </row>
    <row r="107" spans="1:7" ht="12.75">
      <c r="A107" s="238"/>
      <c r="B107" s="238"/>
      <c r="C107" s="238"/>
      <c r="D107" s="238"/>
      <c r="E107" s="238"/>
      <c r="F107" s="238"/>
      <c r="G107" s="238"/>
    </row>
    <row r="108" spans="1:7" ht="12.75">
      <c r="A108" s="238"/>
      <c r="B108" s="238"/>
      <c r="C108" s="238"/>
      <c r="D108" s="238"/>
      <c r="E108" s="238"/>
      <c r="F108" s="238"/>
      <c r="G108" s="238"/>
    </row>
    <row r="109" spans="1:7" ht="12.75">
      <c r="A109" s="238"/>
      <c r="B109" s="238"/>
      <c r="C109" s="238"/>
      <c r="D109" s="238"/>
      <c r="E109" s="238"/>
      <c r="F109" s="238"/>
      <c r="G109" s="238"/>
    </row>
    <row r="110" spans="1:7" ht="12.75">
      <c r="A110" s="238"/>
      <c r="B110" s="238"/>
      <c r="C110" s="238"/>
      <c r="D110" s="238"/>
      <c r="E110" s="238"/>
      <c r="F110" s="238"/>
      <c r="G110" s="238"/>
    </row>
    <row r="111" ht="12.75">
      <c r="E111" s="204"/>
    </row>
    <row r="112" ht="12.75">
      <c r="E112" s="204"/>
    </row>
    <row r="113" ht="12.75">
      <c r="E113" s="204"/>
    </row>
    <row r="114" ht="12.75">
      <c r="E114" s="204"/>
    </row>
    <row r="115" ht="12.75">
      <c r="E115" s="204"/>
    </row>
    <row r="116" ht="12.75">
      <c r="E116" s="204"/>
    </row>
    <row r="117" ht="12.75">
      <c r="E117" s="204"/>
    </row>
    <row r="118" ht="12.75">
      <c r="E118" s="204"/>
    </row>
    <row r="119" ht="12.75">
      <c r="E119" s="204"/>
    </row>
    <row r="120" ht="12.75">
      <c r="E120" s="204"/>
    </row>
    <row r="121" ht="12.75">
      <c r="E121" s="204"/>
    </row>
    <row r="122" ht="12.75">
      <c r="E122" s="204"/>
    </row>
    <row r="123" ht="12.75">
      <c r="E123" s="204"/>
    </row>
    <row r="124" ht="12.75">
      <c r="E124" s="204"/>
    </row>
    <row r="125" ht="12.75">
      <c r="E125" s="204"/>
    </row>
    <row r="126" ht="12.75">
      <c r="E126" s="204"/>
    </row>
    <row r="127" ht="12.75">
      <c r="E127" s="204"/>
    </row>
    <row r="128" ht="12.75">
      <c r="E128" s="204"/>
    </row>
    <row r="129" ht="12.75">
      <c r="E129" s="204"/>
    </row>
    <row r="130" ht="12.75">
      <c r="E130" s="204"/>
    </row>
    <row r="131" ht="12.75">
      <c r="E131" s="204"/>
    </row>
    <row r="132" ht="12.75">
      <c r="E132" s="204"/>
    </row>
    <row r="133" ht="12.75">
      <c r="E133" s="204"/>
    </row>
    <row r="134" ht="12.75">
      <c r="E134" s="204"/>
    </row>
    <row r="135" ht="12.75">
      <c r="E135" s="204"/>
    </row>
    <row r="136" ht="12.75">
      <c r="E136" s="204"/>
    </row>
    <row r="137" ht="12.75">
      <c r="E137" s="204"/>
    </row>
    <row r="138" ht="12.75">
      <c r="E138" s="204"/>
    </row>
    <row r="139" ht="12.75">
      <c r="E139" s="204"/>
    </row>
    <row r="140" ht="12.75">
      <c r="E140" s="204"/>
    </row>
    <row r="141" ht="12.75">
      <c r="E141" s="204"/>
    </row>
    <row r="142" spans="1:2" ht="12.75">
      <c r="A142" s="249"/>
      <c r="B142" s="249"/>
    </row>
    <row r="143" spans="1:7" ht="12.75">
      <c r="A143" s="238"/>
      <c r="B143" s="238"/>
      <c r="C143" s="250"/>
      <c r="D143" s="250"/>
      <c r="E143" s="251"/>
      <c r="F143" s="250"/>
      <c r="G143" s="252"/>
    </row>
    <row r="144" spans="1:7" ht="12.75">
      <c r="A144" s="253"/>
      <c r="B144" s="253"/>
      <c r="C144" s="238"/>
      <c r="D144" s="238"/>
      <c r="E144" s="254"/>
      <c r="F144" s="238"/>
      <c r="G144" s="238"/>
    </row>
    <row r="145" spans="1:7" ht="12.75">
      <c r="A145" s="238"/>
      <c r="B145" s="238"/>
      <c r="C145" s="238"/>
      <c r="D145" s="238"/>
      <c r="E145" s="254"/>
      <c r="F145" s="238"/>
      <c r="G145" s="238"/>
    </row>
    <row r="146" spans="1:7" ht="12.75">
      <c r="A146" s="238"/>
      <c r="B146" s="238"/>
      <c r="C146" s="238"/>
      <c r="D146" s="238"/>
      <c r="E146" s="254"/>
      <c r="F146" s="238"/>
      <c r="G146" s="238"/>
    </row>
    <row r="147" spans="1:7" ht="12.75">
      <c r="A147" s="238"/>
      <c r="B147" s="238"/>
      <c r="C147" s="238"/>
      <c r="D147" s="238"/>
      <c r="E147" s="254"/>
      <c r="F147" s="238"/>
      <c r="G147" s="238"/>
    </row>
    <row r="148" spans="1:7" ht="12.75">
      <c r="A148" s="238"/>
      <c r="B148" s="238"/>
      <c r="C148" s="238"/>
      <c r="D148" s="238"/>
      <c r="E148" s="254"/>
      <c r="F148" s="238"/>
      <c r="G148" s="238"/>
    </row>
    <row r="149" spans="1:7" ht="12.75">
      <c r="A149" s="238"/>
      <c r="B149" s="238"/>
      <c r="C149" s="238"/>
      <c r="D149" s="238"/>
      <c r="E149" s="254"/>
      <c r="F149" s="238"/>
      <c r="G149" s="238"/>
    </row>
    <row r="150" spans="1:7" ht="12.75">
      <c r="A150" s="238"/>
      <c r="B150" s="238"/>
      <c r="C150" s="238"/>
      <c r="D150" s="238"/>
      <c r="E150" s="254"/>
      <c r="F150" s="238"/>
      <c r="G150" s="238"/>
    </row>
    <row r="151" spans="1:7" ht="12.75">
      <c r="A151" s="238"/>
      <c r="B151" s="238"/>
      <c r="C151" s="238"/>
      <c r="D151" s="238"/>
      <c r="E151" s="254"/>
      <c r="F151" s="238"/>
      <c r="G151" s="238"/>
    </row>
    <row r="152" spans="1:7" ht="12.75">
      <c r="A152" s="238"/>
      <c r="B152" s="238"/>
      <c r="C152" s="238"/>
      <c r="D152" s="238"/>
      <c r="E152" s="254"/>
      <c r="F152" s="238"/>
      <c r="G152" s="238"/>
    </row>
    <row r="153" spans="1:7" ht="12.75">
      <c r="A153" s="238"/>
      <c r="B153" s="238"/>
      <c r="C153" s="238"/>
      <c r="D153" s="238"/>
      <c r="E153" s="254"/>
      <c r="F153" s="238"/>
      <c r="G153" s="238"/>
    </row>
    <row r="154" spans="1:7" ht="12.75">
      <c r="A154" s="238"/>
      <c r="B154" s="238"/>
      <c r="C154" s="238"/>
      <c r="D154" s="238"/>
      <c r="E154" s="254"/>
      <c r="F154" s="238"/>
      <c r="G154" s="238"/>
    </row>
    <row r="155" spans="1:7" ht="12.75">
      <c r="A155" s="238"/>
      <c r="B155" s="238"/>
      <c r="C155" s="238"/>
      <c r="D155" s="238"/>
      <c r="E155" s="254"/>
      <c r="F155" s="238"/>
      <c r="G155" s="238"/>
    </row>
    <row r="156" spans="1:7" ht="12.75">
      <c r="A156" s="238"/>
      <c r="B156" s="238"/>
      <c r="C156" s="238"/>
      <c r="D156" s="238"/>
      <c r="E156" s="254"/>
      <c r="F156" s="238"/>
      <c r="G156" s="238"/>
    </row>
  </sheetData>
  <sheetProtection sheet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Uzivatel</cp:lastModifiedBy>
  <dcterms:created xsi:type="dcterms:W3CDTF">2017-05-31T05:09:00Z</dcterms:created>
  <dcterms:modified xsi:type="dcterms:W3CDTF">2017-05-31T10:59:46Z</dcterms:modified>
  <cp:category/>
  <cp:version/>
  <cp:contentType/>
  <cp:contentStatus/>
</cp:coreProperties>
</file>