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5456" windowHeight="972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'Rekapitulace'!$G$12</definedName>
    <definedName name="Dodavka0">'Položky'!#REF!</definedName>
    <definedName name="HSV">'Rekapitulace'!$E$12</definedName>
    <definedName name="HSV0">'Položky'!#REF!</definedName>
    <definedName name="HZS">'Rekapitulace'!$I$12</definedName>
    <definedName name="HZS0">'Položky'!#REF!</definedName>
    <definedName name="JKSO">'Krycí list'!$G$2</definedName>
    <definedName name="MJ">'Krycí list'!$G$5</definedName>
    <definedName name="Mont">'Rekapitulace'!$H$12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'Položky'!$A$1:$I$63</definedName>
    <definedName name="_xlnm.Print_Area" localSheetId="1">'Rekapitulace'!$A$1:$I$26</definedName>
    <definedName name="PocetMJ">'Krycí list'!$G$6</definedName>
    <definedName name="Poznamka">'Krycí list'!$B$37</definedName>
    <definedName name="Projektant">'Krycí list'!$C$8</definedName>
    <definedName name="PSV">'Rekapitulace'!$F$12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<sst xmlns="http://schemas.openxmlformats.org/spreadsheetml/2006/main" count="262" uniqueCount="181">
  <si>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</si>
  <si>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</si>
  <si>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</si>
  <si>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</si>
  <si>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</si>
  <si>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</si>
  <si>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</si>
  <si>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</si>
  <si>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</si>
  <si>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</si>
  <si>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</si>
  <si>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</si>
  <si>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</si>
  <si>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</si>
  <si>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</si>
  <si>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</si>
  <si>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</si>
  <si>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</si>
  <si>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</si>
  <si>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</si>
  <si>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</si>
  <si>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</si>
  <si>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</si>
  <si>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</si>
  <si>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</si>
  <si>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</si>
  <si>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</si>
  <si>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</si>
  <si>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</si>
  <si>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</si>
  <si>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</si>
  <si>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</si>
  <si>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</si>
  <si>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</si>
  <si>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</si>
  <si>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</si>
  <si>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</si>
  <si>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</si>
  <si>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</si>
  <si>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</si>
  <si>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</si>
  <si>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</si>
  <si>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</si>
  <si>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</si>
  <si>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</si>
  <si>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</si>
  <si>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</si>
  <si>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</si>
  <si>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</si>
  <si>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</si>
  <si>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</si>
  <si>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</si>
  <si>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</si>
  <si>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</si>
  <si>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</si>
  <si>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</si>
  <si>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</si>
  <si>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</si>
  <si>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</si>
  <si>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</si>
  <si>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</si>
  <si>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</si>
  <si>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</si>
  <si>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</si>
  <si>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</si>
  <si>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</si>
  <si>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</si>
  <si>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</si>
  <si>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</si>
  <si>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</si>
  <si>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</si>
  <si>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</si>
  <si>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</si>
  <si>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</si>
  <si>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</si>
  <si>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</si>
  <si>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Díl:</t>
  </si>
  <si>
    <t>1</t>
  </si>
  <si>
    <t>Zemní práce</t>
  </si>
  <si>
    <t>Celkem za</t>
  </si>
  <si>
    <t>2011-1</t>
  </si>
  <si>
    <t>822.29</t>
  </si>
  <si>
    <t>m2</t>
  </si>
  <si>
    <t>Polní cesta HPCN 6b - 2.část</t>
  </si>
  <si>
    <t>121101102R00</t>
  </si>
  <si>
    <t>Sejmutí ornice s přemístěním přes 50 do 100 m</t>
  </si>
  <si>
    <t>m3</t>
  </si>
  <si>
    <t>576,6*0,15</t>
  </si>
  <si>
    <t>122202202R00</t>
  </si>
  <si>
    <t>Odkopávky pro silnice v hor. 3 do 1000 m3</t>
  </si>
  <si>
    <t>122202209R00</t>
  </si>
  <si>
    <t>Příplatek za lepivost - odkop. pro silnice v hor.3</t>
  </si>
  <si>
    <t>20%  z položky:119,7*0,2</t>
  </si>
  <si>
    <t>162201102R00</t>
  </si>
  <si>
    <t>Vodorovné přemístění výkopku z hor.1-4 do 50 m</t>
  </si>
  <si>
    <t>přesun zeminy po trase:22,8</t>
  </si>
  <si>
    <t>162301101R00</t>
  </si>
  <si>
    <t>Vodorovné přemístění výkopku z hor.1-4 do 500 m</t>
  </si>
  <si>
    <t>zemina na terénní )pravy podél komunikace:2*12,9</t>
  </si>
  <si>
    <t>zemina na krajnice:2*31,6</t>
  </si>
  <si>
    <t>162601102R00</t>
  </si>
  <si>
    <t>Vodorovné přemístění výkopku z hor.1-4 do 5000 m</t>
  </si>
  <si>
    <t>sejmutá ornice na skládku:86,49</t>
  </si>
  <si>
    <t>přebytek zeminy z výkopů na skládku:81,4-(12,9+31,6)</t>
  </si>
  <si>
    <t>167101102R00</t>
  </si>
  <si>
    <t>Nakládání výkopku z hor.1-4 v množství nad 100 m3</t>
  </si>
  <si>
    <t>zemina na terénní )pravy podél komunikace:12,9</t>
  </si>
  <si>
    <t>zemina na krajnice:31,6</t>
  </si>
  <si>
    <t>171101131R00</t>
  </si>
  <si>
    <t>Uložení sypaniny z hor.soudržných a nesoudržných</t>
  </si>
  <si>
    <t>do silničního tělesa:38,4</t>
  </si>
  <si>
    <t>na terénní úpravy:12,9</t>
  </si>
  <si>
    <t>171201201R00</t>
  </si>
  <si>
    <t>Uložení sypaniny na skládku</t>
  </si>
  <si>
    <t>181101102R00</t>
  </si>
  <si>
    <t>Úprava pláně v zářezech v hor. 1-4, se zhutněním</t>
  </si>
  <si>
    <t>181201101R00</t>
  </si>
  <si>
    <t>Úprava pláně v násypech v hor. 1-4, bez zhutnění</t>
  </si>
  <si>
    <t>181201102R00</t>
  </si>
  <si>
    <t>Úprava pláně v násypech v hor. 1-4, se zhutněním</t>
  </si>
  <si>
    <t>do silničního tělesa:118,7</t>
  </si>
  <si>
    <t>na terénní úpravy:118,3</t>
  </si>
  <si>
    <t>182201101R00</t>
  </si>
  <si>
    <t>Svahování násypů</t>
  </si>
  <si>
    <t>4</t>
  </si>
  <si>
    <t>Vodorovné konstrukce</t>
  </si>
  <si>
    <t>457971112R00</t>
  </si>
  <si>
    <t>Zřízení vrstvy z geotextilie skl.do 1:5,š.do 7,5 m</t>
  </si>
  <si>
    <t>Nab -4</t>
  </si>
  <si>
    <t>Geotextilie 400 g/m2 šíře 6,5</t>
  </si>
  <si>
    <t>545*1,1</t>
  </si>
  <si>
    <t>5</t>
  </si>
  <si>
    <t>Komunikace</t>
  </si>
  <si>
    <t>564761111R00</t>
  </si>
  <si>
    <t>Podklad z kameniva drceného vel.32-63 mm,tl. 20 cm</t>
  </si>
  <si>
    <t>564861111R00</t>
  </si>
  <si>
    <t>Podklad ze štěrkodrti po zhutnění tloušťky 20 cm</t>
  </si>
  <si>
    <t>565161221R00</t>
  </si>
  <si>
    <t>Podklad kamen. obal. asfaltem tř.2 nad 3 m,tl.8 cm</t>
  </si>
  <si>
    <t>569903311R00</t>
  </si>
  <si>
    <t>Zřízení zemních krajnic se zhutněním</t>
  </si>
  <si>
    <t>573312111R00</t>
  </si>
  <si>
    <t>Prolití podkladu z kameniva asfaltem, 3,0 kg/m2</t>
  </si>
  <si>
    <t>577142212R00</t>
  </si>
  <si>
    <t>Beton asfalt. ABJ,ABS,ABH tř.2 nad 3 m, tl. 5 cm</t>
  </si>
  <si>
    <t>Nab -1</t>
  </si>
  <si>
    <t>Podklad ze zeminy stab.DOROSOL, tl. 30 cm</t>
  </si>
  <si>
    <t>91</t>
  </si>
  <si>
    <t>Doplňující práce na komunikaci</t>
  </si>
  <si>
    <t>917862111R00</t>
  </si>
  <si>
    <t>Osazení stojat. obrub. bet. s opěrou,lože z B 12,5</t>
  </si>
  <si>
    <t>m</t>
  </si>
  <si>
    <t>pravá strana:2,5+9+4</t>
  </si>
  <si>
    <t>levá strana:11</t>
  </si>
  <si>
    <t>918101111R00</t>
  </si>
  <si>
    <t>Lože pod obrubníky nebo obruby dlažeb z B 12,5</t>
  </si>
  <si>
    <t>26,5*0,3*0,15</t>
  </si>
  <si>
    <t>59217503</t>
  </si>
  <si>
    <t>Obrubník Best MONO l přírodní 100x15/12x30 cm</t>
  </si>
  <si>
    <t>kus</t>
  </si>
  <si>
    <t>26,5*1,02</t>
  </si>
  <si>
    <t>99</t>
  </si>
  <si>
    <t>Staveništní přesun hmot</t>
  </si>
  <si>
    <t>998225111R00</t>
  </si>
  <si>
    <t xml:space="preserve">Přesun hmot, pozemní komunikace, kryt živičný </t>
  </si>
  <si>
    <t>t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</si>
  <si>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</si>
  <si>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</si>
  <si>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</si>
  <si>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</si>
  <si>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</si>
  <si>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</si>
  <si>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</si>
  <si>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</si>
  <si>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Polní cesta HPCN 6b</t>
  </si>
  <si>
    <t>Pozemkový úřad Tábor</t>
  </si>
  <si>
    <t>1b</t>
  </si>
  <si>
    <t>Prostorové  vytýčení stavby komunikace odpovědným geodetem</t>
  </si>
  <si>
    <t>Geodetické zaměření ke kolaudaci</t>
  </si>
  <si>
    <t>hm</t>
  </si>
  <si>
    <t>hm(100m)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</si>
</sst>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#,##0.00000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6" fillId="23" borderId="6" applyNumberFormat="0" applyFont="0" applyAlignment="0" applyProtection="0"/>
    <xf numFmtId="9" fontId="26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Continuous" vertical="top"/>
    </xf>
    <xf numFmtId="0" fontId="0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Continuous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49" fontId="2" fillId="0" borderId="17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49" fontId="2" fillId="0" borderId="21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2" fillId="0" borderId="21" xfId="0" applyNumberFormat="1" applyFont="1" applyFill="1" applyBorder="1" applyAlignment="1">
      <alignment horizontal="left"/>
    </xf>
    <xf numFmtId="49" fontId="0" fillId="0" borderId="22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0" fontId="2" fillId="0" borderId="24" xfId="0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Continuous" vertical="center"/>
    </xf>
    <xf numFmtId="0" fontId="4" fillId="0" borderId="27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 shrinkToFit="1"/>
    </xf>
    <xf numFmtId="0" fontId="0" fillId="0" borderId="35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165" fontId="0" fillId="0" borderId="48" xfId="0" applyNumberFormat="1" applyFont="1" applyFill="1" applyBorder="1" applyAlignment="1">
      <alignment horizontal="right"/>
    </xf>
    <xf numFmtId="0" fontId="0" fillId="0" borderId="48" xfId="0" applyFont="1" applyFill="1" applyBorder="1" applyAlignment="1">
      <alignment/>
    </xf>
    <xf numFmtId="165" fontId="0" fillId="0" borderId="19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justify"/>
    </xf>
    <xf numFmtId="0" fontId="0" fillId="0" borderId="20" xfId="0" applyFill="1" applyBorder="1" applyAlignment="1">
      <alignment/>
    </xf>
    <xf numFmtId="0" fontId="0" fillId="0" borderId="49" xfId="46" applyFont="1" applyFill="1" applyBorder="1">
      <alignment/>
      <protection/>
    </xf>
    <xf numFmtId="0" fontId="0" fillId="0" borderId="49" xfId="46" applyFont="1" applyFill="1" applyBorder="1" applyAlignment="1">
      <alignment horizontal="right"/>
      <protection/>
    </xf>
    <xf numFmtId="0" fontId="0" fillId="0" borderId="50" xfId="46" applyFont="1" applyFill="1" applyBorder="1">
      <alignment/>
      <protection/>
    </xf>
    <xf numFmtId="0" fontId="0" fillId="0" borderId="51" xfId="46" applyFont="1" applyFill="1" applyBorder="1">
      <alignment/>
      <protection/>
    </xf>
    <xf numFmtId="0" fontId="0" fillId="0" borderId="51" xfId="46" applyFont="1" applyFill="1" applyBorder="1" applyAlignment="1">
      <alignment horizontal="right"/>
      <protection/>
    </xf>
    <xf numFmtId="49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49" fontId="2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Alignment="1">
      <alignment horizontal="centerContinuous"/>
    </xf>
    <xf numFmtId="4" fontId="2" fillId="0" borderId="15" xfId="0" applyNumberFormat="1" applyFont="1" applyFill="1" applyBorder="1" applyAlignment="1">
      <alignment horizontal="right"/>
    </xf>
    <xf numFmtId="4" fontId="2" fillId="0" borderId="4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5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3" fontId="0" fillId="0" borderId="43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57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58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4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3" fontId="0" fillId="0" borderId="44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4" fontId="0" fillId="0" borderId="59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49" xfId="0" applyNumberFormat="1" applyFill="1" applyBorder="1" applyAlignment="1">
      <alignment horizontal="left"/>
    </xf>
    <xf numFmtId="0" fontId="0" fillId="0" borderId="0" xfId="46" applyFont="1" applyFill="1">
      <alignment/>
      <protection/>
    </xf>
    <xf numFmtId="0" fontId="0" fillId="0" borderId="0" xfId="46" applyFont="1" applyFill="1" applyAlignment="1">
      <alignment horizontal="centerContinuous"/>
      <protection/>
    </xf>
    <xf numFmtId="0" fontId="0" fillId="0" borderId="0" xfId="46" applyFont="1" applyFill="1" applyAlignment="1">
      <alignment horizontal="right"/>
      <protection/>
    </xf>
    <xf numFmtId="0" fontId="2" fillId="0" borderId="50" xfId="46" applyFont="1" applyFill="1" applyBorder="1" applyAlignment="1">
      <alignment horizontal="right"/>
      <protection/>
    </xf>
    <xf numFmtId="0" fontId="0" fillId="0" borderId="49" xfId="46" applyFont="1" applyFill="1" applyBorder="1" applyAlignment="1">
      <alignment horizontal="left"/>
      <protection/>
    </xf>
    <xf numFmtId="0" fontId="0" fillId="0" borderId="52" xfId="46" applyFont="1" applyFill="1" applyBorder="1">
      <alignment/>
      <protection/>
    </xf>
    <xf numFmtId="0" fontId="2" fillId="0" borderId="0" xfId="46" applyFont="1" applyFill="1">
      <alignment/>
      <protection/>
    </xf>
    <xf numFmtId="0" fontId="0" fillId="0" borderId="0" xfId="46" applyFont="1" applyFill="1" applyAlignment="1">
      <alignment/>
      <protection/>
    </xf>
    <xf numFmtId="49" fontId="2" fillId="0" borderId="10" xfId="46" applyNumberFormat="1" applyFont="1" applyFill="1" applyBorder="1">
      <alignment/>
      <protection/>
    </xf>
    <xf numFmtId="0" fontId="2" fillId="0" borderId="19" xfId="46" applyFont="1" applyFill="1" applyBorder="1" applyAlignment="1">
      <alignment horizontal="center"/>
      <protection/>
    </xf>
    <xf numFmtId="0" fontId="2" fillId="0" borderId="19" xfId="46" applyNumberFormat="1" applyFont="1" applyFill="1" applyBorder="1" applyAlignment="1">
      <alignment horizontal="center"/>
      <protection/>
    </xf>
    <xf numFmtId="0" fontId="2" fillId="0" borderId="10" xfId="46" applyFont="1" applyFill="1" applyBorder="1" applyAlignment="1">
      <alignment horizontal="center"/>
      <protection/>
    </xf>
    <xf numFmtId="0" fontId="0" fillId="0" borderId="10" xfId="46" applyFont="1" applyFill="1" applyBorder="1">
      <alignment/>
      <protection/>
    </xf>
    <xf numFmtId="0" fontId="0" fillId="0" borderId="56" xfId="46" applyFont="1" applyFill="1" applyBorder="1" applyAlignment="1">
      <alignment horizontal="center"/>
      <protection/>
    </xf>
    <xf numFmtId="49" fontId="0" fillId="0" borderId="56" xfId="46" applyNumberFormat="1" applyFont="1" applyFill="1" applyBorder="1" applyAlignment="1">
      <alignment horizontal="left"/>
      <protection/>
    </xf>
    <xf numFmtId="0" fontId="0" fillId="0" borderId="60" xfId="46" applyFont="1" applyFill="1" applyBorder="1">
      <alignment/>
      <protection/>
    </xf>
    <xf numFmtId="0" fontId="0" fillId="0" borderId="20" xfId="46" applyFont="1" applyFill="1" applyBorder="1" applyAlignment="1">
      <alignment horizontal="center"/>
      <protection/>
    </xf>
    <xf numFmtId="0" fontId="0" fillId="0" borderId="20" xfId="46" applyNumberFormat="1" applyFont="1" applyFill="1" applyBorder="1" applyAlignment="1">
      <alignment horizontal="right"/>
      <protection/>
    </xf>
    <xf numFmtId="0" fontId="0" fillId="0" borderId="20" xfId="46" applyNumberFormat="1" applyFont="1" applyFill="1" applyBorder="1">
      <alignment/>
      <protection/>
    </xf>
    <xf numFmtId="0" fontId="5" fillId="0" borderId="20" xfId="46" applyNumberFormat="1" applyFont="1" applyFill="1" applyBorder="1">
      <alignment/>
      <protection/>
    </xf>
    <xf numFmtId="0" fontId="5" fillId="0" borderId="19" xfId="46" applyNumberFormat="1" applyFont="1" applyFill="1" applyBorder="1">
      <alignment/>
      <protection/>
    </xf>
    <xf numFmtId="0" fontId="5" fillId="0" borderId="61" xfId="46" applyFont="1" applyFill="1" applyBorder="1" applyAlignment="1">
      <alignment horizontal="center" vertical="top"/>
      <protection/>
    </xf>
    <xf numFmtId="49" fontId="5" fillId="0" borderId="61" xfId="46" applyNumberFormat="1" applyFont="1" applyFill="1" applyBorder="1" applyAlignment="1">
      <alignment horizontal="left" vertical="top"/>
      <protection/>
    </xf>
    <xf numFmtId="0" fontId="5" fillId="0" borderId="61" xfId="46" applyFont="1" applyFill="1" applyBorder="1" applyAlignment="1">
      <alignment vertical="top" wrapText="1"/>
      <protection/>
    </xf>
    <xf numFmtId="49" fontId="5" fillId="0" borderId="61" xfId="46" applyNumberFormat="1" applyFont="1" applyFill="1" applyBorder="1" applyAlignment="1">
      <alignment horizontal="center" shrinkToFit="1"/>
      <protection/>
    </xf>
    <xf numFmtId="4" fontId="5" fillId="0" borderId="61" xfId="46" applyNumberFormat="1" applyFont="1" applyFill="1" applyBorder="1" applyAlignment="1">
      <alignment horizontal="right"/>
      <protection/>
    </xf>
    <xf numFmtId="4" fontId="5" fillId="0" borderId="61" xfId="46" applyNumberFormat="1" applyFont="1" applyFill="1" applyBorder="1">
      <alignment/>
      <protection/>
    </xf>
    <xf numFmtId="167" fontId="5" fillId="0" borderId="61" xfId="46" applyNumberFormat="1" applyFont="1" applyFill="1" applyBorder="1">
      <alignment/>
      <protection/>
    </xf>
    <xf numFmtId="0" fontId="2" fillId="0" borderId="56" xfId="46" applyFont="1" applyFill="1" applyBorder="1" applyAlignment="1">
      <alignment horizontal="center"/>
      <protection/>
    </xf>
    <xf numFmtId="49" fontId="2" fillId="0" borderId="56" xfId="46" applyNumberFormat="1" applyFont="1" applyFill="1" applyBorder="1" applyAlignment="1">
      <alignment horizontal="left"/>
      <protection/>
    </xf>
    <xf numFmtId="0" fontId="0" fillId="0" borderId="0" xfId="46" applyFont="1" applyFill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10" xfId="46" applyFont="1" applyFill="1" applyBorder="1" applyAlignment="1">
      <alignment horizontal="center"/>
      <protection/>
    </xf>
    <xf numFmtId="49" fontId="6" fillId="0" borderId="10" xfId="46" applyNumberFormat="1" applyFont="1" applyFill="1" applyBorder="1" applyAlignment="1">
      <alignment horizontal="left"/>
      <protection/>
    </xf>
    <xf numFmtId="0" fontId="6" fillId="0" borderId="60" xfId="46" applyFont="1" applyFill="1" applyBorder="1">
      <alignment/>
      <protection/>
    </xf>
    <xf numFmtId="4" fontId="0" fillId="0" borderId="20" xfId="46" applyNumberFormat="1" applyFont="1" applyFill="1" applyBorder="1" applyAlignment="1">
      <alignment horizontal="right"/>
      <protection/>
    </xf>
    <xf numFmtId="4" fontId="0" fillId="0" borderId="19" xfId="46" applyNumberFormat="1" applyFont="1" applyFill="1" applyBorder="1" applyAlignment="1">
      <alignment horizontal="right"/>
      <protection/>
    </xf>
    <xf numFmtId="4" fontId="0" fillId="0" borderId="10" xfId="46" applyNumberFormat="1" applyFont="1" applyFill="1" applyBorder="1">
      <alignment/>
      <protection/>
    </xf>
    <xf numFmtId="0" fontId="5" fillId="0" borderId="10" xfId="46" applyFont="1" applyFill="1" applyBorder="1">
      <alignment/>
      <protection/>
    </xf>
    <xf numFmtId="167" fontId="5" fillId="0" borderId="10" xfId="46" applyNumberFormat="1" applyFont="1" applyFill="1" applyBorder="1">
      <alignment/>
      <protection/>
    </xf>
    <xf numFmtId="3" fontId="0" fillId="0" borderId="0" xfId="46" applyNumberFormat="1" applyFont="1" applyFill="1">
      <alignment/>
      <protection/>
    </xf>
    <xf numFmtId="0" fontId="7" fillId="0" borderId="0" xfId="46" applyFont="1" applyFill="1" applyAlignment="1">
      <alignment/>
      <protection/>
    </xf>
    <xf numFmtId="0" fontId="8" fillId="0" borderId="0" xfId="46" applyFont="1" applyFill="1" applyBorder="1">
      <alignment/>
      <protection/>
    </xf>
    <xf numFmtId="3" fontId="8" fillId="0" borderId="0" xfId="46" applyNumberFormat="1" applyFont="1" applyFill="1" applyBorder="1" applyAlignment="1">
      <alignment horizontal="right"/>
      <protection/>
    </xf>
    <xf numFmtId="4" fontId="8" fillId="0" borderId="0" xfId="46" applyNumberFormat="1" applyFont="1" applyFill="1" applyBorder="1">
      <alignment/>
      <protection/>
    </xf>
    <xf numFmtId="0" fontId="7" fillId="0" borderId="0" xfId="46" applyFont="1" applyFill="1" applyBorder="1" applyAlignment="1">
      <alignment/>
      <protection/>
    </xf>
    <xf numFmtId="0" fontId="0" fillId="0" borderId="0" xfId="46" applyFont="1" applyFill="1" applyBorder="1" applyAlignment="1">
      <alignment horizontal="right"/>
      <protection/>
    </xf>
    <xf numFmtId="4" fontId="5" fillId="0" borderId="62" xfId="46" applyNumberFormat="1" applyFont="1" applyFill="1" applyBorder="1" applyAlignment="1">
      <alignment horizontal="right" wrapText="1"/>
      <protection/>
    </xf>
    <xf numFmtId="0" fontId="5" fillId="0" borderId="42" xfId="46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 horizontal="right"/>
    </xf>
    <xf numFmtId="0" fontId="5" fillId="0" borderId="0" xfId="46" applyFont="1" applyFill="1" applyAlignment="1">
      <alignment wrapText="1"/>
      <protection/>
    </xf>
    <xf numFmtId="49" fontId="0" fillId="0" borderId="18" xfId="0" applyNumberFormat="1" applyFill="1" applyBorder="1" applyAlignment="1">
      <alignment/>
    </xf>
    <xf numFmtId="0" fontId="0" fillId="0" borderId="10" xfId="46" applyFont="1" applyFill="1" applyBorder="1" applyAlignment="1">
      <alignment wrapText="1"/>
      <protection/>
    </xf>
    <xf numFmtId="0" fontId="0" fillId="0" borderId="10" xfId="46" applyFont="1" applyFill="1" applyBorder="1">
      <alignment/>
      <protection/>
    </xf>
    <xf numFmtId="0" fontId="0" fillId="0" borderId="0" xfId="46" applyFont="1" applyFill="1" applyBorder="1" applyAlignment="1">
      <alignment wrapText="1"/>
      <protection/>
    </xf>
    <xf numFmtId="0" fontId="0" fillId="0" borderId="0" xfId="46" applyFont="1" applyFill="1" applyBorder="1">
      <alignment/>
      <protection/>
    </xf>
    <xf numFmtId="0" fontId="0" fillId="0" borderId="0" xfId="0" applyFont="1" applyFill="1" applyAlignment="1">
      <alignment horizontal="left" wrapText="1"/>
    </xf>
    <xf numFmtId="166" fontId="0" fillId="0" borderId="60" xfId="0" applyNumberFormat="1" applyFont="1" applyFill="1" applyBorder="1" applyAlignment="1">
      <alignment horizontal="right" indent="2"/>
    </xf>
    <xf numFmtId="166" fontId="0" fillId="0" borderId="11" xfId="0" applyNumberFormat="1" applyFont="1" applyFill="1" applyBorder="1" applyAlignment="1">
      <alignment horizontal="right" indent="2"/>
    </xf>
    <xf numFmtId="166" fontId="4" fillId="0" borderId="63" xfId="0" applyNumberFormat="1" applyFont="1" applyFill="1" applyBorder="1" applyAlignment="1">
      <alignment horizontal="right" indent="2"/>
    </xf>
    <xf numFmtId="166" fontId="4" fillId="0" borderId="59" xfId="0" applyNumberFormat="1" applyFont="1" applyFill="1" applyBorder="1" applyAlignment="1">
      <alignment horizontal="right" indent="2"/>
    </xf>
    <xf numFmtId="0" fontId="5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0" fontId="2" fillId="0" borderId="6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shrinkToFit="1"/>
    </xf>
    <xf numFmtId="0" fontId="0" fillId="0" borderId="39" xfId="0" applyFont="1" applyFill="1" applyBorder="1" applyAlignment="1">
      <alignment horizontal="center" shrinkToFit="1"/>
    </xf>
    <xf numFmtId="0" fontId="0" fillId="0" borderId="64" xfId="46" applyFont="1" applyFill="1" applyBorder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0" fontId="0" fillId="0" borderId="67" xfId="46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left"/>
      <protection/>
    </xf>
    <xf numFmtId="0" fontId="0" fillId="0" borderId="51" xfId="46" applyFont="1" applyFill="1" applyBorder="1" applyAlignment="1">
      <alignment horizontal="left"/>
      <protection/>
    </xf>
    <xf numFmtId="0" fontId="0" fillId="0" borderId="69" xfId="46" applyFont="1" applyFill="1" applyBorder="1" applyAlignment="1">
      <alignment horizontal="left"/>
      <protection/>
    </xf>
    <xf numFmtId="3" fontId="0" fillId="0" borderId="3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9" fontId="5" fillId="0" borderId="70" xfId="46" applyNumberFormat="1" applyFont="1" applyFill="1" applyBorder="1" applyAlignment="1">
      <alignment horizontal="left" wrapText="1"/>
      <protection/>
    </xf>
    <xf numFmtId="49" fontId="0" fillId="0" borderId="71" xfId="0" applyNumberFormat="1" applyFont="1" applyFill="1" applyBorder="1" applyAlignment="1">
      <alignment horizontal="left" wrapText="1"/>
    </xf>
    <xf numFmtId="0" fontId="4" fillId="0" borderId="0" xfId="46" applyFont="1" applyFill="1" applyAlignment="1">
      <alignment horizontal="center"/>
      <protection/>
    </xf>
    <xf numFmtId="49" fontId="0" fillId="0" borderId="66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 shrinkToFit="1"/>
      <protection/>
    </xf>
    <xf numFmtId="0" fontId="0" fillId="0" borderId="51" xfId="46" applyFont="1" applyFill="1" applyBorder="1" applyAlignment="1">
      <alignment horizontal="center" shrinkToFit="1"/>
      <protection/>
    </xf>
    <xf numFmtId="0" fontId="0" fillId="0" borderId="69" xfId="46" applyFont="1" applyFill="1" applyBorder="1" applyAlignment="1">
      <alignment horizontal="center" shrinkToFit="1"/>
      <protection/>
    </xf>
    <xf numFmtId="0" fontId="43" fillId="0" borderId="51" xfId="46" applyFont="1" applyFill="1" applyBorder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6" sqref="A6"/>
    </sheetView>
  </sheetViews>
  <sheetFormatPr defaultColWidth="9.125" defaultRowHeight="12.75"/>
  <cols>
    <col min="1" max="1" width="2.00390625" style="5" customWidth="1"/>
    <col min="2" max="2" width="15.00390625" style="5" customWidth="1"/>
    <col min="3" max="3" width="15.875" style="5" customWidth="1"/>
    <col min="4" max="4" width="14.50390625" style="5" customWidth="1"/>
    <col min="5" max="5" width="13.50390625" style="5" customWidth="1"/>
    <col min="6" max="6" width="16.50390625" style="5" customWidth="1"/>
    <col min="7" max="7" width="15.375" style="5" customWidth="1"/>
    <col min="8" max="16384" width="9.125" style="5" customWidth="1"/>
  </cols>
  <sheetData>
    <row r="1" spans="1:7" ht="24.75" customHeight="1" thickBot="1">
      <c r="A1" s="8" t="s">
        <v>0</v>
      </c>
      <c r="B1" s="9"/>
      <c r="C1" s="9"/>
      <c r="D1" s="9"/>
      <c r="E1" s="9"/>
      <c r="F1" s="9"/>
      <c r="G1" s="9"/>
    </row>
    <row r="2" spans="1:7" ht="12.75" customHeight="1">
      <c r="A2" s="10" t="s">
        <v>1</v>
      </c>
      <c r="B2" s="11"/>
      <c r="C2" s="12" t="str">
        <f>Rekapitulace!H1</f>
        <v>1b</v>
      </c>
      <c r="D2" s="12" t="str">
        <f>Rekapitulace!G2</f>
        <v>Polní cesta HPCN 6b - 2.část</v>
      </c>
      <c r="E2" s="11"/>
      <c r="F2" s="13" t="s">
        <v>2</v>
      </c>
      <c r="G2" s="14" t="s">
        <v>81</v>
      </c>
    </row>
    <row r="3" spans="1:7" ht="3" customHeight="1" hidden="1">
      <c r="A3" s="15"/>
      <c r="B3" s="16"/>
      <c r="C3" s="17"/>
      <c r="D3" s="17"/>
      <c r="E3" s="16"/>
      <c r="F3" s="1"/>
      <c r="G3" s="18"/>
    </row>
    <row r="4" spans="1:7" ht="12" customHeight="1">
      <c r="A4" s="15" t="s">
        <v>3</v>
      </c>
      <c r="B4" s="16"/>
      <c r="C4" s="17" t="s">
        <v>4</v>
      </c>
      <c r="D4" s="17"/>
      <c r="E4" s="16"/>
      <c r="F4" s="1" t="s">
        <v>5</v>
      </c>
      <c r="G4" s="19"/>
    </row>
    <row r="5" spans="1:7" ht="12.75" customHeight="1">
      <c r="A5" s="189" t="s">
        <v>77</v>
      </c>
      <c r="B5" s="20"/>
      <c r="C5" s="81" t="s">
        <v>83</v>
      </c>
      <c r="D5" s="21"/>
      <c r="E5" s="22"/>
      <c r="F5" s="1" t="s">
        <v>7</v>
      </c>
      <c r="G5" s="18" t="s">
        <v>82</v>
      </c>
    </row>
    <row r="6" spans="1:7" ht="12.75" customHeight="1">
      <c r="A6" s="15" t="s">
        <v>8</v>
      </c>
      <c r="B6" s="16"/>
      <c r="C6" s="17" t="s">
        <v>9</v>
      </c>
      <c r="D6" s="17"/>
      <c r="E6" s="16"/>
      <c r="F6" s="1" t="s">
        <v>10</v>
      </c>
      <c r="G6" s="23">
        <v>427</v>
      </c>
    </row>
    <row r="7" spans="1:7" ht="12.75" customHeight="1">
      <c r="A7" s="24" t="s">
        <v>80</v>
      </c>
      <c r="B7" s="25"/>
      <c r="C7" s="4" t="s">
        <v>174</v>
      </c>
      <c r="D7" s="7"/>
      <c r="E7" s="7"/>
      <c r="F7" s="26" t="s">
        <v>11</v>
      </c>
      <c r="G7" s="23">
        <f>IF(PocetMJ=0,,ROUND((F30+F32)/PocetMJ,1))</f>
        <v>0</v>
      </c>
    </row>
    <row r="8" spans="1:9" ht="12.75">
      <c r="A8" s="27" t="s">
        <v>12</v>
      </c>
      <c r="B8" s="1"/>
      <c r="C8" s="200"/>
      <c r="D8" s="200"/>
      <c r="E8" s="201"/>
      <c r="F8" s="28" t="s">
        <v>13</v>
      </c>
      <c r="G8" s="29"/>
      <c r="H8" s="30"/>
      <c r="I8" s="31"/>
    </row>
    <row r="9" spans="1:8" ht="12.75">
      <c r="A9" s="27" t="s">
        <v>14</v>
      </c>
      <c r="B9" s="1"/>
      <c r="C9" s="200">
        <f>Projektant</f>
        <v>0</v>
      </c>
      <c r="D9" s="200"/>
      <c r="E9" s="201"/>
      <c r="F9" s="1"/>
      <c r="G9" s="32"/>
      <c r="H9" s="7"/>
    </row>
    <row r="10" spans="1:8" ht="12.75">
      <c r="A10" s="27" t="s">
        <v>15</v>
      </c>
      <c r="B10" s="1"/>
      <c r="C10" s="200" t="s">
        <v>175</v>
      </c>
      <c r="D10" s="200"/>
      <c r="E10" s="200"/>
      <c r="F10" s="2"/>
      <c r="G10" s="3"/>
      <c r="H10" s="6"/>
    </row>
    <row r="11" spans="1:57" ht="13.5" customHeight="1">
      <c r="A11" s="27" t="s">
        <v>16</v>
      </c>
      <c r="B11" s="1"/>
      <c r="C11" s="200"/>
      <c r="D11" s="200"/>
      <c r="E11" s="200"/>
      <c r="F11" s="2" t="s">
        <v>17</v>
      </c>
      <c r="G11" s="3" t="s">
        <v>80</v>
      </c>
      <c r="H11" s="7"/>
      <c r="BA11" s="33"/>
      <c r="BB11" s="33"/>
      <c r="BC11" s="33"/>
      <c r="BD11" s="33"/>
      <c r="BE11" s="33"/>
    </row>
    <row r="12" spans="1:8" ht="12.75" customHeight="1">
      <c r="A12" s="34" t="s">
        <v>18</v>
      </c>
      <c r="B12" s="16"/>
      <c r="C12" s="202"/>
      <c r="D12" s="202"/>
      <c r="E12" s="202"/>
      <c r="F12" s="35" t="s">
        <v>19</v>
      </c>
      <c r="G12" s="36"/>
      <c r="H12" s="7"/>
    </row>
    <row r="13" spans="1:8" ht="28.5" customHeight="1" thickBot="1">
      <c r="A13" s="37" t="s">
        <v>20</v>
      </c>
      <c r="B13" s="38"/>
      <c r="C13" s="38"/>
      <c r="D13" s="38"/>
      <c r="E13" s="39"/>
      <c r="F13" s="39"/>
      <c r="G13" s="40"/>
      <c r="H13" s="7"/>
    </row>
    <row r="14" spans="1:7" ht="17.25" customHeight="1" thickBot="1">
      <c r="A14" s="41" t="s">
        <v>21</v>
      </c>
      <c r="B14" s="42"/>
      <c r="C14" s="43"/>
      <c r="D14" s="44" t="s">
        <v>22</v>
      </c>
      <c r="E14" s="44"/>
      <c r="F14" s="44"/>
      <c r="G14" s="43"/>
    </row>
    <row r="15" spans="1:7" ht="15.75" customHeight="1">
      <c r="A15" s="45"/>
      <c r="B15" s="46" t="s">
        <v>23</v>
      </c>
      <c r="C15" s="47">
        <f>HSV</f>
        <v>0</v>
      </c>
      <c r="D15" s="48" t="str">
        <f>Rekapitulace!A17</f>
        <v>Ztížené výrobní podmínky</v>
      </c>
      <c r="E15" s="49"/>
      <c r="F15" s="50"/>
      <c r="G15" s="47">
        <f>Rekapitulace!I17</f>
        <v>0</v>
      </c>
    </row>
    <row r="16" spans="1:7" ht="15.75" customHeight="1">
      <c r="A16" s="45" t="s">
        <v>24</v>
      </c>
      <c r="B16" s="46" t="s">
        <v>25</v>
      </c>
      <c r="C16" s="47">
        <f>PSV</f>
        <v>0</v>
      </c>
      <c r="D16" s="15" t="str">
        <f>Rekapitulace!A18</f>
        <v>Oborová přirážka</v>
      </c>
      <c r="E16" s="51"/>
      <c r="F16" s="22"/>
      <c r="G16" s="47">
        <f>Rekapitulace!I18</f>
        <v>0</v>
      </c>
    </row>
    <row r="17" spans="1:7" ht="15.75" customHeight="1">
      <c r="A17" s="45" t="s">
        <v>26</v>
      </c>
      <c r="B17" s="46" t="s">
        <v>27</v>
      </c>
      <c r="C17" s="47">
        <f>Mont</f>
        <v>0</v>
      </c>
      <c r="D17" s="15" t="str">
        <f>Rekapitulace!A19</f>
        <v>Přesun stavebních kapacit</v>
      </c>
      <c r="E17" s="51"/>
      <c r="F17" s="22"/>
      <c r="G17" s="47">
        <f>Rekapitulace!I19</f>
        <v>0</v>
      </c>
    </row>
    <row r="18" spans="1:7" ht="15.75" customHeight="1">
      <c r="A18" s="52" t="s">
        <v>28</v>
      </c>
      <c r="B18" s="53" t="s">
        <v>29</v>
      </c>
      <c r="C18" s="47">
        <f>Dodavka</f>
        <v>0</v>
      </c>
      <c r="D18" s="15" t="str">
        <f>Rekapitulace!A20</f>
        <v>Mimostaveništní doprava</v>
      </c>
      <c r="E18" s="51"/>
      <c r="F18" s="22"/>
      <c r="G18" s="47">
        <f>Rekapitulace!I20</f>
        <v>0</v>
      </c>
    </row>
    <row r="19" spans="1:7" ht="15.75" customHeight="1">
      <c r="A19" s="54" t="s">
        <v>30</v>
      </c>
      <c r="B19" s="46"/>
      <c r="C19" s="47">
        <f>SUM(C15:C18)</f>
        <v>0</v>
      </c>
      <c r="D19" s="15" t="str">
        <f>Rekapitulace!A21</f>
        <v>Zařízení staveniště</v>
      </c>
      <c r="E19" s="51"/>
      <c r="F19" s="22"/>
      <c r="G19" s="47">
        <f>Rekapitulace!I21</f>
        <v>0</v>
      </c>
    </row>
    <row r="20" spans="1:7" ht="15.75" customHeight="1">
      <c r="A20" s="54"/>
      <c r="B20" s="46"/>
      <c r="C20" s="47"/>
      <c r="D20" s="15" t="str">
        <f>Rekapitulace!A22</f>
        <v>Provoz investora</v>
      </c>
      <c r="E20" s="51"/>
      <c r="F20" s="22"/>
      <c r="G20" s="47">
        <f>Rekapitulace!I22</f>
        <v>0</v>
      </c>
    </row>
    <row r="21" spans="1:7" ht="15.75" customHeight="1">
      <c r="A21" s="54" t="s">
        <v>31</v>
      </c>
      <c r="B21" s="46"/>
      <c r="C21" s="47">
        <f>HZS</f>
        <v>0</v>
      </c>
      <c r="D21" s="15" t="str">
        <f>Rekapitulace!A23</f>
        <v>Kompletační činnost (IČD)</v>
      </c>
      <c r="E21" s="51"/>
      <c r="F21" s="22"/>
      <c r="G21" s="47">
        <f>Rekapitulace!I23</f>
        <v>0</v>
      </c>
    </row>
    <row r="22" spans="1:7" ht="15.75" customHeight="1">
      <c r="A22" s="55" t="s">
        <v>32</v>
      </c>
      <c r="B22" s="7"/>
      <c r="C22" s="47">
        <f>C19+C21</f>
        <v>0</v>
      </c>
      <c r="D22" s="15" t="s">
        <v>33</v>
      </c>
      <c r="E22" s="51"/>
      <c r="F22" s="22"/>
      <c r="G22" s="47">
        <f>G23-SUM(G15:G21)</f>
        <v>0</v>
      </c>
    </row>
    <row r="23" spans="1:7" ht="15.75" customHeight="1" thickBot="1">
      <c r="A23" s="203" t="s">
        <v>34</v>
      </c>
      <c r="B23" s="204"/>
      <c r="C23" s="56">
        <f>C22+G23</f>
        <v>0</v>
      </c>
      <c r="D23" s="57" t="s">
        <v>35</v>
      </c>
      <c r="E23" s="58"/>
      <c r="F23" s="59"/>
      <c r="G23" s="47">
        <f>VRN</f>
        <v>0</v>
      </c>
    </row>
    <row r="24" spans="1:7" ht="12.75">
      <c r="A24" s="48" t="s">
        <v>36</v>
      </c>
      <c r="B24" s="60"/>
      <c r="C24" s="50"/>
      <c r="D24" s="60" t="s">
        <v>37</v>
      </c>
      <c r="E24" s="60"/>
      <c r="F24" s="61" t="s">
        <v>38</v>
      </c>
      <c r="G24" s="62"/>
    </row>
    <row r="25" spans="1:7" ht="12.75">
      <c r="A25" s="55" t="s">
        <v>39</v>
      </c>
      <c r="B25" s="7"/>
      <c r="C25" s="63"/>
      <c r="D25" s="7" t="s">
        <v>39</v>
      </c>
      <c r="F25" s="64" t="s">
        <v>39</v>
      </c>
      <c r="G25" s="65"/>
    </row>
    <row r="26" spans="1:7" ht="37.5" customHeight="1">
      <c r="A26" s="55" t="s">
        <v>40</v>
      </c>
      <c r="B26" s="66"/>
      <c r="C26" s="63"/>
      <c r="D26" s="7" t="s">
        <v>40</v>
      </c>
      <c r="F26" s="64" t="s">
        <v>40</v>
      </c>
      <c r="G26" s="65"/>
    </row>
    <row r="27" spans="1:7" ht="12.75">
      <c r="A27" s="55"/>
      <c r="B27" s="67"/>
      <c r="C27" s="63"/>
      <c r="D27" s="7"/>
      <c r="F27" s="64"/>
      <c r="G27" s="65"/>
    </row>
    <row r="28" spans="1:7" ht="12.75">
      <c r="A28" s="55" t="s">
        <v>41</v>
      </c>
      <c r="B28" s="7"/>
      <c r="C28" s="63"/>
      <c r="D28" s="64" t="s">
        <v>42</v>
      </c>
      <c r="E28" s="63"/>
      <c r="F28" s="7" t="s">
        <v>42</v>
      </c>
      <c r="G28" s="65"/>
    </row>
    <row r="29" spans="1:7" ht="69" customHeight="1">
      <c r="A29" s="55"/>
      <c r="B29" s="7"/>
      <c r="C29" s="68"/>
      <c r="D29" s="69"/>
      <c r="E29" s="68"/>
      <c r="F29" s="7"/>
      <c r="G29" s="65"/>
    </row>
    <row r="30" spans="1:7" ht="12.75">
      <c r="A30" s="70" t="s">
        <v>43</v>
      </c>
      <c r="B30" s="71"/>
      <c r="C30" s="72">
        <v>20</v>
      </c>
      <c r="D30" s="71" t="s">
        <v>44</v>
      </c>
      <c r="E30" s="73"/>
      <c r="F30" s="195">
        <f>ROUND(C23-F32,0)</f>
        <v>0</v>
      </c>
      <c r="G30" s="196"/>
    </row>
    <row r="31" spans="1:7" ht="12.75">
      <c r="A31" s="70" t="s">
        <v>45</v>
      </c>
      <c r="B31" s="71"/>
      <c r="C31" s="72">
        <f>SazbaDPH1</f>
        <v>20</v>
      </c>
      <c r="D31" s="71" t="s">
        <v>46</v>
      </c>
      <c r="E31" s="73"/>
      <c r="F31" s="195">
        <f>ROUND(PRODUCT(F30,C31/100),1)</f>
        <v>0</v>
      </c>
      <c r="G31" s="196"/>
    </row>
    <row r="32" spans="1:7" ht="12.75">
      <c r="A32" s="70" t="s">
        <v>43</v>
      </c>
      <c r="B32" s="71"/>
      <c r="C32" s="72">
        <v>0</v>
      </c>
      <c r="D32" s="71" t="s">
        <v>46</v>
      </c>
      <c r="E32" s="73"/>
      <c r="F32" s="195">
        <v>0</v>
      </c>
      <c r="G32" s="196"/>
    </row>
    <row r="33" spans="1:7" ht="12.75">
      <c r="A33" s="70" t="s">
        <v>45</v>
      </c>
      <c r="B33" s="21"/>
      <c r="C33" s="74">
        <f>SazbaDPH2</f>
        <v>0</v>
      </c>
      <c r="D33" s="71" t="s">
        <v>46</v>
      </c>
      <c r="E33" s="22"/>
      <c r="F33" s="195">
        <f>ROUND(PRODUCT(F32,C33/100),1)</f>
        <v>0</v>
      </c>
      <c r="G33" s="196"/>
    </row>
    <row r="34" spans="1:7" s="78" customFormat="1" ht="19.5" customHeight="1" thickBot="1">
      <c r="A34" s="75" t="s">
        <v>47</v>
      </c>
      <c r="B34" s="76"/>
      <c r="C34" s="76"/>
      <c r="D34" s="76"/>
      <c r="E34" s="77"/>
      <c r="F34" s="197">
        <f>CEILING(SUM(F30:F33),IF(SUM(F30:F33)&gt;=0,1,-1))</f>
        <v>0</v>
      </c>
      <c r="G34" s="198"/>
    </row>
    <row r="36" spans="1:8" ht="12.75">
      <c r="A36" s="79" t="s">
        <v>48</v>
      </c>
      <c r="B36" s="79"/>
      <c r="C36" s="79"/>
      <c r="D36" s="79"/>
      <c r="E36" s="79"/>
      <c r="F36" s="79"/>
      <c r="G36" s="79"/>
      <c r="H36" s="5" t="s">
        <v>6</v>
      </c>
    </row>
    <row r="37" spans="1:8" ht="14.25" customHeight="1">
      <c r="A37" s="79"/>
      <c r="B37" s="199"/>
      <c r="C37" s="199"/>
      <c r="D37" s="199"/>
      <c r="E37" s="199"/>
      <c r="F37" s="199"/>
      <c r="G37" s="199"/>
      <c r="H37" s="5" t="s">
        <v>6</v>
      </c>
    </row>
    <row r="38" spans="1:8" ht="12.75" customHeight="1">
      <c r="A38" s="80"/>
      <c r="B38" s="199"/>
      <c r="C38" s="199"/>
      <c r="D38" s="199"/>
      <c r="E38" s="199"/>
      <c r="F38" s="199"/>
      <c r="G38" s="199"/>
      <c r="H38" s="5" t="s">
        <v>6</v>
      </c>
    </row>
    <row r="39" spans="1:8" ht="12.75">
      <c r="A39" s="80"/>
      <c r="B39" s="199"/>
      <c r="C39" s="199"/>
      <c r="D39" s="199"/>
      <c r="E39" s="199"/>
      <c r="F39" s="199"/>
      <c r="G39" s="199"/>
      <c r="H39" s="5" t="s">
        <v>6</v>
      </c>
    </row>
    <row r="40" spans="1:8" ht="12.75">
      <c r="A40" s="80"/>
      <c r="B40" s="199"/>
      <c r="C40" s="199"/>
      <c r="D40" s="199"/>
      <c r="E40" s="199"/>
      <c r="F40" s="199"/>
      <c r="G40" s="199"/>
      <c r="H40" s="5" t="s">
        <v>6</v>
      </c>
    </row>
    <row r="41" spans="1:8" ht="12.75">
      <c r="A41" s="80"/>
      <c r="B41" s="199"/>
      <c r="C41" s="199"/>
      <c r="D41" s="199"/>
      <c r="E41" s="199"/>
      <c r="F41" s="199"/>
      <c r="G41" s="199"/>
      <c r="H41" s="5" t="s">
        <v>6</v>
      </c>
    </row>
    <row r="42" spans="1:8" ht="12.75">
      <c r="A42" s="80"/>
      <c r="B42" s="199"/>
      <c r="C42" s="199"/>
      <c r="D42" s="199"/>
      <c r="E42" s="199"/>
      <c r="F42" s="199"/>
      <c r="G42" s="199"/>
      <c r="H42" s="5" t="s">
        <v>6</v>
      </c>
    </row>
    <row r="43" spans="1:8" ht="12.75">
      <c r="A43" s="80"/>
      <c r="B43" s="199"/>
      <c r="C43" s="199"/>
      <c r="D43" s="199"/>
      <c r="E43" s="199"/>
      <c r="F43" s="199"/>
      <c r="G43" s="199"/>
      <c r="H43" s="5" t="s">
        <v>6</v>
      </c>
    </row>
    <row r="44" spans="1:8" ht="12.75">
      <c r="A44" s="80"/>
      <c r="B44" s="199"/>
      <c r="C44" s="199"/>
      <c r="D44" s="199"/>
      <c r="E44" s="199"/>
      <c r="F44" s="199"/>
      <c r="G44" s="199"/>
      <c r="H44" s="5" t="s">
        <v>6</v>
      </c>
    </row>
    <row r="45" spans="1:8" ht="0.75" customHeight="1">
      <c r="A45" s="80"/>
      <c r="B45" s="199"/>
      <c r="C45" s="199"/>
      <c r="D45" s="199"/>
      <c r="E45" s="199"/>
      <c r="F45" s="199"/>
      <c r="G45" s="199"/>
      <c r="H45" s="5" t="s">
        <v>6</v>
      </c>
    </row>
    <row r="46" spans="2:7" ht="12.75">
      <c r="B46" s="194"/>
      <c r="C46" s="194"/>
      <c r="D46" s="194"/>
      <c r="E46" s="194"/>
      <c r="F46" s="194"/>
      <c r="G46" s="194"/>
    </row>
    <row r="47" spans="2:7" ht="12.75">
      <c r="B47" s="194"/>
      <c r="C47" s="194"/>
      <c r="D47" s="194"/>
      <c r="E47" s="194"/>
      <c r="F47" s="194"/>
      <c r="G47" s="194"/>
    </row>
    <row r="48" spans="2:7" ht="12.75">
      <c r="B48" s="194"/>
      <c r="C48" s="194"/>
      <c r="D48" s="194"/>
      <c r="E48" s="194"/>
      <c r="F48" s="194"/>
      <c r="G48" s="194"/>
    </row>
    <row r="49" spans="2:7" ht="12.75">
      <c r="B49" s="194"/>
      <c r="C49" s="194"/>
      <c r="D49" s="194"/>
      <c r="E49" s="194"/>
      <c r="F49" s="194"/>
      <c r="G49" s="194"/>
    </row>
    <row r="50" spans="2:7" ht="12.75">
      <c r="B50" s="194"/>
      <c r="C50" s="194"/>
      <c r="D50" s="194"/>
      <c r="E50" s="194"/>
      <c r="F50" s="194"/>
      <c r="G50" s="194"/>
    </row>
    <row r="51" spans="2:7" ht="12.75">
      <c r="B51" s="194"/>
      <c r="C51" s="194"/>
      <c r="D51" s="194"/>
      <c r="E51" s="194"/>
      <c r="F51" s="194"/>
      <c r="G51" s="194"/>
    </row>
    <row r="52" spans="2:7" ht="12.75">
      <c r="B52" s="194"/>
      <c r="C52" s="194"/>
      <c r="D52" s="194"/>
      <c r="E52" s="194"/>
      <c r="F52" s="194"/>
      <c r="G52" s="194"/>
    </row>
    <row r="53" spans="2:7" ht="12.75">
      <c r="B53" s="194"/>
      <c r="C53" s="194"/>
      <c r="D53" s="194"/>
      <c r="E53" s="194"/>
      <c r="F53" s="194"/>
      <c r="G53" s="194"/>
    </row>
    <row r="54" spans="2:7" ht="12.75">
      <c r="B54" s="194"/>
      <c r="C54" s="194"/>
      <c r="D54" s="194"/>
      <c r="E54" s="194"/>
      <c r="F54" s="194"/>
      <c r="G54" s="194"/>
    </row>
    <row r="55" spans="2:7" ht="12.75">
      <c r="B55" s="194"/>
      <c r="C55" s="194"/>
      <c r="D55" s="194"/>
      <c r="E55" s="194"/>
      <c r="F55" s="194"/>
      <c r="G55" s="194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6"/>
  <sheetViews>
    <sheetView zoomScalePageLayoutView="0" workbookViewId="0" topLeftCell="A1">
      <selection activeCell="G2" sqref="G2:I2"/>
    </sheetView>
  </sheetViews>
  <sheetFormatPr defaultColWidth="9.125" defaultRowHeight="12.75"/>
  <cols>
    <col min="1" max="1" width="5.875" style="98" customWidth="1"/>
    <col min="2" max="2" width="6.125" style="98" customWidth="1"/>
    <col min="3" max="3" width="11.50390625" style="98" customWidth="1"/>
    <col min="4" max="4" width="15.875" style="98" customWidth="1"/>
    <col min="5" max="5" width="11.375" style="98" customWidth="1"/>
    <col min="6" max="6" width="10.875" style="98" customWidth="1"/>
    <col min="7" max="7" width="11.00390625" style="98" customWidth="1"/>
    <col min="8" max="8" width="11.125" style="98" customWidth="1"/>
    <col min="9" max="9" width="10.625" style="98" customWidth="1"/>
    <col min="10" max="16384" width="9.125" style="98" customWidth="1"/>
  </cols>
  <sheetData>
    <row r="1" spans="1:9" ht="13.5" thickTop="1">
      <c r="A1" s="205" t="s">
        <v>49</v>
      </c>
      <c r="B1" s="206"/>
      <c r="C1" s="82" t="str">
        <f>CONCATENATE(cislostavby," ",nazevstavby)</f>
        <v>2011-1 Polní cesta HPCN 6b</v>
      </c>
      <c r="D1" s="82"/>
      <c r="E1" s="83"/>
      <c r="F1" s="82"/>
      <c r="G1" s="84" t="s">
        <v>50</v>
      </c>
      <c r="H1" s="137" t="s">
        <v>176</v>
      </c>
      <c r="I1" s="97"/>
    </row>
    <row r="2" spans="1:9" ht="13.5" thickBot="1">
      <c r="A2" s="207" t="s">
        <v>51</v>
      </c>
      <c r="B2" s="208"/>
      <c r="C2" s="85" t="str">
        <f>CONCATENATE(cisloobjektu," ",nazevobjektu)</f>
        <v>1 Polní cesta HPCN 6b - 2.část</v>
      </c>
      <c r="D2" s="85"/>
      <c r="E2" s="86"/>
      <c r="F2" s="85"/>
      <c r="G2" s="209" t="s">
        <v>83</v>
      </c>
      <c r="H2" s="210"/>
      <c r="I2" s="211"/>
    </row>
    <row r="3" ht="13.5" thickTop="1">
      <c r="F3" s="99"/>
    </row>
    <row r="4" spans="1:9" ht="19.5" customHeight="1">
      <c r="A4" s="87" t="s">
        <v>52</v>
      </c>
      <c r="B4" s="88"/>
      <c r="C4" s="88"/>
      <c r="D4" s="88"/>
      <c r="E4" s="89"/>
      <c r="F4" s="88"/>
      <c r="G4" s="88"/>
      <c r="H4" s="88"/>
      <c r="I4" s="88"/>
    </row>
    <row r="5" ht="13.5" thickBot="1"/>
    <row r="6" spans="1:9" s="99" customFormat="1" ht="13.5" thickBot="1">
      <c r="A6" s="100"/>
      <c r="B6" s="101" t="s">
        <v>53</v>
      </c>
      <c r="C6" s="101"/>
      <c r="D6" s="102"/>
      <c r="E6" s="103" t="s">
        <v>54</v>
      </c>
      <c r="F6" s="104" t="s">
        <v>55</v>
      </c>
      <c r="G6" s="104" t="s">
        <v>56</v>
      </c>
      <c r="H6" s="104" t="s">
        <v>57</v>
      </c>
      <c r="I6" s="105" t="s">
        <v>31</v>
      </c>
    </row>
    <row r="7" spans="1:9" s="99" customFormat="1" ht="12.75">
      <c r="A7" s="90" t="str">
        <f>Položky!B7</f>
        <v>1</v>
      </c>
      <c r="B7" s="91" t="str">
        <f>Položky!C7</f>
        <v>Zemní práce</v>
      </c>
      <c r="D7" s="106"/>
      <c r="E7" s="107">
        <f>Položky!BA37</f>
        <v>0</v>
      </c>
      <c r="F7" s="108">
        <f>Položky!BB37</f>
        <v>0</v>
      </c>
      <c r="G7" s="108">
        <f>Položky!BC37</f>
        <v>0</v>
      </c>
      <c r="H7" s="108">
        <f>Položky!BD37</f>
        <v>0</v>
      </c>
      <c r="I7" s="109">
        <f>Položky!BE37</f>
        <v>0</v>
      </c>
    </row>
    <row r="8" spans="1:9" s="99" customFormat="1" ht="12.75">
      <c r="A8" s="90" t="str">
        <f>Položky!B38</f>
        <v>4</v>
      </c>
      <c r="B8" s="91" t="str">
        <f>Položky!C38</f>
        <v>Vodorovné konstrukce</v>
      </c>
      <c r="D8" s="106"/>
      <c r="E8" s="107">
        <f>Položky!BA42</f>
        <v>0</v>
      </c>
      <c r="F8" s="108">
        <f>Položky!BB42</f>
        <v>0</v>
      </c>
      <c r="G8" s="108">
        <f>Položky!BC42</f>
        <v>0</v>
      </c>
      <c r="H8" s="108">
        <f>Položky!BD42</f>
        <v>0</v>
      </c>
      <c r="I8" s="109">
        <f>Položky!BE42</f>
        <v>0</v>
      </c>
    </row>
    <row r="9" spans="1:9" s="99" customFormat="1" ht="12.75">
      <c r="A9" s="90" t="str">
        <f>Položky!B43</f>
        <v>5</v>
      </c>
      <c r="B9" s="91" t="str">
        <f>Položky!C43</f>
        <v>Komunikace</v>
      </c>
      <c r="D9" s="106"/>
      <c r="E9" s="107">
        <f>Položky!BA51</f>
        <v>0</v>
      </c>
      <c r="F9" s="108">
        <f>Položky!BB51</f>
        <v>0</v>
      </c>
      <c r="G9" s="108">
        <f>Položky!BC51</f>
        <v>0</v>
      </c>
      <c r="H9" s="108">
        <f>Položky!BD51</f>
        <v>0</v>
      </c>
      <c r="I9" s="109">
        <f>Položky!BE51</f>
        <v>0</v>
      </c>
    </row>
    <row r="10" spans="1:9" s="99" customFormat="1" ht="12.75">
      <c r="A10" s="90" t="str">
        <f>Položky!B52</f>
        <v>91</v>
      </c>
      <c r="B10" s="91" t="str">
        <f>Položky!C52</f>
        <v>Doplňující práce na komunikaci</v>
      </c>
      <c r="D10" s="106"/>
      <c r="E10" s="107">
        <f>Položky!BA60</f>
        <v>0</v>
      </c>
      <c r="F10" s="108">
        <f>Položky!BB60</f>
        <v>0</v>
      </c>
      <c r="G10" s="108">
        <f>Položky!BC60</f>
        <v>0</v>
      </c>
      <c r="H10" s="108">
        <f>Položky!BD60</f>
        <v>0</v>
      </c>
      <c r="I10" s="109">
        <f>Položky!BE60</f>
        <v>0</v>
      </c>
    </row>
    <row r="11" spans="1:9" s="99" customFormat="1" ht="13.5" thickBot="1">
      <c r="A11" s="90" t="str">
        <f>Položky!B61</f>
        <v>99</v>
      </c>
      <c r="B11" s="91" t="str">
        <f>Položky!C61</f>
        <v>Staveništní přesun hmot</v>
      </c>
      <c r="D11" s="106"/>
      <c r="E11" s="107">
        <f>Položky!BA63</f>
        <v>0</v>
      </c>
      <c r="F11" s="108">
        <f>Položky!BB63</f>
        <v>0</v>
      </c>
      <c r="G11" s="108">
        <f>Položky!BC63</f>
        <v>0</v>
      </c>
      <c r="H11" s="108">
        <f>Položky!BD63</f>
        <v>0</v>
      </c>
      <c r="I11" s="109">
        <f>Položky!BE63</f>
        <v>0</v>
      </c>
    </row>
    <row r="12" spans="1:9" ht="13.5" thickBot="1">
      <c r="A12" s="110"/>
      <c r="B12" s="111" t="s">
        <v>58</v>
      </c>
      <c r="C12" s="111"/>
      <c r="D12" s="112"/>
      <c r="E12" s="113">
        <f>SUM(E7:E11)</f>
        <v>0</v>
      </c>
      <c r="F12" s="114">
        <f>SUM(F7:F11)</f>
        <v>0</v>
      </c>
      <c r="G12" s="114">
        <f>SUM(G7:G11)</f>
        <v>0</v>
      </c>
      <c r="H12" s="114">
        <f>SUM(H7:H11)</f>
        <v>0</v>
      </c>
      <c r="I12" s="115">
        <f>SUM(I7:I11)</f>
        <v>0</v>
      </c>
    </row>
    <row r="13" spans="1:9" ht="12.75">
      <c r="A13" s="99"/>
      <c r="B13" s="99"/>
      <c r="C13" s="99"/>
      <c r="D13" s="99"/>
      <c r="E13" s="99"/>
      <c r="F13" s="99"/>
      <c r="G13" s="99"/>
      <c r="H13" s="99"/>
      <c r="I13" s="99"/>
    </row>
    <row r="14" spans="1:57" ht="19.5" customHeight="1">
      <c r="A14" s="88" t="s">
        <v>59</v>
      </c>
      <c r="B14" s="88"/>
      <c r="C14" s="88"/>
      <c r="D14" s="88"/>
      <c r="E14" s="88"/>
      <c r="F14" s="88"/>
      <c r="G14" s="92"/>
      <c r="H14" s="88"/>
      <c r="I14" s="88"/>
      <c r="BA14" s="116"/>
      <c r="BB14" s="116"/>
      <c r="BC14" s="116"/>
      <c r="BD14" s="116"/>
      <c r="BE14" s="116"/>
    </row>
    <row r="15" ht="13.5" thickBot="1"/>
    <row r="16" spans="1:9" ht="12.75">
      <c r="A16" s="117" t="s">
        <v>60</v>
      </c>
      <c r="B16" s="118"/>
      <c r="C16" s="118"/>
      <c r="D16" s="119"/>
      <c r="E16" s="120" t="s">
        <v>61</v>
      </c>
      <c r="F16" s="121" t="s">
        <v>62</v>
      </c>
      <c r="G16" s="122" t="s">
        <v>63</v>
      </c>
      <c r="H16" s="93"/>
      <c r="I16" s="94" t="s">
        <v>61</v>
      </c>
    </row>
    <row r="17" spans="1:53" ht="12.75">
      <c r="A17" s="123" t="s">
        <v>166</v>
      </c>
      <c r="B17" s="124"/>
      <c r="C17" s="124"/>
      <c r="D17" s="125"/>
      <c r="E17" s="126">
        <v>0</v>
      </c>
      <c r="F17" s="127">
        <v>0</v>
      </c>
      <c r="G17" s="128">
        <f aca="true" t="shared" si="0" ref="G17:G24">CHOOSE(BA17+1,HSV+PSV,HSV+PSV+Mont,HSV+PSV+Dodavka+Mont,HSV,PSV,Mont,Dodavka,Mont+Dodavka,0)</f>
        <v>0</v>
      </c>
      <c r="H17" s="129"/>
      <c r="I17" s="130">
        <f aca="true" t="shared" si="1" ref="I17:I24">E17+F17*G17/100</f>
        <v>0</v>
      </c>
      <c r="BA17" s="98">
        <v>0</v>
      </c>
    </row>
    <row r="18" spans="1:53" ht="12.75">
      <c r="A18" s="123" t="s">
        <v>167</v>
      </c>
      <c r="B18" s="124"/>
      <c r="C18" s="124"/>
      <c r="D18" s="125"/>
      <c r="E18" s="126">
        <v>0</v>
      </c>
      <c r="F18" s="127">
        <v>0</v>
      </c>
      <c r="G18" s="128">
        <f t="shared" si="0"/>
        <v>0</v>
      </c>
      <c r="H18" s="129"/>
      <c r="I18" s="130">
        <f t="shared" si="1"/>
        <v>0</v>
      </c>
      <c r="BA18" s="98">
        <v>0</v>
      </c>
    </row>
    <row r="19" spans="1:53" ht="12.75">
      <c r="A19" s="123" t="s">
        <v>168</v>
      </c>
      <c r="B19" s="124"/>
      <c r="C19" s="124"/>
      <c r="D19" s="125"/>
      <c r="E19" s="126">
        <v>0</v>
      </c>
      <c r="F19" s="127">
        <v>0</v>
      </c>
      <c r="G19" s="128">
        <f t="shared" si="0"/>
        <v>0</v>
      </c>
      <c r="H19" s="129"/>
      <c r="I19" s="130">
        <f t="shared" si="1"/>
        <v>0</v>
      </c>
      <c r="BA19" s="98">
        <v>0</v>
      </c>
    </row>
    <row r="20" spans="1:53" ht="12.75">
      <c r="A20" s="123" t="s">
        <v>169</v>
      </c>
      <c r="B20" s="124"/>
      <c r="C20" s="124"/>
      <c r="D20" s="125"/>
      <c r="E20" s="126">
        <v>0</v>
      </c>
      <c r="F20" s="127">
        <v>0</v>
      </c>
      <c r="G20" s="128">
        <f t="shared" si="0"/>
        <v>0</v>
      </c>
      <c r="H20" s="129"/>
      <c r="I20" s="130">
        <f t="shared" si="1"/>
        <v>0</v>
      </c>
      <c r="BA20" s="98">
        <v>0</v>
      </c>
    </row>
    <row r="21" spans="1:53" ht="12.75">
      <c r="A21" s="123" t="s">
        <v>170</v>
      </c>
      <c r="B21" s="124"/>
      <c r="C21" s="124"/>
      <c r="D21" s="125"/>
      <c r="E21" s="126">
        <v>0</v>
      </c>
      <c r="F21" s="127">
        <v>0</v>
      </c>
      <c r="G21" s="128">
        <f t="shared" si="0"/>
        <v>0</v>
      </c>
      <c r="H21" s="129"/>
      <c r="I21" s="130">
        <f t="shared" si="1"/>
        <v>0</v>
      </c>
      <c r="BA21" s="98">
        <v>1</v>
      </c>
    </row>
    <row r="22" spans="1:53" ht="12.75">
      <c r="A22" s="123" t="s">
        <v>171</v>
      </c>
      <c r="B22" s="124"/>
      <c r="C22" s="124"/>
      <c r="D22" s="125"/>
      <c r="E22" s="126">
        <v>0</v>
      </c>
      <c r="F22" s="127">
        <v>0</v>
      </c>
      <c r="G22" s="128">
        <f t="shared" si="0"/>
        <v>0</v>
      </c>
      <c r="H22" s="129"/>
      <c r="I22" s="130">
        <f t="shared" si="1"/>
        <v>0</v>
      </c>
      <c r="BA22" s="98">
        <v>1</v>
      </c>
    </row>
    <row r="23" spans="1:53" ht="12.75">
      <c r="A23" s="123" t="s">
        <v>172</v>
      </c>
      <c r="B23" s="124"/>
      <c r="C23" s="124"/>
      <c r="D23" s="125"/>
      <c r="E23" s="126">
        <v>0</v>
      </c>
      <c r="F23" s="127">
        <v>0</v>
      </c>
      <c r="G23" s="128">
        <f t="shared" si="0"/>
        <v>0</v>
      </c>
      <c r="H23" s="129"/>
      <c r="I23" s="130">
        <f t="shared" si="1"/>
        <v>0</v>
      </c>
      <c r="BA23" s="98">
        <v>2</v>
      </c>
    </row>
    <row r="24" spans="1:53" ht="12.75">
      <c r="A24" s="123" t="s">
        <v>173</v>
      </c>
      <c r="B24" s="124"/>
      <c r="C24" s="124"/>
      <c r="D24" s="125"/>
      <c r="E24" s="126">
        <v>0</v>
      </c>
      <c r="F24" s="127">
        <v>0</v>
      </c>
      <c r="G24" s="128">
        <f t="shared" si="0"/>
        <v>0</v>
      </c>
      <c r="H24" s="129"/>
      <c r="I24" s="130">
        <f t="shared" si="1"/>
        <v>0</v>
      </c>
      <c r="BA24" s="98">
        <v>2</v>
      </c>
    </row>
    <row r="25" spans="1:9" ht="13.5" thickBot="1">
      <c r="A25" s="131"/>
      <c r="B25" s="132" t="s">
        <v>64</v>
      </c>
      <c r="C25" s="132"/>
      <c r="D25" s="133"/>
      <c r="E25" s="134"/>
      <c r="F25" s="135"/>
      <c r="G25" s="135"/>
      <c r="H25" s="212">
        <f>SUM(I17:I24)</f>
        <v>0</v>
      </c>
      <c r="I25" s="213"/>
    </row>
    <row r="27" spans="6:9" ht="12.75">
      <c r="F27" s="95"/>
      <c r="G27" s="96"/>
      <c r="H27" s="96"/>
      <c r="I27" s="136"/>
    </row>
    <row r="28" spans="6:9" ht="12.75">
      <c r="F28" s="95"/>
      <c r="G28" s="96"/>
      <c r="H28" s="96"/>
      <c r="I28" s="136"/>
    </row>
    <row r="29" spans="6:9" ht="12.75">
      <c r="F29" s="95"/>
      <c r="G29" s="96"/>
      <c r="H29" s="96"/>
      <c r="I29" s="136"/>
    </row>
    <row r="30" spans="6:9" ht="12.75">
      <c r="F30" s="95"/>
      <c r="G30" s="96"/>
      <c r="H30" s="96"/>
      <c r="I30" s="136"/>
    </row>
    <row r="31" spans="6:9" ht="12.75">
      <c r="F31" s="95"/>
      <c r="G31" s="96"/>
      <c r="H31" s="96"/>
      <c r="I31" s="136"/>
    </row>
    <row r="32" spans="6:9" ht="12.75">
      <c r="F32" s="95"/>
      <c r="G32" s="96"/>
      <c r="H32" s="96"/>
      <c r="I32" s="136"/>
    </row>
    <row r="33" spans="6:9" ht="12.75">
      <c r="F33" s="95"/>
      <c r="G33" s="96"/>
      <c r="H33" s="96"/>
      <c r="I33" s="136"/>
    </row>
    <row r="34" spans="6:9" ht="12.75">
      <c r="F34" s="95"/>
      <c r="G34" s="96"/>
      <c r="H34" s="96"/>
      <c r="I34" s="136"/>
    </row>
    <row r="35" spans="6:9" ht="12.75">
      <c r="F35" s="95"/>
      <c r="G35" s="96"/>
      <c r="H35" s="96"/>
      <c r="I35" s="136"/>
    </row>
    <row r="36" spans="6:9" ht="12.75">
      <c r="F36" s="95"/>
      <c r="G36" s="96"/>
      <c r="H36" s="96"/>
      <c r="I36" s="136"/>
    </row>
    <row r="37" spans="6:9" ht="12.75">
      <c r="F37" s="95"/>
      <c r="G37" s="96"/>
      <c r="H37" s="96"/>
      <c r="I37" s="136"/>
    </row>
    <row r="38" spans="6:9" ht="12.75">
      <c r="F38" s="95"/>
      <c r="G38" s="96"/>
      <c r="H38" s="96"/>
      <c r="I38" s="136"/>
    </row>
    <row r="39" spans="6:9" ht="12.75">
      <c r="F39" s="95"/>
      <c r="G39" s="96"/>
      <c r="H39" s="96"/>
      <c r="I39" s="136"/>
    </row>
    <row r="40" spans="6:9" ht="12.75">
      <c r="F40" s="95"/>
      <c r="G40" s="96"/>
      <c r="H40" s="96"/>
      <c r="I40" s="136"/>
    </row>
    <row r="41" spans="6:9" ht="12.75">
      <c r="F41" s="95"/>
      <c r="G41" s="96"/>
      <c r="H41" s="96"/>
      <c r="I41" s="136"/>
    </row>
    <row r="42" spans="6:9" ht="12.75">
      <c r="F42" s="95"/>
      <c r="G42" s="96"/>
      <c r="H42" s="96"/>
      <c r="I42" s="136"/>
    </row>
    <row r="43" spans="6:9" ht="12.75">
      <c r="F43" s="95"/>
      <c r="G43" s="96"/>
      <c r="H43" s="96"/>
      <c r="I43" s="136"/>
    </row>
    <row r="44" spans="6:9" ht="12.75">
      <c r="F44" s="95"/>
      <c r="G44" s="96"/>
      <c r="H44" s="96"/>
      <c r="I44" s="136"/>
    </row>
    <row r="45" spans="6:9" ht="12.75">
      <c r="F45" s="95"/>
      <c r="G45" s="96"/>
      <c r="H45" s="96"/>
      <c r="I45" s="136"/>
    </row>
    <row r="46" spans="6:9" ht="12.75">
      <c r="F46" s="95"/>
      <c r="G46" s="96"/>
      <c r="H46" s="96"/>
      <c r="I46" s="136"/>
    </row>
    <row r="47" spans="6:9" ht="12.75">
      <c r="F47" s="95"/>
      <c r="G47" s="96"/>
      <c r="H47" s="96"/>
      <c r="I47" s="136"/>
    </row>
    <row r="48" spans="6:9" ht="12.75">
      <c r="F48" s="95"/>
      <c r="G48" s="96"/>
      <c r="H48" s="96"/>
      <c r="I48" s="136"/>
    </row>
    <row r="49" spans="6:9" ht="12.75">
      <c r="F49" s="95"/>
      <c r="G49" s="96"/>
      <c r="H49" s="96"/>
      <c r="I49" s="136"/>
    </row>
    <row r="50" spans="6:9" ht="12.75">
      <c r="F50" s="95"/>
      <c r="G50" s="96"/>
      <c r="H50" s="96"/>
      <c r="I50" s="136"/>
    </row>
    <row r="51" spans="6:9" ht="12.75">
      <c r="F51" s="95"/>
      <c r="G51" s="96"/>
      <c r="H51" s="96"/>
      <c r="I51" s="136"/>
    </row>
    <row r="52" spans="6:9" ht="12.75">
      <c r="F52" s="95"/>
      <c r="G52" s="96"/>
      <c r="H52" s="96"/>
      <c r="I52" s="136"/>
    </row>
    <row r="53" spans="6:9" ht="12.75">
      <c r="F53" s="95"/>
      <c r="G53" s="96"/>
      <c r="H53" s="96"/>
      <c r="I53" s="136"/>
    </row>
    <row r="54" spans="6:9" ht="12.75">
      <c r="F54" s="95"/>
      <c r="G54" s="96"/>
      <c r="H54" s="96"/>
      <c r="I54" s="136"/>
    </row>
    <row r="55" spans="6:9" ht="12.75">
      <c r="F55" s="95"/>
      <c r="G55" s="96"/>
      <c r="H55" s="96"/>
      <c r="I55" s="136"/>
    </row>
    <row r="56" spans="6:9" ht="12.75">
      <c r="F56" s="95"/>
      <c r="G56" s="96"/>
      <c r="H56" s="96"/>
      <c r="I56" s="136"/>
    </row>
    <row r="57" spans="6:9" ht="12.75">
      <c r="F57" s="95"/>
      <c r="G57" s="96"/>
      <c r="H57" s="96"/>
      <c r="I57" s="136"/>
    </row>
    <row r="58" spans="6:9" ht="12.75">
      <c r="F58" s="95"/>
      <c r="G58" s="96"/>
      <c r="H58" s="96"/>
      <c r="I58" s="136"/>
    </row>
    <row r="59" spans="6:9" ht="12.75">
      <c r="F59" s="95"/>
      <c r="G59" s="96"/>
      <c r="H59" s="96"/>
      <c r="I59" s="136"/>
    </row>
    <row r="60" spans="6:9" ht="12.75">
      <c r="F60" s="95"/>
      <c r="G60" s="96"/>
      <c r="H60" s="96"/>
      <c r="I60" s="136"/>
    </row>
    <row r="61" spans="6:9" ht="12.75">
      <c r="F61" s="95"/>
      <c r="G61" s="96"/>
      <c r="H61" s="96"/>
      <c r="I61" s="136"/>
    </row>
    <row r="62" spans="6:9" ht="12.75">
      <c r="F62" s="95"/>
      <c r="G62" s="96"/>
      <c r="H62" s="96"/>
      <c r="I62" s="136"/>
    </row>
    <row r="63" spans="6:9" ht="12.75">
      <c r="F63" s="95"/>
      <c r="G63" s="96"/>
      <c r="H63" s="96"/>
      <c r="I63" s="136"/>
    </row>
    <row r="64" spans="6:9" ht="12.75">
      <c r="F64" s="95"/>
      <c r="G64" s="96"/>
      <c r="H64" s="96"/>
      <c r="I64" s="136"/>
    </row>
    <row r="65" spans="6:9" ht="12.75">
      <c r="F65" s="95"/>
      <c r="G65" s="96"/>
      <c r="H65" s="96"/>
      <c r="I65" s="136"/>
    </row>
    <row r="66" spans="6:9" ht="12.75">
      <c r="F66" s="95"/>
      <c r="G66" s="96"/>
      <c r="H66" s="96"/>
      <c r="I66" s="136"/>
    </row>
    <row r="67" spans="6:9" ht="12.75">
      <c r="F67" s="95"/>
      <c r="G67" s="96"/>
      <c r="H67" s="96"/>
      <c r="I67" s="136"/>
    </row>
    <row r="68" spans="6:9" ht="12.75">
      <c r="F68" s="95"/>
      <c r="G68" s="96"/>
      <c r="H68" s="96"/>
      <c r="I68" s="136"/>
    </row>
    <row r="69" spans="6:9" ht="12.75">
      <c r="F69" s="95"/>
      <c r="G69" s="96"/>
      <c r="H69" s="96"/>
      <c r="I69" s="136"/>
    </row>
    <row r="70" spans="6:9" ht="12.75">
      <c r="F70" s="95"/>
      <c r="G70" s="96"/>
      <c r="H70" s="96"/>
      <c r="I70" s="136"/>
    </row>
    <row r="71" spans="6:9" ht="12.75">
      <c r="F71" s="95"/>
      <c r="G71" s="96"/>
      <c r="H71" s="96"/>
      <c r="I71" s="136"/>
    </row>
    <row r="72" spans="6:9" ht="12.75">
      <c r="F72" s="95"/>
      <c r="G72" s="96"/>
      <c r="H72" s="96"/>
      <c r="I72" s="136"/>
    </row>
    <row r="73" spans="6:9" ht="12.75">
      <c r="F73" s="95"/>
      <c r="G73" s="96"/>
      <c r="H73" s="96"/>
      <c r="I73" s="136"/>
    </row>
    <row r="74" spans="6:9" ht="12.75">
      <c r="F74" s="95"/>
      <c r="G74" s="96"/>
      <c r="H74" s="96"/>
      <c r="I74" s="136"/>
    </row>
    <row r="75" spans="6:9" ht="12.75">
      <c r="F75" s="95"/>
      <c r="G75" s="96"/>
      <c r="H75" s="96"/>
      <c r="I75" s="136"/>
    </row>
    <row r="76" spans="6:9" ht="12.75">
      <c r="F76" s="95"/>
      <c r="G76" s="96"/>
      <c r="H76" s="96"/>
      <c r="I76" s="136"/>
    </row>
  </sheetData>
  <sheetProtection/>
  <mergeCells count="4">
    <mergeCell ref="A1:B1"/>
    <mergeCell ref="A2:B2"/>
    <mergeCell ref="G2:I2"/>
    <mergeCell ref="H25:I25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136"/>
  <sheetViews>
    <sheetView showGridLines="0" showZeros="0" tabSelected="1" zoomScalePageLayoutView="0" workbookViewId="0" topLeftCell="A1">
      <selection activeCell="C4" sqref="C4"/>
    </sheetView>
  </sheetViews>
  <sheetFormatPr defaultColWidth="9.125" defaultRowHeight="12.75"/>
  <cols>
    <col min="1" max="1" width="4.50390625" style="138" customWidth="1"/>
    <col min="2" max="2" width="11.50390625" style="138" customWidth="1"/>
    <col min="3" max="3" width="40.50390625" style="138" customWidth="1"/>
    <col min="4" max="4" width="9.25390625" style="138" bestFit="1" customWidth="1"/>
    <col min="5" max="5" width="8.50390625" style="140" customWidth="1"/>
    <col min="6" max="6" width="9.875" style="138" customWidth="1"/>
    <col min="7" max="7" width="13.875" style="138" customWidth="1"/>
    <col min="8" max="8" width="13.50390625" style="138" customWidth="1"/>
    <col min="9" max="9" width="14.50390625" style="138" customWidth="1"/>
    <col min="10" max="11" width="9.125" style="138" customWidth="1"/>
    <col min="12" max="12" width="75.50390625" style="138" customWidth="1"/>
    <col min="13" max="13" width="45.375" style="138" customWidth="1"/>
    <col min="14" max="16384" width="9.125" style="138" customWidth="1"/>
  </cols>
  <sheetData>
    <row r="1" spans="1:7" ht="15">
      <c r="A1" s="216" t="s">
        <v>65</v>
      </c>
      <c r="B1" s="216"/>
      <c r="C1" s="216"/>
      <c r="D1" s="216"/>
      <c r="E1" s="216"/>
      <c r="F1" s="216"/>
      <c r="G1" s="216"/>
    </row>
    <row r="2" spans="2:7" ht="14.25" customHeight="1" thickBot="1">
      <c r="B2" s="139"/>
      <c r="C2" s="139"/>
      <c r="D2" s="139"/>
      <c r="F2" s="139"/>
      <c r="G2" s="139"/>
    </row>
    <row r="3" spans="1:7" ht="13.5" thickTop="1">
      <c r="A3" s="205" t="s">
        <v>49</v>
      </c>
      <c r="B3" s="206"/>
      <c r="C3" s="82" t="str">
        <f>CONCATENATE(cislostavby," ",nazevstavby)</f>
        <v>2011-1 Polní cesta HPCN 6b</v>
      </c>
      <c r="D3" s="82"/>
      <c r="E3" s="141" t="s">
        <v>66</v>
      </c>
      <c r="F3" s="142" t="str">
        <f>Rekapitulace!H1</f>
        <v>1b</v>
      </c>
      <c r="G3" s="143"/>
    </row>
    <row r="4" spans="1:7" ht="13.5" thickBot="1">
      <c r="A4" s="217" t="s">
        <v>51</v>
      </c>
      <c r="B4" s="208"/>
      <c r="C4" s="221" t="str">
        <f>CONCATENATE(cisloobjektu," ",nazevobjektu)</f>
        <v>1 Polní cesta HPCN 6b - 2.část</v>
      </c>
      <c r="D4" s="85"/>
      <c r="E4" s="218" t="str">
        <f>Rekapitulace!G2</f>
        <v>Polní cesta HPCN 6b - 2.část</v>
      </c>
      <c r="F4" s="219"/>
      <c r="G4" s="220"/>
    </row>
    <row r="5" spans="1:7" ht="13.5" thickTop="1">
      <c r="A5" s="144"/>
      <c r="G5" s="145"/>
    </row>
    <row r="6" spans="1:9" ht="12.75">
      <c r="A6" s="146" t="s">
        <v>67</v>
      </c>
      <c r="B6" s="147" t="s">
        <v>68</v>
      </c>
      <c r="C6" s="147" t="s">
        <v>69</v>
      </c>
      <c r="D6" s="147" t="s">
        <v>70</v>
      </c>
      <c r="E6" s="148" t="s">
        <v>71</v>
      </c>
      <c r="F6" s="147" t="s">
        <v>72</v>
      </c>
      <c r="G6" s="149" t="s">
        <v>73</v>
      </c>
      <c r="H6" s="150" t="s">
        <v>74</v>
      </c>
      <c r="I6" s="150" t="s">
        <v>75</v>
      </c>
    </row>
    <row r="7" spans="1:15" ht="12.75">
      <c r="A7" s="151" t="s">
        <v>76</v>
      </c>
      <c r="B7" s="152" t="s">
        <v>77</v>
      </c>
      <c r="C7" s="153" t="s">
        <v>78</v>
      </c>
      <c r="D7" s="154"/>
      <c r="E7" s="155"/>
      <c r="F7" s="155"/>
      <c r="G7" s="156"/>
      <c r="H7" s="157"/>
      <c r="I7" s="158"/>
      <c r="O7" s="138">
        <v>1</v>
      </c>
    </row>
    <row r="8" spans="1:80" ht="12.75">
      <c r="A8" s="159">
        <v>1</v>
      </c>
      <c r="B8" s="160" t="s">
        <v>84</v>
      </c>
      <c r="C8" s="161" t="s">
        <v>85</v>
      </c>
      <c r="D8" s="162" t="s">
        <v>86</v>
      </c>
      <c r="E8" s="163">
        <v>86.49</v>
      </c>
      <c r="F8" s="163"/>
      <c r="G8" s="164">
        <f>E8*F8</f>
        <v>0</v>
      </c>
      <c r="H8" s="165">
        <v>0</v>
      </c>
      <c r="I8" s="165">
        <f>E8*H8</f>
        <v>0</v>
      </c>
      <c r="O8" s="138">
        <v>2</v>
      </c>
      <c r="AA8" s="138">
        <v>1</v>
      </c>
      <c r="AB8" s="138">
        <v>1</v>
      </c>
      <c r="AC8" s="138">
        <v>1</v>
      </c>
      <c r="AZ8" s="138">
        <v>1</v>
      </c>
      <c r="BA8" s="138">
        <f>IF(AZ8=1,G8,0)</f>
        <v>0</v>
      </c>
      <c r="BB8" s="138">
        <f>IF(AZ8=2,G8,0)</f>
        <v>0</v>
      </c>
      <c r="BC8" s="138">
        <f>IF(AZ8=3,G8,0)</f>
        <v>0</v>
      </c>
      <c r="BD8" s="138">
        <f>IF(AZ8=4,G8,0)</f>
        <v>0</v>
      </c>
      <c r="BE8" s="138">
        <f>IF(AZ8=5,G8,0)</f>
        <v>0</v>
      </c>
      <c r="CA8" s="138">
        <v>1</v>
      </c>
      <c r="CB8" s="138">
        <v>1</v>
      </c>
    </row>
    <row r="9" spans="1:13" ht="12.75">
      <c r="A9" s="166"/>
      <c r="B9" s="167"/>
      <c r="C9" s="214" t="s">
        <v>87</v>
      </c>
      <c r="D9" s="215"/>
      <c r="E9" s="185">
        <v>86.49</v>
      </c>
      <c r="F9" s="186"/>
      <c r="G9" s="187"/>
      <c r="H9" s="168"/>
      <c r="I9" s="169"/>
      <c r="M9" s="188" t="s">
        <v>87</v>
      </c>
    </row>
    <row r="10" spans="1:80" ht="12.75">
      <c r="A10" s="159">
        <v>2</v>
      </c>
      <c r="B10" s="160" t="s">
        <v>88</v>
      </c>
      <c r="C10" s="161" t="s">
        <v>89</v>
      </c>
      <c r="D10" s="162" t="s">
        <v>86</v>
      </c>
      <c r="E10" s="163">
        <v>119.7</v>
      </c>
      <c r="F10" s="163"/>
      <c r="G10" s="164">
        <f>E10*F10</f>
        <v>0</v>
      </c>
      <c r="H10" s="165">
        <v>0</v>
      </c>
      <c r="I10" s="165">
        <f>E10*H10</f>
        <v>0</v>
      </c>
      <c r="O10" s="138">
        <v>2</v>
      </c>
      <c r="AA10" s="138">
        <v>1</v>
      </c>
      <c r="AB10" s="138">
        <v>1</v>
      </c>
      <c r="AC10" s="138">
        <v>1</v>
      </c>
      <c r="AZ10" s="138">
        <v>1</v>
      </c>
      <c r="BA10" s="138">
        <f>IF(AZ10=1,G10,0)</f>
        <v>0</v>
      </c>
      <c r="BB10" s="138">
        <f>IF(AZ10=2,G10,0)</f>
        <v>0</v>
      </c>
      <c r="BC10" s="138">
        <f>IF(AZ10=3,G10,0)</f>
        <v>0</v>
      </c>
      <c r="BD10" s="138">
        <f>IF(AZ10=4,G10,0)</f>
        <v>0</v>
      </c>
      <c r="BE10" s="138">
        <f>IF(AZ10=5,G10,0)</f>
        <v>0</v>
      </c>
      <c r="CA10" s="138">
        <v>1</v>
      </c>
      <c r="CB10" s="138">
        <v>1</v>
      </c>
    </row>
    <row r="11" spans="1:80" ht="12.75">
      <c r="A11" s="159">
        <v>3</v>
      </c>
      <c r="B11" s="160" t="s">
        <v>90</v>
      </c>
      <c r="C11" s="161" t="s">
        <v>91</v>
      </c>
      <c r="D11" s="162" t="s">
        <v>86</v>
      </c>
      <c r="E11" s="163">
        <v>23.94</v>
      </c>
      <c r="F11" s="163"/>
      <c r="G11" s="164">
        <f>E11*F11</f>
        <v>0</v>
      </c>
      <c r="H11" s="165">
        <v>0</v>
      </c>
      <c r="I11" s="165">
        <f>E11*H11</f>
        <v>0</v>
      </c>
      <c r="O11" s="138">
        <v>2</v>
      </c>
      <c r="AA11" s="138">
        <v>1</v>
      </c>
      <c r="AB11" s="138">
        <v>1</v>
      </c>
      <c r="AC11" s="138">
        <v>1</v>
      </c>
      <c r="AZ11" s="138">
        <v>1</v>
      </c>
      <c r="BA11" s="138">
        <f>IF(AZ11=1,G11,0)</f>
        <v>0</v>
      </c>
      <c r="BB11" s="138">
        <f>IF(AZ11=2,G11,0)</f>
        <v>0</v>
      </c>
      <c r="BC11" s="138">
        <f>IF(AZ11=3,G11,0)</f>
        <v>0</v>
      </c>
      <c r="BD11" s="138">
        <f>IF(AZ11=4,G11,0)</f>
        <v>0</v>
      </c>
      <c r="BE11" s="138">
        <f>IF(AZ11=5,G11,0)</f>
        <v>0</v>
      </c>
      <c r="CA11" s="138">
        <v>1</v>
      </c>
      <c r="CB11" s="138">
        <v>1</v>
      </c>
    </row>
    <row r="12" spans="1:13" ht="12.75">
      <c r="A12" s="166"/>
      <c r="B12" s="167"/>
      <c r="C12" s="214" t="s">
        <v>92</v>
      </c>
      <c r="D12" s="215"/>
      <c r="E12" s="185">
        <v>23.94</v>
      </c>
      <c r="F12" s="186"/>
      <c r="G12" s="187"/>
      <c r="H12" s="168"/>
      <c r="I12" s="169"/>
      <c r="M12" s="188" t="s">
        <v>92</v>
      </c>
    </row>
    <row r="13" spans="1:80" ht="12.75">
      <c r="A13" s="159">
        <v>4</v>
      </c>
      <c r="B13" s="160" t="s">
        <v>93</v>
      </c>
      <c r="C13" s="161" t="s">
        <v>94</v>
      </c>
      <c r="D13" s="162" t="s">
        <v>86</v>
      </c>
      <c r="E13" s="163">
        <v>22.8</v>
      </c>
      <c r="F13" s="163"/>
      <c r="G13" s="164">
        <f>E13*F13</f>
        <v>0</v>
      </c>
      <c r="H13" s="165">
        <v>0</v>
      </c>
      <c r="I13" s="165">
        <f>E13*H13</f>
        <v>0</v>
      </c>
      <c r="O13" s="138">
        <v>2</v>
      </c>
      <c r="AA13" s="138">
        <v>1</v>
      </c>
      <c r="AB13" s="138">
        <v>1</v>
      </c>
      <c r="AC13" s="138">
        <v>1</v>
      </c>
      <c r="AZ13" s="138">
        <v>1</v>
      </c>
      <c r="BA13" s="138">
        <f>IF(AZ13=1,G13,0)</f>
        <v>0</v>
      </c>
      <c r="BB13" s="138">
        <f>IF(AZ13=2,G13,0)</f>
        <v>0</v>
      </c>
      <c r="BC13" s="138">
        <f>IF(AZ13=3,G13,0)</f>
        <v>0</v>
      </c>
      <c r="BD13" s="138">
        <f>IF(AZ13=4,G13,0)</f>
        <v>0</v>
      </c>
      <c r="BE13" s="138">
        <f>IF(AZ13=5,G13,0)</f>
        <v>0</v>
      </c>
      <c r="CA13" s="138">
        <v>1</v>
      </c>
      <c r="CB13" s="138">
        <v>1</v>
      </c>
    </row>
    <row r="14" spans="1:13" ht="12.75">
      <c r="A14" s="166"/>
      <c r="B14" s="167"/>
      <c r="C14" s="214" t="s">
        <v>95</v>
      </c>
      <c r="D14" s="215"/>
      <c r="E14" s="185">
        <v>22.8</v>
      </c>
      <c r="F14" s="186"/>
      <c r="G14" s="187"/>
      <c r="H14" s="168"/>
      <c r="I14" s="169"/>
      <c r="M14" s="188" t="s">
        <v>95</v>
      </c>
    </row>
    <row r="15" spans="1:80" ht="12.75">
      <c r="A15" s="159">
        <v>5</v>
      </c>
      <c r="B15" s="160" t="s">
        <v>96</v>
      </c>
      <c r="C15" s="161" t="s">
        <v>97</v>
      </c>
      <c r="D15" s="162" t="s">
        <v>86</v>
      </c>
      <c r="E15" s="163">
        <v>89</v>
      </c>
      <c r="F15" s="163"/>
      <c r="G15" s="164">
        <f>E15*F15</f>
        <v>0</v>
      </c>
      <c r="H15" s="165">
        <v>0</v>
      </c>
      <c r="I15" s="165">
        <f>E15*H15</f>
        <v>0</v>
      </c>
      <c r="O15" s="138">
        <v>2</v>
      </c>
      <c r="AA15" s="138">
        <v>1</v>
      </c>
      <c r="AB15" s="138">
        <v>1</v>
      </c>
      <c r="AC15" s="138">
        <v>1</v>
      </c>
      <c r="AZ15" s="138">
        <v>1</v>
      </c>
      <c r="BA15" s="138">
        <f>IF(AZ15=1,G15,0)</f>
        <v>0</v>
      </c>
      <c r="BB15" s="138">
        <f>IF(AZ15=2,G15,0)</f>
        <v>0</v>
      </c>
      <c r="BC15" s="138">
        <f>IF(AZ15=3,G15,0)</f>
        <v>0</v>
      </c>
      <c r="BD15" s="138">
        <f>IF(AZ15=4,G15,0)</f>
        <v>0</v>
      </c>
      <c r="BE15" s="138">
        <f>IF(AZ15=5,G15,0)</f>
        <v>0</v>
      </c>
      <c r="CA15" s="138">
        <v>1</v>
      </c>
      <c r="CB15" s="138">
        <v>1</v>
      </c>
    </row>
    <row r="16" spans="1:13" ht="12.75">
      <c r="A16" s="166"/>
      <c r="B16" s="167"/>
      <c r="C16" s="214" t="s">
        <v>98</v>
      </c>
      <c r="D16" s="215"/>
      <c r="E16" s="185">
        <v>25.8</v>
      </c>
      <c r="F16" s="186"/>
      <c r="G16" s="187"/>
      <c r="H16" s="168"/>
      <c r="I16" s="169"/>
      <c r="M16" s="188" t="s">
        <v>98</v>
      </c>
    </row>
    <row r="17" spans="1:13" ht="12.75">
      <c r="A17" s="166"/>
      <c r="B17" s="167"/>
      <c r="C17" s="214" t="s">
        <v>99</v>
      </c>
      <c r="D17" s="215"/>
      <c r="E17" s="185">
        <v>63.2</v>
      </c>
      <c r="F17" s="186"/>
      <c r="G17" s="187"/>
      <c r="H17" s="168"/>
      <c r="I17" s="169"/>
      <c r="M17" s="188" t="s">
        <v>99</v>
      </c>
    </row>
    <row r="18" spans="1:80" ht="12.75">
      <c r="A18" s="159">
        <v>6</v>
      </c>
      <c r="B18" s="160" t="s">
        <v>100</v>
      </c>
      <c r="C18" s="161" t="s">
        <v>101</v>
      </c>
      <c r="D18" s="162" t="s">
        <v>86</v>
      </c>
      <c r="E18" s="163">
        <v>123.39</v>
      </c>
      <c r="F18" s="163"/>
      <c r="G18" s="164">
        <f>E18*F18</f>
        <v>0</v>
      </c>
      <c r="H18" s="165">
        <v>0</v>
      </c>
      <c r="I18" s="165">
        <f>E18*H18</f>
        <v>0</v>
      </c>
      <c r="O18" s="138">
        <v>2</v>
      </c>
      <c r="AA18" s="138">
        <v>1</v>
      </c>
      <c r="AB18" s="138">
        <v>1</v>
      </c>
      <c r="AC18" s="138">
        <v>1</v>
      </c>
      <c r="AZ18" s="138">
        <v>1</v>
      </c>
      <c r="BA18" s="138">
        <f>IF(AZ18=1,G18,0)</f>
        <v>0</v>
      </c>
      <c r="BB18" s="138">
        <f>IF(AZ18=2,G18,0)</f>
        <v>0</v>
      </c>
      <c r="BC18" s="138">
        <f>IF(AZ18=3,G18,0)</f>
        <v>0</v>
      </c>
      <c r="BD18" s="138">
        <f>IF(AZ18=4,G18,0)</f>
        <v>0</v>
      </c>
      <c r="BE18" s="138">
        <f>IF(AZ18=5,G18,0)</f>
        <v>0</v>
      </c>
      <c r="CA18" s="138">
        <v>1</v>
      </c>
      <c r="CB18" s="138">
        <v>1</v>
      </c>
    </row>
    <row r="19" spans="1:13" ht="12.75">
      <c r="A19" s="166"/>
      <c r="B19" s="167"/>
      <c r="C19" s="214" t="s">
        <v>102</v>
      </c>
      <c r="D19" s="215"/>
      <c r="E19" s="185">
        <v>86.49</v>
      </c>
      <c r="F19" s="186"/>
      <c r="G19" s="187"/>
      <c r="H19" s="168"/>
      <c r="I19" s="169"/>
      <c r="M19" s="188" t="s">
        <v>102</v>
      </c>
    </row>
    <row r="20" spans="1:13" ht="12.75">
      <c r="A20" s="166"/>
      <c r="B20" s="167"/>
      <c r="C20" s="214" t="s">
        <v>103</v>
      </c>
      <c r="D20" s="215"/>
      <c r="E20" s="185">
        <v>36.9</v>
      </c>
      <c r="F20" s="186"/>
      <c r="G20" s="187"/>
      <c r="H20" s="168"/>
      <c r="I20" s="169"/>
      <c r="M20" s="188" t="s">
        <v>103</v>
      </c>
    </row>
    <row r="21" spans="1:80" ht="12.75">
      <c r="A21" s="159">
        <v>7</v>
      </c>
      <c r="B21" s="160" t="s">
        <v>104</v>
      </c>
      <c r="C21" s="161" t="s">
        <v>105</v>
      </c>
      <c r="D21" s="162" t="s">
        <v>86</v>
      </c>
      <c r="E21" s="163">
        <v>44.5</v>
      </c>
      <c r="F21" s="163"/>
      <c r="G21" s="164">
        <f>E21*F21</f>
        <v>0</v>
      </c>
      <c r="H21" s="165">
        <v>0</v>
      </c>
      <c r="I21" s="165">
        <f>E21*H21</f>
        <v>0</v>
      </c>
      <c r="O21" s="138">
        <v>2</v>
      </c>
      <c r="AA21" s="138">
        <v>1</v>
      </c>
      <c r="AB21" s="138">
        <v>1</v>
      </c>
      <c r="AC21" s="138">
        <v>1</v>
      </c>
      <c r="AZ21" s="138">
        <v>1</v>
      </c>
      <c r="BA21" s="138">
        <f>IF(AZ21=1,G21,0)</f>
        <v>0</v>
      </c>
      <c r="BB21" s="138">
        <f>IF(AZ21=2,G21,0)</f>
        <v>0</v>
      </c>
      <c r="BC21" s="138">
        <f>IF(AZ21=3,G21,0)</f>
        <v>0</v>
      </c>
      <c r="BD21" s="138">
        <f>IF(AZ21=4,G21,0)</f>
        <v>0</v>
      </c>
      <c r="BE21" s="138">
        <f>IF(AZ21=5,G21,0)</f>
        <v>0</v>
      </c>
      <c r="CA21" s="138">
        <v>1</v>
      </c>
      <c r="CB21" s="138">
        <v>1</v>
      </c>
    </row>
    <row r="22" spans="1:13" ht="12.75">
      <c r="A22" s="166"/>
      <c r="B22" s="167"/>
      <c r="C22" s="214" t="s">
        <v>106</v>
      </c>
      <c r="D22" s="215"/>
      <c r="E22" s="185">
        <v>12.9</v>
      </c>
      <c r="F22" s="186"/>
      <c r="G22" s="187"/>
      <c r="H22" s="168"/>
      <c r="I22" s="169"/>
      <c r="M22" s="188" t="s">
        <v>106</v>
      </c>
    </row>
    <row r="23" spans="1:13" ht="12.75">
      <c r="A23" s="166"/>
      <c r="B23" s="167"/>
      <c r="C23" s="214" t="s">
        <v>107</v>
      </c>
      <c r="D23" s="215"/>
      <c r="E23" s="185">
        <v>31.6</v>
      </c>
      <c r="F23" s="186"/>
      <c r="G23" s="187"/>
      <c r="H23" s="168"/>
      <c r="I23" s="169"/>
      <c r="M23" s="188" t="s">
        <v>107</v>
      </c>
    </row>
    <row r="24" spans="1:80" ht="12.75">
      <c r="A24" s="159">
        <v>8</v>
      </c>
      <c r="B24" s="160" t="s">
        <v>108</v>
      </c>
      <c r="C24" s="161" t="s">
        <v>109</v>
      </c>
      <c r="D24" s="162" t="s">
        <v>86</v>
      </c>
      <c r="E24" s="163">
        <v>51.3</v>
      </c>
      <c r="F24" s="163"/>
      <c r="G24" s="164">
        <f>E24*F24</f>
        <v>0</v>
      </c>
      <c r="H24" s="165">
        <v>0</v>
      </c>
      <c r="I24" s="165">
        <f>E24*H24</f>
        <v>0</v>
      </c>
      <c r="O24" s="138">
        <v>2</v>
      </c>
      <c r="AA24" s="138">
        <v>1</v>
      </c>
      <c r="AB24" s="138">
        <v>1</v>
      </c>
      <c r="AC24" s="138">
        <v>1</v>
      </c>
      <c r="AZ24" s="138">
        <v>1</v>
      </c>
      <c r="BA24" s="138">
        <f>IF(AZ24=1,G24,0)</f>
        <v>0</v>
      </c>
      <c r="BB24" s="138">
        <f>IF(AZ24=2,G24,0)</f>
        <v>0</v>
      </c>
      <c r="BC24" s="138">
        <f>IF(AZ24=3,G24,0)</f>
        <v>0</v>
      </c>
      <c r="BD24" s="138">
        <f>IF(AZ24=4,G24,0)</f>
        <v>0</v>
      </c>
      <c r="BE24" s="138">
        <f>IF(AZ24=5,G24,0)</f>
        <v>0</v>
      </c>
      <c r="CA24" s="138">
        <v>1</v>
      </c>
      <c r="CB24" s="138">
        <v>1</v>
      </c>
    </row>
    <row r="25" spans="1:13" ht="12.75">
      <c r="A25" s="166"/>
      <c r="B25" s="167"/>
      <c r="C25" s="214" t="s">
        <v>110</v>
      </c>
      <c r="D25" s="215"/>
      <c r="E25" s="185">
        <v>38.4</v>
      </c>
      <c r="F25" s="186"/>
      <c r="G25" s="187"/>
      <c r="H25" s="168"/>
      <c r="I25" s="169"/>
      <c r="M25" s="188" t="s">
        <v>110</v>
      </c>
    </row>
    <row r="26" spans="1:13" ht="12.75">
      <c r="A26" s="166"/>
      <c r="B26" s="167"/>
      <c r="C26" s="214" t="s">
        <v>111</v>
      </c>
      <c r="D26" s="215"/>
      <c r="E26" s="185">
        <v>12.9</v>
      </c>
      <c r="F26" s="186"/>
      <c r="G26" s="187"/>
      <c r="H26" s="168"/>
      <c r="I26" s="169"/>
      <c r="M26" s="188" t="s">
        <v>111</v>
      </c>
    </row>
    <row r="27" spans="1:80" ht="12.75">
      <c r="A27" s="159">
        <v>9</v>
      </c>
      <c r="B27" s="160" t="s">
        <v>112</v>
      </c>
      <c r="C27" s="161" t="s">
        <v>113</v>
      </c>
      <c r="D27" s="162" t="s">
        <v>86</v>
      </c>
      <c r="E27" s="163">
        <v>123.39</v>
      </c>
      <c r="F27" s="163"/>
      <c r="G27" s="164">
        <f>E27*F27</f>
        <v>0</v>
      </c>
      <c r="H27" s="165">
        <v>0</v>
      </c>
      <c r="I27" s="165">
        <f>E27*H27</f>
        <v>0</v>
      </c>
      <c r="O27" s="138">
        <v>2</v>
      </c>
      <c r="AA27" s="138">
        <v>1</v>
      </c>
      <c r="AB27" s="138">
        <v>1</v>
      </c>
      <c r="AC27" s="138">
        <v>1</v>
      </c>
      <c r="AZ27" s="138">
        <v>1</v>
      </c>
      <c r="BA27" s="138">
        <f>IF(AZ27=1,G27,0)</f>
        <v>0</v>
      </c>
      <c r="BB27" s="138">
        <f>IF(AZ27=2,G27,0)</f>
        <v>0</v>
      </c>
      <c r="BC27" s="138">
        <f>IF(AZ27=3,G27,0)</f>
        <v>0</v>
      </c>
      <c r="BD27" s="138">
        <f>IF(AZ27=4,G27,0)</f>
        <v>0</v>
      </c>
      <c r="BE27" s="138">
        <f>IF(AZ27=5,G27,0)</f>
        <v>0</v>
      </c>
      <c r="CA27" s="138">
        <v>1</v>
      </c>
      <c r="CB27" s="138">
        <v>1</v>
      </c>
    </row>
    <row r="28" spans="1:13" ht="12.75">
      <c r="A28" s="166"/>
      <c r="B28" s="167"/>
      <c r="C28" s="214" t="s">
        <v>102</v>
      </c>
      <c r="D28" s="215"/>
      <c r="E28" s="185">
        <v>86.49</v>
      </c>
      <c r="F28" s="186"/>
      <c r="G28" s="187"/>
      <c r="H28" s="168"/>
      <c r="I28" s="169"/>
      <c r="M28" s="188" t="s">
        <v>102</v>
      </c>
    </row>
    <row r="29" spans="1:13" ht="12.75">
      <c r="A29" s="166"/>
      <c r="B29" s="167"/>
      <c r="C29" s="214" t="s">
        <v>103</v>
      </c>
      <c r="D29" s="215"/>
      <c r="E29" s="185">
        <v>36.9</v>
      </c>
      <c r="F29" s="186"/>
      <c r="G29" s="187"/>
      <c r="H29" s="168"/>
      <c r="I29" s="169"/>
      <c r="M29" s="188" t="s">
        <v>103</v>
      </c>
    </row>
    <row r="30" spans="1:80" ht="12.75">
      <c r="A30" s="159">
        <v>10</v>
      </c>
      <c r="B30" s="160" t="s">
        <v>114</v>
      </c>
      <c r="C30" s="161" t="s">
        <v>115</v>
      </c>
      <c r="D30" s="162" t="s">
        <v>82</v>
      </c>
      <c r="E30" s="163">
        <v>542.2</v>
      </c>
      <c r="F30" s="163"/>
      <c r="G30" s="164">
        <f>E30*F30</f>
        <v>0</v>
      </c>
      <c r="H30" s="165">
        <v>0</v>
      </c>
      <c r="I30" s="165">
        <f>E30*H30</f>
        <v>0</v>
      </c>
      <c r="O30" s="138">
        <v>2</v>
      </c>
      <c r="AA30" s="138">
        <v>1</v>
      </c>
      <c r="AB30" s="138">
        <v>1</v>
      </c>
      <c r="AC30" s="138">
        <v>1</v>
      </c>
      <c r="AZ30" s="138">
        <v>1</v>
      </c>
      <c r="BA30" s="138">
        <f>IF(AZ30=1,G30,0)</f>
        <v>0</v>
      </c>
      <c r="BB30" s="138">
        <f>IF(AZ30=2,G30,0)</f>
        <v>0</v>
      </c>
      <c r="BC30" s="138">
        <f>IF(AZ30=3,G30,0)</f>
        <v>0</v>
      </c>
      <c r="BD30" s="138">
        <f>IF(AZ30=4,G30,0)</f>
        <v>0</v>
      </c>
      <c r="BE30" s="138">
        <f>IF(AZ30=5,G30,0)</f>
        <v>0</v>
      </c>
      <c r="CA30" s="138">
        <v>1</v>
      </c>
      <c r="CB30" s="138">
        <v>1</v>
      </c>
    </row>
    <row r="31" spans="1:80" ht="12.75">
      <c r="A31" s="159">
        <v>11</v>
      </c>
      <c r="B31" s="160" t="s">
        <v>116</v>
      </c>
      <c r="C31" s="161" t="s">
        <v>117</v>
      </c>
      <c r="D31" s="162" t="s">
        <v>82</v>
      </c>
      <c r="E31" s="163">
        <v>118.3</v>
      </c>
      <c r="F31" s="163"/>
      <c r="G31" s="164">
        <f>E31*F31</f>
        <v>0</v>
      </c>
      <c r="H31" s="165">
        <v>0</v>
      </c>
      <c r="I31" s="165">
        <f>E31*H31</f>
        <v>0</v>
      </c>
      <c r="O31" s="138">
        <v>2</v>
      </c>
      <c r="AA31" s="138">
        <v>1</v>
      </c>
      <c r="AB31" s="138">
        <v>1</v>
      </c>
      <c r="AC31" s="138">
        <v>1</v>
      </c>
      <c r="AZ31" s="138">
        <v>1</v>
      </c>
      <c r="BA31" s="138">
        <f>IF(AZ31=1,G31,0)</f>
        <v>0</v>
      </c>
      <c r="BB31" s="138">
        <f>IF(AZ31=2,G31,0)</f>
        <v>0</v>
      </c>
      <c r="BC31" s="138">
        <f>IF(AZ31=3,G31,0)</f>
        <v>0</v>
      </c>
      <c r="BD31" s="138">
        <f>IF(AZ31=4,G31,0)</f>
        <v>0</v>
      </c>
      <c r="BE31" s="138">
        <f>IF(AZ31=5,G31,0)</f>
        <v>0</v>
      </c>
      <c r="CA31" s="138">
        <v>1</v>
      </c>
      <c r="CB31" s="138">
        <v>1</v>
      </c>
    </row>
    <row r="32" spans="1:80" ht="12.75">
      <c r="A32" s="159">
        <v>12</v>
      </c>
      <c r="B32" s="160" t="s">
        <v>118</v>
      </c>
      <c r="C32" s="161" t="s">
        <v>119</v>
      </c>
      <c r="D32" s="162" t="s">
        <v>82</v>
      </c>
      <c r="E32" s="163">
        <v>118.7</v>
      </c>
      <c r="F32" s="163"/>
      <c r="G32" s="164">
        <f>E32*F32</f>
        <v>0</v>
      </c>
      <c r="H32" s="165">
        <v>0</v>
      </c>
      <c r="I32" s="165">
        <f>E32*H32</f>
        <v>0</v>
      </c>
      <c r="O32" s="138">
        <v>2</v>
      </c>
      <c r="AA32" s="138">
        <v>1</v>
      </c>
      <c r="AB32" s="138">
        <v>1</v>
      </c>
      <c r="AC32" s="138">
        <v>1</v>
      </c>
      <c r="AZ32" s="138">
        <v>1</v>
      </c>
      <c r="BA32" s="138">
        <f>IF(AZ32=1,G32,0)</f>
        <v>0</v>
      </c>
      <c r="BB32" s="138">
        <f>IF(AZ32=2,G32,0)</f>
        <v>0</v>
      </c>
      <c r="BC32" s="138">
        <f>IF(AZ32=3,G32,0)</f>
        <v>0</v>
      </c>
      <c r="BD32" s="138">
        <f>IF(AZ32=4,G32,0)</f>
        <v>0</v>
      </c>
      <c r="BE32" s="138">
        <f>IF(AZ32=5,G32,0)</f>
        <v>0</v>
      </c>
      <c r="CA32" s="138">
        <v>1</v>
      </c>
      <c r="CB32" s="138">
        <v>1</v>
      </c>
    </row>
    <row r="33" spans="1:80" ht="12.75">
      <c r="A33" s="159">
        <v>13</v>
      </c>
      <c r="B33" s="160" t="s">
        <v>118</v>
      </c>
      <c r="C33" s="161" t="s">
        <v>119</v>
      </c>
      <c r="D33" s="162" t="s">
        <v>82</v>
      </c>
      <c r="E33" s="163">
        <v>237</v>
      </c>
      <c r="F33" s="163"/>
      <c r="G33" s="164">
        <f>E33*F33</f>
        <v>0</v>
      </c>
      <c r="H33" s="165">
        <v>0</v>
      </c>
      <c r="I33" s="165">
        <f>E33*H33</f>
        <v>0</v>
      </c>
      <c r="O33" s="138">
        <v>2</v>
      </c>
      <c r="AA33" s="138">
        <v>1</v>
      </c>
      <c r="AB33" s="138">
        <v>1</v>
      </c>
      <c r="AC33" s="138">
        <v>1</v>
      </c>
      <c r="AZ33" s="138">
        <v>1</v>
      </c>
      <c r="BA33" s="138">
        <f>IF(AZ33=1,G33,0)</f>
        <v>0</v>
      </c>
      <c r="BB33" s="138">
        <f>IF(AZ33=2,G33,0)</f>
        <v>0</v>
      </c>
      <c r="BC33" s="138">
        <f>IF(AZ33=3,G33,0)</f>
        <v>0</v>
      </c>
      <c r="BD33" s="138">
        <f>IF(AZ33=4,G33,0)</f>
        <v>0</v>
      </c>
      <c r="BE33" s="138">
        <f>IF(AZ33=5,G33,0)</f>
        <v>0</v>
      </c>
      <c r="CA33" s="138">
        <v>1</v>
      </c>
      <c r="CB33" s="138">
        <v>1</v>
      </c>
    </row>
    <row r="34" spans="1:13" ht="12.75">
      <c r="A34" s="166"/>
      <c r="B34" s="167"/>
      <c r="C34" s="214" t="s">
        <v>120</v>
      </c>
      <c r="D34" s="215"/>
      <c r="E34" s="185">
        <v>118.7</v>
      </c>
      <c r="F34" s="186"/>
      <c r="G34" s="187"/>
      <c r="H34" s="168"/>
      <c r="I34" s="169"/>
      <c r="M34" s="188" t="s">
        <v>120</v>
      </c>
    </row>
    <row r="35" spans="1:13" ht="12.75">
      <c r="A35" s="166"/>
      <c r="B35" s="167"/>
      <c r="C35" s="214" t="s">
        <v>121</v>
      </c>
      <c r="D35" s="215"/>
      <c r="E35" s="185">
        <v>118.3</v>
      </c>
      <c r="F35" s="186"/>
      <c r="G35" s="187"/>
      <c r="H35" s="168"/>
      <c r="I35" s="169"/>
      <c r="M35" s="188" t="s">
        <v>121</v>
      </c>
    </row>
    <row r="36" spans="1:80" ht="12.75">
      <c r="A36" s="159">
        <v>14</v>
      </c>
      <c r="B36" s="160" t="s">
        <v>122</v>
      </c>
      <c r="C36" s="161" t="s">
        <v>123</v>
      </c>
      <c r="D36" s="162" t="s">
        <v>82</v>
      </c>
      <c r="E36" s="163">
        <v>54.2</v>
      </c>
      <c r="F36" s="163"/>
      <c r="G36" s="164">
        <f>E36*F36</f>
        <v>0</v>
      </c>
      <c r="H36" s="165">
        <v>0</v>
      </c>
      <c r="I36" s="165">
        <f>E36*H36</f>
        <v>0</v>
      </c>
      <c r="O36" s="138">
        <v>2</v>
      </c>
      <c r="AA36" s="138">
        <v>1</v>
      </c>
      <c r="AB36" s="138">
        <v>1</v>
      </c>
      <c r="AC36" s="138">
        <v>1</v>
      </c>
      <c r="AZ36" s="138">
        <v>1</v>
      </c>
      <c r="BA36" s="138">
        <f>IF(AZ36=1,G36,0)</f>
        <v>0</v>
      </c>
      <c r="BB36" s="138">
        <f>IF(AZ36=2,G36,0)</f>
        <v>0</v>
      </c>
      <c r="BC36" s="138">
        <f>IF(AZ36=3,G36,0)</f>
        <v>0</v>
      </c>
      <c r="BD36" s="138">
        <f>IF(AZ36=4,G36,0)</f>
        <v>0</v>
      </c>
      <c r="BE36" s="138">
        <f>IF(AZ36=5,G36,0)</f>
        <v>0</v>
      </c>
      <c r="CA36" s="138">
        <v>1</v>
      </c>
      <c r="CB36" s="138">
        <v>1</v>
      </c>
    </row>
    <row r="37" spans="1:57" ht="12.75">
      <c r="A37" s="170"/>
      <c r="B37" s="171" t="s">
        <v>79</v>
      </c>
      <c r="C37" s="172" t="str">
        <f>CONCATENATE(B7," ",C7)</f>
        <v>1 Zemní práce</v>
      </c>
      <c r="D37" s="154"/>
      <c r="E37" s="173"/>
      <c r="F37" s="174"/>
      <c r="G37" s="175">
        <f>SUM(G7:G36)</f>
        <v>0</v>
      </c>
      <c r="H37" s="176"/>
      <c r="I37" s="177">
        <f>SUM(I7:I36)</f>
        <v>0</v>
      </c>
      <c r="O37" s="138">
        <v>4</v>
      </c>
      <c r="BA37" s="178">
        <f>SUM(BA7:BA36)</f>
        <v>0</v>
      </c>
      <c r="BB37" s="178">
        <f>SUM(BB7:BB36)</f>
        <v>0</v>
      </c>
      <c r="BC37" s="178">
        <f>SUM(BC7:BC36)</f>
        <v>0</v>
      </c>
      <c r="BD37" s="178">
        <f>SUM(BD7:BD36)</f>
        <v>0</v>
      </c>
      <c r="BE37" s="178">
        <f>SUM(BE7:BE36)</f>
        <v>0</v>
      </c>
    </row>
    <row r="38" spans="1:15" ht="12.75">
      <c r="A38" s="151" t="s">
        <v>76</v>
      </c>
      <c r="B38" s="152" t="s">
        <v>124</v>
      </c>
      <c r="C38" s="153" t="s">
        <v>125</v>
      </c>
      <c r="D38" s="154"/>
      <c r="E38" s="155"/>
      <c r="F38" s="155"/>
      <c r="G38" s="156"/>
      <c r="H38" s="157"/>
      <c r="I38" s="158"/>
      <c r="O38" s="138">
        <v>1</v>
      </c>
    </row>
    <row r="39" spans="1:80" ht="12.75">
      <c r="A39" s="159">
        <v>15</v>
      </c>
      <c r="B39" s="160" t="s">
        <v>126</v>
      </c>
      <c r="C39" s="161" t="s">
        <v>127</v>
      </c>
      <c r="D39" s="162" t="s">
        <v>82</v>
      </c>
      <c r="E39" s="163">
        <v>545</v>
      </c>
      <c r="F39" s="163"/>
      <c r="G39" s="164">
        <f>E39*F39</f>
        <v>0</v>
      </c>
      <c r="H39" s="165">
        <v>0</v>
      </c>
      <c r="I39" s="165">
        <f>E39*H39</f>
        <v>0</v>
      </c>
      <c r="O39" s="138">
        <v>2</v>
      </c>
      <c r="AA39" s="138">
        <v>1</v>
      </c>
      <c r="AB39" s="138">
        <v>1</v>
      </c>
      <c r="AC39" s="138">
        <v>1</v>
      </c>
      <c r="AZ39" s="138">
        <v>1</v>
      </c>
      <c r="BA39" s="138">
        <f>IF(AZ39=1,G39,0)</f>
        <v>0</v>
      </c>
      <c r="BB39" s="138">
        <f>IF(AZ39=2,G39,0)</f>
        <v>0</v>
      </c>
      <c r="BC39" s="138">
        <f>IF(AZ39=3,G39,0)</f>
        <v>0</v>
      </c>
      <c r="BD39" s="138">
        <f>IF(AZ39=4,G39,0)</f>
        <v>0</v>
      </c>
      <c r="BE39" s="138">
        <f>IF(AZ39=5,G39,0)</f>
        <v>0</v>
      </c>
      <c r="CA39" s="138">
        <v>1</v>
      </c>
      <c r="CB39" s="138">
        <v>1</v>
      </c>
    </row>
    <row r="40" spans="1:80" ht="12.75">
      <c r="A40" s="159">
        <v>16</v>
      </c>
      <c r="B40" s="160" t="s">
        <v>128</v>
      </c>
      <c r="C40" s="161" t="s">
        <v>129</v>
      </c>
      <c r="D40" s="162" t="s">
        <v>82</v>
      </c>
      <c r="E40" s="163">
        <v>599.5</v>
      </c>
      <c r="F40" s="163"/>
      <c r="G40" s="164">
        <f>E40*F40</f>
        <v>0</v>
      </c>
      <c r="H40" s="165">
        <v>0.000399999999999956</v>
      </c>
      <c r="I40" s="165">
        <f>E40*H40</f>
        <v>0.23979999999997362</v>
      </c>
      <c r="O40" s="138">
        <v>2</v>
      </c>
      <c r="AA40" s="138">
        <v>3</v>
      </c>
      <c r="AB40" s="138">
        <v>1</v>
      </c>
      <c r="AC40" s="138" t="s">
        <v>128</v>
      </c>
      <c r="AZ40" s="138">
        <v>1</v>
      </c>
      <c r="BA40" s="138">
        <f>IF(AZ40=1,G40,0)</f>
        <v>0</v>
      </c>
      <c r="BB40" s="138">
        <f>IF(AZ40=2,G40,0)</f>
        <v>0</v>
      </c>
      <c r="BC40" s="138">
        <f>IF(AZ40=3,G40,0)</f>
        <v>0</v>
      </c>
      <c r="BD40" s="138">
        <f>IF(AZ40=4,G40,0)</f>
        <v>0</v>
      </c>
      <c r="BE40" s="138">
        <f>IF(AZ40=5,G40,0)</f>
        <v>0</v>
      </c>
      <c r="CA40" s="138">
        <v>3</v>
      </c>
      <c r="CB40" s="138">
        <v>1</v>
      </c>
    </row>
    <row r="41" spans="1:13" ht="12.75">
      <c r="A41" s="166"/>
      <c r="B41" s="167"/>
      <c r="C41" s="214" t="s">
        <v>130</v>
      </c>
      <c r="D41" s="215"/>
      <c r="E41" s="185">
        <v>599.5</v>
      </c>
      <c r="F41" s="186"/>
      <c r="G41" s="187"/>
      <c r="H41" s="168"/>
      <c r="I41" s="169"/>
      <c r="M41" s="188" t="s">
        <v>130</v>
      </c>
    </row>
    <row r="42" spans="1:57" ht="12.75">
      <c r="A42" s="170"/>
      <c r="B42" s="171" t="s">
        <v>79</v>
      </c>
      <c r="C42" s="172" t="str">
        <f>CONCATENATE(B38," ",C38)</f>
        <v>4 Vodorovné konstrukce</v>
      </c>
      <c r="D42" s="154"/>
      <c r="E42" s="173"/>
      <c r="F42" s="174"/>
      <c r="G42" s="175">
        <f>SUM(G38:G41)</f>
        <v>0</v>
      </c>
      <c r="H42" s="176"/>
      <c r="I42" s="177">
        <f>SUM(I38:I41)</f>
        <v>0.23979999999997362</v>
      </c>
      <c r="O42" s="138">
        <v>4</v>
      </c>
      <c r="BA42" s="178">
        <f>SUM(BA38:BA41)</f>
        <v>0</v>
      </c>
      <c r="BB42" s="178">
        <f>SUM(BB38:BB41)</f>
        <v>0</v>
      </c>
      <c r="BC42" s="178">
        <f>SUM(BC38:BC41)</f>
        <v>0</v>
      </c>
      <c r="BD42" s="178">
        <f>SUM(BD38:BD41)</f>
        <v>0</v>
      </c>
      <c r="BE42" s="178">
        <f>SUM(BE38:BE41)</f>
        <v>0</v>
      </c>
    </row>
    <row r="43" spans="1:15" ht="12.75">
      <c r="A43" s="151" t="s">
        <v>76</v>
      </c>
      <c r="B43" s="152" t="s">
        <v>131</v>
      </c>
      <c r="C43" s="153" t="s">
        <v>132</v>
      </c>
      <c r="D43" s="154"/>
      <c r="E43" s="155"/>
      <c r="F43" s="155"/>
      <c r="G43" s="156"/>
      <c r="H43" s="157"/>
      <c r="I43" s="158"/>
      <c r="O43" s="138">
        <v>1</v>
      </c>
    </row>
    <row r="44" spans="1:80" ht="12.75">
      <c r="A44" s="159">
        <v>17</v>
      </c>
      <c r="B44" s="160" t="s">
        <v>133</v>
      </c>
      <c r="C44" s="161" t="s">
        <v>134</v>
      </c>
      <c r="D44" s="162" t="s">
        <v>82</v>
      </c>
      <c r="E44" s="163">
        <v>462</v>
      </c>
      <c r="F44" s="163"/>
      <c r="G44" s="164">
        <f aca="true" t="shared" si="0" ref="G44:G50">E44*F44</f>
        <v>0</v>
      </c>
      <c r="H44" s="165">
        <v>0.386250000000018</v>
      </c>
      <c r="I44" s="165">
        <f aca="true" t="shared" si="1" ref="I44:I50">E44*H44</f>
        <v>178.44750000000832</v>
      </c>
      <c r="O44" s="138">
        <v>2</v>
      </c>
      <c r="AA44" s="138">
        <v>1</v>
      </c>
      <c r="AB44" s="138">
        <v>1</v>
      </c>
      <c r="AC44" s="138">
        <v>1</v>
      </c>
      <c r="AZ44" s="138">
        <v>1</v>
      </c>
      <c r="BA44" s="138">
        <f aca="true" t="shared" si="2" ref="BA44:BA50">IF(AZ44=1,G44,0)</f>
        <v>0</v>
      </c>
      <c r="BB44" s="138">
        <f aca="true" t="shared" si="3" ref="BB44:BB50">IF(AZ44=2,G44,0)</f>
        <v>0</v>
      </c>
      <c r="BC44" s="138">
        <f aca="true" t="shared" si="4" ref="BC44:BC50">IF(AZ44=3,G44,0)</f>
        <v>0</v>
      </c>
      <c r="BD44" s="138">
        <f aca="true" t="shared" si="5" ref="BD44:BD50">IF(AZ44=4,G44,0)</f>
        <v>0</v>
      </c>
      <c r="BE44" s="138">
        <f aca="true" t="shared" si="6" ref="BE44:BE50">IF(AZ44=5,G44,0)</f>
        <v>0</v>
      </c>
      <c r="CA44" s="138">
        <v>1</v>
      </c>
      <c r="CB44" s="138">
        <v>1</v>
      </c>
    </row>
    <row r="45" spans="1:80" ht="12.75">
      <c r="A45" s="159">
        <v>18</v>
      </c>
      <c r="B45" s="160" t="s">
        <v>135</v>
      </c>
      <c r="C45" s="161" t="s">
        <v>136</v>
      </c>
      <c r="D45" s="162" t="s">
        <v>82</v>
      </c>
      <c r="E45" s="163">
        <v>501</v>
      </c>
      <c r="F45" s="163"/>
      <c r="G45" s="164">
        <f t="shared" si="0"/>
        <v>0</v>
      </c>
      <c r="H45" s="165">
        <v>0.410800000000108</v>
      </c>
      <c r="I45" s="165">
        <f t="shared" si="1"/>
        <v>205.81080000005412</v>
      </c>
      <c r="O45" s="138">
        <v>2</v>
      </c>
      <c r="AA45" s="138">
        <v>1</v>
      </c>
      <c r="AB45" s="138">
        <v>1</v>
      </c>
      <c r="AC45" s="138">
        <v>1</v>
      </c>
      <c r="AZ45" s="138">
        <v>1</v>
      </c>
      <c r="BA45" s="138">
        <f t="shared" si="2"/>
        <v>0</v>
      </c>
      <c r="BB45" s="138">
        <f t="shared" si="3"/>
        <v>0</v>
      </c>
      <c r="BC45" s="138">
        <f t="shared" si="4"/>
        <v>0</v>
      </c>
      <c r="BD45" s="138">
        <f t="shared" si="5"/>
        <v>0</v>
      </c>
      <c r="BE45" s="138">
        <f t="shared" si="6"/>
        <v>0</v>
      </c>
      <c r="CA45" s="138">
        <v>1</v>
      </c>
      <c r="CB45" s="138">
        <v>1</v>
      </c>
    </row>
    <row r="46" spans="1:80" ht="12.75">
      <c r="A46" s="159">
        <v>19</v>
      </c>
      <c r="B46" s="160" t="s">
        <v>137</v>
      </c>
      <c r="C46" s="161" t="s">
        <v>138</v>
      </c>
      <c r="D46" s="162" t="s">
        <v>82</v>
      </c>
      <c r="E46" s="163">
        <v>441</v>
      </c>
      <c r="F46" s="163"/>
      <c r="G46" s="164">
        <f t="shared" si="0"/>
        <v>0</v>
      </c>
      <c r="H46" s="165">
        <v>0.206770000000006</v>
      </c>
      <c r="I46" s="165">
        <f t="shared" si="1"/>
        <v>91.18557000000264</v>
      </c>
      <c r="O46" s="138">
        <v>2</v>
      </c>
      <c r="AA46" s="138">
        <v>1</v>
      </c>
      <c r="AB46" s="138">
        <v>1</v>
      </c>
      <c r="AC46" s="138">
        <v>1</v>
      </c>
      <c r="AZ46" s="138">
        <v>1</v>
      </c>
      <c r="BA46" s="138">
        <f t="shared" si="2"/>
        <v>0</v>
      </c>
      <c r="BB46" s="138">
        <f t="shared" si="3"/>
        <v>0</v>
      </c>
      <c r="BC46" s="138">
        <f t="shared" si="4"/>
        <v>0</v>
      </c>
      <c r="BD46" s="138">
        <f t="shared" si="5"/>
        <v>0</v>
      </c>
      <c r="BE46" s="138">
        <f t="shared" si="6"/>
        <v>0</v>
      </c>
      <c r="CA46" s="138">
        <v>1</v>
      </c>
      <c r="CB46" s="138">
        <v>1</v>
      </c>
    </row>
    <row r="47" spans="1:80" ht="12.75">
      <c r="A47" s="159">
        <v>20</v>
      </c>
      <c r="B47" s="160" t="s">
        <v>139</v>
      </c>
      <c r="C47" s="161" t="s">
        <v>140</v>
      </c>
      <c r="D47" s="162" t="s">
        <v>86</v>
      </c>
      <c r="E47" s="163">
        <v>31.6</v>
      </c>
      <c r="F47" s="163"/>
      <c r="G47" s="164">
        <f t="shared" si="0"/>
        <v>0</v>
      </c>
      <c r="H47" s="165">
        <v>0</v>
      </c>
      <c r="I47" s="165">
        <f t="shared" si="1"/>
        <v>0</v>
      </c>
      <c r="O47" s="138">
        <v>2</v>
      </c>
      <c r="AA47" s="138">
        <v>1</v>
      </c>
      <c r="AB47" s="138">
        <v>1</v>
      </c>
      <c r="AC47" s="138">
        <v>1</v>
      </c>
      <c r="AZ47" s="138">
        <v>1</v>
      </c>
      <c r="BA47" s="138">
        <f t="shared" si="2"/>
        <v>0</v>
      </c>
      <c r="BB47" s="138">
        <f t="shared" si="3"/>
        <v>0</v>
      </c>
      <c r="BC47" s="138">
        <f t="shared" si="4"/>
        <v>0</v>
      </c>
      <c r="BD47" s="138">
        <f t="shared" si="5"/>
        <v>0</v>
      </c>
      <c r="BE47" s="138">
        <f t="shared" si="6"/>
        <v>0</v>
      </c>
      <c r="CA47" s="138">
        <v>1</v>
      </c>
      <c r="CB47" s="138">
        <v>1</v>
      </c>
    </row>
    <row r="48" spans="1:80" ht="12.75">
      <c r="A48" s="159">
        <v>21</v>
      </c>
      <c r="B48" s="160" t="s">
        <v>141</v>
      </c>
      <c r="C48" s="161" t="s">
        <v>142</v>
      </c>
      <c r="D48" s="162" t="s">
        <v>82</v>
      </c>
      <c r="E48" s="163">
        <v>462</v>
      </c>
      <c r="F48" s="163"/>
      <c r="G48" s="164">
        <f t="shared" si="0"/>
        <v>0</v>
      </c>
      <c r="H48" s="165">
        <v>0.00302999999999898</v>
      </c>
      <c r="I48" s="165">
        <f t="shared" si="1"/>
        <v>1.399859999999529</v>
      </c>
      <c r="O48" s="138">
        <v>2</v>
      </c>
      <c r="AA48" s="138">
        <v>1</v>
      </c>
      <c r="AB48" s="138">
        <v>1</v>
      </c>
      <c r="AC48" s="138">
        <v>1</v>
      </c>
      <c r="AZ48" s="138">
        <v>1</v>
      </c>
      <c r="BA48" s="138">
        <f t="shared" si="2"/>
        <v>0</v>
      </c>
      <c r="BB48" s="138">
        <f t="shared" si="3"/>
        <v>0</v>
      </c>
      <c r="BC48" s="138">
        <f t="shared" si="4"/>
        <v>0</v>
      </c>
      <c r="BD48" s="138">
        <f t="shared" si="5"/>
        <v>0</v>
      </c>
      <c r="BE48" s="138">
        <f t="shared" si="6"/>
        <v>0</v>
      </c>
      <c r="CA48" s="138">
        <v>1</v>
      </c>
      <c r="CB48" s="138">
        <v>1</v>
      </c>
    </row>
    <row r="49" spans="1:80" ht="12.75">
      <c r="A49" s="159">
        <v>22</v>
      </c>
      <c r="B49" s="160" t="s">
        <v>143</v>
      </c>
      <c r="C49" s="161" t="s">
        <v>144</v>
      </c>
      <c r="D49" s="162" t="s">
        <v>82</v>
      </c>
      <c r="E49" s="163">
        <v>427</v>
      </c>
      <c r="F49" s="163"/>
      <c r="G49" s="164">
        <f t="shared" si="0"/>
        <v>0</v>
      </c>
      <c r="H49" s="165">
        <v>0.127150000000029</v>
      </c>
      <c r="I49" s="165">
        <f t="shared" si="1"/>
        <v>54.29305000001238</v>
      </c>
      <c r="O49" s="138">
        <v>2</v>
      </c>
      <c r="AA49" s="138">
        <v>1</v>
      </c>
      <c r="AB49" s="138">
        <v>1</v>
      </c>
      <c r="AC49" s="138">
        <v>1</v>
      </c>
      <c r="AZ49" s="138">
        <v>1</v>
      </c>
      <c r="BA49" s="138">
        <f t="shared" si="2"/>
        <v>0</v>
      </c>
      <c r="BB49" s="138">
        <f t="shared" si="3"/>
        <v>0</v>
      </c>
      <c r="BC49" s="138">
        <f t="shared" si="4"/>
        <v>0</v>
      </c>
      <c r="BD49" s="138">
        <f t="shared" si="5"/>
        <v>0</v>
      </c>
      <c r="BE49" s="138">
        <f t="shared" si="6"/>
        <v>0</v>
      </c>
      <c r="CA49" s="138">
        <v>1</v>
      </c>
      <c r="CB49" s="138">
        <v>1</v>
      </c>
    </row>
    <row r="50" spans="1:80" ht="12.75">
      <c r="A50" s="159">
        <v>23</v>
      </c>
      <c r="B50" s="160" t="s">
        <v>145</v>
      </c>
      <c r="C50" s="161" t="s">
        <v>146</v>
      </c>
      <c r="D50" s="162" t="s">
        <v>82</v>
      </c>
      <c r="E50" s="163">
        <v>545</v>
      </c>
      <c r="F50" s="163"/>
      <c r="G50" s="164">
        <f t="shared" si="0"/>
        <v>0</v>
      </c>
      <c r="H50" s="165">
        <v>0.0176999999999907</v>
      </c>
      <c r="I50" s="165">
        <f t="shared" si="1"/>
        <v>9.646499999994932</v>
      </c>
      <c r="O50" s="138">
        <v>2</v>
      </c>
      <c r="AA50" s="138">
        <v>12</v>
      </c>
      <c r="AB50" s="138">
        <v>0</v>
      </c>
      <c r="AC50" s="138">
        <v>31</v>
      </c>
      <c r="AZ50" s="138">
        <v>1</v>
      </c>
      <c r="BA50" s="138">
        <f t="shared" si="2"/>
        <v>0</v>
      </c>
      <c r="BB50" s="138">
        <f t="shared" si="3"/>
        <v>0</v>
      </c>
      <c r="BC50" s="138">
        <f t="shared" si="4"/>
        <v>0</v>
      </c>
      <c r="BD50" s="138">
        <f t="shared" si="5"/>
        <v>0</v>
      </c>
      <c r="BE50" s="138">
        <f t="shared" si="6"/>
        <v>0</v>
      </c>
      <c r="CA50" s="138">
        <v>12</v>
      </c>
      <c r="CB50" s="138">
        <v>0</v>
      </c>
    </row>
    <row r="51" spans="1:57" ht="12.75">
      <c r="A51" s="170"/>
      <c r="B51" s="171" t="s">
        <v>79</v>
      </c>
      <c r="C51" s="172" t="str">
        <f>CONCATENATE(B43," ",C43)</f>
        <v>5 Komunikace</v>
      </c>
      <c r="D51" s="154"/>
      <c r="E51" s="173"/>
      <c r="F51" s="174"/>
      <c r="G51" s="175">
        <f>SUM(G43:G50)</f>
        <v>0</v>
      </c>
      <c r="H51" s="176"/>
      <c r="I51" s="177">
        <f>SUM(I43:I50)</f>
        <v>540.783280000072</v>
      </c>
      <c r="O51" s="138">
        <v>4</v>
      </c>
      <c r="BA51" s="178">
        <f>SUM(BA43:BA50)</f>
        <v>0</v>
      </c>
      <c r="BB51" s="178">
        <f>SUM(BB43:BB50)</f>
        <v>0</v>
      </c>
      <c r="BC51" s="178">
        <f>SUM(BC43:BC50)</f>
        <v>0</v>
      </c>
      <c r="BD51" s="178">
        <f>SUM(BD43:BD50)</f>
        <v>0</v>
      </c>
      <c r="BE51" s="178">
        <f>SUM(BE43:BE50)</f>
        <v>0</v>
      </c>
    </row>
    <row r="52" spans="1:15" ht="12.75">
      <c r="A52" s="151" t="s">
        <v>76</v>
      </c>
      <c r="B52" s="152" t="s">
        <v>147</v>
      </c>
      <c r="C52" s="153" t="s">
        <v>148</v>
      </c>
      <c r="D52" s="154"/>
      <c r="E52" s="155"/>
      <c r="F52" s="155"/>
      <c r="G52" s="156"/>
      <c r="H52" s="157"/>
      <c r="I52" s="158"/>
      <c r="O52" s="138">
        <v>1</v>
      </c>
    </row>
    <row r="53" spans="1:80" ht="12.75">
      <c r="A53" s="159">
        <v>24</v>
      </c>
      <c r="B53" s="160" t="s">
        <v>149</v>
      </c>
      <c r="C53" s="161" t="s">
        <v>150</v>
      </c>
      <c r="D53" s="162" t="s">
        <v>151</v>
      </c>
      <c r="E53" s="163">
        <v>26.5</v>
      </c>
      <c r="F53" s="163"/>
      <c r="G53" s="164">
        <f>E53*F53</f>
        <v>0</v>
      </c>
      <c r="H53" s="165">
        <v>0.136119999999892</v>
      </c>
      <c r="I53" s="165">
        <f>E53*H53</f>
        <v>3.607179999997138</v>
      </c>
      <c r="O53" s="138">
        <v>2</v>
      </c>
      <c r="AA53" s="138">
        <v>1</v>
      </c>
      <c r="AB53" s="138">
        <v>1</v>
      </c>
      <c r="AC53" s="138">
        <v>1</v>
      </c>
      <c r="AZ53" s="138">
        <v>1</v>
      </c>
      <c r="BA53" s="138">
        <f>IF(AZ53=1,G53,0)</f>
        <v>0</v>
      </c>
      <c r="BB53" s="138">
        <f>IF(AZ53=2,G53,0)</f>
        <v>0</v>
      </c>
      <c r="BC53" s="138">
        <f>IF(AZ53=3,G53,0)</f>
        <v>0</v>
      </c>
      <c r="BD53" s="138">
        <f>IF(AZ53=4,G53,0)</f>
        <v>0</v>
      </c>
      <c r="BE53" s="138">
        <f>IF(AZ53=5,G53,0)</f>
        <v>0</v>
      </c>
      <c r="CA53" s="138">
        <v>1</v>
      </c>
      <c r="CB53" s="138">
        <v>1</v>
      </c>
    </row>
    <row r="54" spans="1:13" ht="12.75">
      <c r="A54" s="166"/>
      <c r="B54" s="167"/>
      <c r="C54" s="214" t="s">
        <v>152</v>
      </c>
      <c r="D54" s="215"/>
      <c r="E54" s="185">
        <v>15.5</v>
      </c>
      <c r="F54" s="186"/>
      <c r="G54" s="187"/>
      <c r="H54" s="168"/>
      <c r="I54" s="169"/>
      <c r="M54" s="188" t="s">
        <v>152</v>
      </c>
    </row>
    <row r="55" spans="1:13" ht="12.75">
      <c r="A55" s="166"/>
      <c r="B55" s="167"/>
      <c r="C55" s="214" t="s">
        <v>153</v>
      </c>
      <c r="D55" s="215"/>
      <c r="E55" s="185">
        <v>11</v>
      </c>
      <c r="F55" s="186"/>
      <c r="G55" s="187"/>
      <c r="H55" s="168"/>
      <c r="I55" s="169"/>
      <c r="M55" s="188" t="s">
        <v>153</v>
      </c>
    </row>
    <row r="56" spans="1:80" ht="12.75">
      <c r="A56" s="159">
        <v>25</v>
      </c>
      <c r="B56" s="160" t="s">
        <v>154</v>
      </c>
      <c r="C56" s="161" t="s">
        <v>155</v>
      </c>
      <c r="D56" s="162" t="s">
        <v>86</v>
      </c>
      <c r="E56" s="163">
        <v>1.1925</v>
      </c>
      <c r="F56" s="163"/>
      <c r="G56" s="164">
        <f>E56*F56</f>
        <v>0</v>
      </c>
      <c r="H56" s="165">
        <v>2.37855000000127</v>
      </c>
      <c r="I56" s="165">
        <f>E56*H56</f>
        <v>2.836420875001514</v>
      </c>
      <c r="O56" s="138">
        <v>2</v>
      </c>
      <c r="AA56" s="138">
        <v>1</v>
      </c>
      <c r="AB56" s="138">
        <v>1</v>
      </c>
      <c r="AC56" s="138">
        <v>1</v>
      </c>
      <c r="AZ56" s="138">
        <v>1</v>
      </c>
      <c r="BA56" s="138">
        <f>IF(AZ56=1,G56,0)</f>
        <v>0</v>
      </c>
      <c r="BB56" s="138">
        <f>IF(AZ56=2,G56,0)</f>
        <v>0</v>
      </c>
      <c r="BC56" s="138">
        <f>IF(AZ56=3,G56,0)</f>
        <v>0</v>
      </c>
      <c r="BD56" s="138">
        <f>IF(AZ56=4,G56,0)</f>
        <v>0</v>
      </c>
      <c r="BE56" s="138">
        <f>IF(AZ56=5,G56,0)</f>
        <v>0</v>
      </c>
      <c r="CA56" s="138">
        <v>1</v>
      </c>
      <c r="CB56" s="138">
        <v>1</v>
      </c>
    </row>
    <row r="57" spans="1:13" ht="12.75">
      <c r="A57" s="166"/>
      <c r="B57" s="167"/>
      <c r="C57" s="214" t="s">
        <v>156</v>
      </c>
      <c r="D57" s="215"/>
      <c r="E57" s="185">
        <v>1.1925</v>
      </c>
      <c r="F57" s="186"/>
      <c r="G57" s="187"/>
      <c r="H57" s="168"/>
      <c r="I57" s="169"/>
      <c r="M57" s="188" t="s">
        <v>156</v>
      </c>
    </row>
    <row r="58" spans="1:80" ht="12.75">
      <c r="A58" s="159">
        <v>26</v>
      </c>
      <c r="B58" s="160" t="s">
        <v>157</v>
      </c>
      <c r="C58" s="161" t="s">
        <v>158</v>
      </c>
      <c r="D58" s="162" t="s">
        <v>159</v>
      </c>
      <c r="E58" s="163">
        <v>27.03</v>
      </c>
      <c r="F58" s="163"/>
      <c r="G58" s="164">
        <f>E58*F58</f>
        <v>0</v>
      </c>
      <c r="H58" s="165">
        <v>0.101999999999975</v>
      </c>
      <c r="I58" s="165">
        <f>E58*H58</f>
        <v>2.757059999999324</v>
      </c>
      <c r="O58" s="138">
        <v>2</v>
      </c>
      <c r="AA58" s="138">
        <v>3</v>
      </c>
      <c r="AB58" s="138">
        <v>1</v>
      </c>
      <c r="AC58" s="138">
        <v>59217503</v>
      </c>
      <c r="AZ58" s="138">
        <v>1</v>
      </c>
      <c r="BA58" s="138">
        <f>IF(AZ58=1,G58,0)</f>
        <v>0</v>
      </c>
      <c r="BB58" s="138">
        <f>IF(AZ58=2,G58,0)</f>
        <v>0</v>
      </c>
      <c r="BC58" s="138">
        <f>IF(AZ58=3,G58,0)</f>
        <v>0</v>
      </c>
      <c r="BD58" s="138">
        <f>IF(AZ58=4,G58,0)</f>
        <v>0</v>
      </c>
      <c r="BE58" s="138">
        <f>IF(AZ58=5,G58,0)</f>
        <v>0</v>
      </c>
      <c r="CA58" s="138">
        <v>3</v>
      </c>
      <c r="CB58" s="138">
        <v>1</v>
      </c>
    </row>
    <row r="59" spans="1:13" ht="12.75">
      <c r="A59" s="166"/>
      <c r="B59" s="167"/>
      <c r="C59" s="214" t="s">
        <v>160</v>
      </c>
      <c r="D59" s="215"/>
      <c r="E59" s="185">
        <v>27.03</v>
      </c>
      <c r="F59" s="186"/>
      <c r="G59" s="187"/>
      <c r="H59" s="168"/>
      <c r="I59" s="169"/>
      <c r="M59" s="188" t="s">
        <v>160</v>
      </c>
    </row>
    <row r="60" spans="1:57" ht="12.75">
      <c r="A60" s="170"/>
      <c r="B60" s="171" t="s">
        <v>79</v>
      </c>
      <c r="C60" s="172" t="str">
        <f>CONCATENATE(B52," ",C52)</f>
        <v>91 Doplňující práce na komunikaci</v>
      </c>
      <c r="D60" s="154"/>
      <c r="E60" s="173"/>
      <c r="F60" s="174"/>
      <c r="G60" s="175">
        <f>SUM(G52:G59)</f>
        <v>0</v>
      </c>
      <c r="H60" s="176"/>
      <c r="I60" s="177">
        <f>SUM(I52:I59)</f>
        <v>9.200660874997975</v>
      </c>
      <c r="O60" s="138">
        <v>4</v>
      </c>
      <c r="BA60" s="178">
        <f>SUM(BA52:BA59)</f>
        <v>0</v>
      </c>
      <c r="BB60" s="178">
        <f>SUM(BB52:BB59)</f>
        <v>0</v>
      </c>
      <c r="BC60" s="178">
        <f>SUM(BC52:BC59)</f>
        <v>0</v>
      </c>
      <c r="BD60" s="178">
        <f>SUM(BD52:BD59)</f>
        <v>0</v>
      </c>
      <c r="BE60" s="178">
        <f>SUM(BE52:BE59)</f>
        <v>0</v>
      </c>
    </row>
    <row r="61" spans="1:15" ht="12.75">
      <c r="A61" s="151" t="s">
        <v>76</v>
      </c>
      <c r="B61" s="152" t="s">
        <v>161</v>
      </c>
      <c r="C61" s="153" t="s">
        <v>162</v>
      </c>
      <c r="D61" s="154"/>
      <c r="E61" s="155"/>
      <c r="F61" s="155"/>
      <c r="G61" s="156"/>
      <c r="H61" s="157"/>
      <c r="I61" s="158"/>
      <c r="O61" s="138">
        <v>1</v>
      </c>
    </row>
    <row r="62" spans="1:80" ht="12.75">
      <c r="A62" s="159">
        <v>27</v>
      </c>
      <c r="B62" s="160" t="s">
        <v>163</v>
      </c>
      <c r="C62" s="161" t="s">
        <v>164</v>
      </c>
      <c r="D62" s="162" t="s">
        <v>165</v>
      </c>
      <c r="E62" s="163">
        <v>550.22374087507</v>
      </c>
      <c r="F62" s="163"/>
      <c r="G62" s="164">
        <f>E62*F62</f>
        <v>0</v>
      </c>
      <c r="H62" s="165">
        <v>0</v>
      </c>
      <c r="I62" s="165">
        <f>E62*H62</f>
        <v>0</v>
      </c>
      <c r="O62" s="138">
        <v>2</v>
      </c>
      <c r="AA62" s="138">
        <v>7</v>
      </c>
      <c r="AB62" s="138">
        <v>1</v>
      </c>
      <c r="AC62" s="138">
        <v>2</v>
      </c>
      <c r="AZ62" s="138">
        <v>1</v>
      </c>
      <c r="BA62" s="138">
        <f>IF(AZ62=1,G62,0)</f>
        <v>0</v>
      </c>
      <c r="BB62" s="138">
        <f>IF(AZ62=2,G62,0)</f>
        <v>0</v>
      </c>
      <c r="BC62" s="138">
        <f>IF(AZ62=3,G62,0)</f>
        <v>0</v>
      </c>
      <c r="BD62" s="138">
        <f>IF(AZ62=4,G62,0)</f>
        <v>0</v>
      </c>
      <c r="BE62" s="138">
        <f>IF(AZ62=5,G62,0)</f>
        <v>0</v>
      </c>
      <c r="CA62" s="138">
        <v>7</v>
      </c>
      <c r="CB62" s="138">
        <v>1</v>
      </c>
    </row>
    <row r="63" spans="1:57" ht="12.75">
      <c r="A63" s="170"/>
      <c r="B63" s="171" t="s">
        <v>79</v>
      </c>
      <c r="C63" s="172" t="str">
        <f>CONCATENATE(B61," ",C61)</f>
        <v>99 Staveništní přesun hmot</v>
      </c>
      <c r="D63" s="154"/>
      <c r="E63" s="173"/>
      <c r="F63" s="174"/>
      <c r="G63" s="175">
        <f>SUM(G61:G62)</f>
        <v>0</v>
      </c>
      <c r="H63" s="176"/>
      <c r="I63" s="177">
        <f>SUM(I61:I62)</f>
        <v>0</v>
      </c>
      <c r="O63" s="138">
        <v>4</v>
      </c>
      <c r="BA63" s="178">
        <f>SUM(BA61:BA62)</f>
        <v>0</v>
      </c>
      <c r="BB63" s="178">
        <f>SUM(BB61:BB62)</f>
        <v>0</v>
      </c>
      <c r="BC63" s="178">
        <f>SUM(BC61:BC62)</f>
        <v>0</v>
      </c>
      <c r="BD63" s="178">
        <f>SUM(BD61:BD62)</f>
        <v>0</v>
      </c>
      <c r="BE63" s="178">
        <f>SUM(BE61:BE62)</f>
        <v>0</v>
      </c>
    </row>
    <row r="64" spans="1:9" ht="26.25">
      <c r="A64" s="150">
        <v>28</v>
      </c>
      <c r="B64" s="150"/>
      <c r="C64" s="190" t="s">
        <v>177</v>
      </c>
      <c r="D64" s="191" t="s">
        <v>180</v>
      </c>
      <c r="E64" s="150">
        <v>1.7</v>
      </c>
      <c r="F64" s="150"/>
      <c r="G64" s="150"/>
      <c r="H64" s="150"/>
      <c r="I64" s="150"/>
    </row>
    <row r="65" spans="1:9" ht="12.75">
      <c r="A65" s="150">
        <v>29</v>
      </c>
      <c r="B65" s="150"/>
      <c r="C65" s="190" t="s">
        <v>178</v>
      </c>
      <c r="D65" s="191" t="s">
        <v>179</v>
      </c>
      <c r="E65" s="150">
        <v>1.7</v>
      </c>
      <c r="F65" s="150"/>
      <c r="G65" s="150"/>
      <c r="H65" s="150"/>
      <c r="I65" s="150"/>
    </row>
    <row r="66" spans="1:9" ht="12.75">
      <c r="A66" s="168"/>
      <c r="B66" s="168"/>
      <c r="C66" s="192"/>
      <c r="D66" s="168"/>
      <c r="E66" s="168"/>
      <c r="F66" s="168"/>
      <c r="G66" s="168"/>
      <c r="H66" s="168"/>
      <c r="I66" s="168"/>
    </row>
    <row r="67" spans="1:9" ht="12.75">
      <c r="A67" s="168"/>
      <c r="B67" s="168"/>
      <c r="C67" s="192"/>
      <c r="D67" s="193"/>
      <c r="E67" s="168"/>
      <c r="F67" s="168"/>
      <c r="G67" s="168"/>
      <c r="H67" s="168"/>
      <c r="I67" s="168"/>
    </row>
    <row r="68" ht="12.75">
      <c r="E68" s="138"/>
    </row>
    <row r="69" ht="12.75">
      <c r="E69" s="138"/>
    </row>
    <row r="70" ht="12.75">
      <c r="E70" s="138"/>
    </row>
    <row r="71" ht="12.75">
      <c r="E71" s="138"/>
    </row>
    <row r="72" ht="12.75">
      <c r="E72" s="138"/>
    </row>
    <row r="73" ht="12.75">
      <c r="E73" s="138"/>
    </row>
    <row r="74" ht="12.75">
      <c r="E74" s="138"/>
    </row>
    <row r="75" ht="12.75">
      <c r="E75" s="138"/>
    </row>
    <row r="76" ht="12.75">
      <c r="E76" s="138"/>
    </row>
    <row r="77" ht="12.75">
      <c r="E77" s="138"/>
    </row>
    <row r="78" ht="12.75">
      <c r="E78" s="138"/>
    </row>
    <row r="79" ht="12.75">
      <c r="E79" s="138"/>
    </row>
    <row r="80" ht="12.75">
      <c r="E80" s="138"/>
    </row>
    <row r="81" ht="12.75">
      <c r="E81" s="138"/>
    </row>
    <row r="82" ht="12.75">
      <c r="E82" s="138"/>
    </row>
    <row r="83" ht="12.75">
      <c r="E83" s="138"/>
    </row>
    <row r="84" ht="12.75">
      <c r="E84" s="138"/>
    </row>
    <row r="85" ht="12.75">
      <c r="E85" s="138"/>
    </row>
    <row r="86" ht="12.75">
      <c r="E86" s="138"/>
    </row>
    <row r="87" spans="1:7" ht="12.75">
      <c r="A87" s="168"/>
      <c r="B87" s="168"/>
      <c r="C87" s="168"/>
      <c r="D87" s="168"/>
      <c r="E87" s="168"/>
      <c r="F87" s="168"/>
      <c r="G87" s="168"/>
    </row>
    <row r="88" spans="1:7" ht="12.75">
      <c r="A88" s="168"/>
      <c r="B88" s="168"/>
      <c r="C88" s="168"/>
      <c r="D88" s="168"/>
      <c r="E88" s="168"/>
      <c r="F88" s="168"/>
      <c r="G88" s="168"/>
    </row>
    <row r="89" spans="1:7" ht="12.75">
      <c r="A89" s="168"/>
      <c r="B89" s="168"/>
      <c r="C89" s="168"/>
      <c r="D89" s="168"/>
      <c r="E89" s="168"/>
      <c r="F89" s="168"/>
      <c r="G89" s="168"/>
    </row>
    <row r="90" spans="1:7" ht="12.75">
      <c r="A90" s="168"/>
      <c r="B90" s="168"/>
      <c r="C90" s="168"/>
      <c r="D90" s="168"/>
      <c r="E90" s="168"/>
      <c r="F90" s="168"/>
      <c r="G90" s="168"/>
    </row>
    <row r="91" ht="12.75">
      <c r="E91" s="138"/>
    </row>
    <row r="92" ht="12.75">
      <c r="E92" s="138"/>
    </row>
    <row r="93" ht="12.75">
      <c r="E93" s="138"/>
    </row>
    <row r="94" ht="12.75">
      <c r="E94" s="138"/>
    </row>
    <row r="95" ht="12.75">
      <c r="E95" s="138"/>
    </row>
    <row r="96" ht="12.75">
      <c r="E96" s="138"/>
    </row>
    <row r="97" ht="12.75">
      <c r="E97" s="138"/>
    </row>
    <row r="98" ht="12.75">
      <c r="E98" s="138"/>
    </row>
    <row r="99" ht="12.75">
      <c r="E99" s="138"/>
    </row>
    <row r="100" ht="12.75">
      <c r="E100" s="138"/>
    </row>
    <row r="101" ht="12.75">
      <c r="E101" s="138"/>
    </row>
    <row r="102" ht="12.75">
      <c r="E102" s="138"/>
    </row>
    <row r="103" ht="12.75">
      <c r="E103" s="138"/>
    </row>
    <row r="104" ht="12.75">
      <c r="E104" s="138"/>
    </row>
    <row r="105" ht="12.75">
      <c r="E105" s="138"/>
    </row>
    <row r="106" ht="12.75">
      <c r="E106" s="138"/>
    </row>
    <row r="107" ht="12.75">
      <c r="E107" s="138"/>
    </row>
    <row r="108" ht="12.75">
      <c r="E108" s="138"/>
    </row>
    <row r="109" ht="12.75">
      <c r="E109" s="138"/>
    </row>
    <row r="110" ht="12.75">
      <c r="E110" s="138"/>
    </row>
    <row r="111" ht="12.75">
      <c r="E111" s="138"/>
    </row>
    <row r="112" ht="12.75">
      <c r="E112" s="138"/>
    </row>
    <row r="113" ht="12.75">
      <c r="E113" s="138"/>
    </row>
    <row r="114" ht="12.75">
      <c r="E114" s="138"/>
    </row>
    <row r="115" ht="12.75">
      <c r="E115" s="138"/>
    </row>
    <row r="116" ht="12.75">
      <c r="E116" s="138"/>
    </row>
    <row r="117" ht="12.75">
      <c r="E117" s="138"/>
    </row>
    <row r="118" ht="12.75">
      <c r="E118" s="138"/>
    </row>
    <row r="119" ht="12.75">
      <c r="E119" s="138"/>
    </row>
    <row r="120" ht="12.75">
      <c r="E120" s="138"/>
    </row>
    <row r="121" ht="12.75">
      <c r="E121" s="138"/>
    </row>
    <row r="122" spans="1:2" ht="12.75">
      <c r="A122" s="179"/>
      <c r="B122" s="179"/>
    </row>
    <row r="123" spans="1:7" ht="12.75">
      <c r="A123" s="168"/>
      <c r="B123" s="168"/>
      <c r="C123" s="180"/>
      <c r="D123" s="180"/>
      <c r="E123" s="181"/>
      <c r="F123" s="180"/>
      <c r="G123" s="182"/>
    </row>
    <row r="124" spans="1:7" ht="12.75">
      <c r="A124" s="183"/>
      <c r="B124" s="183"/>
      <c r="C124" s="168"/>
      <c r="D124" s="168"/>
      <c r="E124" s="184"/>
      <c r="F124" s="168"/>
      <c r="G124" s="168"/>
    </row>
    <row r="125" spans="1:7" ht="12.75">
      <c r="A125" s="168"/>
      <c r="B125" s="168"/>
      <c r="C125" s="168"/>
      <c r="D125" s="168"/>
      <c r="E125" s="184"/>
      <c r="F125" s="168"/>
      <c r="G125" s="168"/>
    </row>
    <row r="126" spans="1:7" ht="12.75">
      <c r="A126" s="168"/>
      <c r="B126" s="168"/>
      <c r="C126" s="168"/>
      <c r="D126" s="168"/>
      <c r="E126" s="184"/>
      <c r="F126" s="168"/>
      <c r="G126" s="168"/>
    </row>
    <row r="127" spans="1:7" ht="12.75">
      <c r="A127" s="168"/>
      <c r="B127" s="168"/>
      <c r="C127" s="168"/>
      <c r="D127" s="168"/>
      <c r="E127" s="184"/>
      <c r="F127" s="168"/>
      <c r="G127" s="168"/>
    </row>
    <row r="128" spans="1:7" ht="12.75">
      <c r="A128" s="168"/>
      <c r="B128" s="168"/>
      <c r="C128" s="168"/>
      <c r="D128" s="168"/>
      <c r="E128" s="184"/>
      <c r="F128" s="168"/>
      <c r="G128" s="168"/>
    </row>
    <row r="129" spans="1:7" ht="12.75">
      <c r="A129" s="168"/>
      <c r="B129" s="168"/>
      <c r="C129" s="168"/>
      <c r="D129" s="168"/>
      <c r="E129" s="184"/>
      <c r="F129" s="168"/>
      <c r="G129" s="168"/>
    </row>
    <row r="130" spans="1:7" ht="12.75">
      <c r="A130" s="168"/>
      <c r="B130" s="168"/>
      <c r="C130" s="168"/>
      <c r="D130" s="168"/>
      <c r="E130" s="184"/>
      <c r="F130" s="168"/>
      <c r="G130" s="168"/>
    </row>
    <row r="131" spans="1:7" ht="12.75">
      <c r="A131" s="168"/>
      <c r="B131" s="168"/>
      <c r="C131" s="168"/>
      <c r="D131" s="168"/>
      <c r="E131" s="184"/>
      <c r="F131" s="168"/>
      <c r="G131" s="168"/>
    </row>
    <row r="132" spans="1:7" ht="12.75">
      <c r="A132" s="168"/>
      <c r="B132" s="168"/>
      <c r="C132" s="168"/>
      <c r="D132" s="168"/>
      <c r="E132" s="184"/>
      <c r="F132" s="168"/>
      <c r="G132" s="168"/>
    </row>
    <row r="133" spans="1:7" ht="12.75">
      <c r="A133" s="168"/>
      <c r="B133" s="168"/>
      <c r="C133" s="168"/>
      <c r="D133" s="168"/>
      <c r="E133" s="184"/>
      <c r="F133" s="168"/>
      <c r="G133" s="168"/>
    </row>
    <row r="134" spans="1:7" ht="12.75">
      <c r="A134" s="168"/>
      <c r="B134" s="168"/>
      <c r="C134" s="168"/>
      <c r="D134" s="168"/>
      <c r="E134" s="184"/>
      <c r="F134" s="168"/>
      <c r="G134" s="168"/>
    </row>
    <row r="135" spans="1:7" ht="12.75">
      <c r="A135" s="168"/>
      <c r="B135" s="168"/>
      <c r="C135" s="168"/>
      <c r="D135" s="168"/>
      <c r="E135" s="184"/>
      <c r="F135" s="168"/>
      <c r="G135" s="168"/>
    </row>
    <row r="136" spans="1:7" ht="12.75">
      <c r="A136" s="168"/>
      <c r="B136" s="168"/>
      <c r="C136" s="168"/>
      <c r="D136" s="168"/>
      <c r="E136" s="184"/>
      <c r="F136" s="168"/>
      <c r="G136" s="168"/>
    </row>
  </sheetData>
  <sheetProtection/>
  <mergeCells count="24">
    <mergeCell ref="C14:D14"/>
    <mergeCell ref="C16:D16"/>
    <mergeCell ref="A1:G1"/>
    <mergeCell ref="A3:B3"/>
    <mergeCell ref="A4:B4"/>
    <mergeCell ref="E4:G4"/>
    <mergeCell ref="C9:D9"/>
    <mergeCell ref="C12:D12"/>
    <mergeCell ref="C17:D17"/>
    <mergeCell ref="C19:D19"/>
    <mergeCell ref="C20:D20"/>
    <mergeCell ref="C22:D22"/>
    <mergeCell ref="C23:D23"/>
    <mergeCell ref="C25:D25"/>
    <mergeCell ref="C41:D41"/>
    <mergeCell ref="C54:D54"/>
    <mergeCell ref="C55:D55"/>
    <mergeCell ref="C57:D57"/>
    <mergeCell ref="C59:D59"/>
    <mergeCell ref="C26:D26"/>
    <mergeCell ref="C28:D28"/>
    <mergeCell ref="C29:D29"/>
    <mergeCell ref="C34:D34"/>
    <mergeCell ref="C35:D35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Koplík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Koplík</dc:creator>
  <cp:keywords/>
  <dc:description/>
  <cp:lastModifiedBy> </cp:lastModifiedBy>
  <dcterms:created xsi:type="dcterms:W3CDTF">2012-07-29T10:37:30Z</dcterms:created>
  <dcterms:modified xsi:type="dcterms:W3CDTF">2012-08-22T09:51:54Z</dcterms:modified>
  <cp:category/>
  <cp:version/>
  <cp:contentType/>
  <cp:contentStatus/>
</cp:coreProperties>
</file>