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835" activeTab="0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<sst xmlns="http://schemas.openxmlformats.org/spreadsheetml/2006/main" count="386" uniqueCount="243">
  <si>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</si>
  <si>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</si>
  <si>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</si>
  <si>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</si>
  <si>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</si>
  <si>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</si>
  <si>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</si>
  <si>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</si>
  <si>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</si>
  <si>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</si>
  <si>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</si>
  <si>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</si>
  <si>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</si>
  <si>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</si>
  <si>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</si>
  <si>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</si>
  <si>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</si>
  <si>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</si>
  <si>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</si>
  <si>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</si>
  <si>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</si>
  <si>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</si>
  <si>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</si>
  <si>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</si>
  <si>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</si>
  <si>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</si>
  <si>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</si>
  <si>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</si>
  <si>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</si>
  <si>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</si>
  <si>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</si>
  <si>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</si>
  <si>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</si>
  <si>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</si>
  <si>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</si>
  <si>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</si>
  <si>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</si>
  <si>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</si>
  <si>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</si>
  <si>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</si>
  <si>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</si>
  <si>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</si>
  <si>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</si>
  <si>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</si>
  <si>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</si>
  <si>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</si>
  <si>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</si>
  <si>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</si>
  <si>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</si>
  <si>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</si>
  <si>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</si>
  <si>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</si>
  <si>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Objekt</t>
  </si>
  <si>
    <t>Kód</t>
  </si>
  <si>
    <t>979084413R00</t>
  </si>
  <si>
    <t>979087213R00</t>
  </si>
  <si>
    <t>979084216R00</t>
  </si>
  <si>
    <t>113107122R00</t>
  </si>
  <si>
    <t>113107142R00</t>
  </si>
  <si>
    <t>121101100R00</t>
  </si>
  <si>
    <t>131201111R00</t>
  </si>
  <si>
    <t>131201209R00</t>
  </si>
  <si>
    <t>132201111R00</t>
  </si>
  <si>
    <t>132201109R00</t>
  </si>
  <si>
    <t>161101101R00</t>
  </si>
  <si>
    <t>162201101R00</t>
  </si>
  <si>
    <t>167101101R00</t>
  </si>
  <si>
    <t>162307112R00</t>
  </si>
  <si>
    <t>174101102R00</t>
  </si>
  <si>
    <t>174101101R00</t>
  </si>
  <si>
    <t>171204111R00</t>
  </si>
  <si>
    <t>175100020RAB</t>
  </si>
  <si>
    <t>181006112R00</t>
  </si>
  <si>
    <t>180404111R00</t>
  </si>
  <si>
    <t>19900000010VD</t>
  </si>
  <si>
    <t>199000003R00</t>
  </si>
  <si>
    <t>2199999999VD</t>
  </si>
  <si>
    <t>271571111R00</t>
  </si>
  <si>
    <t>273321611R00</t>
  </si>
  <si>
    <t>386949901VD</t>
  </si>
  <si>
    <t>998142251R00</t>
  </si>
  <si>
    <t>28699001VD</t>
  </si>
  <si>
    <t>56</t>
  </si>
  <si>
    <t>566903111R00</t>
  </si>
  <si>
    <t>57</t>
  </si>
  <si>
    <t>572952112R00</t>
  </si>
  <si>
    <t>87</t>
  </si>
  <si>
    <t>871313121R00</t>
  </si>
  <si>
    <t>28611151.A</t>
  </si>
  <si>
    <t>87900001000VD</t>
  </si>
  <si>
    <t>89</t>
  </si>
  <si>
    <t>894431313RAI</t>
  </si>
  <si>
    <t>894431322RBA</t>
  </si>
  <si>
    <t>899999901VD</t>
  </si>
  <si>
    <t>899101111R00</t>
  </si>
  <si>
    <t>614VD</t>
  </si>
  <si>
    <t>91</t>
  </si>
  <si>
    <t>919735112R00</t>
  </si>
  <si>
    <t>998276101R00</t>
  </si>
  <si>
    <t>VD STETI-Rekonstrukce kanalizačního systému</t>
  </si>
  <si>
    <t>Zkrácený popis</t>
  </si>
  <si>
    <t>Přesuny sutí</t>
  </si>
  <si>
    <t>Vodorovná doprava vybouraných hmot do 1 km</t>
  </si>
  <si>
    <t>Nakládání vybouraných hmot na dopravní prostředky</t>
  </si>
  <si>
    <t>Vodorovná doprava vybour. hmot po suchu do 5 km</t>
  </si>
  <si>
    <t>Přípravné a přidružené práce</t>
  </si>
  <si>
    <t>Odstranění podkladu pl. 200 m2,kam.drcené tl.20 cm</t>
  </si>
  <si>
    <t>Odstranění podkladu pl.do 200 m2, živice tl. 10 cm</t>
  </si>
  <si>
    <t>Odkopávky a prokopávky</t>
  </si>
  <si>
    <t>Sejmutí ornice, pl. do 400 m2, přemístění do 50 m</t>
  </si>
  <si>
    <t>Hloubené vykopávky</t>
  </si>
  <si>
    <t>Hloubení nezapaž. jam hor.3 do 100 m3, STROJNĚ</t>
  </si>
  <si>
    <t>Příplatek za lepivost - hloubení zapaž.jam v hor.3</t>
  </si>
  <si>
    <t>Hloubení rýh š.do 60 cm v hor.3 do 100 m3, STROJNĚ</t>
  </si>
  <si>
    <t>Příplatek za lepivost - hloubení rýh 60 cm v hor.3</t>
  </si>
  <si>
    <t>Přemístění výkopku</t>
  </si>
  <si>
    <t>Svislé přemístění výkopku z hor.1-4 do 2,5 m</t>
  </si>
  <si>
    <t>Vodorovné přemístění výkopku z hor.1-4 do 20 m</t>
  </si>
  <si>
    <t>Nakládání výkopku z hor.1-4 v množství do 100 m3</t>
  </si>
  <si>
    <t>Vodorov prem vykop horn 1-4 1000m</t>
  </si>
  <si>
    <t>Konstrukce ze zemin</t>
  </si>
  <si>
    <t>Zásyp ruční se zhutněním</t>
  </si>
  <si>
    <t>Zásyp jam, rýh, šachet se zhutněním</t>
  </si>
  <si>
    <t>Ulozeni sypaniny bez zhut na skl</t>
  </si>
  <si>
    <t>Obsyp potrubí štěrkopískem</t>
  </si>
  <si>
    <t>Povrchové úpravy terénu</t>
  </si>
  <si>
    <t>Rozprostření zemin v rov./sklonu 1:5, tl. do 15 cm</t>
  </si>
  <si>
    <t>Založení trávníku výsevem</t>
  </si>
  <si>
    <t>Hloubení pro podzemní stěny, ražení a hloubení důlní</t>
  </si>
  <si>
    <t>Poplatek skládka -beton 10-50 cm</t>
  </si>
  <si>
    <t>Poplatek za skládku vybour asfalty</t>
  </si>
  <si>
    <t>Elektromontáže</t>
  </si>
  <si>
    <t>Elektromontážní práce+revize</t>
  </si>
  <si>
    <t>Základy</t>
  </si>
  <si>
    <t>Polštář základu ze štěrkopísku tříděného</t>
  </si>
  <si>
    <t>Železobeton základových desek C 30/37 (B 37)</t>
  </si>
  <si>
    <t>Různé kompletní konstrukce nedělitelné do stav. dílů</t>
  </si>
  <si>
    <t>Montáž DČOV</t>
  </si>
  <si>
    <t>Přesun hmot, nádrže betonové  výšky 25 m</t>
  </si>
  <si>
    <t>Nádrže-doprava</t>
  </si>
  <si>
    <t>Nádrž ČOV</t>
  </si>
  <si>
    <t>Podkladní vrstvy komunikací a zpevněných ploch</t>
  </si>
  <si>
    <t>Vyspravení podkladu po překopech kam.hrubě drceným</t>
  </si>
  <si>
    <t>Kryty štěrkových a živičných pozemních komunikací a zpevněných ploch</t>
  </si>
  <si>
    <t>Vyspravení krytu po překopu asf.betonem tl.do 7 cm</t>
  </si>
  <si>
    <t>Potrubí z trub plastických, skleněných a čedičových</t>
  </si>
  <si>
    <t>Montáž trub z tvrdého PVC, gumový kroužek, DN 150</t>
  </si>
  <si>
    <t>Trubka PVC kanalizační  d160x3,6</t>
  </si>
  <si>
    <t>Úprava stávající ČOV-odstrojení,odpojení,propojení</t>
  </si>
  <si>
    <t>Ostatní konstrukce a práce na trubním vedení</t>
  </si>
  <si>
    <t>Šachta, DN 400 mm, dl.šach.roury 1,50 m, spojná</t>
  </si>
  <si>
    <t>Šachta, DN 400 mm, dl.šach.roury 2,0 m, 1 přítok</t>
  </si>
  <si>
    <t>Přepojení kanalizace do šachty</t>
  </si>
  <si>
    <t>Osazení poklopu s rámem do 50 kg</t>
  </si>
  <si>
    <t>614CENA9911</t>
  </si>
  <si>
    <t>Doplňující konstrukce a práce na pozemních komunikacích a zpevněných plochách</t>
  </si>
  <si>
    <t>Řezání stávajícího živičného krytu tl. 5 - 10 cm</t>
  </si>
  <si>
    <t>Přesun hmot, trubní vedení plastová, otevř. výkop</t>
  </si>
  <si>
    <t>Doba výstavby:</t>
  </si>
  <si>
    <t>Začátek výstavby:</t>
  </si>
  <si>
    <t>Konec výstavby:</t>
  </si>
  <si>
    <t>Zpracováno dne:</t>
  </si>
  <si>
    <t>M.j.</t>
  </si>
  <si>
    <t>t</t>
  </si>
  <si>
    <t>m2</t>
  </si>
  <si>
    <t>m3</t>
  </si>
  <si>
    <t>Kč</t>
  </si>
  <si>
    <t>ks</t>
  </si>
  <si>
    <t>Ks</t>
  </si>
  <si>
    <t>m</t>
  </si>
  <si>
    <t>kus</t>
  </si>
  <si>
    <t>hod</t>
  </si>
  <si>
    <t>SOUBOR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</si>
  <si>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</si>
  <si>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</si>
  <si>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</si>
  <si>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</si>
  <si>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</si>
  <si>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</si>
  <si>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</si>
  <si>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</si>
  <si>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</si>
  <si>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</si>
  <si>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</si>
  <si>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Povodí Labe, s.p.</t>
  </si>
  <si>
    <t>Bergnerovi s.r.o.</t>
  </si>
  <si>
    <t>Celkem</t>
  </si>
  <si>
    <t>Hmotnost (t)</t>
  </si>
  <si>
    <t>0</t>
  </si>
  <si>
    <t>Přesuny</t>
  </si>
  <si>
    <t>Typ skupiny</t>
  </si>
  <si>
    <t>OM</t>
  </si>
  <si>
    <t>HS</t>
  </si>
  <si>
    <t>MP</t>
  </si>
  <si>
    <t>HSV mat</t>
  </si>
  <si>
    <t>HSV prac</t>
  </si>
  <si>
    <t>PSV mat</t>
  </si>
  <si>
    <t>PSV prac</t>
  </si>
  <si>
    <t>Mont mat</t>
  </si>
  <si>
    <t>Mont prac</t>
  </si>
  <si>
    <t>Ostatní mat.</t>
  </si>
  <si>
    <t>Krycí list rozpočtu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</si>
  <si>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</si>
  <si>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</si>
  <si>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</si>
  <si>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</si>
  <si>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</si>
  <si>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</si>
  <si>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</si>
  <si>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</si>
  <si>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</si>
  <si>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</si>
  <si>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</si>
  <si>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</si>
  <si>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</si>
  <si>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</si>
  <si>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</si>
  <si>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</si>
  <si>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</si>
  <si>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</si>
  <si>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</si>
  <si>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</si>
  <si>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</si>
  <si>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</si>
  <si>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</si>
  <si>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</si>
  <si>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</si>
  <si>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</si>
  <si>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</si>
  <si>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</si>
  <si>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</si>
  <si>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</si>
  <si>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</si>
  <si>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</si>
  <si>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</si>
  <si>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</si>
  <si>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</si>
  <si>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</si>
  <si>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</si>
  <si>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</si>
  <si>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</si>
  <si>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70890005/cz70890005</t>
  </si>
  <si>
    <t>27298124/CZ27298124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</si>
</sst>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dd\.mmmm\.yy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2" fillId="20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165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2"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1" fillId="33" borderId="12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12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8" fillId="33" borderId="24" xfId="0" applyNumberFormat="1" applyFont="1" applyFill="1" applyBorder="1" applyAlignment="1" applyProtection="1">
      <alignment horizontal="center" vertical="center"/>
      <protection/>
    </xf>
    <xf numFmtId="49" fontId="9" fillId="0" borderId="25" xfId="0" applyNumberFormat="1" applyFont="1" applyFill="1" applyBorder="1" applyAlignment="1" applyProtection="1">
      <alignment horizontal="left" vertical="center"/>
      <protection/>
    </xf>
    <xf numFmtId="49" fontId="9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9" fontId="10" fillId="0" borderId="24" xfId="0" applyNumberFormat="1" applyFont="1" applyFill="1" applyBorder="1" applyAlignment="1" applyProtection="1">
      <alignment horizontal="left" vertical="center"/>
      <protection/>
    </xf>
    <xf numFmtId="0" fontId="10" fillId="0" borderId="24" xfId="0" applyNumberFormat="1" applyFont="1" applyFill="1" applyBorder="1" applyAlignment="1" applyProtection="1">
      <alignment horizontal="right" vertical="center"/>
      <protection/>
    </xf>
    <xf numFmtId="0" fontId="9" fillId="33" borderId="29" xfId="0" applyNumberFormat="1" applyFont="1" applyFill="1" applyBorder="1" applyAlignment="1" applyProtection="1">
      <alignment horizontal="right"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9" fontId="10" fillId="0" borderId="24" xfId="0" applyNumberFormat="1" applyFont="1" applyFill="1" applyBorder="1" applyAlignment="1" applyProtection="1">
      <alignment horizontal="right" vertical="center"/>
      <protection/>
    </xf>
    <xf numFmtId="4" fontId="10" fillId="0" borderId="24" xfId="0" applyNumberFormat="1" applyFont="1" applyFill="1" applyBorder="1" applyAlignment="1" applyProtection="1">
      <alignment horizontal="right" vertical="center"/>
      <protection/>
    </xf>
    <xf numFmtId="4" fontId="9" fillId="33" borderId="29" xfId="0" applyNumberFormat="1" applyFont="1" applyFill="1" applyBorder="1" applyAlignment="1" applyProtection="1">
      <alignment horizontal="right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49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40" xfId="0" applyNumberFormat="1" applyFont="1" applyFill="1" applyBorder="1" applyAlignment="1" applyProtection="1">
      <alignment horizontal="left" vertical="center"/>
      <protection/>
    </xf>
    <xf numFmtId="0" fontId="10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34" xfId="0" applyNumberFormat="1" applyFont="1" applyFill="1" applyBorder="1" applyAlignment="1" applyProtection="1">
      <alignment horizontal="left" vertical="center"/>
      <protection/>
    </xf>
    <xf numFmtId="49" fontId="1" fillId="0" borderId="35" xfId="0" applyNumberFormat="1" applyFont="1" applyFill="1" applyBorder="1" applyAlignment="1" applyProtection="1">
      <alignment horizontal="left" vertical="center"/>
      <protection/>
    </xf>
    <xf numFmtId="14" fontId="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49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horizontal="center" vertical="center"/>
      <protection/>
    </xf>
    <xf numFmtId="49" fontId="11" fillId="0" borderId="40" xfId="0" applyNumberFormat="1" applyFont="1" applyFill="1" applyBorder="1" applyAlignment="1" applyProtection="1">
      <alignment horizontal="left" vertical="center"/>
      <protection/>
    </xf>
    <xf numFmtId="0" fontId="11" fillId="0" borderId="29" xfId="0" applyNumberFormat="1" applyFont="1" applyFill="1" applyBorder="1" applyAlignment="1" applyProtection="1">
      <alignment horizontal="left" vertical="center"/>
      <protection/>
    </xf>
    <xf numFmtId="49" fontId="9" fillId="33" borderId="40" xfId="0" applyNumberFormat="1" applyFont="1" applyFill="1" applyBorder="1" applyAlignment="1" applyProtection="1">
      <alignment horizontal="left" vertical="center"/>
      <protection/>
    </xf>
    <xf numFmtId="0" fontId="9" fillId="33" borderId="27" xfId="0" applyNumberFormat="1" applyFont="1" applyFill="1" applyBorder="1" applyAlignment="1" applyProtection="1">
      <alignment horizontal="left" vertical="center"/>
      <protection/>
    </xf>
    <xf numFmtId="49" fontId="9" fillId="0" borderId="40" xfId="0" applyNumberFormat="1" applyFont="1" applyFill="1" applyBorder="1" applyAlignment="1" applyProtection="1">
      <alignment horizontal="left" vertical="center"/>
      <protection/>
    </xf>
    <xf numFmtId="0" fontId="9" fillId="0" borderId="29" xfId="0" applyNumberFormat="1" applyFont="1" applyFill="1" applyBorder="1" applyAlignment="1" applyProtection="1">
      <alignment horizontal="left" vertical="center"/>
      <protection/>
    </xf>
    <xf numFmtId="49" fontId="10" fillId="0" borderId="42" xfId="0" applyNumberFormat="1" applyFont="1" applyFill="1" applyBorder="1" applyAlignment="1" applyProtection="1">
      <alignment horizontal="left" vertical="center"/>
      <protection/>
    </xf>
    <xf numFmtId="0" fontId="10" fillId="0" borderId="12" xfId="0" applyNumberFormat="1" applyFont="1" applyFill="1" applyBorder="1" applyAlignment="1" applyProtection="1">
      <alignment horizontal="left" vertical="center"/>
      <protection/>
    </xf>
    <xf numFmtId="0" fontId="10" fillId="0" borderId="43" xfId="0" applyNumberFormat="1" applyFont="1" applyFill="1" applyBorder="1" applyAlignment="1" applyProtection="1">
      <alignment horizontal="left" vertical="center"/>
      <protection/>
    </xf>
    <xf numFmtId="49" fontId="10" fillId="0" borderId="23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44" xfId="0" applyNumberFormat="1" applyFont="1" applyFill="1" applyBorder="1" applyAlignment="1" applyProtection="1">
      <alignment horizontal="left" vertical="center"/>
      <protection/>
    </xf>
    <xf numFmtId="49" fontId="10" fillId="0" borderId="45" xfId="0" applyNumberFormat="1" applyFont="1" applyFill="1" applyBorder="1" applyAlignment="1" applyProtection="1">
      <alignment horizontal="left" vertical="center"/>
      <protection/>
    </xf>
    <xf numFmtId="0" fontId="10" fillId="0" borderId="33" xfId="0" applyNumberFormat="1" applyFont="1" applyFill="1" applyBorder="1" applyAlignment="1" applyProtection="1">
      <alignment horizontal="left" vertical="center"/>
      <protection/>
    </xf>
    <xf numFmtId="0" fontId="10" fillId="0" borderId="46" xfId="0" applyNumberFormat="1" applyFont="1" applyFill="1" applyBorder="1" applyAlignment="1" applyProtection="1">
      <alignment horizontal="left" vertical="center"/>
      <protection/>
    </xf>
    <xf numFmtId="0" fontId="1" fillId="34" borderId="0" xfId="0" applyFont="1" applyFill="1" applyAlignment="1">
      <alignment vertical="center"/>
    </xf>
    <xf numFmtId="0" fontId="1" fillId="34" borderId="13" xfId="0" applyNumberFormat="1" applyFont="1" applyFill="1" applyBorder="1" applyAlignment="1" applyProtection="1">
      <alignment vertical="center"/>
      <protection/>
    </xf>
    <xf numFmtId="0" fontId="10" fillId="34" borderId="24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00"/>
      <rgbColor rgb="0000008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73"/>
  <sheetViews>
    <sheetView tabSelected="1" zoomScalePageLayoutView="0" workbookViewId="0" topLeftCell="A1">
      <selection activeCell="A1" sqref="A1:L1"/>
    </sheetView>
  </sheetViews>
  <sheetFormatPr defaultColWidth="11.421875" defaultRowHeight="12.75"/>
  <cols>
    <col min="1" max="2" width="3.7109375" style="0" customWidth="1"/>
    <col min="3" max="3" width="13.28125" style="0" customWidth="1"/>
    <col min="4" max="4" width="46.57421875" style="0" customWidth="1"/>
    <col min="5" max="5" width="4.28125" style="0" customWidth="1"/>
    <col min="6" max="6" width="10.8515625" style="0" customWidth="1"/>
    <col min="7" max="7" width="12.00390625" style="0" customWidth="1"/>
    <col min="8" max="10" width="14.28125" style="0" customWidth="1"/>
    <col min="11" max="12" width="11.7109375" style="0" customWidth="1"/>
    <col min="13" max="13" width="11.421875" style="0" customWidth="1"/>
    <col min="14" max="37" width="12.140625" style="0" hidden="1" customWidth="1"/>
  </cols>
  <sheetData>
    <row r="1" spans="1:12" ht="21.7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3" ht="12.75">
      <c r="A2" s="49" t="s">
        <v>1</v>
      </c>
      <c r="B2" s="50"/>
      <c r="C2" s="50"/>
      <c r="D2" s="56" t="s">
        <v>99</v>
      </c>
      <c r="E2" s="59" t="s">
        <v>158</v>
      </c>
      <c r="F2" s="50"/>
      <c r="G2" s="59"/>
      <c r="H2" s="50"/>
      <c r="I2" s="59" t="s">
        <v>179</v>
      </c>
      <c r="J2" s="59" t="s">
        <v>184</v>
      </c>
      <c r="K2" s="50"/>
      <c r="L2" s="61"/>
      <c r="M2" s="25"/>
    </row>
    <row r="3" spans="1:13" ht="12.75">
      <c r="A3" s="51"/>
      <c r="B3" s="52"/>
      <c r="C3" s="52"/>
      <c r="D3" s="57"/>
      <c r="E3" s="52"/>
      <c r="F3" s="52"/>
      <c r="G3" s="52"/>
      <c r="H3" s="52"/>
      <c r="I3" s="52"/>
      <c r="J3" s="52"/>
      <c r="K3" s="52"/>
      <c r="L3" s="62"/>
      <c r="M3" s="25"/>
    </row>
    <row r="4" spans="1:13" ht="12.75">
      <c r="A4" s="53" t="s">
        <v>2</v>
      </c>
      <c r="B4" s="52"/>
      <c r="C4" s="52"/>
      <c r="D4" s="58"/>
      <c r="E4" s="58" t="s">
        <v>159</v>
      </c>
      <c r="F4" s="52"/>
      <c r="G4" s="58" t="s">
        <v>5</v>
      </c>
      <c r="H4" s="52"/>
      <c r="I4" s="58" t="s">
        <v>180</v>
      </c>
      <c r="J4" s="58" t="s">
        <v>185</v>
      </c>
      <c r="K4" s="52"/>
      <c r="L4" s="62"/>
      <c r="M4" s="25"/>
    </row>
    <row r="5" spans="1:13" ht="12.75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62"/>
      <c r="M5" s="25"/>
    </row>
    <row r="6" spans="1:13" ht="12.75">
      <c r="A6" s="53" t="s">
        <v>3</v>
      </c>
      <c r="B6" s="52"/>
      <c r="C6" s="52"/>
      <c r="D6" s="58"/>
      <c r="E6" s="58" t="s">
        <v>160</v>
      </c>
      <c r="F6" s="52"/>
      <c r="G6" s="52"/>
      <c r="H6" s="52"/>
      <c r="I6" s="58" t="s">
        <v>181</v>
      </c>
      <c r="J6" s="58"/>
      <c r="K6" s="52"/>
      <c r="L6" s="62"/>
      <c r="M6" s="25"/>
    </row>
    <row r="7" spans="1:13" ht="12.75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62"/>
      <c r="M7" s="25"/>
    </row>
    <row r="8" spans="1:13" ht="12.75">
      <c r="A8" s="53" t="s">
        <v>4</v>
      </c>
      <c r="B8" s="52"/>
      <c r="C8" s="52"/>
      <c r="D8" s="58"/>
      <c r="E8" s="58" t="s">
        <v>161</v>
      </c>
      <c r="F8" s="52"/>
      <c r="G8" s="60">
        <v>44060</v>
      </c>
      <c r="H8" s="52"/>
      <c r="I8" s="58" t="s">
        <v>182</v>
      </c>
      <c r="J8" s="58"/>
      <c r="K8" s="52"/>
      <c r="L8" s="62"/>
      <c r="M8" s="25"/>
    </row>
    <row r="9" spans="1:13" ht="12.75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63"/>
      <c r="M9" s="25"/>
    </row>
    <row r="10" spans="1:13" ht="12.75">
      <c r="A10" s="1" t="s">
        <v>5</v>
      </c>
      <c r="B10" s="9" t="s">
        <v>5</v>
      </c>
      <c r="C10" s="9" t="s">
        <v>5</v>
      </c>
      <c r="D10" s="9" t="s">
        <v>5</v>
      </c>
      <c r="E10" s="9" t="s">
        <v>5</v>
      </c>
      <c r="F10" s="9" t="s">
        <v>5</v>
      </c>
      <c r="G10" s="17" t="s">
        <v>174</v>
      </c>
      <c r="H10" s="64" t="s">
        <v>176</v>
      </c>
      <c r="I10" s="65"/>
      <c r="J10" s="66"/>
      <c r="K10" s="64" t="s">
        <v>187</v>
      </c>
      <c r="L10" s="66"/>
      <c r="M10" s="26"/>
    </row>
    <row r="11" spans="1:24" ht="12.75">
      <c r="A11" s="2" t="s">
        <v>6</v>
      </c>
      <c r="B11" s="10" t="s">
        <v>52</v>
      </c>
      <c r="C11" s="10" t="s">
        <v>53</v>
      </c>
      <c r="D11" s="10" t="s">
        <v>100</v>
      </c>
      <c r="E11" s="10" t="s">
        <v>162</v>
      </c>
      <c r="F11" s="13" t="s">
        <v>173</v>
      </c>
      <c r="G11" s="18" t="s">
        <v>175</v>
      </c>
      <c r="H11" s="20" t="s">
        <v>177</v>
      </c>
      <c r="I11" s="21" t="s">
        <v>183</v>
      </c>
      <c r="J11" s="22" t="s">
        <v>186</v>
      </c>
      <c r="K11" s="20" t="s">
        <v>174</v>
      </c>
      <c r="L11" s="22" t="s">
        <v>186</v>
      </c>
      <c r="M11" s="26"/>
      <c r="P11" s="24" t="s">
        <v>189</v>
      </c>
      <c r="Q11" s="24" t="s">
        <v>190</v>
      </c>
      <c r="R11" s="24" t="s">
        <v>194</v>
      </c>
      <c r="S11" s="24" t="s">
        <v>195</v>
      </c>
      <c r="T11" s="24" t="s">
        <v>196</v>
      </c>
      <c r="U11" s="24" t="s">
        <v>197</v>
      </c>
      <c r="V11" s="24" t="s">
        <v>198</v>
      </c>
      <c r="W11" s="24" t="s">
        <v>199</v>
      </c>
      <c r="X11" s="24" t="s">
        <v>200</v>
      </c>
    </row>
    <row r="12" spans="1:37" ht="12.75">
      <c r="A12" s="3"/>
      <c r="B12" s="3"/>
      <c r="C12" s="11"/>
      <c r="D12" s="67" t="s">
        <v>101</v>
      </c>
      <c r="E12" s="68"/>
      <c r="F12" s="68"/>
      <c r="G12" s="68"/>
      <c r="H12" s="30">
        <f>SUM(H13:H15)</f>
        <v>0</v>
      </c>
      <c r="I12" s="30">
        <f>SUM(I13:I15)</f>
        <v>0</v>
      </c>
      <c r="J12" s="30">
        <f>H12+I12</f>
        <v>0</v>
      </c>
      <c r="K12" s="23"/>
      <c r="L12" s="30">
        <f>SUM(L13:L15)</f>
        <v>0</v>
      </c>
      <c r="P12" s="31">
        <f>IF(Q12="PR",J12,SUM(O13:O15))</f>
        <v>0</v>
      </c>
      <c r="Q12" s="24" t="s">
        <v>191</v>
      </c>
      <c r="R12" s="31">
        <f>IF(Q12="HS",H12,0)</f>
        <v>0</v>
      </c>
      <c r="S12" s="31">
        <f>IF(Q12="HS",I12-P12,0)</f>
        <v>0</v>
      </c>
      <c r="T12" s="31">
        <f>IF(Q12="PS",H12,0)</f>
        <v>0</v>
      </c>
      <c r="U12" s="31">
        <f>IF(Q12="PS",I12-P12,0)</f>
        <v>0</v>
      </c>
      <c r="V12" s="31">
        <f>IF(Q12="MP",H12,0)</f>
        <v>0</v>
      </c>
      <c r="W12" s="31">
        <f>IF(Q12="MP",I12-P12,0)</f>
        <v>0</v>
      </c>
      <c r="X12" s="31">
        <f>IF(Q12="OM",H12,0)</f>
        <v>0</v>
      </c>
      <c r="Y12" s="24"/>
      <c r="AI12" s="31">
        <f>SUM(Z13:Z15)</f>
        <v>0</v>
      </c>
      <c r="AJ12" s="31">
        <f>SUM(AA13:AA15)</f>
        <v>0</v>
      </c>
      <c r="AK12" s="31">
        <f>SUM(AB13:AB15)</f>
        <v>0</v>
      </c>
    </row>
    <row r="13" spans="1:32" ht="12.75">
      <c r="A13" s="4" t="s">
        <v>7</v>
      </c>
      <c r="B13" s="4"/>
      <c r="C13" s="4" t="s">
        <v>54</v>
      </c>
      <c r="D13" s="4" t="s">
        <v>102</v>
      </c>
      <c r="E13" s="4" t="s">
        <v>163</v>
      </c>
      <c r="F13" s="14">
        <v>30</v>
      </c>
      <c r="G13" s="99">
        <v>0</v>
      </c>
      <c r="H13" s="14">
        <f>ROUND(F13*AE13,2)</f>
        <v>0</v>
      </c>
      <c r="I13" s="14">
        <f>J13-H13</f>
        <v>0</v>
      </c>
      <c r="J13" s="14">
        <f>ROUND(F13*G13,2)</f>
        <v>0</v>
      </c>
      <c r="K13" s="14">
        <v>0</v>
      </c>
      <c r="L13" s="14">
        <f>F13*K13</f>
        <v>0</v>
      </c>
      <c r="N13" s="27" t="s">
        <v>11</v>
      </c>
      <c r="O13" s="14">
        <f>IF(N13="5",I13,0)</f>
        <v>0</v>
      </c>
      <c r="Z13" s="14">
        <f>IF(AD13=0,J13,0)</f>
        <v>0</v>
      </c>
      <c r="AA13" s="14">
        <f>IF(AD13=15,J13,0)</f>
        <v>0</v>
      </c>
      <c r="AB13" s="14">
        <f>IF(AD13=21,J13,0)</f>
        <v>0</v>
      </c>
      <c r="AD13" s="29">
        <v>15</v>
      </c>
      <c r="AE13" s="29">
        <f>G13*0</f>
        <v>0</v>
      </c>
      <c r="AF13" s="29">
        <f>G13*(1-0)</f>
        <v>0</v>
      </c>
    </row>
    <row r="14" spans="1:32" ht="12.75">
      <c r="A14" s="4" t="s">
        <v>8</v>
      </c>
      <c r="B14" s="4"/>
      <c r="C14" s="4" t="s">
        <v>55</v>
      </c>
      <c r="D14" s="4" t="s">
        <v>103</v>
      </c>
      <c r="E14" s="4" t="s">
        <v>163</v>
      </c>
      <c r="F14" s="14">
        <v>10.07</v>
      </c>
      <c r="G14" s="99">
        <v>0</v>
      </c>
      <c r="H14" s="14">
        <v>0</v>
      </c>
      <c r="I14" s="14">
        <f>J14-H14</f>
        <v>0</v>
      </c>
      <c r="J14" s="14">
        <f>ROUND(F14*G14,2)</f>
        <v>0</v>
      </c>
      <c r="K14" s="14">
        <v>0</v>
      </c>
      <c r="L14" s="14">
        <f>F14*K14</f>
        <v>0</v>
      </c>
      <c r="N14" s="27" t="s">
        <v>11</v>
      </c>
      <c r="O14" s="14">
        <f>IF(N14="5",I14,0)</f>
        <v>0</v>
      </c>
      <c r="Z14" s="14">
        <f>IF(AD14=0,J14,0)</f>
        <v>0</v>
      </c>
      <c r="AA14" s="14">
        <f>IF(AD14=15,J14,0)</f>
        <v>0</v>
      </c>
      <c r="AB14" s="14">
        <f>IF(AD14=21,J14,0)</f>
        <v>0</v>
      </c>
      <c r="AD14" s="29">
        <v>15</v>
      </c>
      <c r="AE14" s="29">
        <f>G14*0</f>
        <v>0</v>
      </c>
      <c r="AF14" s="29">
        <f>G14*(1-0)</f>
        <v>0</v>
      </c>
    </row>
    <row r="15" spans="1:32" ht="12.75">
      <c r="A15" s="4" t="s">
        <v>9</v>
      </c>
      <c r="B15" s="4"/>
      <c r="C15" s="4" t="s">
        <v>56</v>
      </c>
      <c r="D15" s="4" t="s">
        <v>104</v>
      </c>
      <c r="E15" s="4" t="s">
        <v>163</v>
      </c>
      <c r="F15" s="14">
        <v>10.07</v>
      </c>
      <c r="G15" s="99">
        <v>0</v>
      </c>
      <c r="H15" s="14">
        <f>ROUND(F15*AE15,2)</f>
        <v>0</v>
      </c>
      <c r="I15" s="14">
        <f>J15-H15</f>
        <v>0</v>
      </c>
      <c r="J15" s="14">
        <f>ROUND(F15*G15,2)</f>
        <v>0</v>
      </c>
      <c r="K15" s="14">
        <v>0</v>
      </c>
      <c r="L15" s="14">
        <f>F15*K15</f>
        <v>0</v>
      </c>
      <c r="N15" s="27" t="s">
        <v>11</v>
      </c>
      <c r="O15" s="14">
        <f>IF(N15="5",I15,0)</f>
        <v>0</v>
      </c>
      <c r="Z15" s="14">
        <f>IF(AD15=0,J15,0)</f>
        <v>0</v>
      </c>
      <c r="AA15" s="14">
        <f>IF(AD15=15,J15,0)</f>
        <v>0</v>
      </c>
      <c r="AB15" s="14">
        <f>IF(AD15=21,J15,0)</f>
        <v>0</v>
      </c>
      <c r="AD15" s="29">
        <v>15</v>
      </c>
      <c r="AE15" s="29">
        <f>G15*0</f>
        <v>0</v>
      </c>
      <c r="AF15" s="29">
        <f>G15*(1-0)</f>
        <v>0</v>
      </c>
    </row>
    <row r="16" spans="1:37" ht="12.75">
      <c r="A16" s="5"/>
      <c r="B16" s="5"/>
      <c r="C16" s="12" t="s">
        <v>17</v>
      </c>
      <c r="D16" s="69" t="s">
        <v>105</v>
      </c>
      <c r="E16" s="70"/>
      <c r="F16" s="70"/>
      <c r="G16" s="70"/>
      <c r="H16" s="31">
        <f>SUM(H17:H18)</f>
        <v>0</v>
      </c>
      <c r="I16" s="31">
        <f>SUM(I17:I18)</f>
        <v>0</v>
      </c>
      <c r="J16" s="31">
        <f>H16+I16</f>
        <v>0</v>
      </c>
      <c r="K16" s="24"/>
      <c r="L16" s="31">
        <f>SUM(L17:L18)</f>
        <v>10.07552</v>
      </c>
      <c r="P16" s="31">
        <f>IF(Q16="PR",J16,SUM(O17:O18))</f>
        <v>0</v>
      </c>
      <c r="Q16" s="24" t="s">
        <v>192</v>
      </c>
      <c r="R16" s="31">
        <f>IF(Q16="HS",H16,0)</f>
        <v>0</v>
      </c>
      <c r="S16" s="31">
        <f>IF(Q16="HS",I16-P16,0)</f>
        <v>0</v>
      </c>
      <c r="T16" s="31">
        <f>IF(Q16="PS",H16,0)</f>
        <v>0</v>
      </c>
      <c r="U16" s="31">
        <f>IF(Q16="PS",I16-P16,0)</f>
        <v>0</v>
      </c>
      <c r="V16" s="31">
        <f>IF(Q16="MP",H16,0)</f>
        <v>0</v>
      </c>
      <c r="W16" s="31">
        <f>IF(Q16="MP",I16-P16,0)</f>
        <v>0</v>
      </c>
      <c r="X16" s="31">
        <f>IF(Q16="OM",H16,0)</f>
        <v>0</v>
      </c>
      <c r="Y16" s="24"/>
      <c r="AI16" s="31">
        <f>SUM(Z17:Z18)</f>
        <v>0</v>
      </c>
      <c r="AJ16" s="31">
        <f>SUM(AA17:AA18)</f>
        <v>0</v>
      </c>
      <c r="AK16" s="31">
        <f>SUM(AB17:AB18)</f>
        <v>0</v>
      </c>
    </row>
    <row r="17" spans="1:32" ht="12.75">
      <c r="A17" s="4" t="s">
        <v>10</v>
      </c>
      <c r="B17" s="4"/>
      <c r="C17" s="4" t="s">
        <v>57</v>
      </c>
      <c r="D17" s="4" t="s">
        <v>106</v>
      </c>
      <c r="E17" s="4" t="s">
        <v>164</v>
      </c>
      <c r="F17" s="14">
        <v>24.22</v>
      </c>
      <c r="G17" s="99">
        <v>0</v>
      </c>
      <c r="H17" s="14">
        <f>ROUND(F17*AE17,2)</f>
        <v>0</v>
      </c>
      <c r="I17" s="14">
        <f>J17-H17</f>
        <v>0</v>
      </c>
      <c r="J17" s="14">
        <f>ROUND(F17*G17,2)</f>
        <v>0</v>
      </c>
      <c r="K17" s="14">
        <v>0.235</v>
      </c>
      <c r="L17" s="14">
        <f>F17*K17</f>
        <v>5.691699999999999</v>
      </c>
      <c r="N17" s="27" t="s">
        <v>7</v>
      </c>
      <c r="O17" s="14">
        <f>IF(N17="5",I17,0)</f>
        <v>0</v>
      </c>
      <c r="Z17" s="14">
        <f>IF(AD17=0,J17,0)</f>
        <v>0</v>
      </c>
      <c r="AA17" s="14">
        <f>IF(AD17=15,J17,0)</f>
        <v>0</v>
      </c>
      <c r="AB17" s="14">
        <f>IF(AD17=21,J17,0)</f>
        <v>0</v>
      </c>
      <c r="AD17" s="29">
        <v>15</v>
      </c>
      <c r="AE17" s="29">
        <f>G17*0</f>
        <v>0</v>
      </c>
      <c r="AF17" s="29">
        <f>G17*(1-0)</f>
        <v>0</v>
      </c>
    </row>
    <row r="18" spans="1:32" ht="12.75">
      <c r="A18" s="4" t="s">
        <v>11</v>
      </c>
      <c r="B18" s="4"/>
      <c r="C18" s="4" t="s">
        <v>58</v>
      </c>
      <c r="D18" s="4" t="s">
        <v>107</v>
      </c>
      <c r="E18" s="4" t="s">
        <v>164</v>
      </c>
      <c r="F18" s="14">
        <v>24.22</v>
      </c>
      <c r="G18" s="99">
        <v>0</v>
      </c>
      <c r="H18" s="14">
        <f>ROUND(F18*AE18,2)</f>
        <v>0</v>
      </c>
      <c r="I18" s="14">
        <f>J18-H18</f>
        <v>0</v>
      </c>
      <c r="J18" s="14">
        <f>ROUND(F18*G18,2)</f>
        <v>0</v>
      </c>
      <c r="K18" s="14">
        <v>0.181</v>
      </c>
      <c r="L18" s="14">
        <f>F18*K18</f>
        <v>4.38382</v>
      </c>
      <c r="N18" s="27" t="s">
        <v>7</v>
      </c>
      <c r="O18" s="14">
        <f>IF(N18="5",I18,0)</f>
        <v>0</v>
      </c>
      <c r="Z18" s="14">
        <f>IF(AD18=0,J18,0)</f>
        <v>0</v>
      </c>
      <c r="AA18" s="14">
        <f>IF(AD18=15,J18,0)</f>
        <v>0</v>
      </c>
      <c r="AB18" s="14">
        <f>IF(AD18=21,J18,0)</f>
        <v>0</v>
      </c>
      <c r="AD18" s="29">
        <v>15</v>
      </c>
      <c r="AE18" s="29">
        <f>G18*0</f>
        <v>0</v>
      </c>
      <c r="AF18" s="29">
        <f>G18*(1-0)</f>
        <v>0</v>
      </c>
    </row>
    <row r="19" spans="1:37" ht="12.75">
      <c r="A19" s="5"/>
      <c r="B19" s="5"/>
      <c r="C19" s="12" t="s">
        <v>18</v>
      </c>
      <c r="D19" s="69" t="s">
        <v>108</v>
      </c>
      <c r="E19" s="70"/>
      <c r="F19" s="70"/>
      <c r="G19" s="70"/>
      <c r="H19" s="31">
        <f>SUM(H20:H20)</f>
        <v>0</v>
      </c>
      <c r="I19" s="31">
        <f>SUM(I20:I20)</f>
        <v>0</v>
      </c>
      <c r="J19" s="31">
        <f>H19+I19</f>
        <v>0</v>
      </c>
      <c r="K19" s="24"/>
      <c r="L19" s="31">
        <f>SUM(L20:L20)</f>
        <v>0</v>
      </c>
      <c r="P19" s="31">
        <f>IF(Q19="PR",J19,SUM(O20:O20))</f>
        <v>0</v>
      </c>
      <c r="Q19" s="24" t="s">
        <v>192</v>
      </c>
      <c r="R19" s="31">
        <f>IF(Q19="HS",H19,0)</f>
        <v>0</v>
      </c>
      <c r="S19" s="31">
        <f>IF(Q19="HS",I19-P19,0)</f>
        <v>0</v>
      </c>
      <c r="T19" s="31">
        <f>IF(Q19="PS",H19,0)</f>
        <v>0</v>
      </c>
      <c r="U19" s="31">
        <f>IF(Q19="PS",I19-P19,0)</f>
        <v>0</v>
      </c>
      <c r="V19" s="31">
        <f>IF(Q19="MP",H19,0)</f>
        <v>0</v>
      </c>
      <c r="W19" s="31">
        <f>IF(Q19="MP",I19-P19,0)</f>
        <v>0</v>
      </c>
      <c r="X19" s="31">
        <f>IF(Q19="OM",H19,0)</f>
        <v>0</v>
      </c>
      <c r="Y19" s="24"/>
      <c r="AI19" s="31">
        <f>SUM(Z20:Z20)</f>
        <v>0</v>
      </c>
      <c r="AJ19" s="31">
        <f>SUM(AA20:AA20)</f>
        <v>0</v>
      </c>
      <c r="AK19" s="31">
        <f>SUM(AB20:AB20)</f>
        <v>0</v>
      </c>
    </row>
    <row r="20" spans="1:32" ht="12.75">
      <c r="A20" s="4" t="s">
        <v>12</v>
      </c>
      <c r="B20" s="4"/>
      <c r="C20" s="4" t="s">
        <v>59</v>
      </c>
      <c r="D20" s="4" t="s">
        <v>109</v>
      </c>
      <c r="E20" s="4" t="s">
        <v>165</v>
      </c>
      <c r="F20" s="14">
        <v>14</v>
      </c>
      <c r="G20" s="99">
        <v>0</v>
      </c>
      <c r="H20" s="14">
        <f>ROUND(F20*AE20,2)</f>
        <v>0</v>
      </c>
      <c r="I20" s="14">
        <f>J20-H20</f>
        <v>0</v>
      </c>
      <c r="J20" s="14">
        <f>ROUND(F20*G20,2)</f>
        <v>0</v>
      </c>
      <c r="K20" s="14">
        <v>0</v>
      </c>
      <c r="L20" s="14">
        <f>F20*K20</f>
        <v>0</v>
      </c>
      <c r="N20" s="27" t="s">
        <v>7</v>
      </c>
      <c r="O20" s="14">
        <f>IF(N20="5",I20,0)</f>
        <v>0</v>
      </c>
      <c r="Z20" s="14">
        <f>IF(AD20=0,J20,0)</f>
        <v>0</v>
      </c>
      <c r="AA20" s="14">
        <f>IF(AD20=15,J20,0)</f>
        <v>0</v>
      </c>
      <c r="AB20" s="14">
        <f>IF(AD20=21,J20,0)</f>
        <v>0</v>
      </c>
      <c r="AD20" s="29">
        <v>15</v>
      </c>
      <c r="AE20" s="29">
        <f>G20*0</f>
        <v>0</v>
      </c>
      <c r="AF20" s="29">
        <f>G20*(1-0)</f>
        <v>0</v>
      </c>
    </row>
    <row r="21" spans="1:37" ht="12.75">
      <c r="A21" s="5"/>
      <c r="B21" s="5"/>
      <c r="C21" s="12" t="s">
        <v>19</v>
      </c>
      <c r="D21" s="69" t="s">
        <v>110</v>
      </c>
      <c r="E21" s="70"/>
      <c r="F21" s="70"/>
      <c r="G21" s="70"/>
      <c r="H21" s="31">
        <f>SUM(H22:H25)</f>
        <v>0</v>
      </c>
      <c r="I21" s="31">
        <f>SUM(I22:I25)</f>
        <v>0</v>
      </c>
      <c r="J21" s="31">
        <f>H21+I21</f>
        <v>0</v>
      </c>
      <c r="K21" s="24"/>
      <c r="L21" s="31">
        <f>SUM(L22:L25)</f>
        <v>0</v>
      </c>
      <c r="P21" s="31">
        <f>IF(Q21="PR",J21,SUM(O22:O25))</f>
        <v>0</v>
      </c>
      <c r="Q21" s="24" t="s">
        <v>192</v>
      </c>
      <c r="R21" s="31">
        <f>IF(Q21="HS",H21,0)</f>
        <v>0</v>
      </c>
      <c r="S21" s="31">
        <f>IF(Q21="HS",I21-P21,0)</f>
        <v>0</v>
      </c>
      <c r="T21" s="31">
        <f>IF(Q21="PS",H21,0)</f>
        <v>0</v>
      </c>
      <c r="U21" s="31">
        <f>IF(Q21="PS",I21-P21,0)</f>
        <v>0</v>
      </c>
      <c r="V21" s="31">
        <f>IF(Q21="MP",H21,0)</f>
        <v>0</v>
      </c>
      <c r="W21" s="31">
        <f>IF(Q21="MP",I21-P21,0)</f>
        <v>0</v>
      </c>
      <c r="X21" s="31">
        <f>IF(Q21="OM",H21,0)</f>
        <v>0</v>
      </c>
      <c r="Y21" s="24"/>
      <c r="AI21" s="31">
        <f>SUM(Z22:Z25)</f>
        <v>0</v>
      </c>
      <c r="AJ21" s="31">
        <f>SUM(AA22:AA25)</f>
        <v>0</v>
      </c>
      <c r="AK21" s="31">
        <f>SUM(AB22:AB25)</f>
        <v>0</v>
      </c>
    </row>
    <row r="22" spans="1:32" ht="12.75">
      <c r="A22" s="4" t="s">
        <v>13</v>
      </c>
      <c r="B22" s="4"/>
      <c r="C22" s="4" t="s">
        <v>60</v>
      </c>
      <c r="D22" s="4" t="s">
        <v>111</v>
      </c>
      <c r="E22" s="4" t="s">
        <v>165</v>
      </c>
      <c r="F22" s="14">
        <v>51.45</v>
      </c>
      <c r="G22" s="99">
        <v>0</v>
      </c>
      <c r="H22" s="14">
        <f>ROUND(F22*AE22,2)</f>
        <v>0</v>
      </c>
      <c r="I22" s="14">
        <f>J22-H22</f>
        <v>0</v>
      </c>
      <c r="J22" s="14">
        <f>ROUND(F22*G22,2)</f>
        <v>0</v>
      </c>
      <c r="K22" s="14">
        <v>0</v>
      </c>
      <c r="L22" s="14">
        <f>F22*K22</f>
        <v>0</v>
      </c>
      <c r="N22" s="27" t="s">
        <v>7</v>
      </c>
      <c r="O22" s="14">
        <f>IF(N22="5",I22,0)</f>
        <v>0</v>
      </c>
      <c r="Z22" s="14">
        <f>IF(AD22=0,J22,0)</f>
        <v>0</v>
      </c>
      <c r="AA22" s="14">
        <f>IF(AD22=15,J22,0)</f>
        <v>0</v>
      </c>
      <c r="AB22" s="14">
        <f>IF(AD22=21,J22,0)</f>
        <v>0</v>
      </c>
      <c r="AD22" s="29">
        <v>15</v>
      </c>
      <c r="AE22" s="29">
        <f>G22*0</f>
        <v>0</v>
      </c>
      <c r="AF22" s="29">
        <f>G22*(1-0)</f>
        <v>0</v>
      </c>
    </row>
    <row r="23" spans="1:32" ht="12.75">
      <c r="A23" s="4" t="s">
        <v>14</v>
      </c>
      <c r="B23" s="4"/>
      <c r="C23" s="4" t="s">
        <v>61</v>
      </c>
      <c r="D23" s="4" t="s">
        <v>112</v>
      </c>
      <c r="E23" s="4" t="s">
        <v>165</v>
      </c>
      <c r="F23" s="14">
        <v>51.45</v>
      </c>
      <c r="G23" s="99">
        <v>0</v>
      </c>
      <c r="H23" s="14">
        <f>ROUND(F23*AE23,2)</f>
        <v>0</v>
      </c>
      <c r="I23" s="14">
        <f>J23-H23</f>
        <v>0</v>
      </c>
      <c r="J23" s="14">
        <f>ROUND(F23*G23,2)</f>
        <v>0</v>
      </c>
      <c r="K23" s="14">
        <v>0</v>
      </c>
      <c r="L23" s="14">
        <f>F23*K23</f>
        <v>0</v>
      </c>
      <c r="N23" s="27" t="s">
        <v>7</v>
      </c>
      <c r="O23" s="14">
        <f>IF(N23="5",I23,0)</f>
        <v>0</v>
      </c>
      <c r="Z23" s="14">
        <f>IF(AD23=0,J23,0)</f>
        <v>0</v>
      </c>
      <c r="AA23" s="14">
        <f>IF(AD23=15,J23,0)</f>
        <v>0</v>
      </c>
      <c r="AB23" s="14">
        <f>IF(AD23=21,J23,0)</f>
        <v>0</v>
      </c>
      <c r="AD23" s="29">
        <v>15</v>
      </c>
      <c r="AE23" s="29">
        <f>G23*0</f>
        <v>0</v>
      </c>
      <c r="AF23" s="29">
        <f>G23*(1-0)</f>
        <v>0</v>
      </c>
    </row>
    <row r="24" spans="1:32" ht="12.75">
      <c r="A24" s="4" t="s">
        <v>15</v>
      </c>
      <c r="B24" s="4"/>
      <c r="C24" s="4" t="s">
        <v>62</v>
      </c>
      <c r="D24" s="4" t="s">
        <v>113</v>
      </c>
      <c r="E24" s="4" t="s">
        <v>165</v>
      </c>
      <c r="F24" s="14">
        <v>96.55</v>
      </c>
      <c r="G24" s="99">
        <v>0</v>
      </c>
      <c r="H24" s="14">
        <f>ROUND(F24*AE24,2)</f>
        <v>0</v>
      </c>
      <c r="I24" s="14">
        <f>J24-H24</f>
        <v>0</v>
      </c>
      <c r="J24" s="14">
        <f>ROUND(F24*G24,2)</f>
        <v>0</v>
      </c>
      <c r="K24" s="14">
        <v>0</v>
      </c>
      <c r="L24" s="14">
        <f>F24*K24</f>
        <v>0</v>
      </c>
      <c r="N24" s="27" t="s">
        <v>7</v>
      </c>
      <c r="O24" s="14">
        <f>IF(N24="5",I24,0)</f>
        <v>0</v>
      </c>
      <c r="Z24" s="14">
        <f>IF(AD24=0,J24,0)</f>
        <v>0</v>
      </c>
      <c r="AA24" s="14">
        <f>IF(AD24=15,J24,0)</f>
        <v>0</v>
      </c>
      <c r="AB24" s="14">
        <f>IF(AD24=21,J24,0)</f>
        <v>0</v>
      </c>
      <c r="AD24" s="29">
        <v>15</v>
      </c>
      <c r="AE24" s="29">
        <f>G24*0</f>
        <v>0</v>
      </c>
      <c r="AF24" s="29">
        <f>G24*(1-0)</f>
        <v>0</v>
      </c>
    </row>
    <row r="25" spans="1:32" ht="12.75">
      <c r="A25" s="4" t="s">
        <v>16</v>
      </c>
      <c r="B25" s="4"/>
      <c r="C25" s="4" t="s">
        <v>63</v>
      </c>
      <c r="D25" s="4" t="s">
        <v>114</v>
      </c>
      <c r="E25" s="4" t="s">
        <v>165</v>
      </c>
      <c r="F25" s="14">
        <v>96.55</v>
      </c>
      <c r="G25" s="99">
        <v>0</v>
      </c>
      <c r="H25" s="14">
        <f>ROUND(F25*AE25,2)</f>
        <v>0</v>
      </c>
      <c r="I25" s="14">
        <f>J25-H25</f>
        <v>0</v>
      </c>
      <c r="J25" s="14">
        <f>ROUND(F25*G25,2)</f>
        <v>0</v>
      </c>
      <c r="K25" s="14">
        <v>0</v>
      </c>
      <c r="L25" s="14">
        <f>F25*K25</f>
        <v>0</v>
      </c>
      <c r="N25" s="27" t="s">
        <v>7</v>
      </c>
      <c r="O25" s="14">
        <f>IF(N25="5",I25,0)</f>
        <v>0</v>
      </c>
      <c r="Z25" s="14">
        <f>IF(AD25=0,J25,0)</f>
        <v>0</v>
      </c>
      <c r="AA25" s="14">
        <f>IF(AD25=15,J25,0)</f>
        <v>0</v>
      </c>
      <c r="AB25" s="14">
        <f>IF(AD25=21,J25,0)</f>
        <v>0</v>
      </c>
      <c r="AD25" s="29">
        <v>15</v>
      </c>
      <c r="AE25" s="29">
        <f>G25*0</f>
        <v>0</v>
      </c>
      <c r="AF25" s="29">
        <f>G25*(1-0)</f>
        <v>0</v>
      </c>
    </row>
    <row r="26" spans="1:37" ht="12.75">
      <c r="A26" s="5"/>
      <c r="B26" s="5"/>
      <c r="C26" s="12" t="s">
        <v>22</v>
      </c>
      <c r="D26" s="69" t="s">
        <v>115</v>
      </c>
      <c r="E26" s="70"/>
      <c r="F26" s="70"/>
      <c r="G26" s="70"/>
      <c r="H26" s="31">
        <f>SUM(H27:H33)</f>
        <v>0</v>
      </c>
      <c r="I26" s="31">
        <f>SUM(I27:I33)</f>
        <v>0</v>
      </c>
      <c r="J26" s="31">
        <f>H26+I26</f>
        <v>0</v>
      </c>
      <c r="K26" s="24"/>
      <c r="L26" s="31">
        <f>SUM(L27:L33)</f>
        <v>0</v>
      </c>
      <c r="P26" s="31">
        <f>IF(Q26="PR",J26,SUM(O27:O33))</f>
        <v>0</v>
      </c>
      <c r="Q26" s="24" t="s">
        <v>192</v>
      </c>
      <c r="R26" s="31">
        <f>IF(Q26="HS",H26,0)</f>
        <v>0</v>
      </c>
      <c r="S26" s="31">
        <f>IF(Q26="HS",I26-P26,0)</f>
        <v>0</v>
      </c>
      <c r="T26" s="31">
        <f>IF(Q26="PS",H26,0)</f>
        <v>0</v>
      </c>
      <c r="U26" s="31">
        <f>IF(Q26="PS",I26-P26,0)</f>
        <v>0</v>
      </c>
      <c r="V26" s="31">
        <f>IF(Q26="MP",H26,0)</f>
        <v>0</v>
      </c>
      <c r="W26" s="31">
        <f>IF(Q26="MP",I26-P26,0)</f>
        <v>0</v>
      </c>
      <c r="X26" s="31">
        <f>IF(Q26="OM",H26,0)</f>
        <v>0</v>
      </c>
      <c r="Y26" s="24"/>
      <c r="AI26" s="31">
        <f>SUM(Z27:Z33)</f>
        <v>0</v>
      </c>
      <c r="AJ26" s="31">
        <f>SUM(AA27:AA33)</f>
        <v>0</v>
      </c>
      <c r="AK26" s="31">
        <f>SUM(AB27:AB33)</f>
        <v>0</v>
      </c>
    </row>
    <row r="27" spans="1:32" ht="12.75">
      <c r="A27" s="4" t="s">
        <v>17</v>
      </c>
      <c r="B27" s="4"/>
      <c r="C27" s="4" t="s">
        <v>64</v>
      </c>
      <c r="D27" s="4" t="s">
        <v>116</v>
      </c>
      <c r="E27" s="4" t="s">
        <v>165</v>
      </c>
      <c r="F27" s="14">
        <v>51.45</v>
      </c>
      <c r="G27" s="99">
        <v>0</v>
      </c>
      <c r="H27" s="14">
        <f aca="true" t="shared" si="0" ref="H27:H33">ROUND(F27*AE27,2)</f>
        <v>0</v>
      </c>
      <c r="I27" s="14">
        <f aca="true" t="shared" si="1" ref="I27:I33">J27-H27</f>
        <v>0</v>
      </c>
      <c r="J27" s="14">
        <f aca="true" t="shared" si="2" ref="J27:J33">ROUND(F27*G27,2)</f>
        <v>0</v>
      </c>
      <c r="K27" s="14">
        <v>0</v>
      </c>
      <c r="L27" s="14">
        <f aca="true" t="shared" si="3" ref="L27:L33">F27*K27</f>
        <v>0</v>
      </c>
      <c r="N27" s="27" t="s">
        <v>7</v>
      </c>
      <c r="O27" s="14">
        <f aca="true" t="shared" si="4" ref="O27:O33">IF(N27="5",I27,0)</f>
        <v>0</v>
      </c>
      <c r="Z27" s="14">
        <f aca="true" t="shared" si="5" ref="Z27:Z33">IF(AD27=0,J27,0)</f>
        <v>0</v>
      </c>
      <c r="AA27" s="14">
        <f aca="true" t="shared" si="6" ref="AA27:AA33">IF(AD27=15,J27,0)</f>
        <v>0</v>
      </c>
      <c r="AB27" s="14">
        <f aca="true" t="shared" si="7" ref="AB27:AB33">IF(AD27=21,J27,0)</f>
        <v>0</v>
      </c>
      <c r="AD27" s="29">
        <v>15</v>
      </c>
      <c r="AE27" s="29">
        <f aca="true" t="shared" si="8" ref="AE27:AE33">G27*0</f>
        <v>0</v>
      </c>
      <c r="AF27" s="29">
        <f aca="true" t="shared" si="9" ref="AF27:AF33">G27*(1-0)</f>
        <v>0</v>
      </c>
    </row>
    <row r="28" spans="1:32" ht="12.75">
      <c r="A28" s="4" t="s">
        <v>18</v>
      </c>
      <c r="B28" s="4"/>
      <c r="C28" s="4" t="s">
        <v>65</v>
      </c>
      <c r="D28" s="4" t="s">
        <v>117</v>
      </c>
      <c r="E28" s="4" t="s">
        <v>165</v>
      </c>
      <c r="F28" s="14">
        <v>88.73</v>
      </c>
      <c r="G28" s="99">
        <v>0</v>
      </c>
      <c r="H28" s="14">
        <f t="shared" si="0"/>
        <v>0</v>
      </c>
      <c r="I28" s="14">
        <f t="shared" si="1"/>
        <v>0</v>
      </c>
      <c r="J28" s="14">
        <f t="shared" si="2"/>
        <v>0</v>
      </c>
      <c r="K28" s="14">
        <v>0</v>
      </c>
      <c r="L28" s="14">
        <f t="shared" si="3"/>
        <v>0</v>
      </c>
      <c r="N28" s="27" t="s">
        <v>7</v>
      </c>
      <c r="O28" s="14">
        <f t="shared" si="4"/>
        <v>0</v>
      </c>
      <c r="Z28" s="14">
        <f t="shared" si="5"/>
        <v>0</v>
      </c>
      <c r="AA28" s="14">
        <f t="shared" si="6"/>
        <v>0</v>
      </c>
      <c r="AB28" s="14">
        <f t="shared" si="7"/>
        <v>0</v>
      </c>
      <c r="AD28" s="29">
        <v>15</v>
      </c>
      <c r="AE28" s="29">
        <f t="shared" si="8"/>
        <v>0</v>
      </c>
      <c r="AF28" s="29">
        <f t="shared" si="9"/>
        <v>0</v>
      </c>
    </row>
    <row r="29" spans="1:32" ht="12.75">
      <c r="A29" s="4" t="s">
        <v>19</v>
      </c>
      <c r="B29" s="4"/>
      <c r="C29" s="4" t="s">
        <v>66</v>
      </c>
      <c r="D29" s="4" t="s">
        <v>118</v>
      </c>
      <c r="E29" s="4" t="s">
        <v>165</v>
      </c>
      <c r="F29" s="14">
        <v>37.28</v>
      </c>
      <c r="G29" s="99">
        <v>0</v>
      </c>
      <c r="H29" s="14">
        <f t="shared" si="0"/>
        <v>0</v>
      </c>
      <c r="I29" s="14">
        <f t="shared" si="1"/>
        <v>0</v>
      </c>
      <c r="J29" s="14">
        <f t="shared" si="2"/>
        <v>0</v>
      </c>
      <c r="K29" s="14">
        <v>0</v>
      </c>
      <c r="L29" s="14">
        <f t="shared" si="3"/>
        <v>0</v>
      </c>
      <c r="N29" s="27" t="s">
        <v>7</v>
      </c>
      <c r="O29" s="14">
        <f t="shared" si="4"/>
        <v>0</v>
      </c>
      <c r="Z29" s="14">
        <f t="shared" si="5"/>
        <v>0</v>
      </c>
      <c r="AA29" s="14">
        <f t="shared" si="6"/>
        <v>0</v>
      </c>
      <c r="AB29" s="14">
        <f t="shared" si="7"/>
        <v>0</v>
      </c>
      <c r="AD29" s="29">
        <v>15</v>
      </c>
      <c r="AE29" s="29">
        <f t="shared" si="8"/>
        <v>0</v>
      </c>
      <c r="AF29" s="29">
        <f t="shared" si="9"/>
        <v>0</v>
      </c>
    </row>
    <row r="30" spans="1:32" ht="12.75">
      <c r="A30" s="4" t="s">
        <v>20</v>
      </c>
      <c r="B30" s="4"/>
      <c r="C30" s="4" t="s">
        <v>64</v>
      </c>
      <c r="D30" s="4" t="s">
        <v>116</v>
      </c>
      <c r="E30" s="4" t="s">
        <v>165</v>
      </c>
      <c r="F30" s="14">
        <v>96.55</v>
      </c>
      <c r="G30" s="99">
        <v>0</v>
      </c>
      <c r="H30" s="14">
        <f t="shared" si="0"/>
        <v>0</v>
      </c>
      <c r="I30" s="14">
        <f t="shared" si="1"/>
        <v>0</v>
      </c>
      <c r="J30" s="14">
        <f t="shared" si="2"/>
        <v>0</v>
      </c>
      <c r="K30" s="14">
        <v>0</v>
      </c>
      <c r="L30" s="14">
        <f t="shared" si="3"/>
        <v>0</v>
      </c>
      <c r="N30" s="27" t="s">
        <v>7</v>
      </c>
      <c r="O30" s="14">
        <f t="shared" si="4"/>
        <v>0</v>
      </c>
      <c r="Z30" s="14">
        <f t="shared" si="5"/>
        <v>0</v>
      </c>
      <c r="AA30" s="14">
        <f t="shared" si="6"/>
        <v>0</v>
      </c>
      <c r="AB30" s="14">
        <f t="shared" si="7"/>
        <v>0</v>
      </c>
      <c r="AD30" s="29">
        <v>15</v>
      </c>
      <c r="AE30" s="29">
        <f t="shared" si="8"/>
        <v>0</v>
      </c>
      <c r="AF30" s="29">
        <f t="shared" si="9"/>
        <v>0</v>
      </c>
    </row>
    <row r="31" spans="1:32" ht="12.75">
      <c r="A31" s="4" t="s">
        <v>21</v>
      </c>
      <c r="B31" s="4"/>
      <c r="C31" s="4" t="s">
        <v>65</v>
      </c>
      <c r="D31" s="4" t="s">
        <v>117</v>
      </c>
      <c r="E31" s="4" t="s">
        <v>165</v>
      </c>
      <c r="F31" s="14">
        <v>144.81</v>
      </c>
      <c r="G31" s="99">
        <v>0</v>
      </c>
      <c r="H31" s="14">
        <f t="shared" si="0"/>
        <v>0</v>
      </c>
      <c r="I31" s="14">
        <f t="shared" si="1"/>
        <v>0</v>
      </c>
      <c r="J31" s="14">
        <f t="shared" si="2"/>
        <v>0</v>
      </c>
      <c r="K31" s="14">
        <v>0</v>
      </c>
      <c r="L31" s="14">
        <f t="shared" si="3"/>
        <v>0</v>
      </c>
      <c r="N31" s="27" t="s">
        <v>7</v>
      </c>
      <c r="O31" s="14">
        <f t="shared" si="4"/>
        <v>0</v>
      </c>
      <c r="Z31" s="14">
        <f t="shared" si="5"/>
        <v>0</v>
      </c>
      <c r="AA31" s="14">
        <f t="shared" si="6"/>
        <v>0</v>
      </c>
      <c r="AB31" s="14">
        <f t="shared" si="7"/>
        <v>0</v>
      </c>
      <c r="AD31" s="29">
        <v>15</v>
      </c>
      <c r="AE31" s="29">
        <f t="shared" si="8"/>
        <v>0</v>
      </c>
      <c r="AF31" s="29">
        <f t="shared" si="9"/>
        <v>0</v>
      </c>
    </row>
    <row r="32" spans="1:32" ht="12.75">
      <c r="A32" s="4" t="s">
        <v>22</v>
      </c>
      <c r="B32" s="4"/>
      <c r="C32" s="4" t="s">
        <v>66</v>
      </c>
      <c r="D32" s="4" t="s">
        <v>118</v>
      </c>
      <c r="E32" s="4" t="s">
        <v>165</v>
      </c>
      <c r="F32" s="14">
        <v>48.26</v>
      </c>
      <c r="G32" s="99">
        <v>0</v>
      </c>
      <c r="H32" s="14">
        <f t="shared" si="0"/>
        <v>0</v>
      </c>
      <c r="I32" s="14">
        <f t="shared" si="1"/>
        <v>0</v>
      </c>
      <c r="J32" s="14">
        <f t="shared" si="2"/>
        <v>0</v>
      </c>
      <c r="K32" s="14">
        <v>0</v>
      </c>
      <c r="L32" s="14">
        <f t="shared" si="3"/>
        <v>0</v>
      </c>
      <c r="N32" s="27" t="s">
        <v>7</v>
      </c>
      <c r="O32" s="14">
        <f t="shared" si="4"/>
        <v>0</v>
      </c>
      <c r="Z32" s="14">
        <f t="shared" si="5"/>
        <v>0</v>
      </c>
      <c r="AA32" s="14">
        <f t="shared" si="6"/>
        <v>0</v>
      </c>
      <c r="AB32" s="14">
        <f t="shared" si="7"/>
        <v>0</v>
      </c>
      <c r="AD32" s="29">
        <v>15</v>
      </c>
      <c r="AE32" s="29">
        <f t="shared" si="8"/>
        <v>0</v>
      </c>
      <c r="AF32" s="29">
        <f t="shared" si="9"/>
        <v>0</v>
      </c>
    </row>
    <row r="33" spans="1:32" ht="12.75">
      <c r="A33" s="4" t="s">
        <v>23</v>
      </c>
      <c r="B33" s="4"/>
      <c r="C33" s="4" t="s">
        <v>67</v>
      </c>
      <c r="D33" s="4" t="s">
        <v>119</v>
      </c>
      <c r="E33" s="4" t="s">
        <v>165</v>
      </c>
      <c r="F33" s="14">
        <v>54.46</v>
      </c>
      <c r="G33" s="99">
        <v>0</v>
      </c>
      <c r="H33" s="14">
        <f t="shared" si="0"/>
        <v>0</v>
      </c>
      <c r="I33" s="14">
        <f t="shared" si="1"/>
        <v>0</v>
      </c>
      <c r="J33" s="14">
        <f t="shared" si="2"/>
        <v>0</v>
      </c>
      <c r="K33" s="14">
        <v>0</v>
      </c>
      <c r="L33" s="14">
        <f t="shared" si="3"/>
        <v>0</v>
      </c>
      <c r="N33" s="27" t="s">
        <v>7</v>
      </c>
      <c r="O33" s="14">
        <f t="shared" si="4"/>
        <v>0</v>
      </c>
      <c r="Z33" s="14">
        <f t="shared" si="5"/>
        <v>0</v>
      </c>
      <c r="AA33" s="14">
        <f t="shared" si="6"/>
        <v>0</v>
      </c>
      <c r="AB33" s="14">
        <f t="shared" si="7"/>
        <v>0</v>
      </c>
      <c r="AD33" s="29">
        <v>15</v>
      </c>
      <c r="AE33" s="29">
        <f t="shared" si="8"/>
        <v>0</v>
      </c>
      <c r="AF33" s="29">
        <f t="shared" si="9"/>
        <v>0</v>
      </c>
    </row>
    <row r="34" spans="1:37" ht="12.75">
      <c r="A34" s="5"/>
      <c r="B34" s="5"/>
      <c r="C34" s="12" t="s">
        <v>23</v>
      </c>
      <c r="D34" s="69" t="s">
        <v>120</v>
      </c>
      <c r="E34" s="70"/>
      <c r="F34" s="70"/>
      <c r="G34" s="70"/>
      <c r="H34" s="31">
        <f>SUM(H35:H39)</f>
        <v>0</v>
      </c>
      <c r="I34" s="31">
        <f>SUM(I35:I39)</f>
        <v>0</v>
      </c>
      <c r="J34" s="31">
        <f>H34+I34</f>
        <v>0</v>
      </c>
      <c r="K34" s="24"/>
      <c r="L34" s="31">
        <f>SUM(L35:L39)</f>
        <v>54.308400000000006</v>
      </c>
      <c r="P34" s="31">
        <f>IF(Q34="PR",J34,SUM(O35:O39))</f>
        <v>0</v>
      </c>
      <c r="Q34" s="24" t="s">
        <v>192</v>
      </c>
      <c r="R34" s="31">
        <f>IF(Q34="HS",H34,0)</f>
        <v>0</v>
      </c>
      <c r="S34" s="31">
        <f>IF(Q34="HS",I34-P34,0)</f>
        <v>0</v>
      </c>
      <c r="T34" s="31">
        <f>IF(Q34="PS",H34,0)</f>
        <v>0</v>
      </c>
      <c r="U34" s="31">
        <f>IF(Q34="PS",I34-P34,0)</f>
        <v>0</v>
      </c>
      <c r="V34" s="31">
        <f>IF(Q34="MP",H34,0)</f>
        <v>0</v>
      </c>
      <c r="W34" s="31">
        <f>IF(Q34="MP",I34-P34,0)</f>
        <v>0</v>
      </c>
      <c r="X34" s="31">
        <f>IF(Q34="OM",H34,0)</f>
        <v>0</v>
      </c>
      <c r="Y34" s="24"/>
      <c r="AI34" s="31">
        <f>SUM(Z35:Z39)</f>
        <v>0</v>
      </c>
      <c r="AJ34" s="31">
        <f>SUM(AA35:AA39)</f>
        <v>0</v>
      </c>
      <c r="AK34" s="31">
        <f>SUM(AB35:AB39)</f>
        <v>0</v>
      </c>
    </row>
    <row r="35" spans="1:32" ht="12.75">
      <c r="A35" s="4" t="s">
        <v>24</v>
      </c>
      <c r="B35" s="4"/>
      <c r="C35" s="4" t="s">
        <v>68</v>
      </c>
      <c r="D35" s="4" t="s">
        <v>121</v>
      </c>
      <c r="E35" s="4" t="s">
        <v>165</v>
      </c>
      <c r="F35" s="14">
        <v>5</v>
      </c>
      <c r="G35" s="99">
        <v>0</v>
      </c>
      <c r="H35" s="14">
        <f>ROUND(F35*AE35,2)</f>
        <v>0</v>
      </c>
      <c r="I35" s="14">
        <f>J35-H35</f>
        <v>0</v>
      </c>
      <c r="J35" s="14">
        <f>ROUND(F35*G35,2)</f>
        <v>0</v>
      </c>
      <c r="K35" s="14">
        <v>0</v>
      </c>
      <c r="L35" s="14">
        <f>F35*K35</f>
        <v>0</v>
      </c>
      <c r="N35" s="27" t="s">
        <v>7</v>
      </c>
      <c r="O35" s="14">
        <f>IF(N35="5",I35,0)</f>
        <v>0</v>
      </c>
      <c r="Z35" s="14">
        <f>IF(AD35=0,J35,0)</f>
        <v>0</v>
      </c>
      <c r="AA35" s="14">
        <f>IF(AD35=15,J35,0)</f>
        <v>0</v>
      </c>
      <c r="AB35" s="14">
        <f>IF(AD35=21,J35,0)</f>
        <v>0</v>
      </c>
      <c r="AD35" s="29">
        <v>15</v>
      </c>
      <c r="AE35" s="29">
        <f>G35*0</f>
        <v>0</v>
      </c>
      <c r="AF35" s="29">
        <f>G35*(1-0)</f>
        <v>0</v>
      </c>
    </row>
    <row r="36" spans="1:32" ht="12.75">
      <c r="A36" s="4" t="s">
        <v>25</v>
      </c>
      <c r="B36" s="4"/>
      <c r="C36" s="4" t="s">
        <v>69</v>
      </c>
      <c r="D36" s="4" t="s">
        <v>122</v>
      </c>
      <c r="E36" s="4" t="s">
        <v>165</v>
      </c>
      <c r="F36" s="14">
        <v>48.26</v>
      </c>
      <c r="G36" s="99">
        <v>0</v>
      </c>
      <c r="H36" s="14">
        <f>ROUND(F36*AE36,2)</f>
        <v>0</v>
      </c>
      <c r="I36" s="14">
        <f>J36-H36</f>
        <v>0</v>
      </c>
      <c r="J36" s="14">
        <f>ROUND(F36*G36,2)</f>
        <v>0</v>
      </c>
      <c r="K36" s="14">
        <v>0</v>
      </c>
      <c r="L36" s="14">
        <f>F36*K36</f>
        <v>0</v>
      </c>
      <c r="N36" s="27" t="s">
        <v>7</v>
      </c>
      <c r="O36" s="14">
        <f>IF(N36="5",I36,0)</f>
        <v>0</v>
      </c>
      <c r="Z36" s="14">
        <f>IF(AD36=0,J36,0)</f>
        <v>0</v>
      </c>
      <c r="AA36" s="14">
        <f>IF(AD36=15,J36,0)</f>
        <v>0</v>
      </c>
      <c r="AB36" s="14">
        <f>IF(AD36=21,J36,0)</f>
        <v>0</v>
      </c>
      <c r="AD36" s="29">
        <v>15</v>
      </c>
      <c r="AE36" s="29">
        <f>G36*0</f>
        <v>0</v>
      </c>
      <c r="AF36" s="29">
        <f>G36*(1-0)</f>
        <v>0</v>
      </c>
    </row>
    <row r="37" spans="1:32" ht="12.75">
      <c r="A37" s="4" t="s">
        <v>26</v>
      </c>
      <c r="B37" s="4"/>
      <c r="C37" s="4" t="s">
        <v>69</v>
      </c>
      <c r="D37" s="4" t="s">
        <v>122</v>
      </c>
      <c r="E37" s="4" t="s">
        <v>165</v>
      </c>
      <c r="F37" s="14">
        <v>37.28</v>
      </c>
      <c r="G37" s="99">
        <v>0</v>
      </c>
      <c r="H37" s="14">
        <f>ROUND(F37*AE37,2)</f>
        <v>0</v>
      </c>
      <c r="I37" s="14">
        <f>J37-H37</f>
        <v>0</v>
      </c>
      <c r="J37" s="14">
        <f>ROUND(F37*G37,2)</f>
        <v>0</v>
      </c>
      <c r="K37" s="14">
        <v>0</v>
      </c>
      <c r="L37" s="14">
        <f>F37*K37</f>
        <v>0</v>
      </c>
      <c r="N37" s="27" t="s">
        <v>7</v>
      </c>
      <c r="O37" s="14">
        <f>IF(N37="5",I37,0)</f>
        <v>0</v>
      </c>
      <c r="Z37" s="14">
        <f>IF(AD37=0,J37,0)</f>
        <v>0</v>
      </c>
      <c r="AA37" s="14">
        <f>IF(AD37=15,J37,0)</f>
        <v>0</v>
      </c>
      <c r="AB37" s="14">
        <f>IF(AD37=21,J37,0)</f>
        <v>0</v>
      </c>
      <c r="AD37" s="29">
        <v>15</v>
      </c>
      <c r="AE37" s="29">
        <f>G37*0</f>
        <v>0</v>
      </c>
      <c r="AF37" s="29">
        <f>G37*(1-0)</f>
        <v>0</v>
      </c>
    </row>
    <row r="38" spans="1:32" ht="12.75">
      <c r="A38" s="4" t="s">
        <v>27</v>
      </c>
      <c r="B38" s="4"/>
      <c r="C38" s="4" t="s">
        <v>70</v>
      </c>
      <c r="D38" s="4" t="s">
        <v>123</v>
      </c>
      <c r="E38" s="4" t="s">
        <v>165</v>
      </c>
      <c r="F38" s="14">
        <v>54.46</v>
      </c>
      <c r="G38" s="99">
        <v>0</v>
      </c>
      <c r="H38" s="14">
        <f>ROUND(F38*AE38,2)</f>
        <v>0</v>
      </c>
      <c r="I38" s="14">
        <f>J38-H38</f>
        <v>0</v>
      </c>
      <c r="J38" s="14">
        <f>ROUND(F38*G38,2)</f>
        <v>0</v>
      </c>
      <c r="K38" s="14">
        <v>0</v>
      </c>
      <c r="L38" s="14">
        <f>F38*K38</f>
        <v>0</v>
      </c>
      <c r="N38" s="27" t="s">
        <v>7</v>
      </c>
      <c r="O38" s="14">
        <f>IF(N38="5",I38,0)</f>
        <v>0</v>
      </c>
      <c r="Z38" s="14">
        <f>IF(AD38=0,J38,0)</f>
        <v>0</v>
      </c>
      <c r="AA38" s="14">
        <f>IF(AD38=15,J38,0)</f>
        <v>0</v>
      </c>
      <c r="AB38" s="14">
        <f>IF(AD38=21,J38,0)</f>
        <v>0</v>
      </c>
      <c r="AD38" s="29">
        <v>15</v>
      </c>
      <c r="AE38" s="29">
        <f>G38*0</f>
        <v>0</v>
      </c>
      <c r="AF38" s="29">
        <f>G38*(1-0)</f>
        <v>0</v>
      </c>
    </row>
    <row r="39" spans="1:32" ht="12.75">
      <c r="A39" s="4" t="s">
        <v>28</v>
      </c>
      <c r="B39" s="4"/>
      <c r="C39" s="4" t="s">
        <v>71</v>
      </c>
      <c r="D39" s="4" t="s">
        <v>124</v>
      </c>
      <c r="E39" s="4" t="s">
        <v>165</v>
      </c>
      <c r="F39" s="14">
        <v>32.52</v>
      </c>
      <c r="G39" s="99">
        <v>0</v>
      </c>
      <c r="H39" s="14">
        <f>ROUND(F39*AE39,2)</f>
        <v>0</v>
      </c>
      <c r="I39" s="14">
        <f>J39-H39</f>
        <v>0</v>
      </c>
      <c r="J39" s="14">
        <f>ROUND(F39*G39,2)</f>
        <v>0</v>
      </c>
      <c r="K39" s="14">
        <v>1.67</v>
      </c>
      <c r="L39" s="14">
        <f>F39*K39</f>
        <v>54.308400000000006</v>
      </c>
      <c r="N39" s="27" t="s">
        <v>9</v>
      </c>
      <c r="O39" s="14">
        <f>IF(N39="5",I39,0)</f>
        <v>0</v>
      </c>
      <c r="Z39" s="14">
        <f>IF(AD39=0,J39,0)</f>
        <v>0</v>
      </c>
      <c r="AA39" s="14">
        <f>IF(AD39=15,J39,0)</f>
        <v>0</v>
      </c>
      <c r="AB39" s="14">
        <f>IF(AD39=21,J39,0)</f>
        <v>0</v>
      </c>
      <c r="AD39" s="29">
        <v>15</v>
      </c>
      <c r="AE39" s="29">
        <f>G39*0.453218902220442</f>
        <v>0</v>
      </c>
      <c r="AF39" s="29">
        <f>G39*(1-0.453218902220442)</f>
        <v>0</v>
      </c>
    </row>
    <row r="40" spans="1:37" ht="12.75">
      <c r="A40" s="5"/>
      <c r="B40" s="5"/>
      <c r="C40" s="12" t="s">
        <v>24</v>
      </c>
      <c r="D40" s="69" t="s">
        <v>125</v>
      </c>
      <c r="E40" s="70"/>
      <c r="F40" s="70"/>
      <c r="G40" s="70"/>
      <c r="H40" s="31">
        <f>SUM(H41:H42)</f>
        <v>0</v>
      </c>
      <c r="I40" s="31">
        <f>SUM(I41:I42)</f>
        <v>0</v>
      </c>
      <c r="J40" s="31">
        <f>H40+I40</f>
        <v>0</v>
      </c>
      <c r="K40" s="24"/>
      <c r="L40" s="31">
        <f>SUM(L41:L42)</f>
        <v>0</v>
      </c>
      <c r="P40" s="31">
        <f>IF(Q40="PR",J40,SUM(O41:O42))</f>
        <v>0</v>
      </c>
      <c r="Q40" s="24" t="s">
        <v>192</v>
      </c>
      <c r="R40" s="31">
        <f>IF(Q40="HS",H40,0)</f>
        <v>0</v>
      </c>
      <c r="S40" s="31">
        <f>IF(Q40="HS",I40-P40,0)</f>
        <v>0</v>
      </c>
      <c r="T40" s="31">
        <f>IF(Q40="PS",H40,0)</f>
        <v>0</v>
      </c>
      <c r="U40" s="31">
        <f>IF(Q40="PS",I40-P40,0)</f>
        <v>0</v>
      </c>
      <c r="V40" s="31">
        <f>IF(Q40="MP",H40,0)</f>
        <v>0</v>
      </c>
      <c r="W40" s="31">
        <f>IF(Q40="MP",I40-P40,0)</f>
        <v>0</v>
      </c>
      <c r="X40" s="31">
        <f>IF(Q40="OM",H40,0)</f>
        <v>0</v>
      </c>
      <c r="Y40" s="24"/>
      <c r="AI40" s="31">
        <f>SUM(Z41:Z42)</f>
        <v>0</v>
      </c>
      <c r="AJ40" s="31">
        <f>SUM(AA41:AA42)</f>
        <v>0</v>
      </c>
      <c r="AK40" s="31">
        <f>SUM(AB41:AB42)</f>
        <v>0</v>
      </c>
    </row>
    <row r="41" spans="1:32" ht="12.75">
      <c r="A41" s="4" t="s">
        <v>29</v>
      </c>
      <c r="B41" s="4"/>
      <c r="C41" s="4" t="s">
        <v>72</v>
      </c>
      <c r="D41" s="4" t="s">
        <v>126</v>
      </c>
      <c r="E41" s="4" t="s">
        <v>164</v>
      </c>
      <c r="F41" s="14">
        <v>93.3</v>
      </c>
      <c r="G41" s="99">
        <v>0</v>
      </c>
      <c r="H41" s="14">
        <f>ROUND(F41*AE41,2)</f>
        <v>0</v>
      </c>
      <c r="I41" s="14">
        <f>J41-H41</f>
        <v>0</v>
      </c>
      <c r="J41" s="14">
        <f>ROUND(F41*G41,2)</f>
        <v>0</v>
      </c>
      <c r="K41" s="14">
        <v>0</v>
      </c>
      <c r="L41" s="14">
        <f>F41*K41</f>
        <v>0</v>
      </c>
      <c r="N41" s="27" t="s">
        <v>7</v>
      </c>
      <c r="O41" s="14">
        <f>IF(N41="5",I41,0)</f>
        <v>0</v>
      </c>
      <c r="Z41" s="14">
        <f>IF(AD41=0,J41,0)</f>
        <v>0</v>
      </c>
      <c r="AA41" s="14">
        <f>IF(AD41=15,J41,0)</f>
        <v>0</v>
      </c>
      <c r="AB41" s="14">
        <f>IF(AD41=21,J41,0)</f>
        <v>0</v>
      </c>
      <c r="AD41" s="29">
        <v>15</v>
      </c>
      <c r="AE41" s="29">
        <f>G41*0</f>
        <v>0</v>
      </c>
      <c r="AF41" s="29">
        <f>G41*(1-0)</f>
        <v>0</v>
      </c>
    </row>
    <row r="42" spans="1:32" ht="12.75">
      <c r="A42" s="4" t="s">
        <v>30</v>
      </c>
      <c r="B42" s="4"/>
      <c r="C42" s="4" t="s">
        <v>73</v>
      </c>
      <c r="D42" s="4" t="s">
        <v>127</v>
      </c>
      <c r="E42" s="4" t="s">
        <v>164</v>
      </c>
      <c r="F42" s="14">
        <v>100</v>
      </c>
      <c r="G42" s="99">
        <v>0</v>
      </c>
      <c r="H42" s="14">
        <f>ROUND(F42*AE42,2)</f>
        <v>0</v>
      </c>
      <c r="I42" s="14">
        <f>J42-H42</f>
        <v>0</v>
      </c>
      <c r="J42" s="14">
        <f>ROUND(F42*G42,2)</f>
        <v>0</v>
      </c>
      <c r="K42" s="14">
        <v>0</v>
      </c>
      <c r="L42" s="14">
        <f>F42*K42</f>
        <v>0</v>
      </c>
      <c r="N42" s="27" t="s">
        <v>7</v>
      </c>
      <c r="O42" s="14">
        <f>IF(N42="5",I42,0)</f>
        <v>0</v>
      </c>
      <c r="Z42" s="14">
        <f>IF(AD42=0,J42,0)</f>
        <v>0</v>
      </c>
      <c r="AA42" s="14">
        <f>IF(AD42=15,J42,0)</f>
        <v>0</v>
      </c>
      <c r="AB42" s="14">
        <f>IF(AD42=21,J42,0)</f>
        <v>0</v>
      </c>
      <c r="AD42" s="29">
        <v>15</v>
      </c>
      <c r="AE42" s="29">
        <f>G42*0.0489382474981694</f>
        <v>0</v>
      </c>
      <c r="AF42" s="29">
        <f>G42*(1-0.0489382474981694)</f>
        <v>0</v>
      </c>
    </row>
    <row r="43" spans="1:37" ht="12.75">
      <c r="A43" s="5"/>
      <c r="B43" s="5"/>
      <c r="C43" s="12" t="s">
        <v>25</v>
      </c>
      <c r="D43" s="69" t="s">
        <v>128</v>
      </c>
      <c r="E43" s="70"/>
      <c r="F43" s="70"/>
      <c r="G43" s="70"/>
      <c r="H43" s="31">
        <f>SUM(H44:H45)</f>
        <v>0</v>
      </c>
      <c r="I43" s="31">
        <f>SUM(I44:I45)</f>
        <v>0</v>
      </c>
      <c r="J43" s="31">
        <f>H43+I43</f>
        <v>0</v>
      </c>
      <c r="K43" s="24"/>
      <c r="L43" s="31">
        <f>SUM(L44:L45)</f>
        <v>0</v>
      </c>
      <c r="P43" s="31">
        <f>IF(Q43="PR",J43,SUM(O44:O45))</f>
        <v>0</v>
      </c>
      <c r="Q43" s="24" t="s">
        <v>192</v>
      </c>
      <c r="R43" s="31">
        <f>IF(Q43="HS",H43,0)</f>
        <v>0</v>
      </c>
      <c r="S43" s="31">
        <f>IF(Q43="HS",I43-P43,0)</f>
        <v>0</v>
      </c>
      <c r="T43" s="31">
        <f>IF(Q43="PS",H43,0)</f>
        <v>0</v>
      </c>
      <c r="U43" s="31">
        <f>IF(Q43="PS",I43-P43,0)</f>
        <v>0</v>
      </c>
      <c r="V43" s="31">
        <f>IF(Q43="MP",H43,0)</f>
        <v>0</v>
      </c>
      <c r="W43" s="31">
        <f>IF(Q43="MP",I43-P43,0)</f>
        <v>0</v>
      </c>
      <c r="X43" s="31">
        <f>IF(Q43="OM",H43,0)</f>
        <v>0</v>
      </c>
      <c r="Y43" s="24"/>
      <c r="AI43" s="31">
        <f>SUM(Z44:Z45)</f>
        <v>0</v>
      </c>
      <c r="AJ43" s="31">
        <f>SUM(AA44:AA45)</f>
        <v>0</v>
      </c>
      <c r="AK43" s="31">
        <f>SUM(AB44:AB45)</f>
        <v>0</v>
      </c>
    </row>
    <row r="44" spans="1:32" ht="12.75">
      <c r="A44" s="4" t="s">
        <v>31</v>
      </c>
      <c r="B44" s="4"/>
      <c r="C44" s="4" t="s">
        <v>74</v>
      </c>
      <c r="D44" s="4" t="s">
        <v>129</v>
      </c>
      <c r="E44" s="4" t="s">
        <v>163</v>
      </c>
      <c r="F44" s="14">
        <v>3</v>
      </c>
      <c r="G44" s="99">
        <v>0</v>
      </c>
      <c r="H44" s="14">
        <f>ROUND(F44*AE44,2)</f>
        <v>0</v>
      </c>
      <c r="I44" s="14">
        <f>J44-H44</f>
        <v>0</v>
      </c>
      <c r="J44" s="14">
        <f>ROUND(F44*G44,2)</f>
        <v>0</v>
      </c>
      <c r="K44" s="14">
        <v>0</v>
      </c>
      <c r="L44" s="14">
        <f>F44*K44</f>
        <v>0</v>
      </c>
      <c r="N44" s="27" t="s">
        <v>7</v>
      </c>
      <c r="O44" s="14">
        <f>IF(N44="5",I44,0)</f>
        <v>0</v>
      </c>
      <c r="Z44" s="14">
        <f>IF(AD44=0,J44,0)</f>
        <v>0</v>
      </c>
      <c r="AA44" s="14">
        <f>IF(AD44=15,J44,0)</f>
        <v>0</v>
      </c>
      <c r="AB44" s="14">
        <f>IF(AD44=21,J44,0)</f>
        <v>0</v>
      </c>
      <c r="AD44" s="29">
        <v>15</v>
      </c>
      <c r="AE44" s="29">
        <f>G44*0</f>
        <v>0</v>
      </c>
      <c r="AF44" s="29">
        <f>G44*(1-0)</f>
        <v>0</v>
      </c>
    </row>
    <row r="45" spans="1:32" ht="12.75">
      <c r="A45" s="4" t="s">
        <v>32</v>
      </c>
      <c r="B45" s="4"/>
      <c r="C45" s="4" t="s">
        <v>75</v>
      </c>
      <c r="D45" s="4" t="s">
        <v>130</v>
      </c>
      <c r="E45" s="4" t="s">
        <v>165</v>
      </c>
      <c r="F45" s="14">
        <v>10.07</v>
      </c>
      <c r="G45" s="99">
        <v>0</v>
      </c>
      <c r="H45" s="14">
        <f>ROUND(F45*AE45,2)</f>
        <v>0</v>
      </c>
      <c r="I45" s="14">
        <f>J45-H45</f>
        <v>0</v>
      </c>
      <c r="J45" s="14">
        <f>ROUND(F45*G45,2)</f>
        <v>0</v>
      </c>
      <c r="K45" s="14">
        <v>0</v>
      </c>
      <c r="L45" s="14">
        <f>F45*K45</f>
        <v>0</v>
      </c>
      <c r="N45" s="27" t="s">
        <v>7</v>
      </c>
      <c r="O45" s="14">
        <f>IF(N45="5",I45,0)</f>
        <v>0</v>
      </c>
      <c r="Z45" s="14">
        <f>IF(AD45=0,J45,0)</f>
        <v>0</v>
      </c>
      <c r="AA45" s="14">
        <f>IF(AD45=15,J45,0)</f>
        <v>0</v>
      </c>
      <c r="AB45" s="14">
        <f>IF(AD45=21,J45,0)</f>
        <v>0</v>
      </c>
      <c r="AD45" s="29">
        <v>15</v>
      </c>
      <c r="AE45" s="29">
        <f>G45*0</f>
        <v>0</v>
      </c>
      <c r="AF45" s="29">
        <f>G45*(1-0)</f>
        <v>0</v>
      </c>
    </row>
    <row r="46" spans="1:37" ht="12.75">
      <c r="A46" s="5"/>
      <c r="B46" s="5"/>
      <c r="C46" s="12" t="s">
        <v>27</v>
      </c>
      <c r="D46" s="69" t="s">
        <v>131</v>
      </c>
      <c r="E46" s="70"/>
      <c r="F46" s="70"/>
      <c r="G46" s="70"/>
      <c r="H46" s="31">
        <f>SUM(H47:H47)</f>
        <v>0</v>
      </c>
      <c r="I46" s="31">
        <f>SUM(I47:I47)</f>
        <v>0</v>
      </c>
      <c r="J46" s="31">
        <f>H46+I46</f>
        <v>0</v>
      </c>
      <c r="K46" s="24"/>
      <c r="L46" s="31">
        <f>SUM(L47:L47)</f>
        <v>0</v>
      </c>
      <c r="P46" s="31">
        <f>IF(Q46="PR",J46,SUM(O47:O47))</f>
        <v>0</v>
      </c>
      <c r="Q46" s="24" t="s">
        <v>193</v>
      </c>
      <c r="R46" s="31">
        <f>IF(Q46="HS",H46,0)</f>
        <v>0</v>
      </c>
      <c r="S46" s="31">
        <f>IF(Q46="HS",I46-P46,0)</f>
        <v>0</v>
      </c>
      <c r="T46" s="31">
        <f>IF(Q46="PS",H46,0)</f>
        <v>0</v>
      </c>
      <c r="U46" s="31">
        <f>IF(Q46="PS",I46-P46,0)</f>
        <v>0</v>
      </c>
      <c r="V46" s="31">
        <f>IF(Q46="MP",H46,0)</f>
        <v>0</v>
      </c>
      <c r="W46" s="31">
        <f>IF(Q46="MP",I46-P46,0)</f>
        <v>0</v>
      </c>
      <c r="X46" s="31">
        <f>IF(Q46="OM",H46,0)</f>
        <v>0</v>
      </c>
      <c r="Y46" s="24"/>
      <c r="AI46" s="31">
        <f>SUM(Z47:Z47)</f>
        <v>0</v>
      </c>
      <c r="AJ46" s="31">
        <f>SUM(AA47:AA47)</f>
        <v>0</v>
      </c>
      <c r="AK46" s="31">
        <f>SUM(AB47:AB47)</f>
        <v>0</v>
      </c>
    </row>
    <row r="47" spans="1:32" ht="12.75">
      <c r="A47" s="4" t="s">
        <v>33</v>
      </c>
      <c r="B47" s="4"/>
      <c r="C47" s="4" t="s">
        <v>76</v>
      </c>
      <c r="D47" s="4" t="s">
        <v>132</v>
      </c>
      <c r="E47" s="4" t="s">
        <v>166</v>
      </c>
      <c r="F47" s="14">
        <v>1</v>
      </c>
      <c r="G47" s="99">
        <v>0</v>
      </c>
      <c r="H47" s="14">
        <f>ROUND(F47*AE47,2)</f>
        <v>0</v>
      </c>
      <c r="I47" s="14">
        <f>J47-H47</f>
        <v>0</v>
      </c>
      <c r="J47" s="14">
        <f>ROUND(F47*G47,2)</f>
        <v>0</v>
      </c>
      <c r="K47" s="14">
        <v>0</v>
      </c>
      <c r="L47" s="14">
        <f>F47*K47</f>
        <v>0</v>
      </c>
      <c r="N47" s="27" t="s">
        <v>8</v>
      </c>
      <c r="O47" s="14">
        <f>IF(N47="5",I47,0)</f>
        <v>0</v>
      </c>
      <c r="Z47" s="14">
        <f>IF(AD47=0,J47,0)</f>
        <v>0</v>
      </c>
      <c r="AA47" s="14">
        <f>IF(AD47=15,J47,0)</f>
        <v>0</v>
      </c>
      <c r="AB47" s="14">
        <f>IF(AD47=21,J47,0)</f>
        <v>0</v>
      </c>
      <c r="AD47" s="29">
        <v>15</v>
      </c>
      <c r="AE47" s="29">
        <f>G47*0.2</f>
        <v>0</v>
      </c>
      <c r="AF47" s="29">
        <f>G47*(1-0.2)</f>
        <v>0</v>
      </c>
    </row>
    <row r="48" spans="1:37" ht="12.75">
      <c r="A48" s="5"/>
      <c r="B48" s="5"/>
      <c r="C48" s="12" t="s">
        <v>33</v>
      </c>
      <c r="D48" s="69" t="s">
        <v>133</v>
      </c>
      <c r="E48" s="70"/>
      <c r="F48" s="70"/>
      <c r="G48" s="70"/>
      <c r="H48" s="31">
        <f>SUM(H49:H50)</f>
        <v>0</v>
      </c>
      <c r="I48" s="31">
        <f>SUM(I49:I50)</f>
        <v>0</v>
      </c>
      <c r="J48" s="31">
        <f>H48+I48</f>
        <v>0</v>
      </c>
      <c r="K48" s="24"/>
      <c r="L48" s="31">
        <f>SUM(L49:L50)</f>
        <v>3.890481</v>
      </c>
      <c r="P48" s="31">
        <f>IF(Q48="PR",J48,SUM(O49:O50))</f>
        <v>0</v>
      </c>
      <c r="Q48" s="24" t="s">
        <v>192</v>
      </c>
      <c r="R48" s="31">
        <f>IF(Q48="HS",H48,0)</f>
        <v>0</v>
      </c>
      <c r="S48" s="31">
        <f>IF(Q48="HS",I48-P48,0)</f>
        <v>0</v>
      </c>
      <c r="T48" s="31">
        <f>IF(Q48="PS",H48,0)</f>
        <v>0</v>
      </c>
      <c r="U48" s="31">
        <f>IF(Q48="PS",I48-P48,0)</f>
        <v>0</v>
      </c>
      <c r="V48" s="31">
        <f>IF(Q48="MP",H48,0)</f>
        <v>0</v>
      </c>
      <c r="W48" s="31">
        <f>IF(Q48="MP",I48-P48,0)</f>
        <v>0</v>
      </c>
      <c r="X48" s="31">
        <f>IF(Q48="OM",H48,0)</f>
        <v>0</v>
      </c>
      <c r="Y48" s="24"/>
      <c r="AI48" s="31">
        <f>SUM(Z49:Z50)</f>
        <v>0</v>
      </c>
      <c r="AJ48" s="31">
        <f>SUM(AA49:AA50)</f>
        <v>0</v>
      </c>
      <c r="AK48" s="31">
        <f>SUM(AB49:AB50)</f>
        <v>0</v>
      </c>
    </row>
    <row r="49" spans="1:32" ht="12.75">
      <c r="A49" s="4" t="s">
        <v>34</v>
      </c>
      <c r="B49" s="4"/>
      <c r="C49" s="4" t="s">
        <v>77</v>
      </c>
      <c r="D49" s="4" t="s">
        <v>134</v>
      </c>
      <c r="E49" s="4" t="s">
        <v>165</v>
      </c>
      <c r="F49" s="14">
        <v>0.73</v>
      </c>
      <c r="G49" s="99">
        <v>0</v>
      </c>
      <c r="H49" s="14">
        <f>ROUND(F49*AE49,2)</f>
        <v>0</v>
      </c>
      <c r="I49" s="14">
        <f>J49-H49</f>
        <v>0</v>
      </c>
      <c r="J49" s="14">
        <f>ROUND(F49*G49,2)</f>
        <v>0</v>
      </c>
      <c r="K49" s="14">
        <v>1.9397</v>
      </c>
      <c r="L49" s="14">
        <f>F49*K49</f>
        <v>1.415981</v>
      </c>
      <c r="N49" s="27" t="s">
        <v>7</v>
      </c>
      <c r="O49" s="14">
        <f>IF(N49="5",I49,0)</f>
        <v>0</v>
      </c>
      <c r="Z49" s="14">
        <f>IF(AD49=0,J49,0)</f>
        <v>0</v>
      </c>
      <c r="AA49" s="14">
        <f>IF(AD49=15,J49,0)</f>
        <v>0</v>
      </c>
      <c r="AB49" s="14">
        <f>IF(AD49=21,J49,0)</f>
        <v>0</v>
      </c>
      <c r="AD49" s="29">
        <v>15</v>
      </c>
      <c r="AE49" s="29">
        <f>G49*0.654567491707068</f>
        <v>0</v>
      </c>
      <c r="AF49" s="29">
        <f>G49*(1-0.654567491707068)</f>
        <v>0</v>
      </c>
    </row>
    <row r="50" spans="1:32" ht="12.75">
      <c r="A50" s="4" t="s">
        <v>35</v>
      </c>
      <c r="B50" s="4"/>
      <c r="C50" s="4" t="s">
        <v>78</v>
      </c>
      <c r="D50" s="4" t="s">
        <v>135</v>
      </c>
      <c r="E50" s="4" t="s">
        <v>165</v>
      </c>
      <c r="F50" s="14">
        <v>0.98</v>
      </c>
      <c r="G50" s="99">
        <v>0</v>
      </c>
      <c r="H50" s="14">
        <f>ROUND(F50*AE50,2)</f>
        <v>0</v>
      </c>
      <c r="I50" s="14">
        <f>J50-H50</f>
        <v>0</v>
      </c>
      <c r="J50" s="14">
        <f>ROUND(F50*G50,2)</f>
        <v>0</v>
      </c>
      <c r="K50" s="14">
        <v>2.525</v>
      </c>
      <c r="L50" s="14">
        <f>F50*K50</f>
        <v>2.4745</v>
      </c>
      <c r="N50" s="27" t="s">
        <v>7</v>
      </c>
      <c r="O50" s="14">
        <f>IF(N50="5",I50,0)</f>
        <v>0</v>
      </c>
      <c r="Z50" s="14">
        <f>IF(AD50=0,J50,0)</f>
        <v>0</v>
      </c>
      <c r="AA50" s="14">
        <f>IF(AD50=15,J50,0)</f>
        <v>0</v>
      </c>
      <c r="AB50" s="14">
        <f>IF(AD50=21,J50,0)</f>
        <v>0</v>
      </c>
      <c r="AD50" s="29">
        <v>15</v>
      </c>
      <c r="AE50" s="29">
        <f>G50*0.933789061858413</f>
        <v>0</v>
      </c>
      <c r="AF50" s="29">
        <f>G50*(1-0.933789061858413)</f>
        <v>0</v>
      </c>
    </row>
    <row r="51" spans="1:37" ht="12.75">
      <c r="A51" s="5"/>
      <c r="B51" s="5"/>
      <c r="C51" s="12" t="s">
        <v>44</v>
      </c>
      <c r="D51" s="69" t="s">
        <v>136</v>
      </c>
      <c r="E51" s="70"/>
      <c r="F51" s="70"/>
      <c r="G51" s="70"/>
      <c r="H51" s="31">
        <f>SUM(H52:H55)</f>
        <v>0</v>
      </c>
      <c r="I51" s="31">
        <f>SUM(I52:I55)</f>
        <v>0</v>
      </c>
      <c r="J51" s="31">
        <f>H51+I51</f>
        <v>0</v>
      </c>
      <c r="K51" s="24"/>
      <c r="L51" s="31">
        <f>SUM(L52:L55)</f>
        <v>11.665</v>
      </c>
      <c r="P51" s="31">
        <f>IF(Q51="PR",J51,SUM(O52:O55))</f>
        <v>0</v>
      </c>
      <c r="Q51" s="24" t="s">
        <v>192</v>
      </c>
      <c r="R51" s="31">
        <f>IF(Q51="HS",H51,0)</f>
        <v>0</v>
      </c>
      <c r="S51" s="31">
        <f>IF(Q51="HS",I51-P51,0)</f>
        <v>0</v>
      </c>
      <c r="T51" s="31">
        <f>IF(Q51="PS",H51,0)</f>
        <v>0</v>
      </c>
      <c r="U51" s="31">
        <f>IF(Q51="PS",I51-P51,0)</f>
        <v>0</v>
      </c>
      <c r="V51" s="31">
        <f>IF(Q51="MP",H51,0)</f>
        <v>0</v>
      </c>
      <c r="W51" s="31">
        <f>IF(Q51="MP",I51-P51,0)</f>
        <v>0</v>
      </c>
      <c r="X51" s="31">
        <f>IF(Q51="OM",H51,0)</f>
        <v>0</v>
      </c>
      <c r="Y51" s="24"/>
      <c r="AI51" s="31">
        <f>SUM(Z52:Z55)</f>
        <v>0</v>
      </c>
      <c r="AJ51" s="31">
        <f>SUM(AA52:AA55)</f>
        <v>0</v>
      </c>
      <c r="AK51" s="31">
        <f>SUM(AB52:AB55)</f>
        <v>0</v>
      </c>
    </row>
    <row r="52" spans="1:32" ht="12.75">
      <c r="A52" s="4" t="s">
        <v>36</v>
      </c>
      <c r="B52" s="4"/>
      <c r="C52" s="4" t="s">
        <v>79</v>
      </c>
      <c r="D52" s="4" t="s">
        <v>137</v>
      </c>
      <c r="E52" s="4" t="s">
        <v>167</v>
      </c>
      <c r="F52" s="14">
        <v>1</v>
      </c>
      <c r="G52" s="99">
        <v>0</v>
      </c>
      <c r="H52" s="14">
        <f>ROUND(F52*AE52,2)</f>
        <v>0</v>
      </c>
      <c r="I52" s="14">
        <f>J52-H52</f>
        <v>0</v>
      </c>
      <c r="J52" s="14">
        <f>ROUND(F52*G52,2)</f>
        <v>0</v>
      </c>
      <c r="K52" s="14">
        <v>0</v>
      </c>
      <c r="L52" s="14">
        <f>F52*K52</f>
        <v>0</v>
      </c>
      <c r="N52" s="27" t="s">
        <v>7</v>
      </c>
      <c r="O52" s="14">
        <f>IF(N52="5",I52,0)</f>
        <v>0</v>
      </c>
      <c r="Z52" s="14">
        <f>IF(AD52=0,J52,0)</f>
        <v>0</v>
      </c>
      <c r="AA52" s="14">
        <f>IF(AD52=15,J52,0)</f>
        <v>0</v>
      </c>
      <c r="AB52" s="14">
        <f>IF(AD52=21,J52,0)</f>
        <v>0</v>
      </c>
      <c r="AD52" s="29">
        <v>15</v>
      </c>
      <c r="AE52" s="29">
        <f>G52*0</f>
        <v>0</v>
      </c>
      <c r="AF52" s="29">
        <f>G52*(1-0)</f>
        <v>0</v>
      </c>
    </row>
    <row r="53" spans="1:32" ht="12.75">
      <c r="A53" s="4" t="s">
        <v>37</v>
      </c>
      <c r="B53" s="4"/>
      <c r="C53" s="4" t="s">
        <v>80</v>
      </c>
      <c r="D53" s="4" t="s">
        <v>138</v>
      </c>
      <c r="E53" s="4" t="s">
        <v>163</v>
      </c>
      <c r="F53" s="14">
        <v>15.55548</v>
      </c>
      <c r="G53" s="99">
        <v>0</v>
      </c>
      <c r="H53" s="14">
        <f>ROUND(F53*AE53,2)</f>
        <v>0</v>
      </c>
      <c r="I53" s="14">
        <f>J53-H53</f>
        <v>0</v>
      </c>
      <c r="J53" s="14">
        <f>ROUND(F53*G53,2)</f>
        <v>0</v>
      </c>
      <c r="K53" s="14">
        <v>0</v>
      </c>
      <c r="L53" s="14">
        <f>F53*K53</f>
        <v>0</v>
      </c>
      <c r="N53" s="27" t="s">
        <v>11</v>
      </c>
      <c r="O53" s="14">
        <f>IF(N53="5",I53,0)</f>
        <v>0</v>
      </c>
      <c r="Z53" s="14">
        <f>IF(AD53=0,J53,0)</f>
        <v>0</v>
      </c>
      <c r="AA53" s="14">
        <f>IF(AD53=15,J53,0)</f>
        <v>0</v>
      </c>
      <c r="AB53" s="14">
        <f>IF(AD53=21,J53,0)</f>
        <v>0</v>
      </c>
      <c r="AD53" s="29">
        <v>15</v>
      </c>
      <c r="AE53" s="29">
        <f>G53*0</f>
        <v>0</v>
      </c>
      <c r="AF53" s="29">
        <f>G53*(1-0)</f>
        <v>0</v>
      </c>
    </row>
    <row r="54" spans="1:32" ht="12.75">
      <c r="A54" s="6" t="s">
        <v>38</v>
      </c>
      <c r="B54" s="6"/>
      <c r="C54" s="6" t="s">
        <v>81</v>
      </c>
      <c r="D54" s="6" t="s">
        <v>139</v>
      </c>
      <c r="E54" s="6" t="s">
        <v>168</v>
      </c>
      <c r="F54" s="15">
        <v>1</v>
      </c>
      <c r="G54" s="99">
        <v>0</v>
      </c>
      <c r="H54" s="15">
        <f>ROUND(F54*AE54,2)</f>
        <v>0</v>
      </c>
      <c r="I54" s="15">
        <f>J54-H54</f>
        <v>0</v>
      </c>
      <c r="J54" s="15">
        <f>ROUND(F54*G54,2)</f>
        <v>0</v>
      </c>
      <c r="K54" s="15">
        <v>0.165</v>
      </c>
      <c r="L54" s="15">
        <f>F54*K54</f>
        <v>0.165</v>
      </c>
      <c r="N54" s="28" t="s">
        <v>188</v>
      </c>
      <c r="O54" s="15">
        <f>IF(N54="5",I54,0)</f>
        <v>0</v>
      </c>
      <c r="Z54" s="15">
        <f>IF(AD54=0,J54,0)</f>
        <v>0</v>
      </c>
      <c r="AA54" s="15">
        <f>IF(AD54=15,J54,0)</f>
        <v>0</v>
      </c>
      <c r="AB54" s="15">
        <f>IF(AD54=21,J54,0)</f>
        <v>0</v>
      </c>
      <c r="AD54" s="29">
        <v>15</v>
      </c>
      <c r="AE54" s="29">
        <f>G54*1</f>
        <v>0</v>
      </c>
      <c r="AF54" s="29">
        <f>G54*(1-1)</f>
        <v>0</v>
      </c>
    </row>
    <row r="55" spans="1:32" ht="12.75">
      <c r="A55" s="6" t="s">
        <v>39</v>
      </c>
      <c r="B55" s="6"/>
      <c r="C55" s="6" t="s">
        <v>81</v>
      </c>
      <c r="D55" s="6" t="s">
        <v>140</v>
      </c>
      <c r="E55" s="6" t="s">
        <v>168</v>
      </c>
      <c r="F55" s="15">
        <v>1</v>
      </c>
      <c r="G55" s="99">
        <v>0</v>
      </c>
      <c r="H55" s="15">
        <f>ROUND(F55*AE55,2)</f>
        <v>0</v>
      </c>
      <c r="I55" s="15">
        <f>J55-H55</f>
        <v>0</v>
      </c>
      <c r="J55" s="15">
        <f>ROUND(F55*G55,2)</f>
        <v>0</v>
      </c>
      <c r="K55" s="15">
        <v>11.5</v>
      </c>
      <c r="L55" s="15">
        <f>F55*K55</f>
        <v>11.5</v>
      </c>
      <c r="N55" s="28" t="s">
        <v>188</v>
      </c>
      <c r="O55" s="15">
        <f>IF(N55="5",I55,0)</f>
        <v>0</v>
      </c>
      <c r="Z55" s="15">
        <f>IF(AD55=0,J55,0)</f>
        <v>0</v>
      </c>
      <c r="AA55" s="15">
        <f>IF(AD55=15,J55,0)</f>
        <v>0</v>
      </c>
      <c r="AB55" s="15">
        <f>IF(AD55=21,J55,0)</f>
        <v>0</v>
      </c>
      <c r="AD55" s="29">
        <v>15</v>
      </c>
      <c r="AE55" s="29">
        <f>G55*1</f>
        <v>0</v>
      </c>
      <c r="AF55" s="29">
        <f>G55*(1-1)</f>
        <v>0</v>
      </c>
    </row>
    <row r="56" spans="1:37" ht="12.75">
      <c r="A56" s="5"/>
      <c r="B56" s="5"/>
      <c r="C56" s="12" t="s">
        <v>82</v>
      </c>
      <c r="D56" s="69" t="s">
        <v>141</v>
      </c>
      <c r="E56" s="70"/>
      <c r="F56" s="70"/>
      <c r="G56" s="70"/>
      <c r="H56" s="31">
        <f>SUM(H57:H57)</f>
        <v>0</v>
      </c>
      <c r="I56" s="31">
        <f>SUM(I57:I57)</f>
        <v>0</v>
      </c>
      <c r="J56" s="31">
        <f>H56+I56</f>
        <v>0</v>
      </c>
      <c r="K56" s="24"/>
      <c r="L56" s="31">
        <f>SUM(L57:L57)</f>
        <v>26.642</v>
      </c>
      <c r="P56" s="31">
        <f>IF(Q56="PR",J56,SUM(O57:O57))</f>
        <v>0</v>
      </c>
      <c r="Q56" s="24" t="s">
        <v>192</v>
      </c>
      <c r="R56" s="31">
        <f>IF(Q56="HS",H56,0)</f>
        <v>0</v>
      </c>
      <c r="S56" s="31">
        <f>IF(Q56="HS",I56-P56,0)</f>
        <v>0</v>
      </c>
      <c r="T56" s="31">
        <f>IF(Q56="PS",H56,0)</f>
        <v>0</v>
      </c>
      <c r="U56" s="31">
        <f>IF(Q56="PS",I56-P56,0)</f>
        <v>0</v>
      </c>
      <c r="V56" s="31">
        <f>IF(Q56="MP",H56,0)</f>
        <v>0</v>
      </c>
      <c r="W56" s="31">
        <f>IF(Q56="MP",I56-P56,0)</f>
        <v>0</v>
      </c>
      <c r="X56" s="31">
        <f>IF(Q56="OM",H56,0)</f>
        <v>0</v>
      </c>
      <c r="Y56" s="24"/>
      <c r="AI56" s="31">
        <f>SUM(Z57:Z57)</f>
        <v>0</v>
      </c>
      <c r="AJ56" s="31">
        <f>SUM(AA57:AA57)</f>
        <v>0</v>
      </c>
      <c r="AK56" s="31">
        <f>SUM(AB57:AB57)</f>
        <v>0</v>
      </c>
    </row>
    <row r="57" spans="1:32" ht="12.75">
      <c r="A57" s="4" t="s">
        <v>40</v>
      </c>
      <c r="B57" s="4"/>
      <c r="C57" s="4" t="s">
        <v>83</v>
      </c>
      <c r="D57" s="4" t="s">
        <v>142</v>
      </c>
      <c r="E57" s="4" t="s">
        <v>163</v>
      </c>
      <c r="F57" s="14">
        <v>24.22</v>
      </c>
      <c r="G57" s="99">
        <v>0</v>
      </c>
      <c r="H57" s="14">
        <f>ROUND(F57*AE57,2)</f>
        <v>0</v>
      </c>
      <c r="I57" s="14">
        <f>J57-H57</f>
        <v>0</v>
      </c>
      <c r="J57" s="14">
        <f>ROUND(F57*G57,2)</f>
        <v>0</v>
      </c>
      <c r="K57" s="14">
        <v>1.1</v>
      </c>
      <c r="L57" s="14">
        <f>F57*K57</f>
        <v>26.642</v>
      </c>
      <c r="N57" s="27" t="s">
        <v>7</v>
      </c>
      <c r="O57" s="14">
        <f>IF(N57="5",I57,0)</f>
        <v>0</v>
      </c>
      <c r="Z57" s="14">
        <f>IF(AD57=0,J57,0)</f>
        <v>0</v>
      </c>
      <c r="AA57" s="14">
        <f>IF(AD57=15,J57,0)</f>
        <v>0</v>
      </c>
      <c r="AB57" s="14">
        <f>IF(AD57=21,J57,0)</f>
        <v>0</v>
      </c>
      <c r="AD57" s="29">
        <v>15</v>
      </c>
      <c r="AE57" s="29">
        <f>G57*0.908254794973545</f>
        <v>0</v>
      </c>
      <c r="AF57" s="29">
        <f>G57*(1-0.908254794973545)</f>
        <v>0</v>
      </c>
    </row>
    <row r="58" spans="1:37" ht="12.75">
      <c r="A58" s="5"/>
      <c r="B58" s="5"/>
      <c r="C58" s="12" t="s">
        <v>84</v>
      </c>
      <c r="D58" s="69" t="s">
        <v>143</v>
      </c>
      <c r="E58" s="70"/>
      <c r="F58" s="70"/>
      <c r="G58" s="70"/>
      <c r="H58" s="31">
        <f>SUM(H59:H59)</f>
        <v>0</v>
      </c>
      <c r="I58" s="31">
        <f>SUM(I59:I59)</f>
        <v>0</v>
      </c>
      <c r="J58" s="31">
        <f>H58+I58</f>
        <v>0</v>
      </c>
      <c r="K58" s="24"/>
      <c r="L58" s="31">
        <f>SUM(L59:L59)</f>
        <v>3.7255204</v>
      </c>
      <c r="P58" s="31">
        <f>IF(Q58="PR",J58,SUM(O59:O59))</f>
        <v>0</v>
      </c>
      <c r="Q58" s="24" t="s">
        <v>192</v>
      </c>
      <c r="R58" s="31">
        <f>IF(Q58="HS",H58,0)</f>
        <v>0</v>
      </c>
      <c r="S58" s="31">
        <f>IF(Q58="HS",I58-P58,0)</f>
        <v>0</v>
      </c>
      <c r="T58" s="31">
        <f>IF(Q58="PS",H58,0)</f>
        <v>0</v>
      </c>
      <c r="U58" s="31">
        <f>IF(Q58="PS",I58-P58,0)</f>
        <v>0</v>
      </c>
      <c r="V58" s="31">
        <f>IF(Q58="MP",H58,0)</f>
        <v>0</v>
      </c>
      <c r="W58" s="31">
        <f>IF(Q58="MP",I58-P58,0)</f>
        <v>0</v>
      </c>
      <c r="X58" s="31">
        <f>IF(Q58="OM",H58,0)</f>
        <v>0</v>
      </c>
      <c r="Y58" s="24"/>
      <c r="AI58" s="31">
        <f>SUM(Z59:Z59)</f>
        <v>0</v>
      </c>
      <c r="AJ58" s="31">
        <f>SUM(AA59:AA59)</f>
        <v>0</v>
      </c>
      <c r="AK58" s="31">
        <f>SUM(AB59:AB59)</f>
        <v>0</v>
      </c>
    </row>
    <row r="59" spans="1:32" ht="12.75">
      <c r="A59" s="4" t="s">
        <v>41</v>
      </c>
      <c r="B59" s="4"/>
      <c r="C59" s="4" t="s">
        <v>85</v>
      </c>
      <c r="D59" s="4" t="s">
        <v>144</v>
      </c>
      <c r="E59" s="4" t="s">
        <v>164</v>
      </c>
      <c r="F59" s="14">
        <v>24.22</v>
      </c>
      <c r="G59" s="99">
        <v>0</v>
      </c>
      <c r="H59" s="14">
        <f>ROUND(F59*AE59,2)</f>
        <v>0</v>
      </c>
      <c r="I59" s="14">
        <f>J59-H59</f>
        <v>0</v>
      </c>
      <c r="J59" s="14">
        <f>ROUND(F59*G59,2)</f>
        <v>0</v>
      </c>
      <c r="K59" s="14">
        <v>0.15382</v>
      </c>
      <c r="L59" s="14">
        <f>F59*K59</f>
        <v>3.7255204</v>
      </c>
      <c r="N59" s="27" t="s">
        <v>7</v>
      </c>
      <c r="O59" s="14">
        <f>IF(N59="5",I59,0)</f>
        <v>0</v>
      </c>
      <c r="Z59" s="14">
        <f>IF(AD59=0,J59,0)</f>
        <v>0</v>
      </c>
      <c r="AA59" s="14">
        <f>IF(AD59=15,J59,0)</f>
        <v>0</v>
      </c>
      <c r="AB59" s="14">
        <f>IF(AD59=21,J59,0)</f>
        <v>0</v>
      </c>
      <c r="AD59" s="29">
        <v>15</v>
      </c>
      <c r="AE59" s="29">
        <f>G59*0.88281806986843</f>
        <v>0</v>
      </c>
      <c r="AF59" s="29">
        <f>G59*(1-0.88281806986843)</f>
        <v>0</v>
      </c>
    </row>
    <row r="60" spans="1:37" ht="12.75">
      <c r="A60" s="5"/>
      <c r="B60" s="5"/>
      <c r="C60" s="12" t="s">
        <v>86</v>
      </c>
      <c r="D60" s="69" t="s">
        <v>145</v>
      </c>
      <c r="E60" s="70"/>
      <c r="F60" s="70"/>
      <c r="G60" s="70"/>
      <c r="H60" s="31">
        <f>SUM(H61:H63)</f>
        <v>0</v>
      </c>
      <c r="I60" s="31">
        <f>SUM(I61:I63)</f>
        <v>0</v>
      </c>
      <c r="J60" s="31">
        <f>H60+I60</f>
        <v>0</v>
      </c>
      <c r="K60" s="24"/>
      <c r="L60" s="31">
        <f>SUM(L61:L63)</f>
        <v>0.33974199999999993</v>
      </c>
      <c r="P60" s="31">
        <f>IF(Q60="PR",J60,SUM(O61:O63))</f>
        <v>0</v>
      </c>
      <c r="Q60" s="24" t="s">
        <v>192</v>
      </c>
      <c r="R60" s="31">
        <f>IF(Q60="HS",H60,0)</f>
        <v>0</v>
      </c>
      <c r="S60" s="31">
        <f>IF(Q60="HS",I60-P60,0)</f>
        <v>0</v>
      </c>
      <c r="T60" s="31">
        <f>IF(Q60="PS",H60,0)</f>
        <v>0</v>
      </c>
      <c r="U60" s="31">
        <f>IF(Q60="PS",I60-P60,0)</f>
        <v>0</v>
      </c>
      <c r="V60" s="31">
        <f>IF(Q60="MP",H60,0)</f>
        <v>0</v>
      </c>
      <c r="W60" s="31">
        <f>IF(Q60="MP",I60-P60,0)</f>
        <v>0</v>
      </c>
      <c r="X60" s="31">
        <f>IF(Q60="OM",H60,0)</f>
        <v>0</v>
      </c>
      <c r="Y60" s="24"/>
      <c r="AI60" s="31">
        <f>SUM(Z61:Z63)</f>
        <v>0</v>
      </c>
      <c r="AJ60" s="31">
        <f>SUM(AA61:AA63)</f>
        <v>0</v>
      </c>
      <c r="AK60" s="31">
        <f>SUM(AB61:AB63)</f>
        <v>0</v>
      </c>
    </row>
    <row r="61" spans="1:32" ht="12.75">
      <c r="A61" s="4" t="s">
        <v>42</v>
      </c>
      <c r="B61" s="4"/>
      <c r="C61" s="4" t="s">
        <v>87</v>
      </c>
      <c r="D61" s="4" t="s">
        <v>146</v>
      </c>
      <c r="E61" s="4" t="s">
        <v>169</v>
      </c>
      <c r="F61" s="14">
        <v>119</v>
      </c>
      <c r="G61" s="99">
        <v>0</v>
      </c>
      <c r="H61" s="14">
        <f>ROUND(F61*AE61,2)</f>
        <v>0</v>
      </c>
      <c r="I61" s="14">
        <f>J61-H61</f>
        <v>0</v>
      </c>
      <c r="J61" s="14">
        <f>ROUND(F61*G61,2)</f>
        <v>0</v>
      </c>
      <c r="K61" s="14">
        <v>0</v>
      </c>
      <c r="L61" s="14">
        <f>F61*K61</f>
        <v>0</v>
      </c>
      <c r="N61" s="27" t="s">
        <v>7</v>
      </c>
      <c r="O61" s="14">
        <f>IF(N61="5",I61,0)</f>
        <v>0</v>
      </c>
      <c r="Z61" s="14">
        <f>IF(AD61=0,J61,0)</f>
        <v>0</v>
      </c>
      <c r="AA61" s="14">
        <f>IF(AD61=15,J61,0)</f>
        <v>0</v>
      </c>
      <c r="AB61" s="14">
        <f>IF(AD61=21,J61,0)</f>
        <v>0</v>
      </c>
      <c r="AD61" s="29">
        <v>15</v>
      </c>
      <c r="AE61" s="29">
        <f>G61*0.00455235204855842</f>
        <v>0</v>
      </c>
      <c r="AF61" s="29">
        <f>G61*(1-0.00455235204855842)</f>
        <v>0</v>
      </c>
    </row>
    <row r="62" spans="1:32" ht="12.75">
      <c r="A62" s="6" t="s">
        <v>43</v>
      </c>
      <c r="B62" s="6"/>
      <c r="C62" s="6" t="s">
        <v>88</v>
      </c>
      <c r="D62" s="6" t="s">
        <v>147</v>
      </c>
      <c r="E62" s="6" t="s">
        <v>170</v>
      </c>
      <c r="F62" s="15">
        <v>130.67</v>
      </c>
      <c r="G62" s="99">
        <v>0</v>
      </c>
      <c r="H62" s="14">
        <f>ROUND(F62*AE62,2)</f>
        <v>0</v>
      </c>
      <c r="I62" s="15">
        <f>J62-H62</f>
        <v>0</v>
      </c>
      <c r="J62" s="15">
        <f>ROUND(F62*G62,2)</f>
        <v>0</v>
      </c>
      <c r="K62" s="15">
        <v>0.0026</v>
      </c>
      <c r="L62" s="15">
        <f>F62*K62</f>
        <v>0.33974199999999993</v>
      </c>
      <c r="N62" s="28" t="s">
        <v>188</v>
      </c>
      <c r="O62" s="15">
        <f>IF(N62="5",I62,0)</f>
        <v>0</v>
      </c>
      <c r="Z62" s="15">
        <f>IF(AD62=0,J62,0)</f>
        <v>0</v>
      </c>
      <c r="AA62" s="15">
        <f>IF(AD62=15,J62,0)</f>
        <v>0</v>
      </c>
      <c r="AB62" s="15">
        <f>IF(AD62=21,J62,0)</f>
        <v>0</v>
      </c>
      <c r="AD62" s="29">
        <v>15</v>
      </c>
      <c r="AE62" s="29">
        <f>G62*1</f>
        <v>0</v>
      </c>
      <c r="AF62" s="29">
        <f>G62*(1-1)</f>
        <v>0</v>
      </c>
    </row>
    <row r="63" spans="1:32" ht="12.75">
      <c r="A63" s="4" t="s">
        <v>44</v>
      </c>
      <c r="B63" s="4"/>
      <c r="C63" s="4" t="s">
        <v>89</v>
      </c>
      <c r="D63" s="4" t="s">
        <v>148</v>
      </c>
      <c r="E63" s="4" t="s">
        <v>171</v>
      </c>
      <c r="F63" s="14">
        <v>40</v>
      </c>
      <c r="G63" s="99">
        <v>0</v>
      </c>
      <c r="H63" s="14">
        <f>ROUND(F63*AE63,2)</f>
        <v>0</v>
      </c>
      <c r="I63" s="14">
        <f>J63-H63</f>
        <v>0</v>
      </c>
      <c r="J63" s="14">
        <f>ROUND(F63*G63,2)</f>
        <v>0</v>
      </c>
      <c r="K63" s="14">
        <v>0</v>
      </c>
      <c r="L63" s="14">
        <f>F63*K63</f>
        <v>0</v>
      </c>
      <c r="N63" s="27" t="s">
        <v>7</v>
      </c>
      <c r="O63" s="14">
        <f>IF(N63="5",I63,0)</f>
        <v>0</v>
      </c>
      <c r="Z63" s="14">
        <f>IF(AD63=0,J63,0)</f>
        <v>0</v>
      </c>
      <c r="AA63" s="14">
        <f>IF(AD63=15,J63,0)</f>
        <v>0</v>
      </c>
      <c r="AB63" s="14">
        <f>IF(AD63=21,J63,0)</f>
        <v>0</v>
      </c>
      <c r="AD63" s="29">
        <v>15</v>
      </c>
      <c r="AE63" s="29">
        <f>G63*0</f>
        <v>0</v>
      </c>
      <c r="AF63" s="29">
        <f>G63*(1-0)</f>
        <v>0</v>
      </c>
    </row>
    <row r="64" spans="1:37" ht="12.75">
      <c r="A64" s="5"/>
      <c r="B64" s="5"/>
      <c r="C64" s="12" t="s">
        <v>90</v>
      </c>
      <c r="D64" s="69" t="s">
        <v>149</v>
      </c>
      <c r="E64" s="70"/>
      <c r="F64" s="70"/>
      <c r="G64" s="70"/>
      <c r="H64" s="31">
        <f>SUM(H65:H69)</f>
        <v>0</v>
      </c>
      <c r="I64" s="31">
        <f>SUM(I65:I69)</f>
        <v>0</v>
      </c>
      <c r="J64" s="31">
        <f>H64+I64</f>
        <v>0</v>
      </c>
      <c r="K64" s="24"/>
      <c r="L64" s="31">
        <f>SUM(L65:L69)</f>
        <v>0.29611999999999994</v>
      </c>
      <c r="P64" s="31">
        <f>IF(Q64="PR",J64,SUM(O65:O69))</f>
        <v>0</v>
      </c>
      <c r="Q64" s="24" t="s">
        <v>192</v>
      </c>
      <c r="R64" s="31">
        <f>IF(Q64="HS",H64,0)</f>
        <v>0</v>
      </c>
      <c r="S64" s="31">
        <f>IF(Q64="HS",I64-P64,0)</f>
        <v>0</v>
      </c>
      <c r="T64" s="31">
        <f>IF(Q64="PS",H64,0)</f>
        <v>0</v>
      </c>
      <c r="U64" s="31">
        <f>IF(Q64="PS",I64-P64,0)</f>
        <v>0</v>
      </c>
      <c r="V64" s="31">
        <f>IF(Q64="MP",H64,0)</f>
        <v>0</v>
      </c>
      <c r="W64" s="31">
        <f>IF(Q64="MP",I64-P64,0)</f>
        <v>0</v>
      </c>
      <c r="X64" s="31">
        <f>IF(Q64="OM",H64,0)</f>
        <v>0</v>
      </c>
      <c r="Y64" s="24"/>
      <c r="AI64" s="31">
        <f>SUM(Z65:Z69)</f>
        <v>0</v>
      </c>
      <c r="AJ64" s="31">
        <f>SUM(AA65:AA69)</f>
        <v>0</v>
      </c>
      <c r="AK64" s="31">
        <f>SUM(AB65:AB69)</f>
        <v>0</v>
      </c>
    </row>
    <row r="65" spans="1:32" ht="12.75">
      <c r="A65" s="4" t="s">
        <v>45</v>
      </c>
      <c r="B65" s="4"/>
      <c r="C65" s="4" t="s">
        <v>91</v>
      </c>
      <c r="D65" s="4" t="s">
        <v>150</v>
      </c>
      <c r="E65" s="4" t="s">
        <v>170</v>
      </c>
      <c r="F65" s="14">
        <v>2</v>
      </c>
      <c r="G65" s="99">
        <v>0</v>
      </c>
      <c r="H65" s="14">
        <f>ROUND(F65*AE65,2)</f>
        <v>0</v>
      </c>
      <c r="I65" s="14">
        <f>J65-H65</f>
        <v>0</v>
      </c>
      <c r="J65" s="14">
        <f>ROUND(F65*G65,2)</f>
        <v>0</v>
      </c>
      <c r="K65" s="14">
        <v>0.03718</v>
      </c>
      <c r="L65" s="14">
        <f>F65*K65</f>
        <v>0.07436</v>
      </c>
      <c r="N65" s="27" t="s">
        <v>9</v>
      </c>
      <c r="O65" s="14">
        <f>IF(N65="5",I65,0)</f>
        <v>0</v>
      </c>
      <c r="Z65" s="14">
        <f>IF(AD65=0,J65,0)</f>
        <v>0</v>
      </c>
      <c r="AA65" s="14">
        <f>IF(AD65=15,J65,0)</f>
        <v>0</v>
      </c>
      <c r="AB65" s="14">
        <f>IF(AD65=21,J65,0)</f>
        <v>0</v>
      </c>
      <c r="AD65" s="29">
        <v>15</v>
      </c>
      <c r="AE65" s="29">
        <f>G65*0.936721090235069</f>
        <v>0</v>
      </c>
      <c r="AF65" s="29">
        <f>G65*(1-0.936721090235069)</f>
        <v>0</v>
      </c>
    </row>
    <row r="66" spans="1:32" ht="12.75">
      <c r="A66" s="4" t="s">
        <v>46</v>
      </c>
      <c r="B66" s="4"/>
      <c r="C66" s="4" t="s">
        <v>92</v>
      </c>
      <c r="D66" s="4" t="s">
        <v>151</v>
      </c>
      <c r="E66" s="4" t="s">
        <v>170</v>
      </c>
      <c r="F66" s="14">
        <v>3</v>
      </c>
      <c r="G66" s="99">
        <v>0</v>
      </c>
      <c r="H66" s="14">
        <f>ROUND(F66*AE66,2)</f>
        <v>0</v>
      </c>
      <c r="I66" s="14">
        <f>J66-H66</f>
        <v>0</v>
      </c>
      <c r="J66" s="14">
        <f>ROUND(F66*G66,2)</f>
        <v>0</v>
      </c>
      <c r="K66" s="14">
        <v>0.06612</v>
      </c>
      <c r="L66" s="14">
        <f>F66*K66</f>
        <v>0.19835999999999998</v>
      </c>
      <c r="N66" s="27" t="s">
        <v>9</v>
      </c>
      <c r="O66" s="14">
        <f>IF(N66="5",I66,0)</f>
        <v>0</v>
      </c>
      <c r="Z66" s="14">
        <f>IF(AD66=0,J66,0)</f>
        <v>0</v>
      </c>
      <c r="AA66" s="14">
        <f>IF(AD66=15,J66,0)</f>
        <v>0</v>
      </c>
      <c r="AB66" s="14">
        <f>IF(AD66=21,J66,0)</f>
        <v>0</v>
      </c>
      <c r="AD66" s="29">
        <v>15</v>
      </c>
      <c r="AE66" s="29">
        <f>G66*0.953065253617653</f>
        <v>0</v>
      </c>
      <c r="AF66" s="29">
        <f>G66*(1-0.953065253617653)</f>
        <v>0</v>
      </c>
    </row>
    <row r="67" spans="1:32" ht="12.75">
      <c r="A67" s="4" t="s">
        <v>47</v>
      </c>
      <c r="B67" s="4"/>
      <c r="C67" s="4" t="s">
        <v>93</v>
      </c>
      <c r="D67" s="4" t="s">
        <v>152</v>
      </c>
      <c r="E67" s="4" t="s">
        <v>172</v>
      </c>
      <c r="F67" s="14">
        <v>4</v>
      </c>
      <c r="G67" s="99">
        <v>0</v>
      </c>
      <c r="H67" s="14">
        <f>ROUND(F67*AE67,2)</f>
        <v>0</v>
      </c>
      <c r="I67" s="14">
        <f>J67-H67</f>
        <v>0</v>
      </c>
      <c r="J67" s="14">
        <f>ROUND(F67*G67,2)</f>
        <v>0</v>
      </c>
      <c r="K67" s="14">
        <v>0</v>
      </c>
      <c r="L67" s="14">
        <f>F67*K67</f>
        <v>0</v>
      </c>
      <c r="N67" s="27" t="s">
        <v>7</v>
      </c>
      <c r="O67" s="14">
        <f>IF(N67="5",I67,0)</f>
        <v>0</v>
      </c>
      <c r="Z67" s="14">
        <f>IF(AD67=0,J67,0)</f>
        <v>0</v>
      </c>
      <c r="AA67" s="14">
        <f>IF(AD67=15,J67,0)</f>
        <v>0</v>
      </c>
      <c r="AB67" s="14">
        <f>IF(AD67=21,J67,0)</f>
        <v>0</v>
      </c>
      <c r="AD67" s="29">
        <v>15</v>
      </c>
      <c r="AE67" s="29">
        <f>G67*0.555555555555556</f>
        <v>0</v>
      </c>
      <c r="AF67" s="29">
        <f>G67*(1-0.555555555555556)</f>
        <v>0</v>
      </c>
    </row>
    <row r="68" spans="1:32" ht="12.75">
      <c r="A68" s="4" t="s">
        <v>48</v>
      </c>
      <c r="B68" s="4"/>
      <c r="C68" s="4" t="s">
        <v>94</v>
      </c>
      <c r="D68" s="4" t="s">
        <v>153</v>
      </c>
      <c r="E68" s="4" t="s">
        <v>170</v>
      </c>
      <c r="F68" s="14">
        <v>5</v>
      </c>
      <c r="G68" s="99">
        <v>0</v>
      </c>
      <c r="H68" s="14">
        <f>ROUND(F68*AE68,2)</f>
        <v>0</v>
      </c>
      <c r="I68" s="14">
        <f>J68-H68</f>
        <v>0</v>
      </c>
      <c r="J68" s="14">
        <f>ROUND(F68*G68,2)</f>
        <v>0</v>
      </c>
      <c r="K68" s="14">
        <v>0.00468</v>
      </c>
      <c r="L68" s="14">
        <f>F68*K68</f>
        <v>0.0234</v>
      </c>
      <c r="N68" s="27" t="s">
        <v>7</v>
      </c>
      <c r="O68" s="14">
        <f>IF(N68="5",I68,0)</f>
        <v>0</v>
      </c>
      <c r="Z68" s="14">
        <f>IF(AD68=0,J68,0)</f>
        <v>0</v>
      </c>
      <c r="AA68" s="14">
        <f>IF(AD68=15,J68,0)</f>
        <v>0</v>
      </c>
      <c r="AB68" s="14">
        <f>IF(AD68=21,J68,0)</f>
        <v>0</v>
      </c>
      <c r="AD68" s="29">
        <v>15</v>
      </c>
      <c r="AE68" s="29">
        <f>G68*0.0303328953131844</f>
        <v>0</v>
      </c>
      <c r="AF68" s="29">
        <f>G68*(1-0.0303328953131844)</f>
        <v>0</v>
      </c>
    </row>
    <row r="69" spans="1:32" ht="12.75">
      <c r="A69" s="6" t="s">
        <v>49</v>
      </c>
      <c r="B69" s="6"/>
      <c r="C69" s="6" t="s">
        <v>95</v>
      </c>
      <c r="D69" s="6" t="s">
        <v>154</v>
      </c>
      <c r="E69" s="6" t="s">
        <v>167</v>
      </c>
      <c r="F69" s="15">
        <v>5</v>
      </c>
      <c r="G69" s="99">
        <v>0</v>
      </c>
      <c r="H69" s="15">
        <f>ROUND(F69*AE69,2)</f>
        <v>0</v>
      </c>
      <c r="I69" s="15">
        <f>J69-H69</f>
        <v>0</v>
      </c>
      <c r="J69" s="15">
        <f>ROUND(F69*G69,2)</f>
        <v>0</v>
      </c>
      <c r="K69" s="15">
        <v>0</v>
      </c>
      <c r="L69" s="15">
        <f>F69*K69</f>
        <v>0</v>
      </c>
      <c r="N69" s="28" t="s">
        <v>188</v>
      </c>
      <c r="O69" s="15">
        <f>IF(N69="5",I69,0)</f>
        <v>0</v>
      </c>
      <c r="Z69" s="15">
        <f>IF(AD69=0,J69,0)</f>
        <v>0</v>
      </c>
      <c r="AA69" s="15">
        <f>IF(AD69=15,J69,0)</f>
        <v>0</v>
      </c>
      <c r="AB69" s="15">
        <f>IF(AD69=21,J69,0)</f>
        <v>0</v>
      </c>
      <c r="AD69" s="29">
        <v>15</v>
      </c>
      <c r="AE69" s="29">
        <f>G69*1</f>
        <v>0</v>
      </c>
      <c r="AF69" s="29">
        <f>G69*(1-1)</f>
        <v>0</v>
      </c>
    </row>
    <row r="70" spans="1:37" ht="12.75">
      <c r="A70" s="5"/>
      <c r="B70" s="5"/>
      <c r="C70" s="12" t="s">
        <v>96</v>
      </c>
      <c r="D70" s="69" t="s">
        <v>155</v>
      </c>
      <c r="E70" s="70"/>
      <c r="F70" s="70"/>
      <c r="G70" s="70"/>
      <c r="H70" s="31">
        <f>SUM(H71:H72)</f>
        <v>0</v>
      </c>
      <c r="I70" s="31">
        <f>SUM(I71:I72)</f>
        <v>0</v>
      </c>
      <c r="J70" s="31">
        <f>H70+I70</f>
        <v>0</v>
      </c>
      <c r="K70" s="24"/>
      <c r="L70" s="31">
        <f>SUM(L71:L72)</f>
        <v>0</v>
      </c>
      <c r="P70" s="31">
        <f>IF(Q70="PR",J70,SUM(O71:O72))</f>
        <v>0</v>
      </c>
      <c r="Q70" s="24" t="s">
        <v>192</v>
      </c>
      <c r="R70" s="31">
        <f>IF(Q70="HS",H70,0)</f>
        <v>0</v>
      </c>
      <c r="S70" s="31">
        <f>IF(Q70="HS",I70-P70,0)</f>
        <v>0</v>
      </c>
      <c r="T70" s="31">
        <f>IF(Q70="PS",H70,0)</f>
        <v>0</v>
      </c>
      <c r="U70" s="31">
        <f>IF(Q70="PS",I70-P70,0)</f>
        <v>0</v>
      </c>
      <c r="V70" s="31">
        <f>IF(Q70="MP",H70,0)</f>
        <v>0</v>
      </c>
      <c r="W70" s="31">
        <f>IF(Q70="MP",I70-P70,0)</f>
        <v>0</v>
      </c>
      <c r="X70" s="31">
        <f>IF(Q70="OM",H70,0)</f>
        <v>0</v>
      </c>
      <c r="Y70" s="24"/>
      <c r="AI70" s="31">
        <f>SUM(Z71:Z72)</f>
        <v>0</v>
      </c>
      <c r="AJ70" s="31">
        <f>SUM(AA71:AA72)</f>
        <v>0</v>
      </c>
      <c r="AK70" s="31">
        <f>SUM(AB71:AB72)</f>
        <v>0</v>
      </c>
    </row>
    <row r="71" spans="1:32" ht="12.75">
      <c r="A71" s="4" t="s">
        <v>50</v>
      </c>
      <c r="B71" s="4"/>
      <c r="C71" s="4" t="s">
        <v>97</v>
      </c>
      <c r="D71" s="4" t="s">
        <v>156</v>
      </c>
      <c r="E71" s="4" t="s">
        <v>169</v>
      </c>
      <c r="F71" s="14">
        <v>34.6</v>
      </c>
      <c r="G71" s="99">
        <v>0</v>
      </c>
      <c r="H71" s="14">
        <f>ROUND(F71*AE71,2)</f>
        <v>0</v>
      </c>
      <c r="I71" s="14">
        <f>J71-H71</f>
        <v>0</v>
      </c>
      <c r="J71" s="14">
        <f>ROUND(F71*G71,2)</f>
        <v>0</v>
      </c>
      <c r="K71" s="14">
        <v>0</v>
      </c>
      <c r="L71" s="14">
        <f>F71*K71</f>
        <v>0</v>
      </c>
      <c r="N71" s="27" t="s">
        <v>7</v>
      </c>
      <c r="O71" s="14">
        <f>IF(N71="5",I71,0)</f>
        <v>0</v>
      </c>
      <c r="Z71" s="14">
        <f>IF(AD71=0,J71,0)</f>
        <v>0</v>
      </c>
      <c r="AA71" s="14">
        <f>IF(AD71=15,J71,0)</f>
        <v>0</v>
      </c>
      <c r="AB71" s="14">
        <f>IF(AD71=21,J71,0)</f>
        <v>0</v>
      </c>
      <c r="AD71" s="29">
        <v>15</v>
      </c>
      <c r="AE71" s="29">
        <f>G71*0.643579443136168</f>
        <v>0</v>
      </c>
      <c r="AF71" s="29">
        <f>G71*(1-0.643579443136168)</f>
        <v>0</v>
      </c>
    </row>
    <row r="72" spans="1:32" ht="12.75">
      <c r="A72" s="7" t="s">
        <v>51</v>
      </c>
      <c r="B72" s="7"/>
      <c r="C72" s="7" t="s">
        <v>98</v>
      </c>
      <c r="D72" s="7" t="s">
        <v>157</v>
      </c>
      <c r="E72" s="7" t="s">
        <v>163</v>
      </c>
      <c r="F72" s="16">
        <v>0.63586</v>
      </c>
      <c r="G72" s="100">
        <v>0</v>
      </c>
      <c r="H72" s="16">
        <f>ROUND(F72*AE72,2)</f>
        <v>0</v>
      </c>
      <c r="I72" s="16">
        <f>J72-H72</f>
        <v>0</v>
      </c>
      <c r="J72" s="16">
        <f>ROUND(F72*G72,2)</f>
        <v>0</v>
      </c>
      <c r="K72" s="16">
        <v>0</v>
      </c>
      <c r="L72" s="16">
        <f>F72*K72</f>
        <v>0</v>
      </c>
      <c r="N72" s="27" t="s">
        <v>11</v>
      </c>
      <c r="O72" s="14">
        <f>IF(N72="5",I72,0)</f>
        <v>0</v>
      </c>
      <c r="Z72" s="14">
        <f>IF(AD72=0,J72,0)</f>
        <v>0</v>
      </c>
      <c r="AA72" s="14">
        <f>IF(AD72=15,J72,0)</f>
        <v>0</v>
      </c>
      <c r="AB72" s="14">
        <f>IF(AD72=21,J72,0)</f>
        <v>0</v>
      </c>
      <c r="AD72" s="29">
        <v>15</v>
      </c>
      <c r="AE72" s="29">
        <f>G72*0</f>
        <v>0</v>
      </c>
      <c r="AF72" s="29">
        <f>G72*(1-0)</f>
        <v>0</v>
      </c>
    </row>
    <row r="73" spans="1:28" ht="12.75">
      <c r="A73" s="8"/>
      <c r="B73" s="8"/>
      <c r="C73" s="8"/>
      <c r="D73" s="8"/>
      <c r="E73" s="8"/>
      <c r="F73" s="8"/>
      <c r="G73" s="8"/>
      <c r="H73" s="56" t="s">
        <v>178</v>
      </c>
      <c r="I73" s="71"/>
      <c r="J73" s="32">
        <f>J12+J16+J19+J21+J26+J34+J40+J43+J46+J48+J51+J56+J58+J60+J64+J70</f>
        <v>0</v>
      </c>
      <c r="K73" s="8"/>
      <c r="L73" s="8"/>
      <c r="Z73" s="33">
        <f>SUM(Z13:Z72)</f>
        <v>0</v>
      </c>
      <c r="AA73" s="33">
        <f>SUM(AA13:AA72)</f>
        <v>0</v>
      </c>
      <c r="AB73" s="33">
        <f>SUM(AB13:AB72)</f>
        <v>0</v>
      </c>
    </row>
  </sheetData>
  <sheetProtection/>
  <mergeCells count="44">
    <mergeCell ref="H73:I73"/>
    <mergeCell ref="D51:G51"/>
    <mergeCell ref="D56:G56"/>
    <mergeCell ref="D58:G58"/>
    <mergeCell ref="D60:G60"/>
    <mergeCell ref="D64:G64"/>
    <mergeCell ref="D70:G70"/>
    <mergeCell ref="D26:G26"/>
    <mergeCell ref="D34:G34"/>
    <mergeCell ref="D40:G40"/>
    <mergeCell ref="D43:G43"/>
    <mergeCell ref="D46:G46"/>
    <mergeCell ref="D48:G48"/>
    <mergeCell ref="H10:J10"/>
    <mergeCell ref="K10:L10"/>
    <mergeCell ref="D12:G12"/>
    <mergeCell ref="D16:G16"/>
    <mergeCell ref="D19:G19"/>
    <mergeCell ref="D21:G21"/>
    <mergeCell ref="I2:I3"/>
    <mergeCell ref="I4:I5"/>
    <mergeCell ref="I6:I7"/>
    <mergeCell ref="I8:I9"/>
    <mergeCell ref="J2:L3"/>
    <mergeCell ref="J4:L5"/>
    <mergeCell ref="J6:L7"/>
    <mergeCell ref="J8:L9"/>
    <mergeCell ref="E4:F5"/>
    <mergeCell ref="E6:F7"/>
    <mergeCell ref="E8:F9"/>
    <mergeCell ref="G2:H3"/>
    <mergeCell ref="G4:H5"/>
    <mergeCell ref="G6:H7"/>
    <mergeCell ref="G8:H9"/>
    <mergeCell ref="A1:L1"/>
    <mergeCell ref="A2:C3"/>
    <mergeCell ref="A4:C5"/>
    <mergeCell ref="A6:C7"/>
    <mergeCell ref="A8:C9"/>
    <mergeCell ref="D2:D3"/>
    <mergeCell ref="D4:D5"/>
    <mergeCell ref="D6:D7"/>
    <mergeCell ref="D8:D9"/>
    <mergeCell ref="E2:F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F44" sqref="F44"/>
    </sheetView>
  </sheetViews>
  <sheetFormatPr defaultColWidth="11.421875" defaultRowHeight="12.75"/>
  <cols>
    <col min="1" max="1" width="11.421875" style="0" customWidth="1"/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7" max="7" width="11.421875" style="0" customWidth="1"/>
    <col min="8" max="8" width="11.8515625" style="0" customWidth="1"/>
    <col min="9" max="9" width="22.421875" style="0" customWidth="1"/>
  </cols>
  <sheetData>
    <row r="1" spans="1:9" ht="28.5" customHeight="1">
      <c r="A1" s="72" t="s">
        <v>201</v>
      </c>
      <c r="B1" s="73"/>
      <c r="C1" s="73"/>
      <c r="D1" s="73"/>
      <c r="E1" s="73"/>
      <c r="F1" s="73"/>
      <c r="G1" s="73"/>
      <c r="H1" s="73"/>
      <c r="I1" s="73"/>
    </row>
    <row r="2" spans="1:10" ht="12.75">
      <c r="A2" s="49" t="s">
        <v>1</v>
      </c>
      <c r="B2" s="50"/>
      <c r="C2" s="56" t="s">
        <v>99</v>
      </c>
      <c r="D2" s="71"/>
      <c r="E2" s="59" t="s">
        <v>179</v>
      </c>
      <c r="F2" s="59" t="s">
        <v>184</v>
      </c>
      <c r="G2" s="50"/>
      <c r="H2" s="59" t="s">
        <v>237</v>
      </c>
      <c r="I2" s="78" t="s">
        <v>241</v>
      </c>
      <c r="J2" s="25"/>
    </row>
    <row r="3" spans="1:10" ht="12.75">
      <c r="A3" s="51"/>
      <c r="B3" s="52"/>
      <c r="C3" s="57"/>
      <c r="D3" s="57"/>
      <c r="E3" s="52"/>
      <c r="F3" s="52"/>
      <c r="G3" s="52"/>
      <c r="H3" s="52"/>
      <c r="I3" s="62"/>
      <c r="J3" s="25"/>
    </row>
    <row r="4" spans="1:10" ht="12.75">
      <c r="A4" s="53" t="s">
        <v>2</v>
      </c>
      <c r="B4" s="52"/>
      <c r="C4" s="58"/>
      <c r="D4" s="52"/>
      <c r="E4" s="58" t="s">
        <v>180</v>
      </c>
      <c r="F4" s="58" t="s">
        <v>185</v>
      </c>
      <c r="G4" s="52"/>
      <c r="H4" s="58" t="s">
        <v>237</v>
      </c>
      <c r="I4" s="79" t="s">
        <v>242</v>
      </c>
      <c r="J4" s="25"/>
    </row>
    <row r="5" spans="1:10" ht="12.75">
      <c r="A5" s="51"/>
      <c r="B5" s="52"/>
      <c r="C5" s="52"/>
      <c r="D5" s="52"/>
      <c r="E5" s="52"/>
      <c r="F5" s="52"/>
      <c r="G5" s="52"/>
      <c r="H5" s="52"/>
      <c r="I5" s="62"/>
      <c r="J5" s="25"/>
    </row>
    <row r="6" spans="1:10" ht="12.75">
      <c r="A6" s="53" t="s">
        <v>3</v>
      </c>
      <c r="B6" s="52"/>
      <c r="C6" s="58"/>
      <c r="D6" s="52"/>
      <c r="E6" s="58" t="s">
        <v>181</v>
      </c>
      <c r="F6" s="58"/>
      <c r="G6" s="52"/>
      <c r="H6" s="58" t="s">
        <v>237</v>
      </c>
      <c r="I6" s="79"/>
      <c r="J6" s="25"/>
    </row>
    <row r="7" spans="1:10" ht="12.75">
      <c r="A7" s="51"/>
      <c r="B7" s="52"/>
      <c r="C7" s="52"/>
      <c r="D7" s="52"/>
      <c r="E7" s="52"/>
      <c r="F7" s="52"/>
      <c r="G7" s="52"/>
      <c r="H7" s="52"/>
      <c r="I7" s="62"/>
      <c r="J7" s="25"/>
    </row>
    <row r="8" spans="1:10" ht="12.75">
      <c r="A8" s="53" t="s">
        <v>159</v>
      </c>
      <c r="B8" s="52"/>
      <c r="C8" s="58" t="s">
        <v>5</v>
      </c>
      <c r="D8" s="52"/>
      <c r="E8" s="58" t="s">
        <v>160</v>
      </c>
      <c r="F8" s="52"/>
      <c r="G8" s="52"/>
      <c r="H8" s="58" t="s">
        <v>238</v>
      </c>
      <c r="I8" s="79" t="s">
        <v>51</v>
      </c>
      <c r="J8" s="25"/>
    </row>
    <row r="9" spans="1:10" ht="12.75">
      <c r="A9" s="51"/>
      <c r="B9" s="52"/>
      <c r="C9" s="52"/>
      <c r="D9" s="52"/>
      <c r="E9" s="52"/>
      <c r="F9" s="52"/>
      <c r="G9" s="52"/>
      <c r="H9" s="52"/>
      <c r="I9" s="62"/>
      <c r="J9" s="25"/>
    </row>
    <row r="10" spans="1:10" ht="12.75">
      <c r="A10" s="53" t="s">
        <v>4</v>
      </c>
      <c r="B10" s="52"/>
      <c r="C10" s="58"/>
      <c r="D10" s="52"/>
      <c r="E10" s="58" t="s">
        <v>182</v>
      </c>
      <c r="F10" s="58"/>
      <c r="G10" s="52"/>
      <c r="H10" s="58" t="s">
        <v>239</v>
      </c>
      <c r="I10" s="80">
        <v>44060</v>
      </c>
      <c r="J10" s="25"/>
    </row>
    <row r="11" spans="1:10" ht="12.75">
      <c r="A11" s="74"/>
      <c r="B11" s="75"/>
      <c r="C11" s="75"/>
      <c r="D11" s="75"/>
      <c r="E11" s="75"/>
      <c r="F11" s="75"/>
      <c r="G11" s="75"/>
      <c r="H11" s="75"/>
      <c r="I11" s="81"/>
      <c r="J11" s="25"/>
    </row>
    <row r="12" spans="1:9" ht="23.25" customHeight="1">
      <c r="A12" s="82" t="s">
        <v>202</v>
      </c>
      <c r="B12" s="83"/>
      <c r="C12" s="83"/>
      <c r="D12" s="83"/>
      <c r="E12" s="83"/>
      <c r="F12" s="83"/>
      <c r="G12" s="83"/>
      <c r="H12" s="83"/>
      <c r="I12" s="83"/>
    </row>
    <row r="13" spans="1:10" ht="26.25" customHeight="1">
      <c r="A13" s="35" t="s">
        <v>203</v>
      </c>
      <c r="B13" s="84" t="s">
        <v>215</v>
      </c>
      <c r="C13" s="85"/>
      <c r="D13" s="35" t="s">
        <v>217</v>
      </c>
      <c r="E13" s="84" t="s">
        <v>225</v>
      </c>
      <c r="F13" s="85"/>
      <c r="G13" s="35" t="s">
        <v>226</v>
      </c>
      <c r="H13" s="84" t="s">
        <v>240</v>
      </c>
      <c r="I13" s="85"/>
      <c r="J13" s="25"/>
    </row>
    <row r="14" spans="1:10" ht="15" customHeight="1">
      <c r="A14" s="36" t="s">
        <v>204</v>
      </c>
      <c r="B14" s="40" t="s">
        <v>216</v>
      </c>
      <c r="C14" s="45">
        <f>'Stavební rozpočet'!H16+'Stavební rozpočet'!H21+'Stavební rozpočet'!H26+'Stavební rozpočet'!H34+'Stavební rozpočet'!H40+'Stavební rozpočet'!H43+'Stavební rozpočet'!H48+'Stavební rozpočet'!H51+'Stavební rozpočet'!H56+'Stavební rozpočet'!H58+'Stavební rozpočet'!H60+'Stavební rozpočet'!H64+'Stavební rozpočet'!H70</f>
        <v>0</v>
      </c>
      <c r="D14" s="76" t="s">
        <v>218</v>
      </c>
      <c r="E14" s="77"/>
      <c r="F14" s="41"/>
      <c r="G14" s="76" t="s">
        <v>227</v>
      </c>
      <c r="H14" s="77"/>
      <c r="I14" s="101"/>
      <c r="J14" s="25"/>
    </row>
    <row r="15" spans="1:10" ht="15" customHeight="1">
      <c r="A15" s="37"/>
      <c r="B15" s="40" t="s">
        <v>183</v>
      </c>
      <c r="C15" s="45">
        <f>'Stavební rozpočet'!I16+'Stavební rozpočet'!I19+'Stavební rozpočet'!I21+'Stavební rozpočet'!I26+'Stavební rozpočet'!I34+'Stavební rozpočet'!I40+'Stavební rozpočet'!I43+'Stavební rozpočet'!I48+'Stavební rozpočet'!I51+'Stavební rozpočet'!I56+'Stavební rozpočet'!I58+'Stavební rozpočet'!I60+'Stavební rozpočet'!I64+'Stavební rozpočet'!I70</f>
        <v>0</v>
      </c>
      <c r="D15" s="76" t="s">
        <v>219</v>
      </c>
      <c r="E15" s="77"/>
      <c r="F15" s="41"/>
      <c r="G15" s="76" t="s">
        <v>228</v>
      </c>
      <c r="H15" s="77"/>
      <c r="I15" s="41"/>
      <c r="J15" s="25"/>
    </row>
    <row r="16" spans="1:10" ht="15" customHeight="1">
      <c r="A16" s="36" t="s">
        <v>205</v>
      </c>
      <c r="B16" s="40" t="s">
        <v>216</v>
      </c>
      <c r="C16" s="41"/>
      <c r="D16" s="76" t="s">
        <v>220</v>
      </c>
      <c r="E16" s="77"/>
      <c r="F16" s="41"/>
      <c r="G16" s="76" t="s">
        <v>229</v>
      </c>
      <c r="H16" s="77"/>
      <c r="I16" s="41"/>
      <c r="J16" s="25"/>
    </row>
    <row r="17" spans="1:10" ht="15" customHeight="1">
      <c r="A17" s="37"/>
      <c r="B17" s="40" t="s">
        <v>183</v>
      </c>
      <c r="C17" s="41"/>
      <c r="D17" s="76"/>
      <c r="E17" s="77"/>
      <c r="F17" s="44"/>
      <c r="G17" s="76" t="s">
        <v>230</v>
      </c>
      <c r="H17" s="77"/>
      <c r="I17" s="41"/>
      <c r="J17" s="25"/>
    </row>
    <row r="18" spans="1:10" ht="15" customHeight="1">
      <c r="A18" s="36" t="s">
        <v>206</v>
      </c>
      <c r="B18" s="40" t="s">
        <v>216</v>
      </c>
      <c r="C18" s="45">
        <f>'Stavební rozpočet'!H46</f>
        <v>0</v>
      </c>
      <c r="D18" s="76"/>
      <c r="E18" s="77"/>
      <c r="F18" s="44"/>
      <c r="G18" s="76" t="s">
        <v>231</v>
      </c>
      <c r="H18" s="77"/>
      <c r="I18" s="41"/>
      <c r="J18" s="25"/>
    </row>
    <row r="19" spans="1:10" ht="15" customHeight="1">
      <c r="A19" s="37"/>
      <c r="B19" s="40" t="s">
        <v>183</v>
      </c>
      <c r="C19" s="45">
        <f>'Stavební rozpočet'!I46</f>
        <v>0</v>
      </c>
      <c r="D19" s="76"/>
      <c r="E19" s="77"/>
      <c r="F19" s="44"/>
      <c r="G19" s="76" t="s">
        <v>232</v>
      </c>
      <c r="H19" s="77"/>
      <c r="I19" s="41"/>
      <c r="J19" s="25"/>
    </row>
    <row r="20" spans="1:10" ht="15" customHeight="1">
      <c r="A20" s="88" t="s">
        <v>207</v>
      </c>
      <c r="B20" s="89"/>
      <c r="C20" s="41"/>
      <c r="D20" s="76"/>
      <c r="E20" s="77"/>
      <c r="F20" s="44"/>
      <c r="G20" s="76"/>
      <c r="H20" s="77"/>
      <c r="I20" s="44"/>
      <c r="J20" s="25"/>
    </row>
    <row r="21" spans="1:10" ht="15" customHeight="1">
      <c r="A21" s="88" t="s">
        <v>208</v>
      </c>
      <c r="B21" s="89"/>
      <c r="C21" s="45">
        <f>'Stavební rozpočet'!H12+'Stavební rozpočet'!I12</f>
        <v>0</v>
      </c>
      <c r="D21" s="76"/>
      <c r="E21" s="77"/>
      <c r="F21" s="44"/>
      <c r="G21" s="76"/>
      <c r="H21" s="77"/>
      <c r="I21" s="44"/>
      <c r="J21" s="25"/>
    </row>
    <row r="22" spans="1:10" ht="16.5" customHeight="1">
      <c r="A22" s="88" t="s">
        <v>209</v>
      </c>
      <c r="B22" s="89"/>
      <c r="C22" s="45">
        <f>C14+C15+C16+C17+C18+C19+C20+C21</f>
        <v>0</v>
      </c>
      <c r="D22" s="88" t="s">
        <v>221</v>
      </c>
      <c r="E22" s="89"/>
      <c r="F22" s="41">
        <f>F14+F15+F16</f>
        <v>0</v>
      </c>
      <c r="G22" s="88" t="s">
        <v>233</v>
      </c>
      <c r="H22" s="89"/>
      <c r="I22" s="41">
        <f>I14+I15+I16+I17+I18+I19</f>
        <v>0</v>
      </c>
      <c r="J22" s="25"/>
    </row>
    <row r="23" spans="1:9" ht="12.75">
      <c r="A23" s="38"/>
      <c r="B23" s="38"/>
      <c r="C23" s="38"/>
      <c r="D23" s="8"/>
      <c r="E23" s="8"/>
      <c r="F23" s="8"/>
      <c r="G23" s="8"/>
      <c r="H23" s="8"/>
      <c r="I23" s="8"/>
    </row>
    <row r="24" spans="1:9" ht="15" customHeight="1">
      <c r="A24" s="86" t="s">
        <v>210</v>
      </c>
      <c r="B24" s="87"/>
      <c r="C24" s="42"/>
      <c r="D24" s="43"/>
      <c r="E24" s="19"/>
      <c r="F24" s="19"/>
      <c r="G24" s="19"/>
      <c r="H24" s="19"/>
      <c r="I24" s="19"/>
    </row>
    <row r="25" spans="1:10" ht="15" customHeight="1">
      <c r="A25" s="86" t="s">
        <v>211</v>
      </c>
      <c r="B25" s="87"/>
      <c r="C25" s="46"/>
      <c r="D25" s="86" t="s">
        <v>222</v>
      </c>
      <c r="E25" s="87"/>
      <c r="F25" s="42"/>
      <c r="G25" s="86" t="s">
        <v>234</v>
      </c>
      <c r="H25" s="87"/>
      <c r="I25" s="46">
        <f>C26</f>
        <v>0</v>
      </c>
      <c r="J25" s="25"/>
    </row>
    <row r="26" spans="1:10" ht="15" customHeight="1">
      <c r="A26" s="86" t="s">
        <v>212</v>
      </c>
      <c r="B26" s="87"/>
      <c r="C26" s="46">
        <f>C22+F22+I22</f>
        <v>0</v>
      </c>
      <c r="D26" s="86" t="s">
        <v>223</v>
      </c>
      <c r="E26" s="87"/>
      <c r="F26" s="42">
        <f>ROUND(C26*0.21,2)</f>
        <v>0</v>
      </c>
      <c r="G26" s="86" t="s">
        <v>235</v>
      </c>
      <c r="H26" s="87"/>
      <c r="I26" s="46">
        <f>I25+F26</f>
        <v>0</v>
      </c>
      <c r="J26" s="25"/>
    </row>
    <row r="27" spans="1:9" ht="12.75">
      <c r="A27" s="39"/>
      <c r="B27" s="39"/>
      <c r="C27" s="39"/>
      <c r="D27" s="39"/>
      <c r="E27" s="39"/>
      <c r="F27" s="39"/>
      <c r="G27" s="39"/>
      <c r="H27" s="39"/>
      <c r="I27" s="39"/>
    </row>
    <row r="28" spans="1:10" ht="14.25" customHeight="1">
      <c r="A28" s="90" t="s">
        <v>213</v>
      </c>
      <c r="B28" s="91"/>
      <c r="C28" s="92"/>
      <c r="D28" s="90" t="s">
        <v>224</v>
      </c>
      <c r="E28" s="91"/>
      <c r="F28" s="92"/>
      <c r="G28" s="90" t="s">
        <v>236</v>
      </c>
      <c r="H28" s="91"/>
      <c r="I28" s="92"/>
      <c r="J28" s="26"/>
    </row>
    <row r="29" spans="1:10" ht="14.25" customHeight="1">
      <c r="A29" s="93"/>
      <c r="B29" s="94"/>
      <c r="C29" s="95"/>
      <c r="D29" s="93"/>
      <c r="E29" s="94"/>
      <c r="F29" s="95"/>
      <c r="G29" s="93"/>
      <c r="H29" s="94"/>
      <c r="I29" s="95"/>
      <c r="J29" s="26"/>
    </row>
    <row r="30" spans="1:10" ht="14.25" customHeight="1">
      <c r="A30" s="93"/>
      <c r="B30" s="94"/>
      <c r="C30" s="95"/>
      <c r="D30" s="93"/>
      <c r="E30" s="94"/>
      <c r="F30" s="95"/>
      <c r="G30" s="93"/>
      <c r="H30" s="94"/>
      <c r="I30" s="95"/>
      <c r="J30" s="26"/>
    </row>
    <row r="31" spans="1:10" ht="14.25" customHeight="1">
      <c r="A31" s="93"/>
      <c r="B31" s="94"/>
      <c r="C31" s="95"/>
      <c r="D31" s="93"/>
      <c r="E31" s="94"/>
      <c r="F31" s="95"/>
      <c r="G31" s="93"/>
      <c r="H31" s="94"/>
      <c r="I31" s="95"/>
      <c r="J31" s="26"/>
    </row>
    <row r="32" spans="1:10" ht="14.25" customHeight="1">
      <c r="A32" s="96" t="s">
        <v>214</v>
      </c>
      <c r="B32" s="97"/>
      <c r="C32" s="98"/>
      <c r="D32" s="96" t="s">
        <v>214</v>
      </c>
      <c r="E32" s="97"/>
      <c r="F32" s="98"/>
      <c r="G32" s="96" t="s">
        <v>214</v>
      </c>
      <c r="H32" s="97"/>
      <c r="I32" s="98"/>
      <c r="J32" s="26"/>
    </row>
    <row r="33" spans="1:9" ht="12.75">
      <c r="A33" s="34"/>
      <c r="B33" s="34"/>
      <c r="C33" s="34"/>
      <c r="D33" s="34"/>
      <c r="E33" s="34"/>
      <c r="F33" s="34"/>
      <c r="G33" s="34"/>
      <c r="H33" s="34"/>
      <c r="I33" s="34"/>
    </row>
  </sheetData>
  <sheetProtection/>
  <mergeCells count="78">
    <mergeCell ref="D29:F29"/>
    <mergeCell ref="D30:F30"/>
    <mergeCell ref="D31:F31"/>
    <mergeCell ref="D32:F32"/>
    <mergeCell ref="A26:B26"/>
    <mergeCell ref="G29:I29"/>
    <mergeCell ref="G30:I30"/>
    <mergeCell ref="G31:I31"/>
    <mergeCell ref="G32:I32"/>
    <mergeCell ref="A29:C29"/>
    <mergeCell ref="D26:E26"/>
    <mergeCell ref="A30:C30"/>
    <mergeCell ref="A31:C31"/>
    <mergeCell ref="A32:C32"/>
    <mergeCell ref="G25:H25"/>
    <mergeCell ref="G26:H26"/>
    <mergeCell ref="A28:C28"/>
    <mergeCell ref="G28:I28"/>
    <mergeCell ref="D28:F28"/>
    <mergeCell ref="G19:H19"/>
    <mergeCell ref="G20:H20"/>
    <mergeCell ref="G21:H21"/>
    <mergeCell ref="G22:H22"/>
    <mergeCell ref="A24:B24"/>
    <mergeCell ref="A25:B25"/>
    <mergeCell ref="D25:E25"/>
    <mergeCell ref="D18:E18"/>
    <mergeCell ref="D19:E19"/>
    <mergeCell ref="D20:E20"/>
    <mergeCell ref="D21:E21"/>
    <mergeCell ref="D22:E22"/>
    <mergeCell ref="A20:B20"/>
    <mergeCell ref="A21:B21"/>
    <mergeCell ref="A22:B22"/>
    <mergeCell ref="G14:H14"/>
    <mergeCell ref="G15:H15"/>
    <mergeCell ref="G16:H16"/>
    <mergeCell ref="G17:H17"/>
    <mergeCell ref="G18:H18"/>
    <mergeCell ref="B13:C13"/>
    <mergeCell ref="E13:F13"/>
    <mergeCell ref="H13:I13"/>
    <mergeCell ref="D14:E14"/>
    <mergeCell ref="D15:E15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C10:D11"/>
    <mergeCell ref="E2:E3"/>
    <mergeCell ref="E4:E5"/>
    <mergeCell ref="E6:E7"/>
    <mergeCell ref="E8:E9"/>
    <mergeCell ref="E10:E11"/>
    <mergeCell ref="A1:I1"/>
    <mergeCell ref="A2:B3"/>
    <mergeCell ref="A4:B5"/>
    <mergeCell ref="A6:B7"/>
    <mergeCell ref="A8:B9"/>
    <mergeCell ref="A10:B11"/>
    <mergeCell ref="C2:D3"/>
    <mergeCell ref="C4:D5"/>
    <mergeCell ref="C6:D7"/>
    <mergeCell ref="C8:D9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Oto_ntb</dc:creator>
  <cp:keywords/>
  <dc:description/>
  <cp:lastModifiedBy>Uživatel systému Windows</cp:lastModifiedBy>
  <dcterms:created xsi:type="dcterms:W3CDTF">2020-12-10T19:53:04Z</dcterms:created>
  <dcterms:modified xsi:type="dcterms:W3CDTF">2021-06-29T08:07:02Z</dcterms:modified>
  <cp:category/>
  <cp:version/>
  <cp:contentType/>
  <cp:contentStatus/>
</cp:coreProperties>
</file>