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0490" windowHeight="12150" tabRatio="837" activeTab="0"/>
  </bookViews>
  <sheets>
    <sheet name="Rekapitulace stavby" sheetId="1" r:id="rId1"/>
    <sheet name="KLADRUBY 1 - SO-01-Vlastn..." sheetId="2" r:id="rId2"/>
    <sheet name="Interiér" sheetId="16" r:id="rId3"/>
    <sheet name="Rozpočet - UT" sheetId="3" r:id="rId4"/>
    <sheet name="Rozpočet - ZTI VNITŘNÍ" sheetId="4" r:id="rId5"/>
    <sheet name="Rozpočet - PLYN VNITŘNÍ" sheetId="5" r:id="rId6"/>
    <sheet name="Rozpočet - VZT+CHL" sheetId="6" r:id="rId7"/>
    <sheet name="Rozpocet - VENKOVNÍ ZTI" sheetId="7" r:id="rId8"/>
    <sheet name="Rozpocet - PLYN VNĚJŠÍ" sheetId="8" r:id="rId9"/>
    <sheet name="Rozpocet - PŘÍPOJKA VODY" sheetId="9" r:id="rId10"/>
    <sheet name="Rozpocet - PŘÍPOJKA PLYN" sheetId="10" r:id="rId11"/>
    <sheet name="VV_EL - Souhrn" sheetId="11" r:id="rId12"/>
    <sheet name="VV_EL - Položky" sheetId="12" r:id="rId13"/>
    <sheet name="VV - Kniha svítidel" sheetId="13" r:id="rId14"/>
    <sheet name="Slaboproud" sheetId="15" r:id="rId15"/>
    <sheet name="Vnější tlaková kanalizace" sheetId="14" r:id="rId16"/>
  </sheets>
  <definedNames>
    <definedName name="_xlnm._FilterDatabase" localSheetId="1" hidden="1">'KLADRUBY 1 - SO-01-Vlastn...'!$C$146:$K$661</definedName>
    <definedName name="_xlnm.Print_Area" localSheetId="2">'Interiér'!$A$1:$F$37</definedName>
    <definedName name="_xlnm.Print_Area" localSheetId="1">'KLADRUBY 1 - SO-01-Vlastn...'!$C$4:$J$76,'KLADRUBY 1 - SO-01-Vlastn...'!$C$82:$J$128,'KLADRUBY 1 - SO-01-Vlastn...'!$C$134:$K$661</definedName>
    <definedName name="_xlnm.Print_Area" localSheetId="0">'Rekapitulace stavby'!$D$4:$AO$76,'Rekapitulace stavby'!$C$82:$AQ$96</definedName>
    <definedName name="_xlnm.Print_Area" localSheetId="14">'Slaboproud'!$A$1:$I$67</definedName>
    <definedName name="_xlnm.Print_Area" localSheetId="12">'VV_EL - Položky'!$A$1:$J$143</definedName>
    <definedName name="_xlnm.Print_Titles" localSheetId="0">'Rekapitulace stavby'!$92:$92</definedName>
    <definedName name="_xlnm.Print_Titles" localSheetId="1">'KLADRUBY 1 - SO-01-Vlastn...'!$146:$146</definedName>
  </definedNames>
  <calcPr calcId="152511"/>
</workbook>
</file>

<file path=xl/sharedStrings.xml><?xml version="1.0" encoding="utf-8"?>
<sst xmlns="http://schemas.openxmlformats.org/spreadsheetml/2006/main" count="7765" uniqueCount="2084">
  <si>
    <t>Export Komplet</t>
  </si>
  <si>
    <t/>
  </si>
  <si>
    <t>2.0</t>
  </si>
  <si>
    <t>False</t>
  </si>
  <si>
    <t>{20c9c972-ee97-40c9-ab10-dd987f4f9a67}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</si>
  <si>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</si>
  <si>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</si>
  <si>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</si>
  <si>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</si>
  <si>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</si>
  <si>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</si>
  <si>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</si>
  <si>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</si>
  <si>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</si>
  <si>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KLADRUBY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</si>
  <si>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</si>
  <si>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</si>
  <si>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Novostavba skladového objektu</t>
  </si>
  <si>
    <t>KSO:</t>
  </si>
  <si>
    <t>CC-CZ:</t>
  </si>
  <si>
    <t>Místo:</t>
  </si>
  <si>
    <t xml:space="preserve">Kladruby nad Labem </t>
  </si>
  <si>
    <t>Datum:</t>
  </si>
  <si>
    <t>3. 4. 2021</t>
  </si>
  <si>
    <t>Zadavatel:</t>
  </si>
  <si>
    <t>IČ:</t>
  </si>
  <si>
    <t xml:space="preserve">Národní hřebčín Kladruby nad Labem </t>
  </si>
  <si>
    <t>DIČ:</t>
  </si>
  <si>
    <t>Uchazeč:</t>
  </si>
  <si>
    <t>Vyplň údaj</t>
  </si>
  <si>
    <t>Projektant:</t>
  </si>
  <si>
    <t>Pridos Hradec Králové</t>
  </si>
  <si>
    <t>True</t>
  </si>
  <si>
    <t>Zpracovatel:</t>
  </si>
  <si>
    <t>Ing.Pavel Michálek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</si>
  <si>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</si>
  <si>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</si>
  <si>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</si>
  <si>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</si>
  <si>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</si>
  <si>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</si>
  <si>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</si>
  <si>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</si>
  <si>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</si>
  <si>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</si>
  <si>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</si>
  <si>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</si>
  <si>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</si>
  <si>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</si>
  <si>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</si>
  <si>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</si>
  <si>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</si>
  <si>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</si>
  <si>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</si>
  <si>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</si>
  <si>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</si>
  <si>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</si>
  <si>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</si>
  <si>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</si>
  <si>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</si>
  <si>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</si>
  <si>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</si>
  <si>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</si>
  <si>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</si>
  <si>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</si>
  <si>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</si>
  <si>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</si>
  <si>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</si>
  <si>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</si>
  <si>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</si>
  <si>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</si>
  <si>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</si>
  <si>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</si>
  <si>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</si>
  <si>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</si>
  <si>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</si>
  <si>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</si>
  <si>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</si>
  <si>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</si>
  <si>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</si>
  <si>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</si>
  <si>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KLADRUBY 1</t>
  </si>
  <si>
    <t>SO-01-Vlastní budova</t>
  </si>
  <si>
    <t>STA</t>
  </si>
  <si>
    <t>1</t>
  </si>
  <si>
    <t>{f66b8f78-293a-4cc7-9e0c-09665fd43aa2}</t>
  </si>
  <si>
    <t>2</t>
  </si>
  <si>
    <t>KRYCÍ LIST SOUPISU PRACÍ</t>
  </si>
  <si>
    <t>Objekt:</t>
  </si>
  <si>
    <t>KLADRUBY 1 - SO-01-Vlastní budova</t>
  </si>
  <si>
    <t>Kladruby nad Labem</t>
  </si>
  <si>
    <t>Národní hřebčín Kladruby nad Labem s.p.o.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</si>
  <si>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</si>
  <si>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</si>
  <si>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</si>
  <si>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</si>
  <si>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</si>
  <si>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</si>
  <si>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</si>
  <si>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</si>
  <si>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</si>
  <si>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</si>
  <si>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</si>
  <si>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</si>
  <si>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</si>
  <si>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</si>
  <si>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</si>
  <si>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</si>
  <si>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</si>
  <si>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</t>
  </si>
  <si>
    <t xml:space="preserve">    731 - Ústřední vytápění 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</si>
  <si>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</si>
  <si>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</si>
  <si>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</si>
  <si>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</si>
  <si>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</si>
  <si>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</si>
  <si>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</si>
  <si>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</si>
  <si>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</si>
  <si>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</si>
  <si>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</si>
  <si>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</si>
  <si>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</si>
  <si>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</si>
  <si>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</si>
  <si>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</si>
  <si>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</si>
  <si>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</si>
  <si>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</si>
  <si>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</si>
  <si>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</si>
  <si>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</si>
  <si>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</si>
  <si>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</si>
  <si>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</si>
  <si>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</si>
  <si>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</si>
  <si>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</si>
  <si>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</si>
  <si>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</si>
  <si>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</si>
  <si>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</si>
  <si>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</si>
  <si>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122251104</t>
  </si>
  <si>
    <t>Odkopávky a prokopávky nezapažené v hornině třídy těžitelnosti I, skupiny 3 objem do 500 m3 strojně</t>
  </si>
  <si>
    <t>m3</t>
  </si>
  <si>
    <t>CS ÚRS 2021 01</t>
  </si>
  <si>
    <t>4</t>
  </si>
  <si>
    <t>1249863728</t>
  </si>
  <si>
    <t>VV</t>
  </si>
  <si>
    <t>"pro zpevněnou plochu"  558,8*0,5</t>
  </si>
  <si>
    <t>132251254</t>
  </si>
  <si>
    <t>Hloubení rýh nezapažených š do 2000 mm v hornině třídy těžitelnosti I, skupiny 3 objem do 500 m3 strojně</t>
  </si>
  <si>
    <t>1483777683</t>
  </si>
  <si>
    <t>11,16*1,6*0,5+11,16*1,8*0,5+4,855*1,6*0,5+(1,765+0,8+3,81)*1,55*0,5+4,105*1,6*0,5</t>
  </si>
  <si>
    <t>6,305*1,8*0,5+10,96*1,8*0,5+10,96*1,8*0,5+2,8*1,5*0,8*4+16,23*1,6*0,5+17,03*1,6*0,5</t>
  </si>
  <si>
    <t>18,13*1,8*0,5*2</t>
  </si>
  <si>
    <t>11,16*1,0*0,7+6,305*1,0*0,7+10,96*1,0*0,7*2+18,13*1,0*0,7*2</t>
  </si>
  <si>
    <t>Součet</t>
  </si>
  <si>
    <t>3</t>
  </si>
  <si>
    <t>132254102</t>
  </si>
  <si>
    <t>Hloubení rýh zapažených š do 800 mm v hornině třídy těžitelnosti I, skupiny 3 objem do 50 m3 strojně</t>
  </si>
  <si>
    <t>1722431111</t>
  </si>
  <si>
    <t>11,16*0,8*0,7+16,23*0,8*0,7*2+4,855*0,8*0,7+4,105*0,8*0,7+1,765*0,4*0,5+(1,765+0,8+3,81)*0,75*0,7</t>
  </si>
  <si>
    <t>133251101</t>
  </si>
  <si>
    <t>Hloubení šachet nezapažených v hornině třídy těžitelnosti I, skupiny 3 objem do 20 m3</t>
  </si>
  <si>
    <t>-1506990211</t>
  </si>
  <si>
    <t>0,6*0,6*1,15*6</t>
  </si>
  <si>
    <t>5</t>
  </si>
  <si>
    <t>162351103</t>
  </si>
  <si>
    <t>Vodorovné přemístění do 500 m výkopku/sypaniny z horniny třídy těžitelnosti I, skupiny 1 až 3</t>
  </si>
  <si>
    <t>2032535456</t>
  </si>
  <si>
    <t>"mezideponie"  182,118+33,145+2,484</t>
  </si>
  <si>
    <t>6</t>
  </si>
  <si>
    <t>-1885699395</t>
  </si>
  <si>
    <t>7</t>
  </si>
  <si>
    <t>162751117</t>
  </si>
  <si>
    <t>Vodorovné přemístění do 10000 m výkopku/sypaniny z horniny třídy těžitelnosti I, skupiny 1 až 3</t>
  </si>
  <si>
    <t>1913750781</t>
  </si>
  <si>
    <t>8</t>
  </si>
  <si>
    <t>738895338</t>
  </si>
  <si>
    <t>9</t>
  </si>
  <si>
    <t>167151111</t>
  </si>
  <si>
    <t>Nakládání výkopku z hornin třídy těžitelnosti I, skupiny 1 až 3 přes 100 m3</t>
  </si>
  <si>
    <t>1595884503</t>
  </si>
  <si>
    <t>217,747*2</t>
  </si>
  <si>
    <t>10</t>
  </si>
  <si>
    <t>997564942</t>
  </si>
  <si>
    <t>279,4*2</t>
  </si>
  <si>
    <t>11</t>
  </si>
  <si>
    <t>171201221</t>
  </si>
  <si>
    <t>Poplatek za uložení na skládce (skládkovné) zeminy a kamení kód odpadu 17 05 04</t>
  </si>
  <si>
    <t>t</t>
  </si>
  <si>
    <t>368764182</t>
  </si>
  <si>
    <t>217,747*1,8</t>
  </si>
  <si>
    <t>12</t>
  </si>
  <si>
    <t>-1431188359</t>
  </si>
  <si>
    <t>279,4*1,8</t>
  </si>
  <si>
    <t>13</t>
  </si>
  <si>
    <t>171251201</t>
  </si>
  <si>
    <t>Uložení sypaniny na skládky nebo meziskládky</t>
  </si>
  <si>
    <t>625648853</t>
  </si>
  <si>
    <t>435,494*0,5</t>
  </si>
  <si>
    <t>14</t>
  </si>
  <si>
    <t>-88716677</t>
  </si>
  <si>
    <t>Zakládání</t>
  </si>
  <si>
    <t>271572211</t>
  </si>
  <si>
    <t>Podsyp pod základové konstrukce se zhutněním z netříděného štěrkopísku</t>
  </si>
  <si>
    <t>-678571676</t>
  </si>
  <si>
    <t>"pod zákl. desku" 3,37*11,56*0,3+7,45*11,56*0,3+6,68*4,31*0,3+4,48*4,31*0,3</t>
  </si>
  <si>
    <t>16,73*11,56*0,3</t>
  </si>
  <si>
    <t>"pod zákl. pasy a patky" 2,0*1,5*0,2*4+(11,16+6,305+10,96*2+18,13*2)*1,0*0,2</t>
  </si>
  <si>
    <t>(11,16+16,23*2+4,855+4,105)*0,8*0,2+(1,765+0,8+3,81)*0,75*0,2</t>
  </si>
  <si>
    <t>16</t>
  </si>
  <si>
    <t>273321411</t>
  </si>
  <si>
    <t>Základové desky ze ŽB bez zvýšených nároků na prostředí tř. C 20/25</t>
  </si>
  <si>
    <t>1549332114</t>
  </si>
  <si>
    <t>33,76*12,36*0,15</t>
  </si>
  <si>
    <t>17</t>
  </si>
  <si>
    <t>273351121</t>
  </si>
  <si>
    <t>Zřízení bednění základových desek</t>
  </si>
  <si>
    <t>m2</t>
  </si>
  <si>
    <t>-232871417</t>
  </si>
  <si>
    <t>(33,76+12,36)*2*0,15</t>
  </si>
  <si>
    <t>18</t>
  </si>
  <si>
    <t>273351122</t>
  </si>
  <si>
    <t>Odstranění bednění základových desek</t>
  </si>
  <si>
    <t>1934240351</t>
  </si>
  <si>
    <t>19</t>
  </si>
  <si>
    <t>273362021</t>
  </si>
  <si>
    <t>Výztuž základových desek svařovanými sítěmi Kari</t>
  </si>
  <si>
    <t>-1342621373</t>
  </si>
  <si>
    <t>33,76*12,36*1,25*0,005398</t>
  </si>
  <si>
    <t>20</t>
  </si>
  <si>
    <t>274313611</t>
  </si>
  <si>
    <t>Základové pásy z betonu tř. C 16/20</t>
  </si>
  <si>
    <t>961181484</t>
  </si>
  <si>
    <t>11,16*1,0*0,5*1,035+6,305*1,0*0,5*1,035+10,96*1,0*0,5*2*1,035+18,13*1,0*0,5*2*1,035</t>
  </si>
  <si>
    <t>11,16*0,8*0,5*1,035+16,23*0,8*0,5*1,035*2+4,855*0,8*0,5*1,035+4,105*0,8*0,5*1,035+1,765*0,4*0,5*1,035+(1,765+0,8+3,81)*0,75*0,5*1,035</t>
  </si>
  <si>
    <t>274353111</t>
  </si>
  <si>
    <t>Bednění kotevních otvorů v základových pásech průřezu do 0,02 m2 hl 0,5 m</t>
  </si>
  <si>
    <t>kus</t>
  </si>
  <si>
    <t>666915454</t>
  </si>
  <si>
    <t>22</t>
  </si>
  <si>
    <t>274353131</t>
  </si>
  <si>
    <t>Bednění kotevních otvorů v základových pásech průřezu do 0,10 m2 hl 1 m</t>
  </si>
  <si>
    <t>229245864</t>
  </si>
  <si>
    <t>23</t>
  </si>
  <si>
    <t>275313611</t>
  </si>
  <si>
    <t>Základové patky z betonu tř. C 16/20</t>
  </si>
  <si>
    <t>245344500</t>
  </si>
  <si>
    <t>0,6*0,6*1,15*6*1,035</t>
  </si>
  <si>
    <t>24</t>
  </si>
  <si>
    <t>275321411</t>
  </si>
  <si>
    <t>Základové patky ze ŽB bez zvýšených nároků na prostředí tř. C 20/25</t>
  </si>
  <si>
    <t>-886688952</t>
  </si>
  <si>
    <t>2,8*1,5*0,6*4*1,035</t>
  </si>
  <si>
    <t>25</t>
  </si>
  <si>
    <t>275361821</t>
  </si>
  <si>
    <t>Výztuž základových patek betonářskou ocelí 10 505 (R)</t>
  </si>
  <si>
    <t>-708357863</t>
  </si>
  <si>
    <t>0,0545+0,077+0,155</t>
  </si>
  <si>
    <t>26</t>
  </si>
  <si>
    <t>275362021</t>
  </si>
  <si>
    <t>Výztuž základových patek svařovanými sítěmi Kari</t>
  </si>
  <si>
    <t>1723668641</t>
  </si>
  <si>
    <t>27</t>
  </si>
  <si>
    <t>279113145</t>
  </si>
  <si>
    <t>Základová zeď tl do 400 mm z tvárnic ztraceného bednění včetně výplně z betonu tř. C 20/25</t>
  </si>
  <si>
    <t>836232902</t>
  </si>
  <si>
    <t>0,5*(11,16+6,305+10,96+10,96+18,13*2+11,16+16,23*2+4,855+4,105+1,765+0,8+3,81)</t>
  </si>
  <si>
    <t>28</t>
  </si>
  <si>
    <t>279361821</t>
  </si>
  <si>
    <t>Výztuž základových zdí nosných betonářskou ocelí 10 505</t>
  </si>
  <si>
    <t>-1234057195</t>
  </si>
  <si>
    <t>67,3*0,4*0,045</t>
  </si>
  <si>
    <t>Svislé a kompletní konstrukce</t>
  </si>
  <si>
    <t>29</t>
  </si>
  <si>
    <t>311235141</t>
  </si>
  <si>
    <t>Zdivo jednovrstvé z cihel broušených přes P10 do P15 na tenkovrstvou maltu tl 240 mm</t>
  </si>
  <si>
    <t>-970266021</t>
  </si>
  <si>
    <t>"1NP" (11,6+4,75+0,115+4,55+4,55)*3,05-0,8*1,97*4-1,1*2,07-1,5*2,07</t>
  </si>
  <si>
    <t>30</t>
  </si>
  <si>
    <t>311235161</t>
  </si>
  <si>
    <t>Zdivo jednovrstvé z cihel broušených přes P10 do P15 na tenkovrstvou maltu tl 300 mm</t>
  </si>
  <si>
    <t>-26466739</t>
  </si>
  <si>
    <t>(11,6+7,2)*3,05-1,8*1,97-0,8*1,97*2</t>
  </si>
  <si>
    <t>31</t>
  </si>
  <si>
    <t>311238653</t>
  </si>
  <si>
    <t>Zdivo jednovrstvé tepelně izolační z cihel broušených P10 s vnitřní izolací z minerální vlny na tenkovrstvou maltu U přes 0,18 do 0,22 W/m2K tl 380 mm</t>
  </si>
  <si>
    <t>-1736968103</t>
  </si>
  <si>
    <t>"první řada cihel"(34,0*2+12,5*2-1,9-2,4)*0,25</t>
  </si>
  <si>
    <t>32</t>
  </si>
  <si>
    <t>311238655</t>
  </si>
  <si>
    <t>Zdivo jednovrstvé tepelně izolační z cihel broušených P10 s vnitřní izolací z minerální vlny na tenkovrstvou maltu U přes 0,18 do 0,22 W/m2K tl 440 mm</t>
  </si>
  <si>
    <t>777131558</t>
  </si>
  <si>
    <t>"1NP" (34,0*2+11,6*2)*3,05-1,0*1,5*2-2,4*1,5-0,8*1,25-1,9*2,57-2,4*1,5*2-2,4*2,57-2,4*1,5-2,4*1,5*5-0,8*1,25</t>
  </si>
  <si>
    <t>"2NP" (34,0*2+11,6*2)*1,0</t>
  </si>
  <si>
    <t>12,5*2*4,845-1,0*2,0*4</t>
  </si>
  <si>
    <t>33</t>
  </si>
  <si>
    <t>317168011</t>
  </si>
  <si>
    <t>Překlad keramický plochý š 115 mm dl 1000 mm</t>
  </si>
  <si>
    <t>952450040</t>
  </si>
  <si>
    <t>34</t>
  </si>
  <si>
    <t>317168012</t>
  </si>
  <si>
    <t>Překlad keramický plochý š 115 mm dl 1250 mm</t>
  </si>
  <si>
    <t>1150537914</t>
  </si>
  <si>
    <t>35</t>
  </si>
  <si>
    <t>317168052</t>
  </si>
  <si>
    <t>Překlad keramický vysoký v 238 mm dl 1250 mm</t>
  </si>
  <si>
    <t>521621912</t>
  </si>
  <si>
    <t>36</t>
  </si>
  <si>
    <t>317168053</t>
  </si>
  <si>
    <t>Překlad keramický vysoký v 238 mm dl 1500 mm</t>
  </si>
  <si>
    <t>492623009</t>
  </si>
  <si>
    <t>37</t>
  </si>
  <si>
    <t>317168054</t>
  </si>
  <si>
    <t>Překlad keramický vysoký v 238 mm dl 1750 mm</t>
  </si>
  <si>
    <t>92917436</t>
  </si>
  <si>
    <t>38</t>
  </si>
  <si>
    <t>317168057</t>
  </si>
  <si>
    <t>Překlad keramický vysoký v 238 mm dl 2500 mm</t>
  </si>
  <si>
    <t>-681926361</t>
  </si>
  <si>
    <t>39</t>
  </si>
  <si>
    <t>317168059</t>
  </si>
  <si>
    <t>Překlad keramický vysoký v 238 mm dl 3000 mm</t>
  </si>
  <si>
    <t>1091979870</t>
  </si>
  <si>
    <t>40</t>
  </si>
  <si>
    <t>317998112</t>
  </si>
  <si>
    <t>Tepelná izolace mezi překlady v 24 cm z EPS tl do 70 mm</t>
  </si>
  <si>
    <t>m</t>
  </si>
  <si>
    <t>1990841034</t>
  </si>
  <si>
    <t>1,25*4+1,25*2+1,25+3,0+2,5+3,0*9+1,25</t>
  </si>
  <si>
    <t>41</t>
  </si>
  <si>
    <t>330321510</t>
  </si>
  <si>
    <t>Sloupy nebo pilíře ze ŽB tř. C 20/25 bez výztuže</t>
  </si>
  <si>
    <t>1914492485</t>
  </si>
  <si>
    <t>"S1"    0,3*0,498*3,25*4</t>
  </si>
  <si>
    <t>42</t>
  </si>
  <si>
    <t>331351121</t>
  </si>
  <si>
    <t>Zřízení bednění čtyřúhelníkových sloupů v do 4 m průřezu do 0,16 m2</t>
  </si>
  <si>
    <t>-2118841250</t>
  </si>
  <si>
    <t>(0,3+0,498)*2*3,25*4</t>
  </si>
  <si>
    <t>43</t>
  </si>
  <si>
    <t>331351122</t>
  </si>
  <si>
    <t>Odstranění bednění čtyřúhelníkových sloupů v do 4 m průřezu do 0,16 m2</t>
  </si>
  <si>
    <t>-1162991826</t>
  </si>
  <si>
    <t>44</t>
  </si>
  <si>
    <t>331351911</t>
  </si>
  <si>
    <t>Příplatek k cenám bednění čtyřúhelníkových sloupů za pohledový beton</t>
  </si>
  <si>
    <t>-2001151144</t>
  </si>
  <si>
    <t>45</t>
  </si>
  <si>
    <t>331361821</t>
  </si>
  <si>
    <t>Výztuž sloupů hranatých betonářskou ocelí 10 505</t>
  </si>
  <si>
    <t>1683028994</t>
  </si>
  <si>
    <t>0,0195+0,181</t>
  </si>
  <si>
    <t>46</t>
  </si>
  <si>
    <t>342244201</t>
  </si>
  <si>
    <t>Příčka z cihel broušených na tenkovrstvou maltu tloušťky 80 mm</t>
  </si>
  <si>
    <t>-1736352638</t>
  </si>
  <si>
    <t>"1NP" (3,465+4,55)*3,05</t>
  </si>
  <si>
    <t>47</t>
  </si>
  <si>
    <t>342244211</t>
  </si>
  <si>
    <t>Příčka z cihel broušených na tenkovrstvou maltu tloušťky 115 mm</t>
  </si>
  <si>
    <t>724147819</t>
  </si>
  <si>
    <t>"1NP" (1,785*2+2,12+0,115+0,9+4,75+0,9+0,115+1,77+12,45+0,885+1,43+4,55+3,02+1,8*0,115+0,9+2,005+0,115+0,9+0,115)*3,05</t>
  </si>
  <si>
    <t>-0,7*1,97*6-0,8*1,97*4</t>
  </si>
  <si>
    <t>48</t>
  </si>
  <si>
    <t>346272236</t>
  </si>
  <si>
    <t>Přizdívka z pórobetonových tvárnic tl 100 mm</t>
  </si>
  <si>
    <t>-1897862026</t>
  </si>
  <si>
    <t>"předstěna WC" 1,77*1,2+0,9*1,2+1,225*1,2+1,7*1,2</t>
  </si>
  <si>
    <t>49</t>
  </si>
  <si>
    <t>346272256</t>
  </si>
  <si>
    <t>Přizdívka z pórobetonových tvárnic tl 150 mm</t>
  </si>
  <si>
    <t>-1561425988</t>
  </si>
  <si>
    <t>1,0*1,2+1,005*1,2+0,9*1,2*2+1,805*1,2+0,95*1,2*2+1,15*1,2</t>
  </si>
  <si>
    <t>Vodorovné konstrukce</t>
  </si>
  <si>
    <t>50</t>
  </si>
  <si>
    <t>411001</t>
  </si>
  <si>
    <t xml:space="preserve">D+M strop nad 1 NP ze stropních panelů Spiroll tl.265mm </t>
  </si>
  <si>
    <t>486937501</t>
  </si>
  <si>
    <t>7,8*1,2*4+7,8*1,2+7,8*0,82+5,72*1,2*9+5,72*0,82+5,69*1,2*9+5,69*0,82+5,54*1,2*9+5,54*0,82+5,25*1,2*4+4,66*1,2*8+4,66*1,05+4,66*0,82</t>
  </si>
  <si>
    <t>3,71*1,2*9+3,71*0,82</t>
  </si>
  <si>
    <t>51</t>
  </si>
  <si>
    <t>411361821</t>
  </si>
  <si>
    <t>Výztuž stropů betonářskou ocelí 10 505</t>
  </si>
  <si>
    <t>346964154</t>
  </si>
  <si>
    <t>"zálivková výztuž"  0,229</t>
  </si>
  <si>
    <t>52</t>
  </si>
  <si>
    <t>413321414</t>
  </si>
  <si>
    <t>Nosníky ze ŽB tř. C 25/30</t>
  </si>
  <si>
    <t>-782010585</t>
  </si>
  <si>
    <t>"P1"  11,6*0,3*0,35*2</t>
  </si>
  <si>
    <t>53</t>
  </si>
  <si>
    <t>413351111</t>
  </si>
  <si>
    <t>Zřízení bednění nosníků a průvlaků bez podpěrné kce výšky do 100 cm</t>
  </si>
  <si>
    <t>1636634512</t>
  </si>
  <si>
    <t>"P1"  11,6*1,0*2</t>
  </si>
  <si>
    <t>54</t>
  </si>
  <si>
    <t>413351112</t>
  </si>
  <si>
    <t>Odstranění bednění nosníků a průvlaků bez podpěrné kce výšky do 100 cm</t>
  </si>
  <si>
    <t>2050202186</t>
  </si>
  <si>
    <t>55</t>
  </si>
  <si>
    <t>413351191</t>
  </si>
  <si>
    <t>Příplatek k cenám bednění nosníků za pohledový beton</t>
  </si>
  <si>
    <t>-535903055</t>
  </si>
  <si>
    <t>56</t>
  </si>
  <si>
    <t>413352111</t>
  </si>
  <si>
    <t>Zřízení podpěrné konstrukce nosníků výšky podepření do 4 m pro nosník výšky do 100 cm</t>
  </si>
  <si>
    <t>1602569276</t>
  </si>
  <si>
    <t>57</t>
  </si>
  <si>
    <t>413352112</t>
  </si>
  <si>
    <t>Odstranění podpěrné konstrukce nosníků výšky podepření do 4 m pro nosník výšky do 100 cm</t>
  </si>
  <si>
    <t>1748347863</t>
  </si>
  <si>
    <t>58</t>
  </si>
  <si>
    <t>413361821</t>
  </si>
  <si>
    <t>Výztuž nosníků, volných trámů nebo průvlaků volných trámů betonářskou ocelí 10 505</t>
  </si>
  <si>
    <t>-450174466</t>
  </si>
  <si>
    <t>0,0655+0,4275</t>
  </si>
  <si>
    <t>59</t>
  </si>
  <si>
    <t>417321414</t>
  </si>
  <si>
    <t>Ztužující pásy a věnce ze ŽB tř. C 20/25</t>
  </si>
  <si>
    <t>1627100835</t>
  </si>
  <si>
    <t>"V1"  67,6*0,35*0,265</t>
  </si>
  <si>
    <t>"V2"  26,0*0,205*0,265</t>
  </si>
  <si>
    <t>"V3"  15,1*0,15*0,265</t>
  </si>
  <si>
    <t>"V4" 139,0*0,3*0,25</t>
  </si>
  <si>
    <t>"VP"  75,2*0,35*0,3</t>
  </si>
  <si>
    <t>60</t>
  </si>
  <si>
    <t>417351115</t>
  </si>
  <si>
    <t>Zřízení bednění ztužujících věnců</t>
  </si>
  <si>
    <t>1285296697</t>
  </si>
  <si>
    <t>67,6*0,265*2+26,0*0,265*2+15,1*0,265*2+139,0*0,25*2+75,2*0,3*2</t>
  </si>
  <si>
    <t>61</t>
  </si>
  <si>
    <t>417351116</t>
  </si>
  <si>
    <t>Odstranění bednění ztužujících věnců</t>
  </si>
  <si>
    <t>-1765030723</t>
  </si>
  <si>
    <t>62</t>
  </si>
  <si>
    <t>417361821</t>
  </si>
  <si>
    <t>Výztuž ztužujících pásů a věnců betonářskou ocelí 10 505</t>
  </si>
  <si>
    <t>523719375</t>
  </si>
  <si>
    <t>0,1845+0,7205</t>
  </si>
  <si>
    <t>63</t>
  </si>
  <si>
    <t>417362021</t>
  </si>
  <si>
    <t>Výztuž ztužujících pásů a věnců svařovanými sítěmi Kari</t>
  </si>
  <si>
    <t>-1841749202</t>
  </si>
  <si>
    <t>64</t>
  </si>
  <si>
    <t>434001</t>
  </si>
  <si>
    <t xml:space="preserve">D+M  prefabrikované schodiště </t>
  </si>
  <si>
    <t>1854954108</t>
  </si>
  <si>
    <t>1,12+0,63+0,62</t>
  </si>
  <si>
    <t>Komunikace pozemní</t>
  </si>
  <si>
    <t>65</t>
  </si>
  <si>
    <t>564861113</t>
  </si>
  <si>
    <t>Podklad ze štěrkodrtě ŠD tl 220 mm</t>
  </si>
  <si>
    <t>-469509956</t>
  </si>
  <si>
    <t>66</t>
  </si>
  <si>
    <t>565135111</t>
  </si>
  <si>
    <t>Asfaltový beton vrstva podkladní ACP 16 (obalované kamenivo OKS) tl 50 mm š do 3 m</t>
  </si>
  <si>
    <t>-2124634281</t>
  </si>
  <si>
    <t>67</t>
  </si>
  <si>
    <t>567122112</t>
  </si>
  <si>
    <t>Podklad ze směsi stmelené cementem SC C 8/10 (KSC I) tl 130 mm</t>
  </si>
  <si>
    <t>-1709516047</t>
  </si>
  <si>
    <t>68</t>
  </si>
  <si>
    <t>573211107</t>
  </si>
  <si>
    <t>Postřik živičný spojovací z asfaltu v množství 0,30 kg/m2</t>
  </si>
  <si>
    <t>870169752</t>
  </si>
  <si>
    <t>69</t>
  </si>
  <si>
    <t>573231106</t>
  </si>
  <si>
    <t>Postřik živičný spojovací ze silniční emulze v množství 0,30 kg/m2</t>
  </si>
  <si>
    <t>-1994070836</t>
  </si>
  <si>
    <t>558,8*2</t>
  </si>
  <si>
    <t>70</t>
  </si>
  <si>
    <t>577134131</t>
  </si>
  <si>
    <t>Asfaltový beton vrstva obrusná ACO 11 (ABS) tř. I tl 40 mm š do 3 m z modifikovaného asfaltu</t>
  </si>
  <si>
    <t>-1453333239</t>
  </si>
  <si>
    <t>71</t>
  </si>
  <si>
    <t>577155132</t>
  </si>
  <si>
    <t>Asfaltový beton vrstva ložní ACL 16 (ABH) tl 60 mm š do 3 m z modifikovaného asfaltu</t>
  </si>
  <si>
    <t>-1467815324</t>
  </si>
  <si>
    <t>Úpravy povrchů, podlahy a osazování výplní</t>
  </si>
  <si>
    <t>72</t>
  </si>
  <si>
    <t>611142001</t>
  </si>
  <si>
    <t>Potažení vnitřních stropů sklovláknitým pletivem vtlačeným do tenkovrstvé hmoty</t>
  </si>
  <si>
    <t>1913342636</t>
  </si>
  <si>
    <t>"1NP-místn. č.103,112"  3,2+194,9</t>
  </si>
  <si>
    <t>73</t>
  </si>
  <si>
    <t>611311131</t>
  </si>
  <si>
    <t>Potažení vnitřních rovných stropů vápenným štukem tloušťky do 3 mm</t>
  </si>
  <si>
    <t>-2062043705</t>
  </si>
  <si>
    <t>74</t>
  </si>
  <si>
    <t>612321141</t>
  </si>
  <si>
    <t>Vápenocementová omítka štuková dvouvrstvá vnitřních stěn nanášená ručně</t>
  </si>
  <si>
    <t>712389229</t>
  </si>
  <si>
    <t>66,287*2+50,642*2+434,034-77,628</t>
  </si>
  <si>
    <t>75</t>
  </si>
  <si>
    <t>612321191</t>
  </si>
  <si>
    <t>Příplatek k vápenocementové omítce vnitřních stěn za každých dalších 5 mm tloušťky ručně</t>
  </si>
  <si>
    <t>-1802914276</t>
  </si>
  <si>
    <t>76</t>
  </si>
  <si>
    <t>612331111</t>
  </si>
  <si>
    <t>Cementová omítka hrubá jednovrstvá zatřená vnitřních stěn nanášená ručně</t>
  </si>
  <si>
    <t>621086576</t>
  </si>
  <si>
    <t xml:space="preserve">"pod vnitřní obklady"  </t>
  </si>
  <si>
    <t>"místn. č.105"  (3,72+3,02)*2*1,8-0,7*1,8*2-0,8*1,8*2</t>
  </si>
  <si>
    <t>(1,8+0,9)*2*1,8-0,7*1,8</t>
  </si>
  <si>
    <t>"č.106"(1,785*6+1,0*2+1,005*2+0,9*2+0,85*2+0,115*2+1,71*2+3,135*2+1,77*2+0,9*2)*1,8-0,7*1,8*8-0,8*1,8*2</t>
  </si>
  <si>
    <t>"č.107,108" 2,5*0,6*2</t>
  </si>
  <si>
    <t>77</t>
  </si>
  <si>
    <t>613321141</t>
  </si>
  <si>
    <t>Vápenocementová omítka štuková dvouvrstvá vnitřních pilířů nebo sloupů nanášená ručně</t>
  </si>
  <si>
    <t>1857040868</t>
  </si>
  <si>
    <t>"ostění"  590,264*0,07</t>
  </si>
  <si>
    <t>78</t>
  </si>
  <si>
    <t>613321191</t>
  </si>
  <si>
    <t>Příplatek k vápenocementové omítce vnitřních sloupů za každých dalších 5 mm tloušťky ručně</t>
  </si>
  <si>
    <t>-241906899</t>
  </si>
  <si>
    <t>79</t>
  </si>
  <si>
    <t>622143004</t>
  </si>
  <si>
    <t>Montáž omítkových samolepících začišťovacích profilů pro spojení s okenním rámem</t>
  </si>
  <si>
    <t>1041653268</t>
  </si>
  <si>
    <t>1,0*2+1,5*4+2,4*9+1,5*18+0,8+1,25*2+1,9+2,57*2+2,4+2,57*2+0,8*1,25*2+1,0*4+2,0*8</t>
  </si>
  <si>
    <t>96,48</t>
  </si>
  <si>
    <t>80</t>
  </si>
  <si>
    <t>M</t>
  </si>
  <si>
    <t>59051476</t>
  </si>
  <si>
    <t>profil začišťovací PVC 9mm s výztužnou tkaninou pro ostění ETICS</t>
  </si>
  <si>
    <t>-1700705521</t>
  </si>
  <si>
    <t>192,96*1,05 'Přepočtené koeficientem množství</t>
  </si>
  <si>
    <t>81</t>
  </si>
  <si>
    <t>622321121</t>
  </si>
  <si>
    <t>Vápenocementová omítka hladká jednovrstvá vnějších stěn nanášená ručně</t>
  </si>
  <si>
    <t>-222534607</t>
  </si>
  <si>
    <t>"pohled severní"  34,0*4,15-2,4*1,5*5-0,8*1,25</t>
  </si>
  <si>
    <t>"pohled jižní"  34,0*4,15-2,4*1,5*4-0,8*1,25-1,9*2,57-2,4*2,57</t>
  </si>
  <si>
    <t>"pohled západní" 12,5*4,15+12,5*4,95*0,5-1,0*1,5*2-1,0*2,0*2</t>
  </si>
  <si>
    <t>"pohled východní" 12,5*4,15+12,5*4,95*0,5-1,0*2,0*2</t>
  </si>
  <si>
    <t>82</t>
  </si>
  <si>
    <t>622531001</t>
  </si>
  <si>
    <t>Tenkovrstvá silikonová zrnitá omítka tl. 1,0 mm včetně penetrace vnějších stěn</t>
  </si>
  <si>
    <t>-471704012</t>
  </si>
  <si>
    <t>"sokl" 0,35*(34,0*2+12,5*2)</t>
  </si>
  <si>
    <t>83</t>
  </si>
  <si>
    <t>622531031</t>
  </si>
  <si>
    <t>Tenkovrstvá silikonová zrnitá omítka tl. 3,0 mm včetně penetrace vnějších stěn</t>
  </si>
  <si>
    <t>-2097649417</t>
  </si>
  <si>
    <t>391,375-78,875</t>
  </si>
  <si>
    <t>84</t>
  </si>
  <si>
    <t>623321121</t>
  </si>
  <si>
    <t>Vápenocementová omítka hladká jednovrstvá vnějších pilířů nebo sloupů nanášená ručně</t>
  </si>
  <si>
    <t>73443795</t>
  </si>
  <si>
    <t>"ostění" 312,5*0,07</t>
  </si>
  <si>
    <t>85</t>
  </si>
  <si>
    <t>629135101</t>
  </si>
  <si>
    <t>Vyrovnávací vrstva pod klempířské prvky z MC š do 150 mm</t>
  </si>
  <si>
    <t>-554406068</t>
  </si>
  <si>
    <t>86</t>
  </si>
  <si>
    <t>629135102</t>
  </si>
  <si>
    <t>Vyrovnávací vrstva pod klempířské prvky z MC š do 300 mm</t>
  </si>
  <si>
    <t>237069822</t>
  </si>
  <si>
    <t>22,5+2,2+4,4+1,8+6,7</t>
  </si>
  <si>
    <t>87</t>
  </si>
  <si>
    <t>629991011</t>
  </si>
  <si>
    <t>Zakrytí výplní otvorů a svislých ploch fólií přilepenou lepící páskou</t>
  </si>
  <si>
    <t>1194473495</t>
  </si>
  <si>
    <t>1,30*1,5*2+2,4*1,5*9+0,8*1,25+1,9*2,57+2,4*2,57+0,8*1,25</t>
  </si>
  <si>
    <t>1,0*2,0*4+2,4*1,5*2+1,6*1,5</t>
  </si>
  <si>
    <t>49,351+17,6</t>
  </si>
  <si>
    <t>88</t>
  </si>
  <si>
    <t>631311126</t>
  </si>
  <si>
    <t>Mazanina tl do 120 mm z betonu prostého bez zvýšených nároků na prostředí tř. C 25/30</t>
  </si>
  <si>
    <t>-786608395</t>
  </si>
  <si>
    <t>"skladba S4"   147,6*0,1</t>
  </si>
  <si>
    <t>89</t>
  </si>
  <si>
    <t>631311127</t>
  </si>
  <si>
    <t>Mazanina tl do 120 mm z betonu prostého bez zvýšených nároků na prostředí tř. C 30/37</t>
  </si>
  <si>
    <t>6537534</t>
  </si>
  <si>
    <t>"skladba PD3"  194,9*0,115</t>
  </si>
  <si>
    <t>90</t>
  </si>
  <si>
    <t>631319012</t>
  </si>
  <si>
    <t>Příplatek k mazanině tl do 120 mm za přehlazení povrchu</t>
  </si>
  <si>
    <t>1364428525</t>
  </si>
  <si>
    <t>91</t>
  </si>
  <si>
    <t>631319022</t>
  </si>
  <si>
    <t>Příplatek k mazanině tl do 120 mm za přehlazení s poprášením cementem</t>
  </si>
  <si>
    <t>1919164465</t>
  </si>
  <si>
    <t>92</t>
  </si>
  <si>
    <t>631319173</t>
  </si>
  <si>
    <t>Příplatek k mazanině tl do 120 mm za stržení povrchu spodní vrstvy před vložením výztuže</t>
  </si>
  <si>
    <t>396117274</t>
  </si>
  <si>
    <t>93</t>
  </si>
  <si>
    <t>631319203</t>
  </si>
  <si>
    <t>Příplatek k mazaninám za přidání ocelových vláken (drátkobeton) pro objemové vyztužení 25 kg/m3</t>
  </si>
  <si>
    <t>1652714627</t>
  </si>
  <si>
    <t>94</t>
  </si>
  <si>
    <t>631362021</t>
  </si>
  <si>
    <t>Výztuž mazanin svařovanými sítěmi Kari</t>
  </si>
  <si>
    <t>1677335099</t>
  </si>
  <si>
    <t>147,6*0,00303*1,25</t>
  </si>
  <si>
    <t>95</t>
  </si>
  <si>
    <t>632441220</t>
  </si>
  <si>
    <t>Potěr anhydritový samonivelační litý C25 do 50 mm</t>
  </si>
  <si>
    <t>-1092245786</t>
  </si>
  <si>
    <t>"skladba PD1,PD2"  10,9+6,5+6,15+11,8+13,25+12,8+14,5+20,0+19,8+20,16+20,5+18,85</t>
  </si>
  <si>
    <t>"skladba S2,S1" 30,0+17,5+3,4+24,8+18,6+8,75+8,5+21,8+14,1+14,1+20,0+13,8</t>
  </si>
  <si>
    <t>96</t>
  </si>
  <si>
    <t>632481213</t>
  </si>
  <si>
    <t>Separační vrstva z PE fólie</t>
  </si>
  <si>
    <t>-1887657519</t>
  </si>
  <si>
    <t>97</t>
  </si>
  <si>
    <t>634112113</t>
  </si>
  <si>
    <t>Obvodová dilatace podlahovým páskem z pěnového PE mezi stěnou a mazaninou nebo potěrem v 80 mm</t>
  </si>
  <si>
    <t>-448087667</t>
  </si>
  <si>
    <t>370,56*1,05</t>
  </si>
  <si>
    <t>98</t>
  </si>
  <si>
    <t>637211122</t>
  </si>
  <si>
    <t>Okapový chodník z betonových dlaždic tl 60 mm kladených do písku se zalitím spár MC</t>
  </si>
  <si>
    <t>2102263959</t>
  </si>
  <si>
    <t>46,5*0,5</t>
  </si>
  <si>
    <t>99</t>
  </si>
  <si>
    <t>637311131</t>
  </si>
  <si>
    <t>Okapový chodník z betonových záhonových obrubníků lože beton</t>
  </si>
  <si>
    <t>-1624142923</t>
  </si>
  <si>
    <t>Ostatní konstrukce a práce, bourání</t>
  </si>
  <si>
    <t>100</t>
  </si>
  <si>
    <t>916131213</t>
  </si>
  <si>
    <t>Osazení silničního obrubníku betonového stojatého s boční opěrou do lože z betonu prostého</t>
  </si>
  <si>
    <t>-35906765</t>
  </si>
  <si>
    <t>101</t>
  </si>
  <si>
    <t>59217031</t>
  </si>
  <si>
    <t>obrubník betonový silniční 1000x150x250mm</t>
  </si>
  <si>
    <t>-903668227</t>
  </si>
  <si>
    <t>102,4*1,02 'Přepočtené koeficientem množství</t>
  </si>
  <si>
    <t>102</t>
  </si>
  <si>
    <t>941111121</t>
  </si>
  <si>
    <t>Montáž lešení řadového trubkového lehkého s podlahami zatížení do 200 kg/m2 š do 1,2 m v do 10 m</t>
  </si>
  <si>
    <t>73053855</t>
  </si>
  <si>
    <t>(32,55+391,375+133,902*0,5)*1,15</t>
  </si>
  <si>
    <t>103</t>
  </si>
  <si>
    <t>941111221</t>
  </si>
  <si>
    <t>Příplatek k lešení řadovému trubkovému lehkému s podlahami š 1,2 m v 10 m za první a ZKD den použití</t>
  </si>
  <si>
    <t>-1637288009</t>
  </si>
  <si>
    <t>564,507*60</t>
  </si>
  <si>
    <t>104</t>
  </si>
  <si>
    <t>941111821</t>
  </si>
  <si>
    <t>Demontáž lešení řadového trubkového lehkého s podlahami zatížení do 200 kg/m2 š do 1,2 m v do 10 m</t>
  </si>
  <si>
    <t>475962618</t>
  </si>
  <si>
    <t>105</t>
  </si>
  <si>
    <t>949101111</t>
  </si>
  <si>
    <t>Lešení pomocné pro objekty pozemních staveb s lešeňovou podlahou v do 1,9 m zatížení do 150 kg/m2</t>
  </si>
  <si>
    <t>1363893697</t>
  </si>
  <si>
    <t>10,9+6,5+6,15+11,8+13,25+12,8+14,5+20,0+19,8+20,16+20,5+18,85+194,9+30,0+147,6+17,5+3,4+24,8+18,6+8,75+8,5+21,8+14,1*2+20,0+13,8+14,1+8,4</t>
  </si>
  <si>
    <t>106</t>
  </si>
  <si>
    <t>952901111</t>
  </si>
  <si>
    <t>Vyčištění budov bytové a občanské výstavby při výšce podlaží do 4 m</t>
  </si>
  <si>
    <t>-903444659</t>
  </si>
  <si>
    <t>34,0*12,5+34,0*12,5</t>
  </si>
  <si>
    <t>998</t>
  </si>
  <si>
    <t>Přesun hmot</t>
  </si>
  <si>
    <t>107</t>
  </si>
  <si>
    <t>998011002</t>
  </si>
  <si>
    <t>Přesun hmot pro budovy zděné v do 12 m</t>
  </si>
  <si>
    <t>-1031960451</t>
  </si>
  <si>
    <t>PSV</t>
  </si>
  <si>
    <t>Práce a dodávky PSV</t>
  </si>
  <si>
    <t>711</t>
  </si>
  <si>
    <t>Izolace proti vodě, vlhkosti a plynům</t>
  </si>
  <si>
    <t>108</t>
  </si>
  <si>
    <t>711111001</t>
  </si>
  <si>
    <t>Provedení izolace proti zemní vlhkosti vodorovné za studena nátěrem penetračním</t>
  </si>
  <si>
    <t>-2137995881</t>
  </si>
  <si>
    <t>109</t>
  </si>
  <si>
    <t>11163150</t>
  </si>
  <si>
    <t>lak penetrační asfaltový</t>
  </si>
  <si>
    <t>-452658327</t>
  </si>
  <si>
    <t>417,27*0,00033 'Přepočtené koeficientem množství</t>
  </si>
  <si>
    <t>110</t>
  </si>
  <si>
    <t>711112001</t>
  </si>
  <si>
    <t>Provedení izolace proti zemní vlhkosti svislé za studena nátěrem penetračním</t>
  </si>
  <si>
    <t>515099577</t>
  </si>
  <si>
    <t>0,85*(34,0*2+12,5*2)</t>
  </si>
  <si>
    <t>111</t>
  </si>
  <si>
    <t>-884391859</t>
  </si>
  <si>
    <t>79,05*0,00034 'Přepočtené koeficientem množství</t>
  </si>
  <si>
    <t>112</t>
  </si>
  <si>
    <t>711141559</t>
  </si>
  <si>
    <t>Provedení izolace proti zemní vlhkosti pásy přitavením vodorovné NAIP</t>
  </si>
  <si>
    <t>-1028655585</t>
  </si>
  <si>
    <t>113</t>
  </si>
  <si>
    <t>711142559</t>
  </si>
  <si>
    <t>Provedení izolace proti zemní vlhkosti pásy přitavením svislé NAIP</t>
  </si>
  <si>
    <t>1580389105</t>
  </si>
  <si>
    <t>114</t>
  </si>
  <si>
    <t>62853004</t>
  </si>
  <si>
    <t>pás asfaltový natavitelný modifikovaný SBS tl 4,0mm s vložkou ze skleněné tkaniny a spalitelnou PE fólií nebo jemnozrnným minerálním posypem na horním povrchu</t>
  </si>
  <si>
    <t>-1758247854</t>
  </si>
  <si>
    <t>79,05*1,221 'Přepočtené koeficientem množství</t>
  </si>
  <si>
    <t>115</t>
  </si>
  <si>
    <t>-478868211</t>
  </si>
  <si>
    <t>417,27*1,1655 'Přepočtené koeficientem množství</t>
  </si>
  <si>
    <t>116</t>
  </si>
  <si>
    <t>711161212</t>
  </si>
  <si>
    <t>Izolace proti zemní vlhkosti nopovou fólií svislá, nopek v 8,0 mm, tl do 0,6 mm</t>
  </si>
  <si>
    <t>1579469866</t>
  </si>
  <si>
    <t>117</t>
  </si>
  <si>
    <t>711161383.ONL</t>
  </si>
  <si>
    <t>Izolace proti zemní vlhkosti nopovou fólií ukončení horní lištou FONDALINE</t>
  </si>
  <si>
    <t>-135040940</t>
  </si>
  <si>
    <t>34,0*2+12,5*2</t>
  </si>
  <si>
    <t>118</t>
  </si>
  <si>
    <t>711191201</t>
  </si>
  <si>
    <t>Provedení izolace proti zemní vlhkosti hydroizolační stěrkou vodorovné na betonu, 2 vrstvy vč. dodávky</t>
  </si>
  <si>
    <t>1160505198</t>
  </si>
  <si>
    <t>12,8*1,3+14,5*1,3+8,75*1,3+8,5*1,3</t>
  </si>
  <si>
    <t>119</t>
  </si>
  <si>
    <t>711192201</t>
  </si>
  <si>
    <t>Provedení izolace proti zemní vlhkosti hydroizolační stěrkou svislé na betonu, 2 vrstvy vč. dodávky</t>
  </si>
  <si>
    <t>-978256705</t>
  </si>
  <si>
    <t>"sprcha" (1,785+0,9)*2*2,0-0,7*1,97</t>
  </si>
  <si>
    <t>120</t>
  </si>
  <si>
    <t>998711202</t>
  </si>
  <si>
    <t>Přesun hmot procentní pro izolace proti vodě, vlhkosti a plynům v objektech v do 12 m</t>
  </si>
  <si>
    <t>%</t>
  </si>
  <si>
    <t>1060003631</t>
  </si>
  <si>
    <t>713</t>
  </si>
  <si>
    <t>Izolace tepelné</t>
  </si>
  <si>
    <t>121</t>
  </si>
  <si>
    <t>713121111</t>
  </si>
  <si>
    <t>Montáž izolace tepelné podlah volně kladenými rohožemi, pásy, dílci, deskami 1 vrstva</t>
  </si>
  <si>
    <t>380692615</t>
  </si>
  <si>
    <t xml:space="preserve">"1NP" </t>
  </si>
  <si>
    <t>"skladba PD1,PD2" 10,9+6,5+6,15+11,8+13,25+12,8+14,5+20,0+19,8+20,16+20,5+18,85</t>
  </si>
  <si>
    <t>"skladba PD3"  194,9</t>
  </si>
  <si>
    <t>"skladba S1,S2"  30,0+17,5+3,4+24,8+18,6+8,75+8,5+21,8+14,1+14,1+20,0+13,8+8,4</t>
  </si>
  <si>
    <t>122</t>
  </si>
  <si>
    <t>28372205</t>
  </si>
  <si>
    <t>deska EPS 100 kašírovaná asfaltovým pásem V60 S35 tl 120mm</t>
  </si>
  <si>
    <t>951012506</t>
  </si>
  <si>
    <t>175,21*1,02 'Přepočtené koeficientem množství</t>
  </si>
  <si>
    <t>123</t>
  </si>
  <si>
    <t>28375922</t>
  </si>
  <si>
    <t>deska EPS 200 do plochých střech a podlah λ=0,034 tl 60mm</t>
  </si>
  <si>
    <t>-277471415</t>
  </si>
  <si>
    <t>194,9*1,02 'Přepočtené koeficientem množství</t>
  </si>
  <si>
    <t>124</t>
  </si>
  <si>
    <t>RKW.112404</t>
  </si>
  <si>
    <t>deska izolační podlahová ROCKWOOL STEPROCK ND 600x1000x40 mm</t>
  </si>
  <si>
    <t>1938472814</t>
  </si>
  <si>
    <t>203,75*1,02 'Přepočtené koeficientem množství</t>
  </si>
  <si>
    <t>125</t>
  </si>
  <si>
    <t>713131121</t>
  </si>
  <si>
    <t>Montáž izolace tepelné stěn přichycením dráty rohoží, pásů, dílců, desek</t>
  </si>
  <si>
    <t>-951361337</t>
  </si>
  <si>
    <t>33,04*2</t>
  </si>
  <si>
    <t>126</t>
  </si>
  <si>
    <t>ISV.8592248000819</t>
  </si>
  <si>
    <t>Isover UNI 100mm, λD = 0,035 (W·m-1·K-1),1200x600x100mm, univerzální izolace z čedičových vláken, vhodná zejména mezi a pod krokve.</t>
  </si>
  <si>
    <t>1460085715</t>
  </si>
  <si>
    <t>33,04*1,05 'Přepočtené koeficientem množství</t>
  </si>
  <si>
    <t>127</t>
  </si>
  <si>
    <t>ISV.8592248000901</t>
  </si>
  <si>
    <t>Isover UNI 160mm, λD = 0,035 (W·m-1·K-1),1200x600x160mm, univerzální izolace z čedičových vláken, vhodná zejména mezi a pod krokve.</t>
  </si>
  <si>
    <t>-1153935308</t>
  </si>
  <si>
    <t>128</t>
  </si>
  <si>
    <t>713131141</t>
  </si>
  <si>
    <t>Montáž izolace tepelné stěn a základů lepením celoplošně rohoží, pásů, dílců, desek</t>
  </si>
  <si>
    <t>400308673</t>
  </si>
  <si>
    <t>(34,0*2+12,5*2)*0,85</t>
  </si>
  <si>
    <t>129</t>
  </si>
  <si>
    <t>28376380</t>
  </si>
  <si>
    <t>deska z polystyrénu XPS, hrana polodrážková a hladký povrch s vyšší odolností tl 60mm</t>
  </si>
  <si>
    <t>-1752268665</t>
  </si>
  <si>
    <t>79,05*1,05 'Přepočtené koeficientem množství</t>
  </si>
  <si>
    <t>130</t>
  </si>
  <si>
    <t>713131151</t>
  </si>
  <si>
    <t>Montáž izolace tepelné stěn a základů volně vloženými rohožemi, pásy, dílci, deskami 1 vrstva</t>
  </si>
  <si>
    <t>1890480665</t>
  </si>
  <si>
    <t>"dle detailu č.2"  0,6*(34,0*2+12,5*2)</t>
  </si>
  <si>
    <t>131</t>
  </si>
  <si>
    <t>28375950</t>
  </si>
  <si>
    <t>deska EPS 100 fasádní λ=0,037 tl 100mm</t>
  </si>
  <si>
    <t>1353086631</t>
  </si>
  <si>
    <t>55,8*1,05 'Přepočtené koeficientem množství</t>
  </si>
  <si>
    <t>132</t>
  </si>
  <si>
    <t>998713202</t>
  </si>
  <si>
    <t>Přesun hmot procentní pro izolace tepelné v objektech v do 12 m</t>
  </si>
  <si>
    <t>-975638683</t>
  </si>
  <si>
    <t>721</t>
  </si>
  <si>
    <t>Zdravotechnika</t>
  </si>
  <si>
    <t>133</t>
  </si>
  <si>
    <t>721001</t>
  </si>
  <si>
    <t xml:space="preserve">D+M vnitřní rozvody vody,plynu a kanalizace vč. zařiz. předmětů </t>
  </si>
  <si>
    <t>kpl</t>
  </si>
  <si>
    <t>1940321522</t>
  </si>
  <si>
    <t>134</t>
  </si>
  <si>
    <t>721002</t>
  </si>
  <si>
    <t xml:space="preserve">D+M venkovní rozvody vody,plynu a kanalizace vč. zemních prací </t>
  </si>
  <si>
    <t>-1818206760</t>
  </si>
  <si>
    <t>731</t>
  </si>
  <si>
    <t xml:space="preserve">Ústřední vytápění </t>
  </si>
  <si>
    <t>135</t>
  </si>
  <si>
    <t>731001</t>
  </si>
  <si>
    <t>ÚT-podlahové vytápění</t>
  </si>
  <si>
    <t>-2003660088</t>
  </si>
  <si>
    <t>741</t>
  </si>
  <si>
    <t>Elektroinstalace - silnoproud</t>
  </si>
  <si>
    <t>136</t>
  </si>
  <si>
    <t>741001</t>
  </si>
  <si>
    <t>441326693</t>
  </si>
  <si>
    <t>751</t>
  </si>
  <si>
    <t>Vzduchotechnika</t>
  </si>
  <si>
    <t>137</t>
  </si>
  <si>
    <t>751001</t>
  </si>
  <si>
    <t xml:space="preserve">D+M rozvody VZT vč. jednotek </t>
  </si>
  <si>
    <t>2108659686</t>
  </si>
  <si>
    <t>762</t>
  </si>
  <si>
    <t>Konstrukce tesařské</t>
  </si>
  <si>
    <t>138</t>
  </si>
  <si>
    <t>762001</t>
  </si>
  <si>
    <t xml:space="preserve">D+M bednění okrajů střechy z prken tl. 24mm vč. lakování </t>
  </si>
  <si>
    <t>-197348480</t>
  </si>
  <si>
    <t>139</t>
  </si>
  <si>
    <t>762083121</t>
  </si>
  <si>
    <t>Impregnace řeziva proti dřevokaznému hmyzu, houbám a plísním máčením třída ohrožení 1 a 2</t>
  </si>
  <si>
    <t>-1547745649</t>
  </si>
  <si>
    <t>25,384+4,068</t>
  </si>
  <si>
    <t>140</t>
  </si>
  <si>
    <t>762332131</t>
  </si>
  <si>
    <t>Montáž vázaných kcí krovů pravidelných z hraněného řeziva průřezové plochy do 120 cm2</t>
  </si>
  <si>
    <t>-2123473850</t>
  </si>
  <si>
    <t>6,415*8+1,19*12+1,34*6+1,64*6+1,86*12</t>
  </si>
  <si>
    <t>141</t>
  </si>
  <si>
    <t>60512125</t>
  </si>
  <si>
    <t>hranol stavební řezivo průřezu do 120cm2 do dl 6m</t>
  </si>
  <si>
    <t>-747725191</t>
  </si>
  <si>
    <t>6,415*8*0,04*0,16*1,1+1,19*12*0,08*0,14*1,1+1,34*6*0,06*0,14*1,1+1,64*6*0,06*0,14*1,1+1,86*12*0,06*0,1*1,1</t>
  </si>
  <si>
    <t>142</t>
  </si>
  <si>
    <t>762332132</t>
  </si>
  <si>
    <t>Montáž vázaných kcí krovů pravidelných z hraněného řeziva průřezové plochy do 224 cm2</t>
  </si>
  <si>
    <t>-1604622732</t>
  </si>
  <si>
    <t>34,0+5,3+6,675+6,64+3,6+4,17*2+3,4+3,3*18+7,4*50+4,0*3+4,5*9+2,1*2+2,6*4+4,2*9+2,88*15+2,0*55+1,1*15+6,415*27+11,3+11,3+35,0+3,07*6</t>
  </si>
  <si>
    <t>3,0*37+1,7*10</t>
  </si>
  <si>
    <t>143</t>
  </si>
  <si>
    <t>60512130</t>
  </si>
  <si>
    <t>hranol stavební řezivo průřezu do 224cm2 do dl 6m</t>
  </si>
  <si>
    <t>-1630605098</t>
  </si>
  <si>
    <t>(34,0+5,3+6,675+6,64+3,6)*0,14*0,14*1,1+4,17*2*0,14*0,1*1,1</t>
  </si>
  <si>
    <t>3,3*18*0,14*0,14*1,1+(7,4*50+4,0*3+4,5*9+2,1*2+2,6*4)*0,12*0,16*1,1+4,2*9*0,08*0,16*1,1+2,88*15*0,08*0,16*1,1</t>
  </si>
  <si>
    <t>1,1*15*0,08*0,136*1,1+2,0*55*0,08*0,136*1,1+6,415*27*0,08*0,16*1,1+11,3*0,14*0,1*1,1+11,3*0,14*0,16*1,1+35,0*0,08*0,16*1,1+3,07*6*0,14*0,14*1,1</t>
  </si>
  <si>
    <t>3,0*37*0,08*0,16*1,1+1,7*10*0,14*0,14*1,1</t>
  </si>
  <si>
    <t>144</t>
  </si>
  <si>
    <t>762332133</t>
  </si>
  <si>
    <t>Montáž vázaných kcí krovů pravidelných z hraněného řeziva průřezové plochy do 288 cm2</t>
  </si>
  <si>
    <t>-1116388392</t>
  </si>
  <si>
    <t>1,8*4</t>
  </si>
  <si>
    <t>145</t>
  </si>
  <si>
    <t>60512135</t>
  </si>
  <si>
    <t>hranol stavební řezivo průřezu do 288cm2 do dl 6m</t>
  </si>
  <si>
    <t>-1845415780</t>
  </si>
  <si>
    <t>1,8*4*0,14*0,2*1,1</t>
  </si>
  <si>
    <t>146</t>
  </si>
  <si>
    <t>762332134</t>
  </si>
  <si>
    <t>Montáž vázaných kcí krovů pravidelných z hraněného řeziva průřezové plochy do 450 cm2</t>
  </si>
  <si>
    <t>991633650</t>
  </si>
  <si>
    <t>34,0*2+1,8*4+35,0</t>
  </si>
  <si>
    <t>147</t>
  </si>
  <si>
    <t>60512140</t>
  </si>
  <si>
    <t>hranol stavební řezivo průřezu do 450cm2 do dl 6m</t>
  </si>
  <si>
    <t>1625026855</t>
  </si>
  <si>
    <t>148</t>
  </si>
  <si>
    <t>762341014</t>
  </si>
  <si>
    <t>Bednění střech rovných z desek OSB tl 18 mm na sraz šroubovaných na krokve</t>
  </si>
  <si>
    <t>-1141211720</t>
  </si>
  <si>
    <t>33,044*2</t>
  </si>
  <si>
    <t>149</t>
  </si>
  <si>
    <t>-1390403160</t>
  </si>
  <si>
    <t>312,0+256,0</t>
  </si>
  <si>
    <t>150</t>
  </si>
  <si>
    <t>762341210</t>
  </si>
  <si>
    <t>Montáž bednění střech rovných a šikmých sklonu do 60° z hrubých prken na sraz</t>
  </si>
  <si>
    <t>-1877376459</t>
  </si>
  <si>
    <t>16,2*2+13,7+108,0</t>
  </si>
  <si>
    <t>151</t>
  </si>
  <si>
    <t>60515111</t>
  </si>
  <si>
    <t>řezivo jehličnaté boční prkno 20-30mm</t>
  </si>
  <si>
    <t>1181786162</t>
  </si>
  <si>
    <t>154,1*0,024*1,1</t>
  </si>
  <si>
    <t>152</t>
  </si>
  <si>
    <t>762342214</t>
  </si>
  <si>
    <t>Montáž laťování na střechách jednoduchých sklonu do 60° osové vzdálenosti do 360 mm</t>
  </si>
  <si>
    <t>630137749</t>
  </si>
  <si>
    <t>153</t>
  </si>
  <si>
    <t>60514114</t>
  </si>
  <si>
    <t>řezivo jehličnaté lať impregnovaná dl 4 m</t>
  </si>
  <si>
    <t>199490656</t>
  </si>
  <si>
    <t>36*116*0,04*0,06*1,1</t>
  </si>
  <si>
    <t>154</t>
  </si>
  <si>
    <t>762342441</t>
  </si>
  <si>
    <t>Montáž lišt trojúhelníkových nebo kontralatí na střechách sklonu do 60°</t>
  </si>
  <si>
    <t>763790298</t>
  </si>
  <si>
    <t>8,6*70+3,0*37</t>
  </si>
  <si>
    <t>155</t>
  </si>
  <si>
    <t>-952288008</t>
  </si>
  <si>
    <t>713,0*0,04*0,06*1,1</t>
  </si>
  <si>
    <t>156</t>
  </si>
  <si>
    <t>762395000</t>
  </si>
  <si>
    <t>Spojovací prostředky krovů, bednění, laťování, nadstřešních konstrukcí</t>
  </si>
  <si>
    <t>726174700</t>
  </si>
  <si>
    <t>4,095+0,222+0,85+20,217+4,068+11,025+1,882</t>
  </si>
  <si>
    <t>157</t>
  </si>
  <si>
    <t>998762202</t>
  </si>
  <si>
    <t>Přesun hmot procentní pro kce tesařské v objektech v do 12 m</t>
  </si>
  <si>
    <t>-514059913</t>
  </si>
  <si>
    <t>763</t>
  </si>
  <si>
    <t>Konstrukce suché výstavby</t>
  </si>
  <si>
    <t>158</t>
  </si>
  <si>
    <t>763111323.KNF</t>
  </si>
  <si>
    <t>SDK příčka W 111 tl 100 mm profil CW+UW 75 desky 1xRED PIANO (DF) 12,5 TI 60 mm 15 kg/m3 EI 45 Rw 48 dB</t>
  </si>
  <si>
    <t>-686939106</t>
  </si>
  <si>
    <t>"ozn. A1"2,985*2,8-0,8*1,97</t>
  </si>
  <si>
    <t>159</t>
  </si>
  <si>
    <t>763111327.KNF</t>
  </si>
  <si>
    <t>SDK příčka W 111 tl 175 mm profil CW+UW 150 desky 1xRED PIANO (DF) 12,5 TI 80 mm 15 kg/m3 EI 45 Rw 51 dB</t>
  </si>
  <si>
    <t>-1583974235</t>
  </si>
  <si>
    <t>"ozn. A2"  (4,85+4,85)*2,8-0,8*1,97</t>
  </si>
  <si>
    <t>160</t>
  </si>
  <si>
    <t>-1329140042</t>
  </si>
  <si>
    <t>"ozn. B2" (4,33+4,55*3+4,75*3+2,1)*3,4-0,8*1,97*3</t>
  </si>
  <si>
    <t>161</t>
  </si>
  <si>
    <t>763111333.KNF</t>
  </si>
  <si>
    <t>SDK příčka W 111 tl 100 mm profil CW+UW 75 desky 1xGREEN (H2) 12,5 TI 60 mm 15 kg/m3 EI 30 Rw 45 dB</t>
  </si>
  <si>
    <t>836393908</t>
  </si>
  <si>
    <t>(2,07*2+2,0+1,65+0,475+2,0+4,75)*2,8-0,7*1,97*5</t>
  </si>
  <si>
    <t>162</t>
  </si>
  <si>
    <t>763111361.KNF</t>
  </si>
  <si>
    <t>SDK příčka W 111  tl 100 mm profil CW+UW 75 desky 1xRED PIANO (DF) 12,5 TI 60 mm 15 kg/m3 EI 45 Rw 48 dB</t>
  </si>
  <si>
    <t>-427853272</t>
  </si>
  <si>
    <t>"ozn. B1A,B2A"(2,91+15,44+4,86*2+1,883+3,518+0,87+1,483+3,69)*3,4-0,8*1,97*9</t>
  </si>
  <si>
    <t>163</t>
  </si>
  <si>
    <t>763111717</t>
  </si>
  <si>
    <t>SDK příčka základní penetrační nátěr (oboustranně)</t>
  </si>
  <si>
    <t>2013449318</t>
  </si>
  <si>
    <t>49,712+119,926+6,782+25,584+35,147+120,164</t>
  </si>
  <si>
    <t>164</t>
  </si>
  <si>
    <t>763111741</t>
  </si>
  <si>
    <t>Montáž parotěsné zábrany do SDK příčky</t>
  </si>
  <si>
    <t>-1385134143</t>
  </si>
  <si>
    <t>165</t>
  </si>
  <si>
    <t>JTA.JFNAL170SP</t>
  </si>
  <si>
    <t>folie parotěsná JUTAFOL N Al Speciál 170g/m2 1,5x50m)</t>
  </si>
  <si>
    <t>1438729382</t>
  </si>
  <si>
    <t>33,044*1,1235 'Přepočtené koeficientem množství</t>
  </si>
  <si>
    <t>166</t>
  </si>
  <si>
    <t>763121421.RGS</t>
  </si>
  <si>
    <t>SDK stěna předsazená OK 11 tl 62,5 mm profil CW+UW 50 deska 1xRF (DF) 12,5 TI 40 mm 40 kg/m3 EI 30</t>
  </si>
  <si>
    <t>1538063710</t>
  </si>
  <si>
    <t>"vikýř"  4,527*2,2*2+3,784*2,2-2,4*1,5*2-1,6*1,5+3,2*1,5*0,5*6</t>
  </si>
  <si>
    <t>167</t>
  </si>
  <si>
    <t>763121714</t>
  </si>
  <si>
    <t>SDK stěna předsazená základní penetrační nátěr</t>
  </si>
  <si>
    <t>86866553</t>
  </si>
  <si>
    <t>168</t>
  </si>
  <si>
    <t>763131411.KNF</t>
  </si>
  <si>
    <t>SDK podhled D 112 desky 1xWHITE (A) 12,5 bez izolace dvouvrstvá spodní kce profil CD+UD</t>
  </si>
  <si>
    <t>-1295179390</t>
  </si>
  <si>
    <t>"1NP" 10,9+11,8+13,25+20,0+19,8+20,16+20,5+18,85</t>
  </si>
  <si>
    <t>169</t>
  </si>
  <si>
    <t>763131431.KNF</t>
  </si>
  <si>
    <t>SDK podhled D 112 deska 1xRED PIANO (DF) 12,5 bez izolace dvouvrstvá spodní kce profil CD+UD, REI do 90</t>
  </si>
  <si>
    <t>-391021825</t>
  </si>
  <si>
    <t>"skladba P1,P2"  (30,0+17,5+3,4+24,8+18,6+21,8+14,1+14,1+20,0+13,8+14,1+8,4)*1,1</t>
  </si>
  <si>
    <t>147,6*1,1</t>
  </si>
  <si>
    <t>170</t>
  </si>
  <si>
    <t>763131451.KNF</t>
  </si>
  <si>
    <t>SDK podhled D 112 deska 1xGREEN (H2) 12,5 bez izolace dvouvrstvá spodní kce profil CD+UD</t>
  </si>
  <si>
    <t>-682184707</t>
  </si>
  <si>
    <t>12,8+14,5</t>
  </si>
  <si>
    <t>171</t>
  </si>
  <si>
    <t>763131471.KNF</t>
  </si>
  <si>
    <t>SDK podhled D 112 deska 1xREDGREEN (DFH2) 12,5 bez izolace dvouvrstvá spodní kce profil CD+UD, REI do 90</t>
  </si>
  <si>
    <t>310490094</t>
  </si>
  <si>
    <t>(8,75+8,5)*1,1</t>
  </si>
  <si>
    <t>172</t>
  </si>
  <si>
    <t>763131714</t>
  </si>
  <si>
    <t>SDK podhled základní penetrační nátěr</t>
  </si>
  <si>
    <t>1380356521</t>
  </si>
  <si>
    <t>27,3+135,26+382,02+18,975</t>
  </si>
  <si>
    <t>173</t>
  </si>
  <si>
    <t>763131751</t>
  </si>
  <si>
    <t xml:space="preserve">Montáž parotěsné zábrany </t>
  </si>
  <si>
    <t>-1129513849</t>
  </si>
  <si>
    <t>568,0+33,04-153,3</t>
  </si>
  <si>
    <t>174</t>
  </si>
  <si>
    <t>28329028</t>
  </si>
  <si>
    <t>fólie PE vyztužená Al vrstvou pro parotěsnou vrstvu 150g/m2 s integrovanou lepící páskou</t>
  </si>
  <si>
    <t>-1966363221</t>
  </si>
  <si>
    <t>447,74*1,1235 'Přepočtené koeficientem množství</t>
  </si>
  <si>
    <t>175</t>
  </si>
  <si>
    <t>763131752</t>
  </si>
  <si>
    <t>Montáž jedné vrstvy tepelné izolace do SDK podhledu</t>
  </si>
  <si>
    <t>-1860357736</t>
  </si>
  <si>
    <t>176</t>
  </si>
  <si>
    <t>63152096</t>
  </si>
  <si>
    <t>pás tepelně izolační univerzální λ=0,032-0,033 tl 50mm</t>
  </si>
  <si>
    <t>-1042133886</t>
  </si>
  <si>
    <t>220,66*1,02 'Přepočtené koeficientem množství</t>
  </si>
  <si>
    <t>177</t>
  </si>
  <si>
    <t>763164711</t>
  </si>
  <si>
    <t>SDK obklad kcí uzavřeného tvaru š do 0,8 m desky 1xA 12,5</t>
  </si>
  <si>
    <t>1038190800</t>
  </si>
  <si>
    <t>2,8*6</t>
  </si>
  <si>
    <t>178</t>
  </si>
  <si>
    <t>763164755</t>
  </si>
  <si>
    <t>SDK obklad kcí uzavřeného tvaru š přes 1,6 m desky 1xDF 12,5</t>
  </si>
  <si>
    <t>-1088002826</t>
  </si>
  <si>
    <t>4,85*2,8*3+4,33*2,8-0,8*1,97*2</t>
  </si>
  <si>
    <t>179</t>
  </si>
  <si>
    <t>763172321</t>
  </si>
  <si>
    <t>Montáž dvířek revizních jednoplášťových SDK kcí vel. 200x200 mm pro příčky a předsazené stěny</t>
  </si>
  <si>
    <t>-2127004791</t>
  </si>
  <si>
    <t>"schema 6/Os"   3</t>
  </si>
  <si>
    <t>180</t>
  </si>
  <si>
    <t>59030710</t>
  </si>
  <si>
    <t>dvířka revizní jednokřídlá s automatickým zámkem 200x200mm</t>
  </si>
  <si>
    <t>450173500</t>
  </si>
  <si>
    <t>181</t>
  </si>
  <si>
    <t>763172352</t>
  </si>
  <si>
    <t>Montáž dvířek revizních jednoplášťových SDK kcí vel. 300 x 300 mm pro podhledy</t>
  </si>
  <si>
    <t>-1408688154</t>
  </si>
  <si>
    <t>"schema 5/Os"   4</t>
  </si>
  <si>
    <t>182</t>
  </si>
  <si>
    <t>59030711</t>
  </si>
  <si>
    <t>dvířka revizní jednokřídlá s automatickým zámkem 300x300mm</t>
  </si>
  <si>
    <t>422092013</t>
  </si>
  <si>
    <t>183</t>
  </si>
  <si>
    <t>998763402</t>
  </si>
  <si>
    <t>Přesun hmot procentní pro sádrokartonové konstrukce v objektech v do 12 m</t>
  </si>
  <si>
    <t>1272958265</t>
  </si>
  <si>
    <t>764</t>
  </si>
  <si>
    <t>Konstrukce klempířské</t>
  </si>
  <si>
    <t>184</t>
  </si>
  <si>
    <t>764212633</t>
  </si>
  <si>
    <t>Oplechování štítu závětrnou lištou z Pz s povrchovou úpravou rš 250 mm</t>
  </si>
  <si>
    <t>251283905</t>
  </si>
  <si>
    <t>"schema 6/K" 20,4</t>
  </si>
  <si>
    <t>185</t>
  </si>
  <si>
    <t>764212663</t>
  </si>
  <si>
    <t>Oplechování rovné okapové hrany z Pz s povrchovou úpravou rš 250 mm</t>
  </si>
  <si>
    <t>1078788224</t>
  </si>
  <si>
    <t>"schema 8/K"   86,0</t>
  </si>
  <si>
    <t>186</t>
  </si>
  <si>
    <t>764213455</t>
  </si>
  <si>
    <t>Sněhový zachytávač krytiny z Pz plechu průběžný jednotrubkový</t>
  </si>
  <si>
    <t>1132859798</t>
  </si>
  <si>
    <t>187</t>
  </si>
  <si>
    <t>764216641</t>
  </si>
  <si>
    <t>Oplechování rovných parapetů celoplošně lepené z Pz s povrchovou úpravou rš 150 mm</t>
  </si>
  <si>
    <t>-728677680</t>
  </si>
  <si>
    <t>"schema 1/K"  4,3</t>
  </si>
  <si>
    <t>188</t>
  </si>
  <si>
    <t>764216643</t>
  </si>
  <si>
    <t>Oplechování rovných parapetů celoplošně lepené z Pz s povrchovou úpravou rš 250 mm</t>
  </si>
  <si>
    <t>740535405</t>
  </si>
  <si>
    <t>"schema 2/K-5/K" 22,5+2,2+4,4+1,8+6,7</t>
  </si>
  <si>
    <t>189</t>
  </si>
  <si>
    <t>764311616</t>
  </si>
  <si>
    <t>Lemování rovných zdí střech s krytinou skládanou z Pz s povrchovou úpravou rš 500 mm</t>
  </si>
  <si>
    <t>-62920009</t>
  </si>
  <si>
    <t>"schema 13/K,14/K"   21,0+34,0</t>
  </si>
  <si>
    <t>190</t>
  </si>
  <si>
    <t>764511403</t>
  </si>
  <si>
    <t>Žlab podokapní půlkruhový z Pz plechu rš 250 mm</t>
  </si>
  <si>
    <t>132666802</t>
  </si>
  <si>
    <t>"schema 10/K"  13,6</t>
  </si>
  <si>
    <t>191</t>
  </si>
  <si>
    <t>764511601</t>
  </si>
  <si>
    <t>Žlab podokapní půlkruhový z Pz s povrchovou úpravou rš 250 mm</t>
  </si>
  <si>
    <t>311521610</t>
  </si>
  <si>
    <t>"schema 10/K"   13,6</t>
  </si>
  <si>
    <t>192</t>
  </si>
  <si>
    <t>764511602</t>
  </si>
  <si>
    <t>Žlab podokapní půlkruhový z Pz s povrchovou úpravou rš 330 mm</t>
  </si>
  <si>
    <t>-55690640</t>
  </si>
  <si>
    <t>"schema 9/K"   95,0</t>
  </si>
  <si>
    <t>193</t>
  </si>
  <si>
    <t>764511641</t>
  </si>
  <si>
    <t>Kotlík oválný (trychtýřový) pro podokapní žlaby z Pz s povrchovou úpravou do 250/90 mm</t>
  </si>
  <si>
    <t>1215471192</t>
  </si>
  <si>
    <t>194</t>
  </si>
  <si>
    <t>764511642</t>
  </si>
  <si>
    <t>Kotlík oválný (trychtýřový) pro podokapní žlaby z Pz s povrchovou úpravou 330/100 mm</t>
  </si>
  <si>
    <t>-169108136</t>
  </si>
  <si>
    <t>195</t>
  </si>
  <si>
    <t>764518621</t>
  </si>
  <si>
    <t>Svody kruhové včetně objímek, kolen, odskoků z Pz s povrchovou úpravou průměru do 90 mm</t>
  </si>
  <si>
    <t>-1460338685</t>
  </si>
  <si>
    <t>"schema 12/K"  5,4</t>
  </si>
  <si>
    <t>196</t>
  </si>
  <si>
    <t>764518622</t>
  </si>
  <si>
    <t>Svody kruhové včetně objímek, kolen, odskoků z Pz s povrchovou úpravou průměru 100 mm</t>
  </si>
  <si>
    <t>-1985979970</t>
  </si>
  <si>
    <t>"schema 11/K"  21,8</t>
  </si>
  <si>
    <t>197</t>
  </si>
  <si>
    <t>764111641</t>
  </si>
  <si>
    <t>Krytina střechy rovné drážkováním ze svitků z Pz plechu s povrchovou úpravou do rš 670 mm sklonu do 30°</t>
  </si>
  <si>
    <t>249312912</t>
  </si>
  <si>
    <t>198</t>
  </si>
  <si>
    <t>998764202</t>
  </si>
  <si>
    <t>Přesun hmot procentní pro konstrukce klempířské v objektech v do 12 m</t>
  </si>
  <si>
    <t>1905813041</t>
  </si>
  <si>
    <t>765</t>
  </si>
  <si>
    <t>Krytina skládaná</t>
  </si>
  <si>
    <t>199</t>
  </si>
  <si>
    <t>765114012</t>
  </si>
  <si>
    <t>-2018870085</t>
  </si>
  <si>
    <t>200</t>
  </si>
  <si>
    <t>765114313</t>
  </si>
  <si>
    <t>-1186255535</t>
  </si>
  <si>
    <t>201</t>
  </si>
  <si>
    <t>765115021</t>
  </si>
  <si>
    <t>Montáž keramické speciální tašky (větrací, protisněhové, prostupové) bobrovky na sucho</t>
  </si>
  <si>
    <t>-566364048</t>
  </si>
  <si>
    <t>202</t>
  </si>
  <si>
    <t>59660764</t>
  </si>
  <si>
    <t>-1466749243</t>
  </si>
  <si>
    <t>203</t>
  </si>
  <si>
    <t>765191011</t>
  </si>
  <si>
    <t>Montáž pojistné hydroizolační nebo parotěsné fólie kladené ve sklonu do 30° volně na krokve</t>
  </si>
  <si>
    <t>1772697563</t>
  </si>
  <si>
    <t>568,0+33,04+108,0+16,2*2+13,7</t>
  </si>
  <si>
    <t>204</t>
  </si>
  <si>
    <t>28329217</t>
  </si>
  <si>
    <t>fólie podkladní pro doplňkovou hydroizolační vrstvu pod krytinu či do třípláštových větraných střech 150g/m2</t>
  </si>
  <si>
    <t>577710690</t>
  </si>
  <si>
    <t>755,14*1,1 'Přepočtené koeficientem množství</t>
  </si>
  <si>
    <t>205</t>
  </si>
  <si>
    <t>765191013</t>
  </si>
  <si>
    <t>Montáž pojistné hydroizolační nebo parotěsné fólie kladené přes 20° volně na bednění nebo tepelnou izolaci</t>
  </si>
  <si>
    <t>589113502</t>
  </si>
  <si>
    <t>206</t>
  </si>
  <si>
    <t>JTA.JD150</t>
  </si>
  <si>
    <t>JUTADACH 150 (75m2/bal.)</t>
  </si>
  <si>
    <t>1047635380</t>
  </si>
  <si>
    <t>33,04*1,1 'Přepočtené koeficientem množství</t>
  </si>
  <si>
    <t>207</t>
  </si>
  <si>
    <t>998765202</t>
  </si>
  <si>
    <t>Přesun hmot procentní pro krytiny skládané v objektech v do 12 m</t>
  </si>
  <si>
    <t>1686321797</t>
  </si>
  <si>
    <t>766</t>
  </si>
  <si>
    <t>Konstrukce truhlářské</t>
  </si>
  <si>
    <t>208</t>
  </si>
  <si>
    <t>766001</t>
  </si>
  <si>
    <t>D+M dřevěný obklad štítů sibiřský modřín vč. lakování a podkl. roštu z latí</t>
  </si>
  <si>
    <t>-304196405</t>
  </si>
  <si>
    <t>"pohled západní a východní "12,5*1,0*2+12,5*4,95*0,5*2-1,0*2,0*4</t>
  </si>
  <si>
    <t>"vikýře" 4,527*2,285*2+3,784*2,285+3,3*1,5*0,5*6</t>
  </si>
  <si>
    <t>-2,4*1,5*2-1,6*1,5</t>
  </si>
  <si>
    <t>209</t>
  </si>
  <si>
    <t>766002</t>
  </si>
  <si>
    <t>D+M okna střešní dřevěná zasklená sklem bezpečnostním vč. lemování 780/1400mm</t>
  </si>
  <si>
    <t>ks</t>
  </si>
  <si>
    <t>-1558900689</t>
  </si>
  <si>
    <t>"schema 09"   12</t>
  </si>
  <si>
    <t>210</t>
  </si>
  <si>
    <t>766003</t>
  </si>
  <si>
    <t>D+M vnitřní okenní parapet  deska DTD povrch lamino tl.20mm hloubka260-280mm</t>
  </si>
  <si>
    <t>bm</t>
  </si>
  <si>
    <t>-761749391</t>
  </si>
  <si>
    <t>"schema 1/T-3/T" 21,6+2,0+4,0+6,4+4,0</t>
  </si>
  <si>
    <t>211</t>
  </si>
  <si>
    <t>766004</t>
  </si>
  <si>
    <t>D+M dřevěná okenice modřín vč. nátěru a kování tl.50mm</t>
  </si>
  <si>
    <t>-657097219</t>
  </si>
  <si>
    <t>"schema 4/T,5/T" 1,0*2,0*4+1,0*1,5*2</t>
  </si>
  <si>
    <t>212</t>
  </si>
  <si>
    <t>766005</t>
  </si>
  <si>
    <t>D+M dveře vnitřní dřevěné plné hladké vč. ocelové zárubně a kování povrch CPL laminát 700/1970mm</t>
  </si>
  <si>
    <t>1518018726</t>
  </si>
  <si>
    <t>"schema 5/T"   11</t>
  </si>
  <si>
    <t>213</t>
  </si>
  <si>
    <t>766006</t>
  </si>
  <si>
    <t>dtto,avšak 800/1970mm</t>
  </si>
  <si>
    <t>1903658961</t>
  </si>
  <si>
    <t>"schema 6/T" 10</t>
  </si>
  <si>
    <t>214</t>
  </si>
  <si>
    <t>766007</t>
  </si>
  <si>
    <t xml:space="preserve">dtto,avšak 800/1970mm ze 2/3 zasklené </t>
  </si>
  <si>
    <t>-706766045</t>
  </si>
  <si>
    <t>"schema 7/T"  12</t>
  </si>
  <si>
    <t>215</t>
  </si>
  <si>
    <t>766008</t>
  </si>
  <si>
    <t>dtto,avšak plné hladké s PO EW 30 DP 3-C2</t>
  </si>
  <si>
    <t>103063142</t>
  </si>
  <si>
    <t>"schema 12/T"   1</t>
  </si>
  <si>
    <t>216</t>
  </si>
  <si>
    <t>766009</t>
  </si>
  <si>
    <t>D+M kuchyňská linka dolní a horní skříňky ,pracovní deska,dřez ,varná deska,lednice a myčka nádobí</t>
  </si>
  <si>
    <t>-411604825</t>
  </si>
  <si>
    <t>"schema 8/T,9/T"  2,4*2+2,1</t>
  </si>
  <si>
    <t>217</t>
  </si>
  <si>
    <t>766010</t>
  </si>
  <si>
    <t>D+M dveře vnitřní dřevěné 2 kř. otočné plné povrch CPL laminát s PO EW 30 DP 3-C2</t>
  </si>
  <si>
    <t>-1129112773</t>
  </si>
  <si>
    <t>"schema 11/T"   4</t>
  </si>
  <si>
    <t>218</t>
  </si>
  <si>
    <t>766011</t>
  </si>
  <si>
    <t>dtto,avšak bez PO s jednoduchým zasklením 1900/2700mm</t>
  </si>
  <si>
    <t>294632868</t>
  </si>
  <si>
    <t>"schema 10/T"   2</t>
  </si>
  <si>
    <t>219</t>
  </si>
  <si>
    <t>998766202</t>
  </si>
  <si>
    <t>Přesun hmot procentní pro konstrukce truhlářské v objektech v do 12 m</t>
  </si>
  <si>
    <t>-1166396359</t>
  </si>
  <si>
    <t>767</t>
  </si>
  <si>
    <t>Konstrukce zámečnické</t>
  </si>
  <si>
    <t>220</t>
  </si>
  <si>
    <t>767001</t>
  </si>
  <si>
    <t>D+M okna z hliníkových profilů zasklená izolačním trojsklem vč. kování a parotěsné a paropropustné pásky</t>
  </si>
  <si>
    <t>1423449020</t>
  </si>
  <si>
    <t>"schema 03-08" 2,4*1,5*9+0,75*1,25*2+1,0*1,5*2+2,4*1,5*2+1,6*1,5+1,0*2,0*2</t>
  </si>
  <si>
    <t>221</t>
  </si>
  <si>
    <t>767002</t>
  </si>
  <si>
    <t>D+M dveře vstupní z hliníkových profilů zasklení izolačním trojsklem vč. kování a paropropustné a parotěsné pásky</t>
  </si>
  <si>
    <t>761183499</t>
  </si>
  <si>
    <t>"schema 01,02" 1,9*2,75+2,4*2,57</t>
  </si>
  <si>
    <t>222</t>
  </si>
  <si>
    <t>767003</t>
  </si>
  <si>
    <t>D+M ocelové zábradlí vnitřního schodiště vč. nátěru  z prvků PLO 40/5</t>
  </si>
  <si>
    <t>kg</t>
  </si>
  <si>
    <t>1286423690</t>
  </si>
  <si>
    <t>"schema 01/Z" 143,7</t>
  </si>
  <si>
    <t>223</t>
  </si>
  <si>
    <t>767004</t>
  </si>
  <si>
    <t xml:space="preserve">D+M ocelová konstrukce pro VZT jednotky z jakl. profilů vč. nátěru </t>
  </si>
  <si>
    <t>-1978399167</t>
  </si>
  <si>
    <t>"schema 02/Z"  3</t>
  </si>
  <si>
    <t>224</t>
  </si>
  <si>
    <t>767005</t>
  </si>
  <si>
    <t xml:space="preserve">D+M hlásič autonomní detekce a signalizace požáru </t>
  </si>
  <si>
    <t>-889024220</t>
  </si>
  <si>
    <t>225</t>
  </si>
  <si>
    <t>767006</t>
  </si>
  <si>
    <t xml:space="preserve">D+M PHP práškový  s hasící schopností 21a,63A </t>
  </si>
  <si>
    <t>1885345564</t>
  </si>
  <si>
    <t>"schema 2/Os"   7</t>
  </si>
  <si>
    <t>226</t>
  </si>
  <si>
    <t>767007</t>
  </si>
  <si>
    <t>D+M čistící zona vnitřní hliníkový rám výplň polypropylen 1900/1500mm</t>
  </si>
  <si>
    <t>486680326</t>
  </si>
  <si>
    <t>"schema 03/OS"1</t>
  </si>
  <si>
    <t>227</t>
  </si>
  <si>
    <t>767330111</t>
  </si>
  <si>
    <t>Montáž tubusového světlovodu kopule s lemováním zabudovaného v šikmé střeše</t>
  </si>
  <si>
    <t>-1715286667</t>
  </si>
  <si>
    <t>228</t>
  </si>
  <si>
    <t>55381003</t>
  </si>
  <si>
    <t>světlovod tubusový základní sada bez světlovodného tubusu D 350mm</t>
  </si>
  <si>
    <t>sada</t>
  </si>
  <si>
    <t>-304382724</t>
  </si>
  <si>
    <t>229</t>
  </si>
  <si>
    <t>767330122</t>
  </si>
  <si>
    <t>Montáž tubusového světlovodu tubus, průměru do 350 mm</t>
  </si>
  <si>
    <t>-1477410431</t>
  </si>
  <si>
    <t>3,1*3</t>
  </si>
  <si>
    <t>230</t>
  </si>
  <si>
    <t>55381111</t>
  </si>
  <si>
    <t>světlovodný tubus D 350mm</t>
  </si>
  <si>
    <t>-1188803904</t>
  </si>
  <si>
    <t>231</t>
  </si>
  <si>
    <t>998767202</t>
  </si>
  <si>
    <t>Přesun hmot procentní pro zámečnické konstrukce v objektech v do 12 m</t>
  </si>
  <si>
    <t>25840769</t>
  </si>
  <si>
    <t>771</t>
  </si>
  <si>
    <t>Podlahy z dlaždic</t>
  </si>
  <si>
    <t>232</t>
  </si>
  <si>
    <t>771121011</t>
  </si>
  <si>
    <t>Nátěr penetrační na podlahu vč. soklíků</t>
  </si>
  <si>
    <t>367360220</t>
  </si>
  <si>
    <t>"1NP" (10,9+1,0*0,45*19+1,2*1,215+6,15+11,8+13,25+12,8+14,5+20,16)*1,15</t>
  </si>
  <si>
    <t>"2NP" (30,0+3,4+8,75+8,5+21,8+14,1+8,4)*1,15</t>
  </si>
  <si>
    <t>233</t>
  </si>
  <si>
    <t>771151011</t>
  </si>
  <si>
    <t>Samonivelační stěrka podlah pevnosti 20 MPa tl 3 mm</t>
  </si>
  <si>
    <t>1475845963</t>
  </si>
  <si>
    <t>234</t>
  </si>
  <si>
    <t>771161021</t>
  </si>
  <si>
    <t>Montáž profilu ukončujícího pro plynulý přechod (dlažby s kobercem apod.)</t>
  </si>
  <si>
    <t>-2018169353</t>
  </si>
  <si>
    <t>235</t>
  </si>
  <si>
    <t>55343119</t>
  </si>
  <si>
    <t>profil přechodový Al narážecí 40mm dub, buk, javor, třešeň</t>
  </si>
  <si>
    <t>407246767</t>
  </si>
  <si>
    <t>8,5*1,1 'Přepočtené koeficientem množství</t>
  </si>
  <si>
    <t>236</t>
  </si>
  <si>
    <t>771574112</t>
  </si>
  <si>
    <t>Montáž podlah keramických hladkých lepených flexibilním lepidlem do 12 ks/ m2</t>
  </si>
  <si>
    <t>-906141932</t>
  </si>
  <si>
    <t>237</t>
  </si>
  <si>
    <t>59761003</t>
  </si>
  <si>
    <t>dlažba keramická hutná hladká do interiéru přes 9 do 12ks/m2</t>
  </si>
  <si>
    <t>627904603</t>
  </si>
  <si>
    <t>223,696*1,1 'Přepočtené koeficientem množství</t>
  </si>
  <si>
    <t>238</t>
  </si>
  <si>
    <t>998771202</t>
  </si>
  <si>
    <t>Přesun hmot procentní pro podlahy z dlaždic v objektech v do 12 m</t>
  </si>
  <si>
    <t>686609119</t>
  </si>
  <si>
    <t>776</t>
  </si>
  <si>
    <t>Podlahy povlakové</t>
  </si>
  <si>
    <t>239</t>
  </si>
  <si>
    <t>776121111</t>
  </si>
  <si>
    <t>Vodou ředitelná penetrace savého podkladu povlakových podlah ředěná v poměru 1:3 vč. soklíků</t>
  </si>
  <si>
    <t>-474548963</t>
  </si>
  <si>
    <t>"1NP" (20,0+19,8+20,5+18,85)*1,1</t>
  </si>
  <si>
    <t>"2NP" (17,5+24,8+18,6+14,1+20,0+13,8)*1,1</t>
  </si>
  <si>
    <t>240</t>
  </si>
  <si>
    <t>776141111</t>
  </si>
  <si>
    <t>Vyrovnání podkladu povlakových podlah stěrkou pevnosti 20 MPa tl 3 mm</t>
  </si>
  <si>
    <t>1915290966</t>
  </si>
  <si>
    <t>241</t>
  </si>
  <si>
    <t>776221111</t>
  </si>
  <si>
    <t>Lepení pásů z PVC standardním lepidlem</t>
  </si>
  <si>
    <t>772709649</t>
  </si>
  <si>
    <t>242</t>
  </si>
  <si>
    <t>28412285</t>
  </si>
  <si>
    <t>krytina podlahová homogenní tl 2mm</t>
  </si>
  <si>
    <t>1669441580</t>
  </si>
  <si>
    <t>206,745*1,1 'Přepočtené koeficientem množství</t>
  </si>
  <si>
    <t>243</t>
  </si>
  <si>
    <t>776223112</t>
  </si>
  <si>
    <t>Spoj povlakových podlahovin z PVC svařováním za studena</t>
  </si>
  <si>
    <t>1337265792</t>
  </si>
  <si>
    <t>206,745*0,7</t>
  </si>
  <si>
    <t>244</t>
  </si>
  <si>
    <t>998776202</t>
  </si>
  <si>
    <t>Přesun hmot procentní pro podlahy povlakové v objektech v do 12 m</t>
  </si>
  <si>
    <t>-287591326</t>
  </si>
  <si>
    <t>781</t>
  </si>
  <si>
    <t>Dokončovací práce - obklady</t>
  </si>
  <si>
    <t>245</t>
  </si>
  <si>
    <t>781121011</t>
  </si>
  <si>
    <t>Nátěr penetrační na stěnu</t>
  </si>
  <si>
    <t>-673631193</t>
  </si>
  <si>
    <t>246</t>
  </si>
  <si>
    <t>781474112</t>
  </si>
  <si>
    <t>Montáž obkladů vnitřních keramických hladkých do 12 ks/m2 lepených flexibilním lepidlem</t>
  </si>
  <si>
    <t>-567422246</t>
  </si>
  <si>
    <t>247</t>
  </si>
  <si>
    <t>59761026</t>
  </si>
  <si>
    <t>obklad keramický hladký do 12ks/m2</t>
  </si>
  <si>
    <t>209409784</t>
  </si>
  <si>
    <t>77,628*1,1 'Přepočtené koeficientem množství</t>
  </si>
  <si>
    <t>248</t>
  </si>
  <si>
    <t>781494511</t>
  </si>
  <si>
    <t>Plastové profily ukončovací lepené flexibilním lepidlem</t>
  </si>
  <si>
    <t>-295459747</t>
  </si>
  <si>
    <t>249</t>
  </si>
  <si>
    <t>998781202</t>
  </si>
  <si>
    <t>Přesun hmot procentní pro obklady keramické v objektech v do 12 m</t>
  </si>
  <si>
    <t>-1539057596</t>
  </si>
  <si>
    <t>784</t>
  </si>
  <si>
    <t>Dokončovací práce - malby a tapety</t>
  </si>
  <si>
    <t>250</t>
  </si>
  <si>
    <t>784181101</t>
  </si>
  <si>
    <t>Základní akrylátová jednonásobná bezbarvá penetrace podkladu v místnostech výšky do 3,80 m</t>
  </si>
  <si>
    <t>1783050999</t>
  </si>
  <si>
    <t>41,318+590,264+198,1+133,902*0,5+49,712+563,555+119,926*2+6,782*2+25,584*2+35,147*2+111,994*2</t>
  </si>
  <si>
    <t>251</t>
  </si>
  <si>
    <t>784211111</t>
  </si>
  <si>
    <t>Dvojnásobné bílé malby ze směsí za mokra velmi dobře otěruvzdorných v místnostech výšky do 3,80 m</t>
  </si>
  <si>
    <t>-1328213677</t>
  </si>
  <si>
    <t>VRN</t>
  </si>
  <si>
    <t>Vedlejší rozpočtové náklady</t>
  </si>
  <si>
    <t>VRN1</t>
  </si>
  <si>
    <t>Průzkumné, geodetické a projektové práce</t>
  </si>
  <si>
    <t>252</t>
  </si>
  <si>
    <t>012002000</t>
  </si>
  <si>
    <t xml:space="preserve">Geodetické práce-vytýčení stavby a inžen. stí,geometr. plán pro vklad do KN </t>
  </si>
  <si>
    <t>soubor</t>
  </si>
  <si>
    <t>1024</t>
  </si>
  <si>
    <t>1188327500</t>
  </si>
  <si>
    <t>253</t>
  </si>
  <si>
    <t>013002000</t>
  </si>
  <si>
    <t>Projektové práce-dokumentace skutečného provedení</t>
  </si>
  <si>
    <t>-856363009</t>
  </si>
  <si>
    <t>254</t>
  </si>
  <si>
    <t>013294000</t>
  </si>
  <si>
    <t>Ostatní dokumentace-dílenská dokumentace</t>
  </si>
  <si>
    <t>-1499268445</t>
  </si>
  <si>
    <t>VRN3</t>
  </si>
  <si>
    <t>Zařízení staveniště</t>
  </si>
  <si>
    <t>255</t>
  </si>
  <si>
    <t>032002000</t>
  </si>
  <si>
    <t>Vybavení staveniště-mobilní WC,sklad,kancelář,zdvihací mechanizmy</t>
  </si>
  <si>
    <t>-1112296641</t>
  </si>
  <si>
    <t>256</t>
  </si>
  <si>
    <t>033002000</t>
  </si>
  <si>
    <t>Připojení staveniště na inženýrské sítě-voda,elektro</t>
  </si>
  <si>
    <t>-1948934492</t>
  </si>
  <si>
    <t>257</t>
  </si>
  <si>
    <t>034002000</t>
  </si>
  <si>
    <t>Zabezpečení staveniště-výkopové práce,provizorní oplocení</t>
  </si>
  <si>
    <t>537523826</t>
  </si>
  <si>
    <t>258</t>
  </si>
  <si>
    <t>039002000</t>
  </si>
  <si>
    <t>Zrušení zařízení staveniště</t>
  </si>
  <si>
    <t>-1997140070</t>
  </si>
  <si>
    <t>VRN4</t>
  </si>
  <si>
    <t>Inženýrská činnost</t>
  </si>
  <si>
    <t>259</t>
  </si>
  <si>
    <t>043002000</t>
  </si>
  <si>
    <t>Zkoušky a ostatní měření</t>
  </si>
  <si>
    <t>-1674460882</t>
  </si>
  <si>
    <t>260</t>
  </si>
  <si>
    <t>045002000</t>
  </si>
  <si>
    <t>Kompletační a koordinační činnost</t>
  </si>
  <si>
    <t>-425553187</t>
  </si>
  <si>
    <t>VÝSTAVBA NOVÉHO SKLADOVÉHO OBJEKTU</t>
  </si>
  <si>
    <t>ÚPRAVA PROJEKTOVÉ DOKUMENTACE</t>
  </si>
  <si>
    <t>D.1.4.a) - ZAŘÍZENÍ PRO VYTÁPĚNÍ STAVEB</t>
  </si>
  <si>
    <t>P.Č.</t>
  </si>
  <si>
    <t>Množství celkem</t>
  </si>
  <si>
    <t>Cena jednotková</t>
  </si>
  <si>
    <t>Cena celkem</t>
  </si>
  <si>
    <t>Ostatní konstrukce a práce-bourání</t>
  </si>
  <si>
    <t>Bourací práce a zednické přípomoci zajistí stavba dle požadavku profese</t>
  </si>
  <si>
    <t>HSV Celkem</t>
  </si>
  <si>
    <t>Ústřední vytápění - technická místnost</t>
  </si>
  <si>
    <t>Topná zkouška</t>
  </si>
  <si>
    <t>D+M Koaxiální odkouření 80/125 mm - 15m</t>
  </si>
  <si>
    <t>D+M Stacionátrní ohřívač TV 200l s příslušenstním</t>
  </si>
  <si>
    <t>D+M Závěsný plynový kondenzační turbo kotel 28kW</t>
  </si>
  <si>
    <t>D+M MaR ekvitermní včetně čidel</t>
  </si>
  <si>
    <t>D+M Expanzní nádoba 25litrů</t>
  </si>
  <si>
    <t>Přesun hmot pro technické místnosti v objektech v do 12 m</t>
  </si>
  <si>
    <t>Ústřední vytápění - potrubí</t>
  </si>
  <si>
    <t>Potrubí měděné polotvrdé spojované pájením D 15x1 + izolace tl.20mm</t>
  </si>
  <si>
    <t>Potrubí měděné polotvrdé spojované pájením D 18x1 + izolace tl.20mm</t>
  </si>
  <si>
    <t>Potrubí měděné polotvrdé spojované pájením D 22x1 + izolace tl.20mm</t>
  </si>
  <si>
    <t>Potrubí měděné polotvrdé spojované pájením D 28x1 + izolace tl.20mm</t>
  </si>
  <si>
    <t xml:space="preserve">Zkouška těsnosti potrubí </t>
  </si>
  <si>
    <t>Přesun hmot pro rozvody potrubí v objektech v do 12 m</t>
  </si>
  <si>
    <t>Ústřední vytápění - armatury</t>
  </si>
  <si>
    <t>Montáž armatury závitové s dvěma závity G 1/2</t>
  </si>
  <si>
    <t>Termostatická hlavice antivandal</t>
  </si>
  <si>
    <t xml:space="preserve">Ventil term.1/2  rohový (přímý) </t>
  </si>
  <si>
    <t>Rohové r šroubení DN  15</t>
  </si>
  <si>
    <t xml:space="preserve">Svěrné šroubení </t>
  </si>
  <si>
    <t xml:space="preserve">D+M AOV ventil </t>
  </si>
  <si>
    <t>D+M Vypouštěcí ventil DN15</t>
  </si>
  <si>
    <t>D+M KK20</t>
  </si>
  <si>
    <t>D+M KK25</t>
  </si>
  <si>
    <t>D+M F25</t>
  </si>
  <si>
    <t>D+M ZV25</t>
  </si>
  <si>
    <t>Přesun hmot pro armatury v objektech v do 12 m</t>
  </si>
  <si>
    <t>Ústřední vytápění - otopná tělesa</t>
  </si>
  <si>
    <t>Montáž otopných těles panelových / žebříkových</t>
  </si>
  <si>
    <t>Deskové otopné těleso 22-050050-60-VK</t>
  </si>
  <si>
    <t>Deskové otopné těleso 22-050070-60-VK</t>
  </si>
  <si>
    <t>Deskové otopné těleso 22-050080-60-VK</t>
  </si>
  <si>
    <t>Deskové otopné těleso 22-050100-60-VK</t>
  </si>
  <si>
    <t>Deskové otopné těleso 10-050050-60-VK</t>
  </si>
  <si>
    <t>Deskové otopné těleso 10-050070-60-VK</t>
  </si>
  <si>
    <t>Deskové otopné těleso 10-050080-60-VK</t>
  </si>
  <si>
    <t>Trubkové žebříkové otopné těleso KRC 1820.0600</t>
  </si>
  <si>
    <t>Přesun hmot pro otopná tělesa v objektech v do 12 m</t>
  </si>
  <si>
    <t>PSV Celkem</t>
  </si>
  <si>
    <t>Celkem bez DPH</t>
  </si>
  <si>
    <t>NEDÍLNOU SOUČÁSTÍ ROZPOČTU A VÝKAZU VÝMĚR JE PROJEKTOVÁ DOKUMENTACE !!!</t>
  </si>
  <si>
    <t>D.1.4.e) - ZAŘÍZENÍ ZDRAVOTNĚ TECHNICKÝCH INSTALACÍ - vnitřní</t>
  </si>
  <si>
    <t>Zemní, bourací práce a zednické přípomoci zajistí stavba dle požadavku profese</t>
  </si>
  <si>
    <t>Zdravotechnika - vnitřní kanalizace</t>
  </si>
  <si>
    <t>Potrubí kanalizační z PP hrdlové odpadní DN 40</t>
  </si>
  <si>
    <t>Potrubí kanalizační z PP hrdlové odpadní DN 50</t>
  </si>
  <si>
    <t>Potrubí kanalizační z PP hrdlové odpadní DN 75</t>
  </si>
  <si>
    <t>Potrubí kanalizační z PP hrdlové odpadní DN 75 zvukoizolační</t>
  </si>
  <si>
    <t>Potrubí kanalizační z PP hrdlové odpadní DN 100</t>
  </si>
  <si>
    <t>Potrubí kanalizační z PP hrdlové odpadní DN 100 zvukoizolační</t>
  </si>
  <si>
    <t>Potrubí kanalizační z PVC hrdlové ležaté DN 100 systém KG</t>
  </si>
  <si>
    <t>Potrubí kanalizační z PVC hrdlové ležaté DN 125 systém KG</t>
  </si>
  <si>
    <t>Potrubí kanalizační z PVC hrdlové ležaté DN 150 systém KG</t>
  </si>
  <si>
    <t>Vyvedení a upevnění odpadních výpustek DN 40, 50</t>
  </si>
  <si>
    <t>Vyvedení a upevnění odpadních výpustek DN 75</t>
  </si>
  <si>
    <t>Vyvedení a upevnění odpadních výpustek DN 100</t>
  </si>
  <si>
    <t>Větrací tvarovka do střechy DN100</t>
  </si>
  <si>
    <t>Čistící kus 110 + dvířka plastová</t>
  </si>
  <si>
    <t>Zápachová uzávěrka - pro úkap pojistného ventilu</t>
  </si>
  <si>
    <t xml:space="preserve">Zápachová uzávěrka - pro úkap </t>
  </si>
  <si>
    <t xml:space="preserve">Zápachová uzávěrka - přivětrávací </t>
  </si>
  <si>
    <t>Zápachová uzávěrka - HL136N</t>
  </si>
  <si>
    <t>Podlahová vpust se suchou zápachovou uzávěrkou DN50</t>
  </si>
  <si>
    <t xml:space="preserve">Zkouška těsnosti potrubí kanalizace vodou </t>
  </si>
  <si>
    <t>Přesun hmot pro vnitřní kanalizace v objektech v do 12 m</t>
  </si>
  <si>
    <t>Zdravotechnika - vnitřní vodovod</t>
  </si>
  <si>
    <t>Rozvody vody z plastů svařované polyfuzně do D 20 mm PN16</t>
  </si>
  <si>
    <t>Rozvody vody z plastů svařované polyfuzně do D 25 mm PN16</t>
  </si>
  <si>
    <t>Rozvody vody z plastů svařované polyfuzně do D 32 mm PN16</t>
  </si>
  <si>
    <t>Ochrana vodovodních trubek izolačními trubicemi (studená tl. 10 mm, TV a cirkulace tl. dle d potrubí)</t>
  </si>
  <si>
    <t>Potrubí lPEd32 vč. ochranné trubky</t>
  </si>
  <si>
    <t>Nosný systém potrubí, kotvení</t>
  </si>
  <si>
    <t>D+M Změkčovač vody a filtrace (2x kartuše)</t>
  </si>
  <si>
    <t>D+M KK15</t>
  </si>
  <si>
    <t>D+M VK15</t>
  </si>
  <si>
    <t>D+M Vyvažovací ventil DN15 vč. nastavení</t>
  </si>
  <si>
    <t>D+M PV25, 6bar</t>
  </si>
  <si>
    <t>D+M Cirkulační čerpadlo se spínacími hodinami</t>
  </si>
  <si>
    <t>Vyvední výpustku</t>
  </si>
  <si>
    <t>Ventil rohový RV15 s hadičkou</t>
  </si>
  <si>
    <t>Nástěnka závitová K 247 pro baterii G 1/2 s jedním závitem</t>
  </si>
  <si>
    <t>pár</t>
  </si>
  <si>
    <t>Nástěnka závitová K 247 pro ventil G 1/2 s jedním závitem</t>
  </si>
  <si>
    <t xml:space="preserve">Zkouška těsnosti vodovodního potrubí </t>
  </si>
  <si>
    <t xml:space="preserve">Proplach a dezinfekce vodovodního potrubí </t>
  </si>
  <si>
    <t>Přesun hmot pro vnitřní vodovod v objektech v do 12 m</t>
  </si>
  <si>
    <t>Zdravotechnika - požární vodovod</t>
  </si>
  <si>
    <t>Rozvody vody ocel pozink DN25</t>
  </si>
  <si>
    <t>Rozvody vody ocel pozink DN32</t>
  </si>
  <si>
    <t>Ochrana vodovodních trubek izolačními trubicemi</t>
  </si>
  <si>
    <t xml:space="preserve">D+M Vnitřní hydrantový systém D 25/30 s tvarově stálou hadicí d19 mm délka hadice 30 m, průměr proudnice 6 mm (0,3 l/s) </t>
  </si>
  <si>
    <t>Sestava oddělení požárního vodovodu DN32 - komplet</t>
  </si>
  <si>
    <t>Zdravotechnika - zařizovací předměty</t>
  </si>
  <si>
    <t>D+M Klozet keramický závěsný vč. sedátka, předstěnové instalace, zvukoizolační souprava, tlačítko</t>
  </si>
  <si>
    <t>D+M Umyvadlo keramické připevněné na stěnu šrouby bílé se sloupem na sifon</t>
  </si>
  <si>
    <t>D+M Baterie umyvadlové stojánkové klasické bez výpusti</t>
  </si>
  <si>
    <t>D+M Zápachová uzávěrka plastová vč. zátky umývadla</t>
  </si>
  <si>
    <t>D+M Sprchový kout nerezový žlábek, sifon, zástěna</t>
  </si>
  <si>
    <t>D+M Baterie sprchová nástěnná páková s hadicí, sprchovou růžicí</t>
  </si>
  <si>
    <t>D+M Pisoár automatický včetně senzoru, napájení, automatiky</t>
  </si>
  <si>
    <t>D+M Výlevka keramická vč. mřížky</t>
  </si>
  <si>
    <t>D+M Baterie pro výlevku nástěnná s dlouhým krkem</t>
  </si>
  <si>
    <t>D+M Baterie dřezová nástěnná páková</t>
  </si>
  <si>
    <t>Přesun hmot pro zařizovací předměty v objektech v do 12 m</t>
  </si>
  <si>
    <t>D.1.4.f) - PLYNOVÁ ZAŘÍZENÍ - vnitřní</t>
  </si>
  <si>
    <t>Domovní plynovod</t>
  </si>
  <si>
    <t>D+M Potrubí ocel DN25</t>
  </si>
  <si>
    <t>D+M Potrubí ocel DN40</t>
  </si>
  <si>
    <t>Nátěr potrubí (označení dle ČSN)</t>
  </si>
  <si>
    <t>D+M Chránička do DN80</t>
  </si>
  <si>
    <t>Konzole</t>
  </si>
  <si>
    <t>D+M Kohout kulový přímý do G1" vč. klíče a hadice</t>
  </si>
  <si>
    <t>D+M Kohout kulový přímý do G6/4"</t>
  </si>
  <si>
    <t>D+M Filtr DN40</t>
  </si>
  <si>
    <t>D+M Protipožární armatura DN40 Firebag</t>
  </si>
  <si>
    <t xml:space="preserve">Uvedení plynového spotřebiče do provozu </t>
  </si>
  <si>
    <t xml:space="preserve">Revize a tlaková zkouška </t>
  </si>
  <si>
    <t>Přesun hmot v objektech v do 12 m</t>
  </si>
  <si>
    <t>D.1.4.c) - ZAŘÍZENÍ VZDUCHOTECHNIKY</t>
  </si>
  <si>
    <t>Nucené větrání</t>
  </si>
  <si>
    <t>Potrubí spiro 100</t>
  </si>
  <si>
    <t>Potrubí spiro 125</t>
  </si>
  <si>
    <t>Potrubí spiro 150</t>
  </si>
  <si>
    <t>Talířový ventil d100 mm odvodní</t>
  </si>
  <si>
    <t>Protidešťová žaluzie 250x250 se síťkou proti hmyzu</t>
  </si>
  <si>
    <t>Výfuková střešní hlavice 125</t>
  </si>
  <si>
    <t>D+M Ventilátor 100Pa, V=140m3/h, ložiska, doběh</t>
  </si>
  <si>
    <t>D+M Ventilátor 100Pa, V=180m3/h, ložiska, doběh</t>
  </si>
  <si>
    <t>D+M Ventilátor 100Pa, V=270m3/h, ložiska, doběh</t>
  </si>
  <si>
    <t>D+M Ventilátor 100Pa, V=310m3/h, ložiska, doběh</t>
  </si>
  <si>
    <t>D+M Tlumič hluku d125 mm</t>
  </si>
  <si>
    <t>Nosný materiál</t>
  </si>
  <si>
    <t>Montáž rozvodů VZT</t>
  </si>
  <si>
    <t>Zaregulování VZT</t>
  </si>
  <si>
    <t>Dveřní mřížka 300x150</t>
  </si>
  <si>
    <t>Klimatizace - tepelné čerpadlo</t>
  </si>
  <si>
    <t>Venkovní invertorová kondenzační jednotka (chladící výkon 5,0 kW)</t>
  </si>
  <si>
    <t>Venkovní invertorová kondenzační jednotka (chladící výkon 6,5 kW)</t>
  </si>
  <si>
    <t>Venkovní invertorová kondenzační jednotka (chladící výkon 10,0 kW)</t>
  </si>
  <si>
    <t>Vnitřní nástěnná jednotka Qchl=2,5 kW, vč. IR ovladače</t>
  </si>
  <si>
    <t>Vnitřní nástěnná jednotka Qchl=4,0 kW, vč. IR ovladače</t>
  </si>
  <si>
    <t>Chladivové Cu potrubí 6/12mm (pár), vč. chladiva, tepelně parotěsné izolace a montážního materiálu</t>
  </si>
  <si>
    <t>Konzoly pro venkovní jednotku, vč. silentbloků</t>
  </si>
  <si>
    <t>Chladivo R32</t>
  </si>
  <si>
    <t>kpt</t>
  </si>
  <si>
    <t>Montáž rozvodů chlazení</t>
  </si>
  <si>
    <t>Zaregulování chlazení</t>
  </si>
  <si>
    <t>D.1.4.e) - ZAŘÍZENÍ ZDRAVOTNĚ TECHNICKÝCH INSTALACÍ - vnější kanalizace</t>
  </si>
  <si>
    <t>Hloubení rýh š do 600 mm v hornině tř. 3 objemu nad 100 m3</t>
  </si>
  <si>
    <t>Hloubení jam v hornině tř. 3 objemu nad 100 m3</t>
  </si>
  <si>
    <t>Svislé přemístění výkopku z horniny tř. 1 až 4 hl výkopu do 2,5 m</t>
  </si>
  <si>
    <t>Vodorovné přemístění do 50 m výkopku z horniny tř. 1 až 4</t>
  </si>
  <si>
    <t xml:space="preserve">Uložení sypaniny na pozemku  investora </t>
  </si>
  <si>
    <t>Zásyp jam, šachet rýh nebo kolem objektů sypaninou se zhutněním</t>
  </si>
  <si>
    <t>Obsyp potrubí bez prohození sypaniny z hornin tř. 1 až 4 uloženým do 3 m od kraje výkopu</t>
  </si>
  <si>
    <t>štěrkopísek frakce 0-16 B</t>
  </si>
  <si>
    <t>Lože pod potrubí otevřený výkop ze štěrkodrtě</t>
  </si>
  <si>
    <t xml:space="preserve">Zřízení pažení příložné </t>
  </si>
  <si>
    <t>Odstranění pažení</t>
  </si>
  <si>
    <t>Nakládka, odvoz výkopku, likvidace na skládce do 10 km včetně skládkovného</t>
  </si>
  <si>
    <t>Likvidace stávajícího vybouraného betonu, živice vč. odvozu na skládku a skládkovného</t>
  </si>
  <si>
    <t>Vybourání živičného / betonového krytu vč. kufru</t>
  </si>
  <si>
    <t>Obnova povrchu - živice / betonu vč. kufru</t>
  </si>
  <si>
    <t>Obnova povrchu - ozelenění</t>
  </si>
  <si>
    <t>Zdravotechnika - venkovní kanalizace</t>
  </si>
  <si>
    <t>Potrubí kanalizační z PVC hrdlové DN 110 systém KG - dešťová</t>
  </si>
  <si>
    <t>Potrubí kanalizační z PVC hrdlové DN 125 systém KG - dešťová</t>
  </si>
  <si>
    <t>Potrubí kanalizační z PVC hrdlové DN 150 systém KG - dešťová</t>
  </si>
  <si>
    <t>Potrubí kanalizační drenážní DN 150 - 2/3 perforace - dešťová</t>
  </si>
  <si>
    <t>Potrubí kanalizační z PVC hrdlové DN 150 systém KG - splašková</t>
  </si>
  <si>
    <t>Zkouška těsnosti potrubí kanalizace vodou</t>
  </si>
  <si>
    <t>D+M HL660/2</t>
  </si>
  <si>
    <t>D+M Plastová šachta d315, drenážní poklop D400</t>
  </si>
  <si>
    <t>D+M Plastová šachta d600, poklop D400</t>
  </si>
  <si>
    <t>D+M Plošný vsakovací objekt (S=180 m2) - geotextilie, kamenivo fr 63 mm</t>
  </si>
  <si>
    <t>D.1.4.f) - PLYNOVÁ ZAŘÍZENÍ - vnější</t>
  </si>
  <si>
    <t>Hmotnost</t>
  </si>
  <si>
    <t>Hmotnost celkem</t>
  </si>
  <si>
    <t>Hmotnost sutě</t>
  </si>
  <si>
    <t>Hmotnost sutě celkem</t>
  </si>
  <si>
    <t>Typ položky</t>
  </si>
  <si>
    <t>Úroveň</t>
  </si>
  <si>
    <t xml:space="preserve">Zemní práce </t>
  </si>
  <si>
    <t>Hloubení rýh š do 600 mm v hornině tř. 3 objemu do 100 m3</t>
  </si>
  <si>
    <t>Domovní plynovod vnější</t>
  </si>
  <si>
    <t>D+M Potrubí NTL lPE d50 DN40</t>
  </si>
  <si>
    <t>D+M Potrubí ochranné PE-HD d75</t>
  </si>
  <si>
    <t>D+M Folie</t>
  </si>
  <si>
    <t>D+M CYY 1,5mm2</t>
  </si>
  <si>
    <t>D+M Bralen DN40</t>
  </si>
  <si>
    <t>Přechodka ocel DN40 / PEd50</t>
  </si>
  <si>
    <t>Napojení na HUP</t>
  </si>
  <si>
    <t>D+M Vystrojení HUP (regulátor B6, uzávěr, rozpěrka, rámeček, štítek)</t>
  </si>
  <si>
    <t>Zkouška těsnosti potrubí plynovodu, tlaková zkouška</t>
  </si>
  <si>
    <t>Revize</t>
  </si>
  <si>
    <t xml:space="preserve">Celkem bez DPH </t>
  </si>
  <si>
    <t>D.1.4.e) - ZAŘÍZENÍ ZDRAVOTNĚ TECHNICKÝCH INSTALACÍ - areálová vodovodní přípojka</t>
  </si>
  <si>
    <t>Zdravotechnika - areálová vodovodní přípojka</t>
  </si>
  <si>
    <t>Potrubí lPEd32 - areálová vodovodní přípojka</t>
  </si>
  <si>
    <t>Folie</t>
  </si>
  <si>
    <t>CYY 1,5mm2</t>
  </si>
  <si>
    <t>Vodoměrná sestava</t>
  </si>
  <si>
    <t>Navrtávací pas DN80/25, šoupě 1", zemní souprava, poklop D400</t>
  </si>
  <si>
    <t xml:space="preserve">Zkouška těsnosti potrubí vodovodu </t>
  </si>
  <si>
    <t>D.1.4.f) - PLYNOVÁ ZAŘÍZENÍ - plynovodní přípojka</t>
  </si>
  <si>
    <t>Plynovodní přípojka</t>
  </si>
  <si>
    <t>D+M Potrubí STL lPE d32 s ochrannou vrstvou</t>
  </si>
  <si>
    <t>D+M Bralen DN25</t>
  </si>
  <si>
    <t>D+M Kohout kulový přímý do G1" vč. klíče  HUP</t>
  </si>
  <si>
    <t>D+M Sloupek HUP (stavebnicový včetně stavební připravenosti), štítek</t>
  </si>
  <si>
    <t>D+M Elektro koleno PE d32</t>
  </si>
  <si>
    <t>D+M Přechodový kus PEd32/závit DN25</t>
  </si>
  <si>
    <t>Navrtávací DAA kit d50/d32</t>
  </si>
  <si>
    <t>Součinnost a práce Gasnet</t>
  </si>
  <si>
    <t>Rozpočet akce:</t>
  </si>
  <si>
    <t>"Národní hřebčín Kladruby nad Labem p.o. - VÝSTAVBA NOVÉHO SKLADOVÉHO OBJEKTU"</t>
  </si>
  <si>
    <t>( Výkaz výměr akce )</t>
  </si>
  <si>
    <t>Část: D.1.4.g)  -  ZAŘÍZENÍ SILNOPROUDÉ ELEKTROTECHNIKY VČETNĚ BLESKOSVODU</t>
  </si>
  <si>
    <t>Do rozpočtu cenu DPS:</t>
  </si>
  <si>
    <t>Datum: 10.04.2021</t>
  </si>
  <si>
    <t>Vyhotovil:</t>
  </si>
  <si>
    <t>Ing. Radko Vondra</t>
  </si>
  <si>
    <t>Výkaz výměr:</t>
  </si>
  <si>
    <t>Archivní číslo:</t>
  </si>
  <si>
    <t>Sazba za hodinu:</t>
  </si>
  <si>
    <t>Kontroloval:</t>
  </si>
  <si>
    <t>Cenová úroveň   :</t>
  </si>
  <si>
    <t>03/2021</t>
  </si>
  <si>
    <t>ZÁKLADNÍ NÁKLADY:</t>
  </si>
  <si>
    <t>1. Dodávky celkem :</t>
  </si>
  <si>
    <t>Kč</t>
  </si>
  <si>
    <t>2. Doprava a přesun dodávek   /%/:</t>
  </si>
  <si>
    <t>3. Montážní materiál :</t>
  </si>
  <si>
    <t>4. Montážní práce :</t>
  </si>
  <si>
    <t>5. Zemní práce :</t>
  </si>
  <si>
    <t>MEZISOUČET 1</t>
  </si>
  <si>
    <t>PPV z montáží   /%/:</t>
  </si>
  <si>
    <t>PPV ze ZP   /%/:</t>
  </si>
  <si>
    <t>MEZISOUČET 2</t>
  </si>
  <si>
    <t>Zhotovení dokumentace SKP   /%/:</t>
  </si>
  <si>
    <t>Nepředvidatelné práce, rizika   /%/:</t>
  </si>
  <si>
    <t>ZÁKLADNÍ NÁKLADY CELKEM</t>
  </si>
  <si>
    <t>VEDLEJŠÍ NÁKLADY</t>
  </si>
  <si>
    <t>Zařízení staveniště a mimostaveništní doprava      (ZS + MSD)   /%/:</t>
  </si>
  <si>
    <t>Provozní vlivy   /%/:</t>
  </si>
  <si>
    <t>VEDLEJŠÍ NÁKLADY CELKEM</t>
  </si>
  <si>
    <t>Kompletační činnost   /%/:</t>
  </si>
  <si>
    <t>NÁKLADY CELKEM BEZ DPH</t>
  </si>
  <si>
    <t>Kladruby n/L - Nový skladový objekt / 02-2021</t>
  </si>
  <si>
    <t>Rozpočet:</t>
  </si>
  <si>
    <t>Rozpočet a Výkaz výměr verze 0214</t>
  </si>
  <si>
    <t>měrné jednotky</t>
  </si>
  <si>
    <t>počet jednotek</t>
  </si>
  <si>
    <t>Souhrn</t>
  </si>
  <si>
    <t>Montáž</t>
  </si>
  <si>
    <t xml:space="preserve">Souhrn </t>
  </si>
  <si>
    <t>jednotková cena materiálu</t>
  </si>
  <si>
    <t>násobitel jedn. ceny mater.</t>
  </si>
  <si>
    <t>jednotková cena montáže</t>
  </si>
  <si>
    <t>násobitel montáže</t>
  </si>
  <si>
    <t>změřená výměra</t>
  </si>
  <si>
    <t>za jednotku</t>
  </si>
  <si>
    <t>materiál</t>
  </si>
  <si>
    <t>montáž</t>
  </si>
  <si>
    <t>celek</t>
  </si>
  <si>
    <t>řádek</t>
  </si>
  <si>
    <t>ELEKTROMONTÁŽE</t>
  </si>
  <si>
    <t>PŘÍPOJKA DO OBJEKTU</t>
  </si>
  <si>
    <r>
      <rPr>
        <b/>
        <sz val="9"/>
        <rFont val="Calibri"/>
        <family val="2"/>
      </rPr>
      <t>DODÁVKA</t>
    </r>
    <r>
      <rPr>
        <sz val="9"/>
        <rFont val="Calibri"/>
        <family val="2"/>
      </rPr>
      <t xml:space="preserve"> - Rozvaděčový pilíř</t>
    </r>
    <r>
      <rPr>
        <sz val="9"/>
        <rFont val="Calibri"/>
        <family val="2"/>
      </rPr>
      <t xml:space="preserve"> - RIS300</t>
    </r>
  </si>
  <si>
    <r>
      <rPr>
        <b/>
        <sz val="9"/>
        <rFont val="Calibri"/>
        <family val="2"/>
      </rPr>
      <t>DODÁVKA</t>
    </r>
    <r>
      <rPr>
        <sz val="9"/>
        <rFont val="Calibri"/>
        <family val="2"/>
      </rPr>
      <t xml:space="preserve"> - Vestavěná přípojková skříň SP100</t>
    </r>
  </si>
  <si>
    <t>Pojistky nožové PN1 / 63A gG</t>
  </si>
  <si>
    <t>Pojistky nožové PN00 / 50A gG</t>
  </si>
  <si>
    <r>
      <t xml:space="preserve">Kabel CYKY-J4x16   (HDS </t>
    </r>
    <r>
      <rPr>
        <sz val="9"/>
        <rFont val="Calibri"/>
        <family val="2"/>
      </rPr>
      <t>→</t>
    </r>
    <r>
      <rPr>
        <sz val="9"/>
        <rFont val="Calibri"/>
        <family val="2"/>
      </rPr>
      <t xml:space="preserve"> R1)</t>
    </r>
  </si>
  <si>
    <t>INSTALACE  1.NP + 2.NP</t>
  </si>
  <si>
    <r>
      <rPr>
        <b/>
        <sz val="9"/>
        <rFont val="Calibri"/>
        <family val="2"/>
      </rPr>
      <t>DODÁVKA  a  osazení</t>
    </r>
    <r>
      <rPr>
        <sz val="9"/>
        <rFont val="Calibri"/>
        <family val="2"/>
      </rPr>
      <t xml:space="preserve"> - Vestavěný rozvaděč </t>
    </r>
    <r>
      <rPr>
        <b/>
        <sz val="9"/>
        <rFont val="Calibri"/>
        <family val="2"/>
      </rPr>
      <t>R1</t>
    </r>
    <r>
      <rPr>
        <sz val="9"/>
        <rFont val="Calibri"/>
        <family val="2"/>
      </rPr>
      <t xml:space="preserve"> do cihlové zdi</t>
    </r>
  </si>
  <si>
    <r>
      <rPr>
        <b/>
        <sz val="9"/>
        <rFont val="Calibri"/>
        <family val="2"/>
      </rPr>
      <t>DODÁVKA  a  osazen</t>
    </r>
    <r>
      <rPr>
        <sz val="9"/>
        <rFont val="Calibri"/>
        <family val="2"/>
      </rPr>
      <t xml:space="preserve">í - Vestavěný rozvaděč </t>
    </r>
    <r>
      <rPr>
        <b/>
        <sz val="9"/>
        <rFont val="Calibri"/>
        <family val="2"/>
      </rPr>
      <t>R2</t>
    </r>
    <r>
      <rPr>
        <sz val="9"/>
        <rFont val="Calibri"/>
        <family val="2"/>
      </rPr>
      <t xml:space="preserve"> do SDK</t>
    </r>
  </si>
  <si>
    <r>
      <rPr>
        <b/>
        <sz val="9"/>
        <rFont val="Calibri"/>
        <family val="2"/>
      </rPr>
      <t>DODÁVKA</t>
    </r>
    <r>
      <rPr>
        <sz val="9"/>
        <rFont val="Calibri"/>
        <family val="2"/>
      </rPr>
      <t xml:space="preserve"> - Nástěnný rozvaděč </t>
    </r>
    <r>
      <rPr>
        <b/>
        <sz val="9"/>
        <rFont val="Calibri"/>
        <family val="2"/>
      </rPr>
      <t>RZ2</t>
    </r>
    <r>
      <rPr>
        <sz val="9"/>
        <rFont val="Calibri"/>
        <family val="2"/>
      </rPr>
      <t xml:space="preserve"> / IP44   (2x zásuvka 230 V/16 A, 1x zásuvka 400 V/16 A, 1x chránič 40A/4P, 1x jistič B16/3, 2x jističe B16/1)</t>
    </r>
  </si>
  <si>
    <r>
      <t xml:space="preserve">Nástěnný rozvaděč </t>
    </r>
    <r>
      <rPr>
        <b/>
        <sz val="9"/>
        <rFont val="Calibri"/>
        <family val="2"/>
      </rPr>
      <t>RZ2</t>
    </r>
    <r>
      <rPr>
        <sz val="9"/>
        <rFont val="Calibri"/>
        <family val="2"/>
      </rPr>
      <t xml:space="preserve"> / IP44   -   </t>
    </r>
    <r>
      <rPr>
        <b/>
        <i/>
        <u val="single"/>
        <sz val="9"/>
        <rFont val="Calibri"/>
        <family val="2"/>
      </rPr>
      <t>osazení</t>
    </r>
  </si>
  <si>
    <r>
      <rPr>
        <b/>
        <sz val="9"/>
        <rFont val="Calibri"/>
        <family val="2"/>
      </rPr>
      <t xml:space="preserve">DODÁVKA - </t>
    </r>
    <r>
      <rPr>
        <sz val="9"/>
        <rFont val="Calibri"/>
        <family val="2"/>
      </rPr>
      <t xml:space="preserve">Nástěnný rozvaděč </t>
    </r>
    <r>
      <rPr>
        <b/>
        <sz val="9"/>
        <rFont val="Calibri"/>
        <family val="2"/>
      </rPr>
      <t>RZ1, RZ3, RZ4</t>
    </r>
    <r>
      <rPr>
        <sz val="9"/>
        <rFont val="Calibri"/>
        <family val="2"/>
      </rPr>
      <t xml:space="preserve"> / IP44   (4x zásuvka 230 V/16 A,      4x jistič s nadproudovou ochranou B16/1/0,03A)</t>
    </r>
  </si>
  <si>
    <r>
      <t xml:space="preserve">Nástěnný rozvaděč </t>
    </r>
    <r>
      <rPr>
        <b/>
        <sz val="9"/>
        <rFont val="Calibri"/>
        <family val="2"/>
      </rPr>
      <t>RZ1, RZ3, RZ4</t>
    </r>
    <r>
      <rPr>
        <sz val="9"/>
        <rFont val="Calibri"/>
        <family val="2"/>
      </rPr>
      <t xml:space="preserve"> / IP44   -   </t>
    </r>
    <r>
      <rPr>
        <b/>
        <i/>
        <u val="single"/>
        <sz val="9"/>
        <rFont val="Calibri"/>
        <family val="2"/>
      </rPr>
      <t>osazení</t>
    </r>
  </si>
  <si>
    <t>Kabel *J5x6 (do rozvaděčů R2 a ZR1 až ZR4)</t>
  </si>
  <si>
    <t>Kabel *J3x1,5 (tlačítko TOTÁL STOP)</t>
  </si>
  <si>
    <t>Vnitřní skříňka s ochranným sklem "TOTÁL STOP", nearetované tlačítko</t>
  </si>
  <si>
    <t>MET - pospojovací svorkovnice vestavěná</t>
  </si>
  <si>
    <t>Trubka tuhá PVC / P32 (ZR1 + ZR4)</t>
  </si>
  <si>
    <t>Příchytka na trubku tuhou P32</t>
  </si>
  <si>
    <t>Trubka tuhá PVC / P16 (ZR2 + ZR3)</t>
  </si>
  <si>
    <t>Příchytka na trubku tuhou P16</t>
  </si>
  <si>
    <t>Kabel J3x2,5</t>
  </si>
  <si>
    <t>Kabel J3x1,5</t>
  </si>
  <si>
    <t>Kabel O3x1,5</t>
  </si>
  <si>
    <t>Kabel O2x1,5</t>
  </si>
  <si>
    <t>Vodič CY2,5 z/ž</t>
  </si>
  <si>
    <t>Vodič CY10 z/ž</t>
  </si>
  <si>
    <t>Zásuvka 1x 230 V, 16 A pod omítku</t>
  </si>
  <si>
    <t>Zásuvka 2x 230 V, 16 A pod omítku</t>
  </si>
  <si>
    <t>Spínač pod omítku řazení 1</t>
  </si>
  <si>
    <t>Spínač pod omítku řazení 5</t>
  </si>
  <si>
    <t>Spínač pod omítku řazení 6</t>
  </si>
  <si>
    <t>Spínač nástěnný, IP44, řazení 1</t>
  </si>
  <si>
    <t>Spínač nástěnný, IP44, řazení 6</t>
  </si>
  <si>
    <t>Krabice přístrojová (universální) hluboká</t>
  </si>
  <si>
    <t>Krabice přístrojová (universální) hluboká do SDK</t>
  </si>
  <si>
    <t>Krabice rozbočná s víčkem, pod omítku</t>
  </si>
  <si>
    <t>Krabice rozbočná s víčkem, pod omítku do SDK</t>
  </si>
  <si>
    <t>Vývodka pod omítku přístrojová 5x 2,5</t>
  </si>
  <si>
    <t>Tlačítko 1/0 pod omítku</t>
  </si>
  <si>
    <t>Trubka tuhá PVC / P13</t>
  </si>
  <si>
    <t>Příchytka na trubku tuhou P13</t>
  </si>
  <si>
    <r>
      <t xml:space="preserve">Svítidlo podhledové čtvercové do SDK - (S1 - pro sociální zařízení), </t>
    </r>
    <r>
      <rPr>
        <u val="single"/>
        <sz val="9"/>
        <rFont val="Calibri"/>
        <family val="2"/>
      </rPr>
      <t>včetně LED-zdroje</t>
    </r>
    <r>
      <rPr>
        <sz val="9"/>
        <rFont val="Calibri"/>
        <family val="2"/>
      </rPr>
      <t>, IP44, 12W, 4000K, 950lm</t>
    </r>
  </si>
  <si>
    <r>
      <t xml:space="preserve">Svítidlo podhledové čtvercové do SDK - (S1 - pro chodby), </t>
    </r>
    <r>
      <rPr>
        <u val="single"/>
        <sz val="9"/>
        <rFont val="Calibri"/>
        <family val="2"/>
      </rPr>
      <t>včetně LED-zdroje,</t>
    </r>
    <r>
      <rPr>
        <sz val="9"/>
        <rFont val="Calibri"/>
        <family val="2"/>
      </rPr>
      <t xml:space="preserve"> IP44, 24W, 4000K, 1625lm</t>
    </r>
  </si>
  <si>
    <r>
      <t xml:space="preserve">Svítidlo nástěnné kruhové s rámečkem - (S4 - pro WC 2.NP), </t>
    </r>
    <r>
      <rPr>
        <u val="single"/>
        <sz val="9"/>
        <rFont val="Calibri"/>
        <family val="2"/>
      </rPr>
      <t>včetně LED-zdroje</t>
    </r>
    <r>
      <rPr>
        <sz val="9"/>
        <rFont val="Calibri"/>
        <family val="2"/>
      </rPr>
      <t>, IP44, 12W, 4000K, 950lm + rámeček pro povrchovou montáž</t>
    </r>
  </si>
  <si>
    <r>
      <t xml:space="preserve">Svítidlo přisazené kruhové - (S2 - pro tech. místnost), </t>
    </r>
    <r>
      <rPr>
        <u val="single"/>
        <sz val="9"/>
        <rFont val="Calibri"/>
        <family val="2"/>
      </rPr>
      <t>včetně LED-zdroje</t>
    </r>
    <r>
      <rPr>
        <sz val="9"/>
        <rFont val="Calibri"/>
        <family val="2"/>
      </rPr>
      <t>, IP65, 18W, 4000K, 1440lm</t>
    </r>
  </si>
  <si>
    <r>
      <t xml:space="preserve">Svítidlo přisazené venkovní, IP44, s detekcí pohybu (SD2 - vstupy do objektu), </t>
    </r>
    <r>
      <rPr>
        <u val="single"/>
        <sz val="9"/>
        <rFont val="Calibri"/>
        <family val="2"/>
      </rPr>
      <t>včetně zdroje LED-žárovky 12W/E27</t>
    </r>
    <r>
      <rPr>
        <sz val="9"/>
        <rFont val="Calibri"/>
        <family val="2"/>
      </rPr>
      <t>, 4000K, 960lm,</t>
    </r>
  </si>
  <si>
    <r>
      <t xml:space="preserve">Svítidlo přisazené kruhové s detekcí pohybu - (SD3 - zádveří), </t>
    </r>
    <r>
      <rPr>
        <u val="single"/>
        <sz val="9"/>
        <rFont val="Calibri"/>
        <family val="2"/>
      </rPr>
      <t>včetně zdroje LED-žárovky 12W/E27</t>
    </r>
    <r>
      <rPr>
        <sz val="9"/>
        <rFont val="Calibri"/>
        <family val="2"/>
      </rPr>
      <t>, IP20, 4000K, 960lm</t>
    </r>
  </si>
  <si>
    <r>
      <t xml:space="preserve">Svítidlo přisazené kruhové s detekcí pohybu - (SD4 - schodiště), </t>
    </r>
    <r>
      <rPr>
        <u val="single"/>
        <sz val="9"/>
        <rFont val="Calibri"/>
        <family val="2"/>
      </rPr>
      <t>včetně zdroje LED-žárovky 12W/E27</t>
    </r>
    <r>
      <rPr>
        <sz val="9"/>
        <rFont val="Calibri"/>
        <family val="2"/>
      </rPr>
      <t>, IP20, 4000K, 960lm</t>
    </r>
  </si>
  <si>
    <r>
      <t xml:space="preserve">Svítidlo zářivkové přisazené - (ZK - šatny), </t>
    </r>
    <r>
      <rPr>
        <u val="single"/>
        <sz val="9"/>
        <rFont val="Calibri"/>
        <family val="2"/>
      </rPr>
      <t>včetně zdroje - LED-modul 48W</t>
    </r>
    <r>
      <rPr>
        <sz val="9"/>
        <rFont val="Calibri"/>
        <family val="2"/>
      </rPr>
      <t>, IP41, 4000K, 3800lm</t>
    </r>
  </si>
  <si>
    <r>
      <t xml:space="preserve">Svítidlo zářivkové přisazené, průmyslové, s elektronickým předřadníkem - (ZP - sklad), </t>
    </r>
    <r>
      <rPr>
        <u val="single"/>
        <sz val="9"/>
        <rFont val="Calibri"/>
        <family val="2"/>
      </rPr>
      <t>včetně zdroje Z 2x58W-G13,</t>
    </r>
    <r>
      <rPr>
        <sz val="9"/>
        <rFont val="Calibri"/>
        <family val="2"/>
      </rPr>
      <t xml:space="preserve"> IP65, 116W, 4000K, 2x5240lm</t>
    </r>
  </si>
  <si>
    <r>
      <t xml:space="preserve">Svítidlo zářivkové přisazené, průmyslové, s elektronickým předřadníkem - (ZP - spisovna), </t>
    </r>
    <r>
      <rPr>
        <u val="single"/>
        <sz val="9"/>
        <rFont val="Calibri"/>
        <family val="2"/>
      </rPr>
      <t>včetně zdroje Z 2x36W-G13,</t>
    </r>
    <r>
      <rPr>
        <sz val="9"/>
        <rFont val="Calibri"/>
        <family val="2"/>
      </rPr>
      <t xml:space="preserve"> IP65, 72W, 4000K, 2x3300lm</t>
    </r>
  </si>
  <si>
    <r>
      <t xml:space="preserve">Svítidlo zářivkové přisazené - (ZKP - kanceláře), </t>
    </r>
    <r>
      <rPr>
        <u val="single"/>
        <sz val="9"/>
        <rFont val="Calibri"/>
        <family val="2"/>
      </rPr>
      <t>včetně zdroje - LED-modul 48W</t>
    </r>
    <r>
      <rPr>
        <sz val="9"/>
        <rFont val="Calibri"/>
        <family val="2"/>
      </rPr>
      <t>, IP41, 4000K, 3800lm</t>
    </r>
  </si>
  <si>
    <t>Detektor pohybu stropní do SDK / 180°</t>
  </si>
  <si>
    <t>NOUZOVÉ OSVĚTLENÍ</t>
  </si>
  <si>
    <t>Svítidlo NO přisazené, LED 11 W, jedna hodina provozu, IP40 + EXIT</t>
  </si>
  <si>
    <t>Svítidlo NO přisazené, LED 11 W, jedna hodina provozu, IP40</t>
  </si>
  <si>
    <t>Svítidlo NO do SDK, LED 11 W, jedna hodina provozu, IP40</t>
  </si>
  <si>
    <t>Tabulka oboustranná EXIT závěsná</t>
  </si>
  <si>
    <t>Tabulka jednostranná EXIT závěsná</t>
  </si>
  <si>
    <t>Tabulka oboustranná šipka směru úniku závěsná</t>
  </si>
  <si>
    <t>OSTATNÍ MONTÁŽE  1.NP + 2.NP  A  MATERIÁL</t>
  </si>
  <si>
    <t>Montáž rozvaděčů R1 + R2 do stavební niky</t>
  </si>
  <si>
    <t>Usazení pilíře KS-RIS3</t>
  </si>
  <si>
    <t>Montáž HDS do stavební niky</t>
  </si>
  <si>
    <t>Ukončení vodičů do průřezu 6 mm2 v rozvaděči</t>
  </si>
  <si>
    <t>Ukončení vodičů od 10 mm2 do průřezu 50 mm2 v rozvaděči</t>
  </si>
  <si>
    <t>Ukončení vodičů od 70 mm2 do průřezu 240 mm2 v rozvaděči</t>
  </si>
  <si>
    <t>Průraz přes cihlovou zeď 5x5 cm do tloušťky zdi 150  mm</t>
  </si>
  <si>
    <t>Zhotovení drážky do cihlové zdi - pro 3 kabely</t>
  </si>
  <si>
    <t>Stahovací pásek 150 mm</t>
  </si>
  <si>
    <t>Hmoždinky HM8 s vruty</t>
  </si>
  <si>
    <r>
      <t>SVORKY BEZŠROUBOVÉ 1,5-2,5MM</t>
    </r>
    <r>
      <rPr>
        <sz val="9"/>
        <rFont val="Calibri"/>
        <family val="2"/>
      </rPr>
      <t>² (SET = 50ks)</t>
    </r>
  </si>
  <si>
    <t>set</t>
  </si>
  <si>
    <t>Varná elektrická deska - 2 varné zóny, 2900 W,  230 V - pohyblivé připojení</t>
  </si>
  <si>
    <t>Kabel HO7RN-F G3x2,5   (varná deska)</t>
  </si>
  <si>
    <t>Pronájem a použití vysokozdvižné plošiny, event. lešení</t>
  </si>
  <si>
    <t>NH</t>
  </si>
  <si>
    <t>DRÁTĚNÝ KABELOVÝ ŽLAB</t>
  </si>
  <si>
    <t>Drátěný kabelový žlab 50x50 mm / 2m</t>
  </si>
  <si>
    <t>Spojky žlabů kompletované</t>
  </si>
  <si>
    <t>Spojka uzemňovací</t>
  </si>
  <si>
    <t>Držák rozvodných krabic</t>
  </si>
  <si>
    <t>Nosník žlabu nástěnný 50x50 mm</t>
  </si>
  <si>
    <t>ZEMNÍ PRÁCE</t>
  </si>
  <si>
    <t>Kabelový výkop 80x60 cm</t>
  </si>
  <si>
    <t>Zřízení kabelového lože, tříděný písek či přesátá zemina</t>
  </si>
  <si>
    <t>Uložení kabelu do výkopu a zásyp do výše folie</t>
  </si>
  <si>
    <t>Zásyp kabelového výkopu a úprava povrchu</t>
  </si>
  <si>
    <t>Folie výstražná - červená</t>
  </si>
  <si>
    <t>Výkop pro základ pilířového rozvaděče RIS300</t>
  </si>
  <si>
    <t>Odkopání stávajícího kabelu přípojky</t>
  </si>
  <si>
    <t>BLESKOSVOD</t>
  </si>
  <si>
    <t>Vodič venkovní AlMgSi 8</t>
  </si>
  <si>
    <t>Podpěra vedení na hřeben - pálené tašky</t>
  </si>
  <si>
    <t>Podpěra vedení na šikmou střechu - pálené tašky</t>
  </si>
  <si>
    <t>Podpěra vedení na plechovou střechu</t>
  </si>
  <si>
    <t>Úchyty svislých vedení do zdi</t>
  </si>
  <si>
    <t>Úchyty svislých vedení do dřeva</t>
  </si>
  <si>
    <t>Jímač AlMgSi H2,0 m se svorkou (typ dle způsobu uchycení)</t>
  </si>
  <si>
    <t>Dolní ochranná stříška na jímací tyč</t>
  </si>
  <si>
    <t>Svorka universální</t>
  </si>
  <si>
    <t>Svorka okapová</t>
  </si>
  <si>
    <t>Zkušební svorka</t>
  </si>
  <si>
    <t>Ochranný úhelník svodu</t>
  </si>
  <si>
    <t>Držák ochranného úhelníku svodu</t>
  </si>
  <si>
    <t>Drobný montážní a označovací materiál</t>
  </si>
  <si>
    <t>UZEMNĚNÍ</t>
  </si>
  <si>
    <t>Zemnící pásek FeZn 30x4</t>
  </si>
  <si>
    <t>Vodič FeZn10 (napojení zk. svorek + pospojení MET</t>
  </si>
  <si>
    <t>Zemní svorka (pásek/vodič)</t>
  </si>
  <si>
    <t>Ošetření vodičů proti korozi asfaltovou barvou - 6 svodů (10cm nad terénem, 20 cm pod terénem)</t>
  </si>
  <si>
    <t>OSTATNÍ NÁKLADY</t>
  </si>
  <si>
    <t>Inženýrská činnost hlavního zhotovitele a koordinace při provádění   (NH-GD = NH+10%)</t>
  </si>
  <si>
    <t>NH-GD</t>
  </si>
  <si>
    <t>Autorský občasný dozor GP a technická koordinace při provádění   (NH-PD = NH+30%)</t>
  </si>
  <si>
    <t>NH-PD</t>
  </si>
  <si>
    <t>Cestovné k občasnému AD pro GP a technické koordinace při provádění (5x 55km)</t>
  </si>
  <si>
    <t>km</t>
  </si>
  <si>
    <t>Výchozí revize elektrického zařízení   (NH-RT = NH+25%)</t>
  </si>
  <si>
    <t>NH-RT</t>
  </si>
  <si>
    <t>Spolupráce zhotovitele s RT při výchozí revizi elektrického zařízení</t>
  </si>
  <si>
    <t>Manipulace, doprava a poplatek za uložení odpadů dle vyhlášky o odpadech</t>
  </si>
  <si>
    <t>souhrn mat.</t>
  </si>
  <si>
    <t>souhrn mont.</t>
  </si>
  <si>
    <t>souhrn celek</t>
  </si>
  <si>
    <t xml:space="preserve">Podružný materiál v % : </t>
  </si>
  <si>
    <t>ROZPIS PRACÍ</t>
  </si>
  <si>
    <t>Souhrn celek bez DPH:</t>
  </si>
  <si>
    <t>DPH:</t>
  </si>
  <si>
    <t>Souhr celek s DPH:</t>
  </si>
  <si>
    <t>Dodávky:</t>
  </si>
  <si>
    <r>
      <t xml:space="preserve">Kniha svítidel / </t>
    </r>
    <r>
      <rPr>
        <b/>
        <sz val="12"/>
        <color indexed="8"/>
        <rFont val="Calibri"/>
        <family val="2"/>
      </rPr>
      <t>Kladruby - nový skladový objekt</t>
    </r>
  </si>
  <si>
    <t>označení</t>
  </si>
  <si>
    <t>výkon</t>
  </si>
  <si>
    <t>teplota</t>
  </si>
  <si>
    <t>svítivost</t>
  </si>
  <si>
    <t>příklad svítidla</t>
  </si>
  <si>
    <t>řádek č.</t>
  </si>
  <si>
    <t>ve výkresu</t>
  </si>
  <si>
    <t>umístění</t>
  </si>
  <si>
    <t>W</t>
  </si>
  <si>
    <t>zdroj</t>
  </si>
  <si>
    <t>chromatičnosti</t>
  </si>
  <si>
    <t>lm</t>
  </si>
  <si>
    <t>krytí</t>
  </si>
  <si>
    <t>poznámka</t>
  </si>
  <si>
    <t>S1</t>
  </si>
  <si>
    <t>105, 106, 204</t>
  </si>
  <si>
    <t>LED</t>
  </si>
  <si>
    <t>4000 st.K</t>
  </si>
  <si>
    <t>IP44</t>
  </si>
  <si>
    <t>do SDK</t>
  </si>
  <si>
    <t>Flat12W-čtverec   (170x170x32mm)</t>
  </si>
  <si>
    <t>sociální zařízení</t>
  </si>
  <si>
    <t>101, 104a, 104b, 201, 209</t>
  </si>
  <si>
    <t>IP20</t>
  </si>
  <si>
    <t>Flat24W-čtverec   (300x300x32mm)</t>
  </si>
  <si>
    <t>chodby</t>
  </si>
  <si>
    <t>S2</t>
  </si>
  <si>
    <t>IP65</t>
  </si>
  <si>
    <t>nástěnná</t>
  </si>
  <si>
    <t>koupelnové LED 18W/IP65</t>
  </si>
  <si>
    <t>technická místnost</t>
  </si>
  <si>
    <t>SD2</t>
  </si>
  <si>
    <t>venek</t>
  </si>
  <si>
    <t>LED-12W</t>
  </si>
  <si>
    <t>E27</t>
  </si>
  <si>
    <t>Ecolite Neptun 2 WHST69-BI s pohybovým čidlem</t>
  </si>
  <si>
    <t>vstupy do objektu</t>
  </si>
  <si>
    <t>SD3</t>
  </si>
  <si>
    <t>stropní</t>
  </si>
  <si>
    <t xml:space="preserve">Victor W131-BI pro LED žárovku a s pohybovým čidlem </t>
  </si>
  <si>
    <t>zádveří</t>
  </si>
  <si>
    <t>S4</t>
  </si>
  <si>
    <t>207, 208</t>
  </si>
  <si>
    <t>Flat12W-kruh + rámeček pro povrchovou montáž  (D170x32mm)</t>
  </si>
  <si>
    <t>SD4</t>
  </si>
  <si>
    <t>102, 215</t>
  </si>
  <si>
    <t>schodiště</t>
  </si>
  <si>
    <t>ZP</t>
  </si>
  <si>
    <t>2x58</t>
  </si>
  <si>
    <t>G13</t>
  </si>
  <si>
    <t>2x5240</t>
  </si>
  <si>
    <t>Modus V3258PCEP s elektronickým předřadníkem</t>
  </si>
  <si>
    <t>sklad</t>
  </si>
  <si>
    <t>2x36</t>
  </si>
  <si>
    <t>2x3300</t>
  </si>
  <si>
    <t>Modus V3236PCEP s elektronickým předřadníkem</t>
  </si>
  <si>
    <t>spisovna</t>
  </si>
  <si>
    <t>ZKC</t>
  </si>
  <si>
    <t>109, 110, 111, 205, 206, 210, 212, 213, 214</t>
  </si>
  <si>
    <t>LED-panel</t>
  </si>
  <si>
    <t>IP41</t>
  </si>
  <si>
    <t>APLED - LED panel Quadra LED/48W/230V 120x30cm</t>
  </si>
  <si>
    <t>kancelářské</t>
  </si>
  <si>
    <t>ZK</t>
  </si>
  <si>
    <t>107, 108, 109, 211</t>
  </si>
  <si>
    <t>šatny, archiv, server</t>
  </si>
  <si>
    <t>N</t>
  </si>
  <si>
    <t>nouzová svítidla</t>
  </si>
  <si>
    <t>IP40</t>
  </si>
  <si>
    <t>1 hodina</t>
  </si>
  <si>
    <t>Výchozí revize elektro vč. měření a protokolu</t>
  </si>
  <si>
    <t>Elektromontážní práce bez rozlišení (zapojení kabelu, zapojení uzemnění, zapojení čerpadla do pilíře RPŠ)</t>
  </si>
  <si>
    <t>Pojistková vložka nožová 500A, PN1 32A-gG</t>
  </si>
  <si>
    <t>Úprava terénu po záhozu kabelové rýhy do původního stavu  (0,5x27m)</t>
  </si>
  <si>
    <t>Zához kabelové rýhy, šxhl = 350x700 mm tříděným výkopkem</t>
  </si>
  <si>
    <t>D+M zemnícího drátu FeZn pr.100mm</t>
  </si>
  <si>
    <t>D+M označovací folie 300mm, červená</t>
  </si>
  <si>
    <t>D+M celoplastového kabelu 1kV, typ CYKY-J 5x6</t>
  </si>
  <si>
    <t>Zřízení kabelového lože z tříděné zeminy, š = 350mm, tl. 100mm</t>
  </si>
  <si>
    <t>Hloubení kabelové rýhy, šxhl = 350x800 mm v hornině tř. 3</t>
  </si>
  <si>
    <t>Elektroinstalace vnější</t>
  </si>
  <si>
    <t>Stavební přípravenost pro čerpací šachtu - betonová deska tl. 150 mm, obetonování šachty</t>
  </si>
  <si>
    <t xml:space="preserve"> - integrovaný podstavec pro uložení do země</t>
  </si>
  <si>
    <t xml:space="preserve"> - rozměr vnější 1420x320x225 mm</t>
  </si>
  <si>
    <t xml:space="preserve"> - zavírací zařízení profilový půlválec</t>
  </si>
  <si>
    <t xml:space="preserve"> - barva RAL 7035</t>
  </si>
  <si>
    <t>D+M Rozvaděčový sloupek pro spínací přístroj IP44 polyester zesílený skelným vláknem</t>
  </si>
  <si>
    <t xml:space="preserve"> - poklop pojezdový D400</t>
  </si>
  <si>
    <t xml:space="preserve"> - houkačka, instalace zvenku na rozvaděčový pilíř</t>
  </si>
  <si>
    <t xml:space="preserve"> - 2x řetěz po 3m</t>
  </si>
  <si>
    <t xml:space="preserve"> - uzavirací armatura + zpětná klapka, výtlačné potrubí se závěsy DN50</t>
  </si>
  <si>
    <t xml:space="preserve"> - plováková sada 3x plovák včetně vystrojení</t>
  </si>
  <si>
    <t xml:space="preserve"> - rozvaděč do plastového pilířku, level control</t>
  </si>
  <si>
    <t xml:space="preserve"> - spínací skříň, ovládání + optická/akustická signalizace provoz/porucha</t>
  </si>
  <si>
    <t xml:space="preserve"> - 2x čerpadlo s mělnícím zařízením, motor 1,5 kW (Q=3,2 l/s, H=13m)</t>
  </si>
  <si>
    <t xml:space="preserve"> - plastová šachta d800 mm, hl. 2340 mm pro výtlak PEd63</t>
  </si>
  <si>
    <t>D+M Kompaktní čerpací šachta splaškových vod</t>
  </si>
  <si>
    <t>D+M Poklop na prefa šachtu s biofiltrem D400</t>
  </si>
  <si>
    <t>D+M ŽB prefa šachta d1000 s poklopem D400, hl. 1,5 m DN150</t>
  </si>
  <si>
    <t>D+M Plastová revizní šachta d600 s poklopem D400</t>
  </si>
  <si>
    <t>Napojení na stávající ŽB prefa šachtu navrtáním DN150</t>
  </si>
  <si>
    <t>Potrubí plastové tlakové spaškové PE100 SDR11 d63 s hnědým pruhem</t>
  </si>
  <si>
    <t>D.1.4.e) - ZAŘÍZENÍ ZDRAVOTNĚ TECHNICKÝCH INSTALACÍ - TLAKOVÁ SPLAŠKOVÁ KANALIZACE</t>
  </si>
  <si>
    <t>D+M vnitřní rozvody elektro vč. svítidel a hromosvodu + slaboproud</t>
  </si>
  <si>
    <t xml:space="preserve">    741 - Elektroinstalace - silnoproud + slaboproud</t>
  </si>
  <si>
    <t>Název</t>
  </si>
  <si>
    <t>Mj</t>
  </si>
  <si>
    <t>Počet</t>
  </si>
  <si>
    <t>Materiál</t>
  </si>
  <si>
    <t>Materiál celkem</t>
  </si>
  <si>
    <t>Montáž celkem</t>
  </si>
  <si>
    <t>Cena</t>
  </si>
  <si>
    <t>Dodávky RACK</t>
  </si>
  <si>
    <t>Přístroje - uvedeny orientačně. Přesná specifikace rozváděče na základě výrobní dokumentace</t>
  </si>
  <si>
    <t>POLE DATOVÉHO ROZVADĚČE</t>
  </si>
  <si>
    <t>Rozváděč, 18U, š.600mm,hl.600mm, kompletně vybavený, přední skleněné dveře s klikou (bez vložky zámku)</t>
  </si>
  <si>
    <t>Vložka zámku FAB, systém EMKA, s jedním klíčem</t>
  </si>
  <si>
    <t>19" polička s perf.,hla.450mm, šroub., zátěž 80kg</t>
  </si>
  <si>
    <t>19" nap.panel 8x230V, vypínač, přep.ochr., tep.pojistka, 3m</t>
  </si>
  <si>
    <t>19" patchpanel pro 24 modulů SFA/SFB, noesazený, RJ45 dolů</t>
  </si>
  <si>
    <t>19" vyvaz.panel, 5x velké tvrdé plastové oko</t>
  </si>
  <si>
    <t>MONTÁŽ DATOVÉHO ROZVADĚČE</t>
  </si>
  <si>
    <t>Montáž rozvaděče na dílně</t>
  </si>
  <si>
    <t>Usazení rozvaděče na místě</t>
  </si>
  <si>
    <t>Drobný materiál</t>
  </si>
  <si>
    <t>Dodávky RACK - celkem</t>
  </si>
  <si>
    <t>Dodávky EZS/EPS</t>
  </si>
  <si>
    <t>Ústředna s LAN i GSM komunikátorem</t>
  </si>
  <si>
    <t>Akumulátor 2.0Ah, živ. Až 10let</t>
  </si>
  <si>
    <t>Sběrnicový přístupový modul s displejem, klávesnící a RFID včetně</t>
  </si>
  <si>
    <t>Sběrnicový PIR detektor pohybu</t>
  </si>
  <si>
    <t>Sběrnicový kombinovaný detektor kouře a teploty</t>
  </si>
  <si>
    <t>Dodávky EZS/EPS - celkem</t>
  </si>
  <si>
    <t>Dodávky uzemnění, pospojení</t>
  </si>
  <si>
    <t xml:space="preserve">Uzemnění </t>
  </si>
  <si>
    <t>CYA 6 ZŹ</t>
  </si>
  <si>
    <t>Podružný materiál</t>
  </si>
  <si>
    <t>Dodávky uzemnění celkem</t>
  </si>
  <si>
    <t>Dodávky elektro zařízení</t>
  </si>
  <si>
    <t>Zásuvky datové</t>
  </si>
  <si>
    <t>Datová zásuvka pod omítku, 2 moduly (45°), prázdná</t>
  </si>
  <si>
    <t>Keystone modul RJ45 nestíněný, Cat.6, samozář., SFA</t>
  </si>
  <si>
    <t>Dodávky elektro zařízení celkem</t>
  </si>
  <si>
    <t>Elektromontáže</t>
  </si>
  <si>
    <t>žlaby, PVC lišty, trubky</t>
  </si>
  <si>
    <t>Kabelový drátěný žlab</t>
  </si>
  <si>
    <t xml:space="preserve">LIŠTA VKLÁDACÍ 40x40 </t>
  </si>
  <si>
    <t>TRUBKA OHEBNÁ VNĚJŠÍ d=32</t>
  </si>
  <si>
    <t>KABEL SILOVÝ,IZOLACE PVC</t>
  </si>
  <si>
    <t>CYKY-J 3x1.5 , pevně</t>
  </si>
  <si>
    <t>CYKY-J 3x2.5 , pevně</t>
  </si>
  <si>
    <t>Kabel U/UTP Cat 6</t>
  </si>
  <si>
    <t>Elektromontáže - celkem</t>
  </si>
  <si>
    <t>HZS</t>
  </si>
  <si>
    <t>HODINOVE ZUCTOVACI SAZBY</t>
  </si>
  <si>
    <t>Zapojení ústředny a modulu s displejem</t>
  </si>
  <si>
    <t>Zapojení datových zásuvek</t>
  </si>
  <si>
    <t>zapojení detektorů EZS/EPS</t>
  </si>
  <si>
    <t>Zauceni obsluhy</t>
  </si>
  <si>
    <t>Doprava</t>
  </si>
  <si>
    <t>KOORDINACE POSTUPU PRACI</t>
  </si>
  <si>
    <t xml:space="preserve"> S ostatnimi profesemi - koordinace postupu prací</t>
  </si>
  <si>
    <t>PROVEDENI REVIZNICH ZKOUSEK</t>
  </si>
  <si>
    <t>DLE CSN 331500</t>
  </si>
  <si>
    <t xml:space="preserve"> Revizni technik</t>
  </si>
  <si>
    <t xml:space="preserve"> Spoluprace s reviz.technikem</t>
  </si>
  <si>
    <t>HZS - celkem</t>
  </si>
  <si>
    <t>Slaboproudé rozvody celkem</t>
  </si>
  <si>
    <t>Označení</t>
  </si>
  <si>
    <t>Ozn.j.</t>
  </si>
  <si>
    <t>Počet kusů</t>
  </si>
  <si>
    <t>Cena za jednotku</t>
  </si>
  <si>
    <t>pol.1</t>
  </si>
  <si>
    <t>Kancelářská kolečková židle - viz schema</t>
  </si>
  <si>
    <t>pol.2</t>
  </si>
  <si>
    <t>Konferenční židle - viz schema</t>
  </si>
  <si>
    <t>pol.3</t>
  </si>
  <si>
    <t>Kancelářský stůl 1400x800x750 - viz schema</t>
  </si>
  <si>
    <t>pol.4</t>
  </si>
  <si>
    <t>Konferenční stůl 800x1600 - viz schema</t>
  </si>
  <si>
    <t>pol.5</t>
  </si>
  <si>
    <t>Jídelní stůl 800x1600x750 - viz schema</t>
  </si>
  <si>
    <t>pol.6</t>
  </si>
  <si>
    <t>Jídelní židle - viz schema</t>
  </si>
  <si>
    <t>pol.7</t>
  </si>
  <si>
    <t>Věšáková stěna 450x1200 - viz schema</t>
  </si>
  <si>
    <t>pol.8A</t>
  </si>
  <si>
    <t>Skříň kancelářská 400x800x1800 - viz schema</t>
  </si>
  <si>
    <t>pol.8B</t>
  </si>
  <si>
    <t>pol.9</t>
  </si>
  <si>
    <t>Skříň kancelářská 400x800x800 - viz schema</t>
  </si>
  <si>
    <t>pol.10</t>
  </si>
  <si>
    <t>Jídelní stůl 800x1200x750 - viz schema</t>
  </si>
  <si>
    <t>pol.11A</t>
  </si>
  <si>
    <t>Šatní skříňka dvoudvéřová kovová - viz schema</t>
  </si>
  <si>
    <t>pol.11B</t>
  </si>
  <si>
    <t>Šatní skříňka trojdvéřová kovová - viz schema</t>
  </si>
  <si>
    <t>pol.12.1</t>
  </si>
  <si>
    <t>Držák na toaletní papír</t>
  </si>
  <si>
    <t>pol.12.2</t>
  </si>
  <si>
    <t>WC štětka</t>
  </si>
  <si>
    <t>pol.12.3</t>
  </si>
  <si>
    <t>Odpadkový koš nášlapný s víkem, nerez</t>
  </si>
  <si>
    <t>pol.12.4</t>
  </si>
  <si>
    <t>Zrcadlo lepené 600x800</t>
  </si>
  <si>
    <t>pol.12.5</t>
  </si>
  <si>
    <t>Věšák na stěnu do sprchy - nerez</t>
  </si>
  <si>
    <t>pol.12.6</t>
  </si>
  <si>
    <t>Zásobník na tekuté mýdlo</t>
  </si>
  <si>
    <t>pol.12.7</t>
  </si>
  <si>
    <t>Zásobník na papírové ručníky</t>
  </si>
  <si>
    <t>pol.13</t>
  </si>
  <si>
    <t>Kuchyňské doplňky - odpadkový koš nášlapný s víkem, nerez</t>
  </si>
  <si>
    <t>pol.13.1</t>
  </si>
  <si>
    <t>Kuchyňské doplňky - věšák na stěnu, 5 háčků</t>
  </si>
  <si>
    <t>pol.14</t>
  </si>
  <si>
    <t>Skříň na úklidové prostředky - viz schema</t>
  </si>
  <si>
    <t>pol.15</t>
  </si>
  <si>
    <t>Regál dřevěný 600x2000x300 - viz schema</t>
  </si>
  <si>
    <t>pol.16</t>
  </si>
  <si>
    <t>Regál kovový 600x1200, v.1800 - viz schema</t>
  </si>
  <si>
    <t>pol.16A</t>
  </si>
  <si>
    <t>Regál kovový 600x1000, v.1800 - viz schema</t>
  </si>
  <si>
    <t>pol.17</t>
  </si>
  <si>
    <t>Regál kovový 350x1000, v.1800 - viz schema</t>
  </si>
  <si>
    <t>pol.18</t>
  </si>
  <si>
    <t>Regál kovový 350x1200, v.1500 - viz schema</t>
  </si>
  <si>
    <t>pol.19</t>
  </si>
  <si>
    <t>Přístavek k pracovnímu stolu 1600x800,v.750 mm - viz schema</t>
  </si>
  <si>
    <t>pol.20</t>
  </si>
  <si>
    <t>Konferenční stůl 800x800 + půlkruh - viz schema</t>
  </si>
  <si>
    <t>pol.21</t>
  </si>
  <si>
    <t>Přístavek k pracovním stolům 1800x600,v.750 - viz schema</t>
  </si>
  <si>
    <t>pol.22</t>
  </si>
  <si>
    <t>Kancelářský stůl 1600x800x750 - viz schema</t>
  </si>
  <si>
    <t>pol.23</t>
  </si>
  <si>
    <t>Křeslo - čalouněný potah - viz schema</t>
  </si>
  <si>
    <t>pol.24</t>
  </si>
  <si>
    <t>Konferenční stolek 700x700,v.480</t>
  </si>
  <si>
    <t>Celkem</t>
  </si>
  <si>
    <t xml:space="preserve">    785 - Vybavení interiérů</t>
  </si>
  <si>
    <t>Krytina keramická bobrovka korunové krytí sklonu do 30° na sucho</t>
  </si>
  <si>
    <t>Krytina keramická bobrovka hřeben z hřebenáčů na sucho s větracím pásem olověným</t>
  </si>
  <si>
    <t>taška bobrovka větrací díl levý</t>
  </si>
  <si>
    <t>Bednění střech rovných z desek OSB tl 22 mm na pero a drážku šroubovaných na krokve</t>
  </si>
  <si>
    <t>762341026</t>
  </si>
  <si>
    <t>713151165</t>
  </si>
  <si>
    <t>Montáž izolace tepelné střech šikmých přišroubované nad krokve z desek sklonu do 45° tl do 160 mm</t>
  </si>
  <si>
    <t>1344094096</t>
  </si>
  <si>
    <t>568+66,088</t>
  </si>
  <si>
    <t>28376535</t>
  </si>
  <si>
    <t>deska izolační PIR s oboustrannou kompozitní fólií s hliníkovou vložkou pro šikmé střechy 1200x2400x160mm</t>
  </si>
  <si>
    <t>-1844716313</t>
  </si>
  <si>
    <t>634,088*1,05 'Přepočtené koeficientem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</si>
</sst>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  <numFmt numFmtId="168" formatCode="#"/>
    <numFmt numFmtId="169" formatCode="####;\-####"/>
    <numFmt numFmtId="170" formatCode="#,##0.00;\-#,##0.00"/>
    <numFmt numFmtId="171" formatCode="#,##0.000;\-#,##0.000"/>
    <numFmt numFmtId="172" formatCode="0.0"/>
    <numFmt numFmtId="173" formatCode="#,##0.00000;\-#,##0.00000"/>
    <numFmt numFmtId="174" formatCode="#,##0;\-#,##0"/>
    <numFmt numFmtId="175" formatCode="[$-F800]dddd\,\ mmmm\ dd\,\ yyyy"/>
    <numFmt numFmtId="176" formatCode="#,##0.00;[Red]#,##0.00"/>
    <numFmt numFmtId="177" formatCode="0.0%"/>
    <numFmt numFmtId="178" formatCode="0.00;[Red]0.00"/>
  </numFmts>
  <fonts count="106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9"/>
      <color indexed="18"/>
      <name val="Arial CE"/>
      <family val="2"/>
    </font>
    <font>
      <sz val="7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7"/>
      <name val="Arial"/>
      <family val="2"/>
    </font>
    <font>
      <sz val="7"/>
      <color indexed="10"/>
      <name val="Arial CE"/>
      <family val="2"/>
    </font>
    <font>
      <b/>
      <sz val="7"/>
      <color indexed="10"/>
      <name val="Arial CE"/>
      <family val="2"/>
    </font>
    <font>
      <b/>
      <u val="single"/>
      <sz val="8"/>
      <color indexed="10"/>
      <name val="Arial CE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7"/>
      <color rgb="FFFF0000"/>
      <name val="Arial"/>
      <family val="2"/>
    </font>
    <font>
      <sz val="7"/>
      <color rgb="FFFF0000"/>
      <name val="Arial CE"/>
      <family val="2"/>
    </font>
    <font>
      <b/>
      <sz val="7"/>
      <color rgb="FFFF0000"/>
      <name val="Arial CE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b/>
      <sz val="13"/>
      <color indexed="48"/>
      <name val="Arial CE"/>
      <family val="2"/>
    </font>
    <font>
      <b/>
      <u val="single"/>
      <sz val="13"/>
      <color indexed="48"/>
      <name val="Arial CE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42"/>
      <name val="Arial CE"/>
      <family val="2"/>
    </font>
    <font>
      <b/>
      <sz val="10"/>
      <color indexed="42"/>
      <name val="Arial CE"/>
      <family val="2"/>
    </font>
    <font>
      <sz val="10"/>
      <color indexed="8"/>
      <name val="Arial CE"/>
      <family val="2"/>
    </font>
    <font>
      <b/>
      <sz val="14"/>
      <color rgb="FFFF0000"/>
      <name val="Arial CE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12"/>
      <name val="Calibri"/>
      <family val="2"/>
    </font>
    <font>
      <b/>
      <sz val="10"/>
      <name val="Calibri"/>
      <family val="2"/>
      <scheme val="minor"/>
    </font>
    <font>
      <b/>
      <u val="single"/>
      <sz val="12"/>
      <color rgb="FF339966"/>
      <name val="Calibri"/>
      <family val="2"/>
      <scheme val="minor"/>
    </font>
    <font>
      <b/>
      <u val="single"/>
      <sz val="9"/>
      <color indexed="57"/>
      <name val="Calibri"/>
      <family val="2"/>
      <scheme val="minor"/>
    </font>
    <font>
      <sz val="9"/>
      <color indexed="10"/>
      <name val="Calibri"/>
      <family val="2"/>
      <scheme val="minor"/>
    </font>
    <font>
      <i/>
      <u val="single"/>
      <sz val="9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rgb="FFFF00FF"/>
      <name val="Calibri"/>
      <family val="2"/>
    </font>
    <font>
      <b/>
      <i/>
      <u val="single"/>
      <sz val="9"/>
      <name val="Calibri"/>
      <family val="2"/>
    </font>
    <font>
      <u val="single"/>
      <sz val="9"/>
      <name val="Calibri"/>
      <family val="2"/>
    </font>
    <font>
      <sz val="10"/>
      <color theme="1"/>
      <name val="Calibri"/>
      <family val="2"/>
    </font>
    <font>
      <sz val="10"/>
      <name val="Calibri"/>
      <family val="2"/>
      <scheme val="minor"/>
    </font>
    <font>
      <sz val="9"/>
      <color theme="6" tint="-0.4999699890613556"/>
      <name val="Calibri"/>
      <family val="2"/>
      <scheme val="minor"/>
    </font>
    <font>
      <b/>
      <u val="single"/>
      <sz val="9"/>
      <color indexed="10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indexed="8"/>
      <name val="Calibri"/>
      <family val="2"/>
    </font>
    <font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7"/>
      <color rgb="FF000080"/>
      <name val="Arial CE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name val="Tahoma"/>
      <family val="2"/>
    </font>
    <font>
      <i/>
      <sz val="9"/>
      <name val="Tahoma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 locked="0"/>
    </xf>
    <xf numFmtId="0" fontId="4" fillId="0" borderId="0">
      <alignment/>
      <protection/>
    </xf>
    <xf numFmtId="0" fontId="1" fillId="0" borderId="0">
      <alignment/>
      <protection/>
    </xf>
    <xf numFmtId="44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4" fillId="0" borderId="0">
      <alignment/>
      <protection/>
    </xf>
  </cellStyleXfs>
  <cellXfs count="67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2" borderId="0" xfId="0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6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31" fillId="0" borderId="18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166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" fontId="35" fillId="0" borderId="0" xfId="0" applyNumberFormat="1" applyFont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4" fontId="24" fillId="2" borderId="2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13" fillId="0" borderId="0" xfId="0" applyFont="1" applyAlignment="1" applyProtection="1">
      <alignment vertical="center"/>
      <protection locked="0"/>
    </xf>
    <xf numFmtId="4" fontId="37" fillId="2" borderId="21" xfId="0" applyNumberFormat="1" applyFont="1" applyFill="1" applyBorder="1" applyAlignment="1" applyProtection="1">
      <alignment vertical="center"/>
      <protection locked="0"/>
    </xf>
    <xf numFmtId="167" fontId="24" fillId="2" borderId="21" xfId="0" applyNumberFormat="1" applyFont="1" applyFill="1" applyBorder="1" applyAlignment="1" applyProtection="1">
      <alignment vertical="center"/>
      <protection locked="0"/>
    </xf>
    <xf numFmtId="0" fontId="1" fillId="0" borderId="0" xfId="21">
      <alignment/>
      <protection/>
    </xf>
    <xf numFmtId="0" fontId="0" fillId="0" borderId="0" xfId="21" applyNumberFormat="1" applyFont="1" applyFill="1" applyBorder="1" applyAlignment="1" applyProtection="1">
      <alignment vertical="center"/>
      <protection/>
    </xf>
    <xf numFmtId="0" fontId="41" fillId="0" borderId="0" xfId="21" applyNumberFormat="1" applyFont="1" applyFill="1" applyBorder="1" applyAlignment="1" applyProtection="1">
      <alignment vertical="center"/>
      <protection/>
    </xf>
    <xf numFmtId="0" fontId="0" fillId="0" borderId="22" xfId="21" applyFont="1" applyFill="1" applyBorder="1" applyAlignment="1" applyProtection="1">
      <alignment horizontal="center" vertical="center" wrapText="1"/>
      <protection/>
    </xf>
    <xf numFmtId="0" fontId="0" fillId="0" borderId="23" xfId="21" applyFont="1" applyFill="1" applyBorder="1" applyAlignment="1" applyProtection="1">
      <alignment horizontal="center" vertical="center" wrapText="1"/>
      <protection/>
    </xf>
    <xf numFmtId="169" fontId="0" fillId="0" borderId="24" xfId="21" applyNumberFormat="1" applyFont="1" applyFill="1" applyBorder="1" applyAlignment="1" applyProtection="1">
      <alignment horizontal="center" vertical="center"/>
      <protection/>
    </xf>
    <xf numFmtId="169" fontId="0" fillId="0" borderId="25" xfId="21" applyNumberFormat="1" applyFont="1" applyFill="1" applyBorder="1" applyAlignment="1" applyProtection="1">
      <alignment horizontal="center" vertical="center"/>
      <protection/>
    </xf>
    <xf numFmtId="168" fontId="41" fillId="0" borderId="0" xfId="21" applyNumberFormat="1" applyFont="1" applyFill="1" applyBorder="1" applyAlignment="1" applyProtection="1">
      <alignment horizontal="center" vertical="center"/>
      <protection/>
    </xf>
    <xf numFmtId="168" fontId="42" fillId="0" borderId="0" xfId="21" applyNumberFormat="1" applyFont="1" applyFill="1" applyBorder="1" applyAlignment="1" applyProtection="1">
      <alignment horizontal="left" wrapText="1"/>
      <protection/>
    </xf>
    <xf numFmtId="168" fontId="42" fillId="0" borderId="0" xfId="21" applyNumberFormat="1" applyFont="1" applyFill="1" applyBorder="1" applyAlignment="1" applyProtection="1">
      <alignment horizontal="center"/>
      <protection/>
    </xf>
    <xf numFmtId="167" fontId="42" fillId="0" borderId="0" xfId="21" applyNumberFormat="1" applyFont="1" applyFill="1" applyBorder="1" applyAlignment="1" applyProtection="1">
      <alignment horizontal="right"/>
      <protection/>
    </xf>
    <xf numFmtId="4" fontId="42" fillId="0" borderId="0" xfId="21" applyNumberFormat="1" applyFont="1" applyFill="1" applyBorder="1" applyAlignment="1" applyProtection="1">
      <alignment horizontal="right"/>
      <protection/>
    </xf>
    <xf numFmtId="168" fontId="43" fillId="0" borderId="0" xfId="21" applyNumberFormat="1" applyFont="1" applyFill="1" applyBorder="1" applyAlignment="1" applyProtection="1">
      <alignment horizontal="left" wrapText="1"/>
      <protection/>
    </xf>
    <xf numFmtId="168" fontId="43" fillId="0" borderId="0" xfId="21" applyNumberFormat="1" applyFont="1" applyFill="1" applyBorder="1" applyAlignment="1" applyProtection="1">
      <alignment horizontal="center"/>
      <protection/>
    </xf>
    <xf numFmtId="167" fontId="43" fillId="0" borderId="0" xfId="21" applyNumberFormat="1" applyFont="1" applyFill="1" applyBorder="1" applyAlignment="1" applyProtection="1">
      <alignment horizontal="right"/>
      <protection/>
    </xf>
    <xf numFmtId="4" fontId="43" fillId="0" borderId="0" xfId="21" applyNumberFormat="1" applyFont="1" applyFill="1" applyBorder="1" applyAlignment="1" applyProtection="1">
      <alignment horizontal="right"/>
      <protection/>
    </xf>
    <xf numFmtId="0" fontId="44" fillId="0" borderId="0" xfId="21" applyFont="1" applyAlignment="1">
      <alignment horizontal="center"/>
      <protection/>
    </xf>
    <xf numFmtId="168" fontId="41" fillId="0" borderId="0" xfId="21" applyNumberFormat="1" applyFont="1" applyFill="1" applyBorder="1" applyAlignment="1" applyProtection="1">
      <alignment horizontal="left" vertical="center" wrapText="1"/>
      <protection/>
    </xf>
    <xf numFmtId="167" fontId="45" fillId="0" borderId="0" xfId="21" applyNumberFormat="1" applyFont="1" applyFill="1" applyBorder="1" applyAlignment="1" applyProtection="1">
      <alignment horizontal="right" vertical="center"/>
      <protection/>
    </xf>
    <xf numFmtId="4" fontId="41" fillId="0" borderId="0" xfId="21" applyNumberFormat="1" applyFont="1" applyFill="1" applyBorder="1" applyAlignment="1" applyProtection="1">
      <alignment horizontal="right" vertical="center"/>
      <protection locked="0"/>
    </xf>
    <xf numFmtId="170" fontId="44" fillId="0" borderId="0" xfId="21" applyNumberFormat="1" applyFont="1" applyAlignment="1" applyProtection="1">
      <alignment horizontal="right" vertical="center"/>
      <protection/>
    </xf>
    <xf numFmtId="168" fontId="43" fillId="0" borderId="0" xfId="21" applyNumberFormat="1" applyFont="1" applyFill="1" applyBorder="1" applyAlignment="1" applyProtection="1">
      <alignment horizontal="left" vertical="center" wrapText="1"/>
      <protection/>
    </xf>
    <xf numFmtId="168" fontId="43" fillId="0" borderId="0" xfId="21" applyNumberFormat="1" applyFont="1" applyFill="1" applyBorder="1" applyAlignment="1" applyProtection="1">
      <alignment horizontal="center" vertical="center"/>
      <protection/>
    </xf>
    <xf numFmtId="167" fontId="43" fillId="0" borderId="0" xfId="21" applyNumberFormat="1" applyFont="1" applyFill="1" applyBorder="1" applyAlignment="1" applyProtection="1">
      <alignment horizontal="right" vertical="center"/>
      <protection/>
    </xf>
    <xf numFmtId="4" fontId="43" fillId="0" borderId="0" xfId="21" applyNumberFormat="1" applyFont="1" applyFill="1" applyBorder="1" applyAlignment="1" applyProtection="1">
      <alignment horizontal="right" vertical="center"/>
      <protection locked="0"/>
    </xf>
    <xf numFmtId="4" fontId="43" fillId="0" borderId="0" xfId="21" applyNumberFormat="1" applyFont="1" applyFill="1" applyBorder="1" applyAlignment="1" applyProtection="1">
      <alignment horizontal="right" vertical="center"/>
      <protection/>
    </xf>
    <xf numFmtId="4" fontId="42" fillId="0" borderId="0" xfId="21" applyNumberFormat="1" applyFont="1" applyFill="1" applyBorder="1" applyAlignment="1" applyProtection="1">
      <alignment horizontal="right"/>
      <protection locked="0"/>
    </xf>
    <xf numFmtId="4" fontId="43" fillId="0" borderId="0" xfId="21" applyNumberFormat="1" applyFont="1" applyFill="1" applyBorder="1" applyAlignment="1" applyProtection="1">
      <alignment horizontal="right"/>
      <protection locked="0"/>
    </xf>
    <xf numFmtId="4" fontId="41" fillId="0" borderId="0" xfId="21" applyNumberFormat="1" applyFont="1" applyFill="1" applyBorder="1" applyAlignment="1" applyProtection="1">
      <alignment horizontal="right" vertical="center"/>
      <protection/>
    </xf>
    <xf numFmtId="167" fontId="46" fillId="0" borderId="0" xfId="21" applyNumberFormat="1" applyFont="1" applyFill="1" applyBorder="1" applyAlignment="1" applyProtection="1">
      <alignment horizontal="right" vertical="center"/>
      <protection/>
    </xf>
    <xf numFmtId="167" fontId="46" fillId="0" borderId="0" xfId="21" applyNumberFormat="1" applyFont="1" applyFill="1" applyBorder="1" applyAlignment="1" applyProtection="1">
      <alignment horizontal="right"/>
      <protection/>
    </xf>
    <xf numFmtId="168" fontId="41" fillId="5" borderId="0" xfId="21" applyNumberFormat="1" applyFont="1" applyFill="1" applyBorder="1" applyAlignment="1" applyProtection="1">
      <alignment horizontal="left" vertical="center" wrapText="1"/>
      <protection/>
    </xf>
    <xf numFmtId="167" fontId="45" fillId="5" borderId="0" xfId="21" applyNumberFormat="1" applyFont="1" applyFill="1" applyBorder="1" applyAlignment="1" applyProtection="1">
      <alignment horizontal="right" vertical="center"/>
      <protection/>
    </xf>
    <xf numFmtId="168" fontId="47" fillId="0" borderId="0" xfId="21" applyNumberFormat="1" applyFont="1" applyFill="1" applyBorder="1" applyAlignment="1" applyProtection="1">
      <alignment horizontal="left" wrapText="1"/>
      <protection/>
    </xf>
    <xf numFmtId="168" fontId="47" fillId="0" borderId="0" xfId="21" applyNumberFormat="1" applyFont="1" applyFill="1" applyBorder="1" applyAlignment="1" applyProtection="1">
      <alignment horizontal="center"/>
      <protection/>
    </xf>
    <xf numFmtId="167" fontId="47" fillId="0" borderId="0" xfId="21" applyNumberFormat="1" applyFont="1" applyFill="1" applyBorder="1" applyAlignment="1" applyProtection="1">
      <alignment horizontal="right"/>
      <protection/>
    </xf>
    <xf numFmtId="4" fontId="47" fillId="0" borderId="0" xfId="21" applyNumberFormat="1" applyFont="1" applyFill="1" applyBorder="1" applyAlignment="1" applyProtection="1">
      <alignment horizontal="right"/>
      <protection/>
    </xf>
    <xf numFmtId="0" fontId="1" fillId="0" borderId="0" xfId="21" applyFill="1" applyBorder="1">
      <alignment/>
      <protection/>
    </xf>
    <xf numFmtId="0" fontId="1" fillId="0" borderId="0" xfId="21" applyFont="1" applyFill="1" applyBorder="1">
      <alignment/>
      <protection/>
    </xf>
    <xf numFmtId="0" fontId="1" fillId="0" borderId="0" xfId="21" applyBorder="1">
      <alignment/>
      <protection/>
    </xf>
    <xf numFmtId="0" fontId="41" fillId="0" borderId="0" xfId="21" applyNumberFormat="1" applyFont="1" applyFill="1" applyBorder="1" applyAlignment="1" applyProtection="1">
      <alignment horizontal="center" vertical="center" wrapText="1"/>
      <protection/>
    </xf>
    <xf numFmtId="0" fontId="48" fillId="0" borderId="0" xfId="21" applyFont="1" applyBorder="1" applyAlignment="1" applyProtection="1">
      <alignment horizontal="left" vertical="center"/>
      <protection/>
    </xf>
    <xf numFmtId="39" fontId="48" fillId="0" borderId="0" xfId="21" applyNumberFormat="1" applyFont="1" applyBorder="1" applyAlignment="1" applyProtection="1">
      <alignment horizontal="right" vertical="center"/>
      <protection/>
    </xf>
    <xf numFmtId="0" fontId="49" fillId="0" borderId="0" xfId="21" applyFont="1" applyAlignment="1" applyProtection="1">
      <alignment horizontal="left" vertical="center"/>
      <protection/>
    </xf>
    <xf numFmtId="39" fontId="50" fillId="0" borderId="0" xfId="21" applyNumberFormat="1" applyFont="1" applyAlignment="1" applyProtection="1">
      <alignment horizontal="right" vertical="center"/>
      <protection/>
    </xf>
    <xf numFmtId="0" fontId="44" fillId="0" borderId="0" xfId="21" applyFont="1" applyAlignment="1" applyProtection="1">
      <alignment horizontal="left" vertical="center"/>
      <protection/>
    </xf>
    <xf numFmtId="39" fontId="44" fillId="0" borderId="0" xfId="21" applyNumberFormat="1" applyFont="1" applyAlignment="1" applyProtection="1">
      <alignment horizontal="right" vertical="center"/>
      <protection/>
    </xf>
    <xf numFmtId="0" fontId="51" fillId="0" borderId="0" xfId="21" applyFont="1" applyAlignment="1" applyProtection="1">
      <alignment horizontal="left" vertical="center"/>
      <protection/>
    </xf>
    <xf numFmtId="0" fontId="49" fillId="0" borderId="0" xfId="21" applyFont="1" applyAlignment="1" applyProtection="1">
      <alignment horizontal="left" vertical="center"/>
      <protection locked="0"/>
    </xf>
    <xf numFmtId="39" fontId="48" fillId="0" borderId="0" xfId="21" applyNumberFormat="1" applyFont="1" applyAlignment="1" applyProtection="1">
      <alignment horizontal="right" vertical="center"/>
      <protection/>
    </xf>
    <xf numFmtId="0" fontId="44" fillId="0" borderId="0" xfId="21" applyFont="1" applyAlignment="1" applyProtection="1">
      <alignment horizontal="center" vertical="center"/>
      <protection/>
    </xf>
    <xf numFmtId="171" fontId="52" fillId="0" borderId="0" xfId="21" applyNumberFormat="1" applyFont="1" applyAlignment="1" applyProtection="1">
      <alignment horizontal="right" vertical="center"/>
      <protection/>
    </xf>
    <xf numFmtId="39" fontId="44" fillId="0" borderId="0" xfId="21" applyNumberFormat="1" applyFont="1" applyAlignment="1" applyProtection="1">
      <alignment horizontal="right" vertical="center"/>
      <protection locked="0"/>
    </xf>
    <xf numFmtId="171" fontId="44" fillId="0" borderId="0" xfId="21" applyNumberFormat="1" applyFont="1" applyAlignment="1" applyProtection="1">
      <alignment horizontal="right" vertical="center"/>
      <protection/>
    </xf>
    <xf numFmtId="0" fontId="1" fillId="0" borderId="0" xfId="21" applyFont="1">
      <alignment/>
      <protection/>
    </xf>
    <xf numFmtId="0" fontId="0" fillId="0" borderId="0" xfId="21" applyFont="1" applyFill="1" applyAlignment="1" applyProtection="1">
      <alignment horizontal="left" vertical="center"/>
      <protection/>
    </xf>
    <xf numFmtId="0" fontId="44" fillId="0" borderId="0" xfId="21" applyFont="1" applyFill="1" applyBorder="1">
      <alignment/>
      <protection/>
    </xf>
    <xf numFmtId="0" fontId="44" fillId="0" borderId="0" xfId="21" applyFont="1">
      <alignment/>
      <protection/>
    </xf>
    <xf numFmtId="170" fontId="50" fillId="0" borderId="0" xfId="21" applyNumberFormat="1" applyFont="1" applyAlignment="1" applyProtection="1">
      <alignment horizontal="right" vertical="center"/>
      <protection/>
    </xf>
    <xf numFmtId="171" fontId="53" fillId="0" borderId="0" xfId="21" applyNumberFormat="1" applyFont="1" applyAlignment="1" applyProtection="1">
      <alignment horizontal="right" vertical="center"/>
      <protection/>
    </xf>
    <xf numFmtId="170" fontId="44" fillId="0" borderId="0" xfId="21" applyNumberFormat="1" applyFont="1" applyAlignment="1" applyProtection="1">
      <alignment horizontal="right" vertical="center"/>
      <protection locked="0"/>
    </xf>
    <xf numFmtId="168" fontId="43" fillId="0" borderId="0" xfId="21" applyNumberFormat="1" applyFont="1" applyAlignment="1">
      <alignment horizontal="left" vertical="center" wrapText="1"/>
      <protection/>
    </xf>
    <xf numFmtId="167" fontId="54" fillId="0" borderId="0" xfId="21" applyNumberFormat="1" applyFont="1" applyFill="1" applyBorder="1" applyAlignment="1" applyProtection="1">
      <alignment horizontal="right" vertical="center"/>
      <protection/>
    </xf>
    <xf numFmtId="167" fontId="55" fillId="0" borderId="0" xfId="21" applyNumberFormat="1" applyFont="1" applyFill="1" applyBorder="1" applyAlignment="1" applyProtection="1">
      <alignment horizontal="right" vertical="center"/>
      <protection/>
    </xf>
    <xf numFmtId="0" fontId="1" fillId="0" borderId="0" xfId="22" applyAlignment="1" applyProtection="1">
      <alignment horizontal="left" vertical="top"/>
      <protection/>
    </xf>
    <xf numFmtId="0" fontId="0" fillId="0" borderId="0" xfId="22" applyFont="1" applyFill="1" applyAlignment="1" applyProtection="1">
      <alignment horizontal="left" vertical="center"/>
      <protection/>
    </xf>
    <xf numFmtId="0" fontId="0" fillId="0" borderId="22" xfId="22" applyFont="1" applyFill="1" applyBorder="1" applyAlignment="1" applyProtection="1">
      <alignment horizontal="center" vertical="center" wrapText="1"/>
      <protection/>
    </xf>
    <xf numFmtId="0" fontId="0" fillId="0" borderId="23" xfId="22" applyFont="1" applyFill="1" applyBorder="1" applyAlignment="1" applyProtection="1">
      <alignment horizontal="center" vertical="center" wrapText="1"/>
      <protection/>
    </xf>
    <xf numFmtId="169" fontId="0" fillId="0" borderId="24" xfId="22" applyNumberFormat="1" applyFont="1" applyFill="1" applyBorder="1" applyAlignment="1" applyProtection="1">
      <alignment horizontal="center" vertical="center"/>
      <protection/>
    </xf>
    <xf numFmtId="169" fontId="0" fillId="0" borderId="25" xfId="22" applyNumberFormat="1" applyFont="1" applyFill="1" applyBorder="1" applyAlignment="1" applyProtection="1">
      <alignment horizontal="center" vertical="center"/>
      <protection/>
    </xf>
    <xf numFmtId="0" fontId="41" fillId="6" borderId="0" xfId="22" applyFont="1" applyFill="1" applyAlignment="1" applyProtection="1">
      <alignment horizontal="center" vertical="center"/>
      <protection/>
    </xf>
    <xf numFmtId="0" fontId="0" fillId="6" borderId="0" xfId="22" applyFont="1" applyFill="1" applyAlignment="1" applyProtection="1">
      <alignment horizontal="left"/>
      <protection/>
    </xf>
    <xf numFmtId="4" fontId="43" fillId="0" borderId="0" xfId="22" applyNumberFormat="1" applyFont="1" applyFill="1" applyBorder="1" applyAlignment="1" applyProtection="1">
      <alignment horizontal="right" vertical="center"/>
      <protection/>
    </xf>
    <xf numFmtId="168" fontId="41" fillId="0" borderId="0" xfId="22" applyNumberFormat="1" applyFont="1" applyFill="1" applyBorder="1" applyAlignment="1" applyProtection="1">
      <alignment horizontal="center" vertical="center"/>
      <protection/>
    </xf>
    <xf numFmtId="168" fontId="41" fillId="5" borderId="0" xfId="22" applyNumberFormat="1" applyFont="1" applyFill="1" applyBorder="1" applyAlignment="1" applyProtection="1">
      <alignment horizontal="left" vertical="center" wrapText="1"/>
      <protection/>
    </xf>
    <xf numFmtId="167" fontId="45" fillId="5" borderId="0" xfId="22" applyNumberFormat="1" applyFont="1" applyFill="1" applyBorder="1" applyAlignment="1" applyProtection="1">
      <alignment horizontal="right" vertical="center"/>
      <protection/>
    </xf>
    <xf numFmtId="4" fontId="41" fillId="0" borderId="0" xfId="22" applyNumberFormat="1" applyFont="1" applyFill="1" applyBorder="1" applyAlignment="1" applyProtection="1">
      <alignment horizontal="right" vertical="center"/>
      <protection locked="0"/>
    </xf>
    <xf numFmtId="4" fontId="41" fillId="0" borderId="0" xfId="22" applyNumberFormat="1" applyFont="1" applyFill="1" applyBorder="1" applyAlignment="1" applyProtection="1">
      <alignment horizontal="right" vertical="center"/>
      <protection/>
    </xf>
    <xf numFmtId="0" fontId="1" fillId="0" borderId="0" xfId="22" applyFont="1" applyAlignment="1" applyProtection="1">
      <alignment horizontal="left" vertical="top"/>
      <protection/>
    </xf>
    <xf numFmtId="168" fontId="41" fillId="5" borderId="0" xfId="22" applyNumberFormat="1" applyFont="1" applyFill="1" applyAlignment="1" applyProtection="1">
      <alignment horizontal="left" vertical="center" wrapText="1"/>
      <protection/>
    </xf>
    <xf numFmtId="168" fontId="41" fillId="0" borderId="0" xfId="22" applyNumberFormat="1" applyFont="1" applyAlignment="1" applyProtection="1">
      <alignment horizontal="center" vertical="center"/>
      <protection/>
    </xf>
    <xf numFmtId="167" fontId="45" fillId="5" borderId="0" xfId="22" applyNumberFormat="1" applyFont="1" applyFill="1" applyAlignment="1" applyProtection="1">
      <alignment horizontal="right" vertical="center"/>
      <protection/>
    </xf>
    <xf numFmtId="4" fontId="41" fillId="0" borderId="0" xfId="22" applyNumberFormat="1" applyFont="1" applyAlignment="1" applyProtection="1">
      <alignment horizontal="right" vertical="center"/>
      <protection locked="0"/>
    </xf>
    <xf numFmtId="0" fontId="49" fillId="0" borderId="0" xfId="22" applyFont="1" applyAlignment="1" applyProtection="1">
      <alignment horizontal="left" vertical="center"/>
      <protection/>
    </xf>
    <xf numFmtId="0" fontId="49" fillId="0" borderId="0" xfId="22" applyFont="1" applyAlignment="1" applyProtection="1">
      <alignment horizontal="left" vertical="center"/>
      <protection locked="0"/>
    </xf>
    <xf numFmtId="0" fontId="56" fillId="0" borderId="0" xfId="22" applyFont="1" applyAlignment="1" applyProtection="1">
      <alignment horizontal="left" vertical="center"/>
      <protection/>
    </xf>
    <xf numFmtId="168" fontId="47" fillId="0" borderId="0" xfId="22" applyNumberFormat="1" applyFont="1" applyFill="1" applyBorder="1" applyAlignment="1" applyProtection="1">
      <alignment horizontal="left" wrapText="1"/>
      <protection/>
    </xf>
    <xf numFmtId="168" fontId="47" fillId="0" borderId="0" xfId="22" applyNumberFormat="1" applyFont="1" applyFill="1" applyBorder="1" applyAlignment="1" applyProtection="1">
      <alignment horizontal="center"/>
      <protection/>
    </xf>
    <xf numFmtId="4" fontId="47" fillId="0" borderId="0" xfId="22" applyNumberFormat="1" applyFont="1" applyFill="1" applyBorder="1" applyAlignment="1" applyProtection="1">
      <alignment horizontal="right"/>
      <protection/>
    </xf>
    <xf numFmtId="0" fontId="57" fillId="0" borderId="0" xfId="22" applyFont="1" applyAlignment="1" applyProtection="1">
      <alignment horizontal="left" vertical="center"/>
      <protection/>
    </xf>
    <xf numFmtId="0" fontId="1" fillId="0" borderId="0" xfId="22" applyFill="1" applyBorder="1" applyAlignment="1" applyProtection="1">
      <alignment/>
      <protection/>
    </xf>
    <xf numFmtId="0" fontId="1" fillId="0" borderId="0" xfId="22" applyFont="1" applyAlignment="1" applyProtection="1">
      <alignment horizontal="left" vertical="top"/>
      <protection/>
    </xf>
    <xf numFmtId="0" fontId="1" fillId="0" borderId="0" xfId="22" applyFont="1" applyFill="1" applyBorder="1" applyAlignment="1" applyProtection="1">
      <alignment/>
      <protection/>
    </xf>
    <xf numFmtId="172" fontId="44" fillId="0" borderId="0" xfId="22" applyNumberFormat="1" applyFont="1" applyFill="1" applyBorder="1" applyAlignment="1" applyProtection="1">
      <alignment horizontal="center"/>
      <protection/>
    </xf>
    <xf numFmtId="167" fontId="45" fillId="0" borderId="0" xfId="22" applyNumberFormat="1" applyFont="1" applyFill="1" applyBorder="1" applyAlignment="1" applyProtection="1">
      <alignment horizontal="right" vertical="center"/>
      <protection/>
    </xf>
    <xf numFmtId="168" fontId="41" fillId="0" borderId="0" xfId="22" applyNumberFormat="1" applyFont="1" applyFill="1" applyBorder="1" applyAlignment="1" applyProtection="1">
      <alignment horizontal="left" vertical="center" wrapText="1"/>
      <protection/>
    </xf>
    <xf numFmtId="0" fontId="44" fillId="0" borderId="0" xfId="22" applyFont="1" applyFill="1" applyBorder="1" applyAlignment="1" applyProtection="1">
      <alignment horizontal="center"/>
      <protection/>
    </xf>
    <xf numFmtId="0" fontId="44" fillId="0" borderId="0" xfId="22" applyFont="1" applyAlignment="1" applyProtection="1">
      <alignment horizontal="center"/>
      <protection/>
    </xf>
    <xf numFmtId="0" fontId="0" fillId="7" borderId="0" xfId="22" applyFont="1" applyFill="1" applyAlignment="1" applyProtection="1">
      <alignment horizontal="left"/>
      <protection/>
    </xf>
    <xf numFmtId="0" fontId="56" fillId="7" borderId="0" xfId="22" applyFont="1" applyFill="1" applyAlignment="1" applyProtection="1">
      <alignment horizontal="left"/>
      <protection/>
    </xf>
    <xf numFmtId="0" fontId="0" fillId="7" borderId="0" xfId="22" applyFont="1" applyFill="1" applyAlignment="1" applyProtection="1">
      <alignment horizontal="left" vertical="center"/>
      <protection/>
    </xf>
    <xf numFmtId="0" fontId="0" fillId="8" borderId="23" xfId="22" applyFont="1" applyFill="1" applyBorder="1" applyAlignment="1" applyProtection="1">
      <alignment horizontal="center" vertical="center" wrapText="1"/>
      <protection/>
    </xf>
    <xf numFmtId="0" fontId="56" fillId="8" borderId="26" xfId="22" applyFont="1" applyFill="1" applyBorder="1" applyAlignment="1" applyProtection="1">
      <alignment horizontal="center" vertical="center" wrapText="1"/>
      <protection/>
    </xf>
    <xf numFmtId="0" fontId="56" fillId="8" borderId="27" xfId="22" applyFont="1" applyFill="1" applyBorder="1" applyAlignment="1" applyProtection="1">
      <alignment horizontal="center" vertical="center" wrapText="1"/>
      <protection/>
    </xf>
    <xf numFmtId="169" fontId="0" fillId="8" borderId="25" xfId="22" applyNumberFormat="1" applyFont="1" applyFill="1" applyBorder="1" applyAlignment="1" applyProtection="1">
      <alignment horizontal="center" vertical="center"/>
      <protection/>
    </xf>
    <xf numFmtId="169" fontId="56" fillId="8" borderId="28" xfId="22" applyNumberFormat="1" applyFont="1" applyFill="1" applyBorder="1" applyAlignment="1" applyProtection="1">
      <alignment horizontal="center" vertical="center"/>
      <protection/>
    </xf>
    <xf numFmtId="169" fontId="56" fillId="8" borderId="29" xfId="22" applyNumberFormat="1" applyFont="1" applyFill="1" applyBorder="1" applyAlignment="1" applyProtection="1">
      <alignment horizontal="center" vertical="center"/>
      <protection/>
    </xf>
    <xf numFmtId="0" fontId="56" fillId="7" borderId="30" xfId="22" applyFont="1" applyFill="1" applyBorder="1" applyAlignment="1" applyProtection="1">
      <alignment horizontal="left"/>
      <protection/>
    </xf>
    <xf numFmtId="0" fontId="56" fillId="7" borderId="0" xfId="22" applyFont="1" applyFill="1" applyBorder="1" applyAlignment="1" applyProtection="1">
      <alignment horizontal="left"/>
      <protection/>
    </xf>
    <xf numFmtId="171" fontId="50" fillId="0" borderId="0" xfId="22" applyNumberFormat="1" applyFont="1" applyAlignment="1" applyProtection="1">
      <alignment horizontal="right" vertical="center"/>
      <protection/>
    </xf>
    <xf numFmtId="0" fontId="50" fillId="0" borderId="0" xfId="22" applyFont="1" applyAlignment="1" applyProtection="1">
      <alignment horizontal="left" vertical="center"/>
      <protection/>
    </xf>
    <xf numFmtId="173" fontId="56" fillId="0" borderId="0" xfId="22" applyNumberFormat="1" applyFont="1" applyAlignment="1" applyProtection="1">
      <alignment horizontal="right" vertical="center"/>
      <protection/>
    </xf>
    <xf numFmtId="171" fontId="56" fillId="0" borderId="0" xfId="22" applyNumberFormat="1" applyFont="1" applyAlignment="1" applyProtection="1">
      <alignment horizontal="right" vertical="center"/>
      <protection/>
    </xf>
    <xf numFmtId="174" fontId="56" fillId="0" borderId="0" xfId="22" applyNumberFormat="1" applyFont="1" applyAlignment="1" applyProtection="1">
      <alignment horizontal="right" vertical="center"/>
      <protection/>
    </xf>
    <xf numFmtId="0" fontId="56" fillId="0" borderId="0" xfId="22" applyFont="1" applyAlignment="1" applyProtection="1">
      <alignment horizontal="left" vertical="center"/>
      <protection/>
    </xf>
    <xf numFmtId="167" fontId="47" fillId="0" borderId="0" xfId="22" applyNumberFormat="1" applyFont="1" applyFill="1" applyBorder="1" applyAlignment="1" applyProtection="1">
      <alignment horizontal="right"/>
      <protection/>
    </xf>
    <xf numFmtId="171" fontId="58" fillId="0" borderId="0" xfId="22" applyNumberFormat="1" applyFont="1" applyAlignment="1" applyProtection="1">
      <alignment horizontal="right" vertical="center"/>
      <protection/>
    </xf>
    <xf numFmtId="37" fontId="56" fillId="0" borderId="0" xfId="22" applyNumberFormat="1" applyFont="1" applyAlignment="1" applyProtection="1">
      <alignment horizontal="right" vertical="center"/>
      <protection/>
    </xf>
    <xf numFmtId="0" fontId="58" fillId="0" borderId="0" xfId="22" applyFont="1" applyAlignment="1" applyProtection="1">
      <alignment horizontal="left" vertical="center"/>
      <protection/>
    </xf>
    <xf numFmtId="39" fontId="58" fillId="0" borderId="0" xfId="22" applyNumberFormat="1" applyFont="1" applyAlignment="1" applyProtection="1">
      <alignment horizontal="right" vertical="center"/>
      <protection/>
    </xf>
    <xf numFmtId="0" fontId="41" fillId="6" borderId="0" xfId="22" applyFont="1" applyFill="1" applyAlignment="1" applyProtection="1">
      <alignment horizontal="center"/>
      <protection/>
    </xf>
    <xf numFmtId="0" fontId="44" fillId="0" borderId="0" xfId="22" applyFont="1" applyAlignment="1" applyProtection="1">
      <alignment horizontal="left" vertical="center"/>
      <protection/>
    </xf>
    <xf numFmtId="0" fontId="44" fillId="0" borderId="0" xfId="22" applyFont="1" applyAlignment="1" applyProtection="1">
      <alignment horizontal="center" vertical="center"/>
      <protection/>
    </xf>
    <xf numFmtId="171" fontId="53" fillId="0" borderId="0" xfId="22" applyNumberFormat="1" applyFont="1" applyAlignment="1" applyProtection="1">
      <alignment horizontal="right" vertical="center"/>
      <protection/>
    </xf>
    <xf numFmtId="170" fontId="44" fillId="0" borderId="0" xfId="22" applyNumberFormat="1" applyFont="1" applyAlignment="1" applyProtection="1">
      <alignment horizontal="right" vertical="center"/>
      <protection locked="0"/>
    </xf>
    <xf numFmtId="0" fontId="4" fillId="0" borderId="0" xfId="23" applyProtection="1">
      <alignment/>
      <protection/>
    </xf>
    <xf numFmtId="0" fontId="4" fillId="0" borderId="0" xfId="23">
      <alignment/>
      <protection/>
    </xf>
    <xf numFmtId="0" fontId="61" fillId="0" borderId="0" xfId="24" applyFont="1" applyFill="1" applyAlignment="1" applyProtection="1">
      <alignment wrapText="1"/>
      <protection/>
    </xf>
    <xf numFmtId="0" fontId="62" fillId="0" borderId="0" xfId="24" applyFont="1" applyFill="1" applyAlignment="1" applyProtection="1">
      <alignment horizontal="center"/>
      <protection/>
    </xf>
    <xf numFmtId="0" fontId="4" fillId="0" borderId="0" xfId="23" applyAlignment="1">
      <alignment vertical="center"/>
      <protection/>
    </xf>
    <xf numFmtId="0" fontId="61" fillId="0" borderId="0" xfId="24" applyFont="1" applyFill="1" applyAlignment="1" applyProtection="1">
      <alignment horizontal="center" wrapText="1"/>
      <protection/>
    </xf>
    <xf numFmtId="0" fontId="61" fillId="0" borderId="0" xfId="24" applyFont="1" applyFill="1" applyAlignment="1" applyProtection="1">
      <alignment horizontal="center"/>
      <protection/>
    </xf>
    <xf numFmtId="0" fontId="4" fillId="0" borderId="0" xfId="23" applyFill="1" applyAlignment="1" applyProtection="1">
      <alignment horizontal="left"/>
      <protection/>
    </xf>
    <xf numFmtId="0" fontId="4" fillId="0" borderId="0" xfId="23" applyFont="1" applyFill="1" applyAlignment="1" applyProtection="1">
      <alignment horizontal="left"/>
      <protection/>
    </xf>
    <xf numFmtId="49" fontId="2" fillId="0" borderId="0" xfId="23" applyNumberFormat="1" applyFont="1" applyFill="1" applyAlignment="1" applyProtection="1">
      <alignment horizontal="left"/>
      <protection/>
    </xf>
    <xf numFmtId="49" fontId="4" fillId="0" borderId="0" xfId="23" applyNumberFormat="1" applyFill="1" applyAlignment="1" applyProtection="1">
      <alignment horizontal="left"/>
      <protection/>
    </xf>
    <xf numFmtId="0" fontId="4" fillId="0" borderId="31" xfId="23" applyBorder="1" applyProtection="1">
      <alignment/>
      <protection/>
    </xf>
    <xf numFmtId="0" fontId="4" fillId="9" borderId="0" xfId="23" applyFill="1" applyProtection="1">
      <alignment/>
      <protection/>
    </xf>
    <xf numFmtId="0" fontId="4" fillId="0" borderId="0" xfId="23" applyFill="1" applyProtection="1">
      <alignment/>
      <protection/>
    </xf>
    <xf numFmtId="0" fontId="4" fillId="0" borderId="0" xfId="23" applyAlignment="1" applyProtection="1">
      <alignment horizontal="center"/>
      <protection/>
    </xf>
    <xf numFmtId="177" fontId="4" fillId="10" borderId="0" xfId="23" applyNumberFormat="1" applyFont="1" applyFill="1" applyAlignment="1" applyProtection="1">
      <alignment horizontal="right" indent="1"/>
      <protection/>
    </xf>
    <xf numFmtId="0" fontId="64" fillId="0" borderId="0" xfId="23" applyFont="1" applyFill="1" applyAlignment="1" applyProtection="1">
      <alignment horizontal="center"/>
      <protection/>
    </xf>
    <xf numFmtId="0" fontId="19" fillId="11" borderId="0" xfId="23" applyFont="1" applyFill="1" applyAlignment="1" applyProtection="1">
      <alignment horizontal="center"/>
      <protection/>
    </xf>
    <xf numFmtId="0" fontId="4" fillId="10" borderId="0" xfId="23" applyFill="1" applyProtection="1">
      <alignment/>
      <protection/>
    </xf>
    <xf numFmtId="0" fontId="4" fillId="0" borderId="31" xfId="23" applyFill="1" applyBorder="1" applyProtection="1">
      <alignment/>
      <protection/>
    </xf>
    <xf numFmtId="176" fontId="4" fillId="0" borderId="31" xfId="23" applyNumberFormat="1" applyBorder="1" applyProtection="1">
      <alignment/>
      <protection/>
    </xf>
    <xf numFmtId="176" fontId="4" fillId="0" borderId="0" xfId="23" applyNumberFormat="1" applyProtection="1">
      <alignment/>
      <protection/>
    </xf>
    <xf numFmtId="0" fontId="4" fillId="11" borderId="0" xfId="23" applyFill="1" applyProtection="1">
      <alignment/>
      <protection/>
    </xf>
    <xf numFmtId="0" fontId="27" fillId="0" borderId="0" xfId="23" applyFont="1" applyFill="1" applyProtection="1">
      <alignment/>
      <protection/>
    </xf>
    <xf numFmtId="0" fontId="27" fillId="11" borderId="0" xfId="23" applyFont="1" applyFill="1" applyProtection="1">
      <alignment/>
      <protection/>
    </xf>
    <xf numFmtId="0" fontId="16" fillId="11" borderId="0" xfId="23" applyFont="1" applyFill="1" applyProtection="1">
      <alignment/>
      <protection/>
    </xf>
    <xf numFmtId="176" fontId="4" fillId="0" borderId="0" xfId="23" applyNumberFormat="1">
      <alignment/>
      <protection/>
    </xf>
    <xf numFmtId="0" fontId="67" fillId="0" borderId="0" xfId="26" applyFont="1" applyProtection="1">
      <alignment/>
      <protection/>
    </xf>
    <xf numFmtId="0" fontId="68" fillId="0" borderId="0" xfId="26" applyFont="1" applyProtection="1">
      <alignment/>
      <protection/>
    </xf>
    <xf numFmtId="0" fontId="67" fillId="0" borderId="0" xfId="26" applyFont="1" applyAlignment="1" applyProtection="1">
      <alignment horizontal="center"/>
      <protection/>
    </xf>
    <xf numFmtId="0" fontId="67" fillId="0" borderId="0" xfId="26" applyFont="1" applyProtection="1">
      <alignment/>
      <protection locked="0"/>
    </xf>
    <xf numFmtId="0" fontId="69" fillId="0" borderId="0" xfId="24" applyFont="1" applyFill="1" applyProtection="1">
      <alignment/>
      <protection/>
    </xf>
    <xf numFmtId="0" fontId="70" fillId="0" borderId="0" xfId="24" applyFont="1" applyFill="1" applyAlignment="1" applyProtection="1">
      <alignment horizontal="center"/>
      <protection/>
    </xf>
    <xf numFmtId="4" fontId="71" fillId="0" borderId="32" xfId="26" applyNumberFormat="1" applyFont="1" applyBorder="1" applyAlignment="1" applyProtection="1">
      <alignment horizontal="center"/>
      <protection/>
    </xf>
    <xf numFmtId="4" fontId="71" fillId="0" borderId="33" xfId="26" applyNumberFormat="1" applyFont="1" applyBorder="1" applyAlignment="1" applyProtection="1">
      <alignment horizontal="center"/>
      <protection/>
    </xf>
    <xf numFmtId="0" fontId="67" fillId="0" borderId="0" xfId="26" applyFont="1" applyBorder="1" applyProtection="1">
      <alignment/>
      <protection/>
    </xf>
    <xf numFmtId="0" fontId="67" fillId="0" borderId="0" xfId="26" applyFont="1">
      <alignment/>
      <protection/>
    </xf>
    <xf numFmtId="0" fontId="72" fillId="0" borderId="0" xfId="26" applyFont="1" applyBorder="1" applyProtection="1">
      <alignment/>
      <protection/>
    </xf>
    <xf numFmtId="0" fontId="67" fillId="0" borderId="0" xfId="26" applyFont="1" applyBorder="1" applyAlignment="1" applyProtection="1">
      <alignment horizontal="center"/>
      <protection/>
    </xf>
    <xf numFmtId="0" fontId="67" fillId="0" borderId="0" xfId="26" applyFont="1" applyBorder="1" applyProtection="1">
      <alignment/>
      <protection locked="0"/>
    </xf>
    <xf numFmtId="0" fontId="1" fillId="0" borderId="0" xfId="24" applyFont="1" applyFill="1" applyBorder="1" applyAlignment="1" applyProtection="1">
      <alignment horizontal="center"/>
      <protection/>
    </xf>
    <xf numFmtId="4" fontId="71" fillId="0" borderId="0" xfId="26" applyNumberFormat="1" applyFont="1" applyBorder="1" applyAlignment="1" applyProtection="1">
      <alignment horizontal="center"/>
      <protection/>
    </xf>
    <xf numFmtId="0" fontId="67" fillId="0" borderId="0" xfId="26" applyFont="1" applyAlignment="1" applyProtection="1">
      <alignment vertical="center"/>
      <protection/>
    </xf>
    <xf numFmtId="0" fontId="73" fillId="0" borderId="0" xfId="26" applyFont="1" applyBorder="1" applyAlignment="1" applyProtection="1">
      <alignment vertical="center"/>
      <protection/>
    </xf>
    <xf numFmtId="0" fontId="74" fillId="0" borderId="0" xfId="26" applyFont="1" applyBorder="1" applyAlignment="1" applyProtection="1">
      <alignment vertical="center"/>
      <protection/>
    </xf>
    <xf numFmtId="0" fontId="67" fillId="0" borderId="0" xfId="26" applyFont="1" applyBorder="1" applyAlignment="1" applyProtection="1">
      <alignment horizontal="center" vertical="center"/>
      <protection/>
    </xf>
    <xf numFmtId="0" fontId="67" fillId="0" borderId="0" xfId="26" applyFont="1" applyBorder="1" applyAlignment="1" applyProtection="1">
      <alignment vertical="center"/>
      <protection locked="0"/>
    </xf>
    <xf numFmtId="0" fontId="67" fillId="0" borderId="0" xfId="26" applyFont="1" applyBorder="1" applyAlignment="1" applyProtection="1">
      <alignment vertical="center"/>
      <protection/>
    </xf>
    <xf numFmtId="0" fontId="4" fillId="0" borderId="0" xfId="26" applyAlignment="1" applyProtection="1">
      <alignment vertical="center"/>
      <protection/>
    </xf>
    <xf numFmtId="0" fontId="67" fillId="0" borderId="0" xfId="26" applyFont="1" applyAlignment="1">
      <alignment vertical="center"/>
      <protection/>
    </xf>
    <xf numFmtId="0" fontId="67" fillId="9" borderId="34" xfId="26" applyFont="1" applyFill="1" applyBorder="1" applyProtection="1">
      <alignment/>
      <protection/>
    </xf>
    <xf numFmtId="0" fontId="67" fillId="9" borderId="35" xfId="26" applyFont="1" applyFill="1" applyBorder="1" applyProtection="1">
      <alignment/>
      <protection/>
    </xf>
    <xf numFmtId="0" fontId="67" fillId="9" borderId="36" xfId="26" applyFont="1" applyFill="1" applyBorder="1" applyAlignment="1" applyProtection="1">
      <alignment horizontal="center"/>
      <protection locked="0"/>
    </xf>
    <xf numFmtId="0" fontId="67" fillId="9" borderId="36" xfId="26" applyFont="1" applyFill="1" applyBorder="1" applyAlignment="1" applyProtection="1">
      <alignment horizontal="center"/>
      <protection/>
    </xf>
    <xf numFmtId="0" fontId="67" fillId="9" borderId="0" xfId="26" applyFont="1" applyFill="1" applyBorder="1" applyAlignment="1" applyProtection="1">
      <alignment horizontal="center"/>
      <protection/>
    </xf>
    <xf numFmtId="0" fontId="75" fillId="9" borderId="37" xfId="26" applyFont="1" applyFill="1" applyBorder="1" applyAlignment="1" applyProtection="1">
      <alignment horizontal="center"/>
      <protection/>
    </xf>
    <xf numFmtId="0" fontId="67" fillId="9" borderId="38" xfId="26" applyFont="1" applyFill="1" applyBorder="1" applyAlignment="1" applyProtection="1">
      <alignment horizontal="center"/>
      <protection locked="0"/>
    </xf>
    <xf numFmtId="0" fontId="67" fillId="9" borderId="38" xfId="26" applyFont="1" applyFill="1" applyBorder="1" applyAlignment="1" applyProtection="1">
      <alignment horizontal="center"/>
      <protection/>
    </xf>
    <xf numFmtId="0" fontId="67" fillId="0" borderId="0" xfId="26" applyFont="1" applyAlignment="1">
      <alignment horizontal="center"/>
      <protection/>
    </xf>
    <xf numFmtId="0" fontId="76" fillId="0" borderId="0" xfId="26" applyFont="1" applyBorder="1" applyAlignment="1" applyProtection="1">
      <alignment horizontal="center" vertical="center"/>
      <protection/>
    </xf>
    <xf numFmtId="0" fontId="77" fillId="0" borderId="0" xfId="26" applyFont="1" applyFill="1" applyBorder="1" applyAlignment="1" applyProtection="1">
      <alignment horizontal="left" vertical="center"/>
      <protection/>
    </xf>
    <xf numFmtId="0" fontId="78" fillId="0" borderId="0" xfId="26" applyFont="1" applyFill="1" applyBorder="1" applyAlignment="1" applyProtection="1">
      <alignment horizontal="center" vertical="center"/>
      <protection/>
    </xf>
    <xf numFmtId="0" fontId="67" fillId="0" borderId="0" xfId="26" applyFont="1" applyFill="1" applyBorder="1" applyAlignment="1" applyProtection="1">
      <alignment horizontal="center" vertical="center"/>
      <protection/>
    </xf>
    <xf numFmtId="0" fontId="67" fillId="0" borderId="0" xfId="26" applyFont="1" applyFill="1" applyBorder="1" applyAlignment="1" applyProtection="1">
      <alignment horizontal="center" vertical="center"/>
      <protection locked="0"/>
    </xf>
    <xf numFmtId="0" fontId="67" fillId="0" borderId="0" xfId="26" applyFont="1" applyFill="1" applyAlignment="1" applyProtection="1">
      <alignment horizontal="center" vertical="center" wrapText="1"/>
      <protection/>
    </xf>
    <xf numFmtId="0" fontId="67" fillId="0" borderId="0" xfId="26" applyFont="1" applyFill="1" applyAlignment="1" applyProtection="1">
      <alignment vertical="center" wrapText="1"/>
      <protection/>
    </xf>
    <xf numFmtId="0" fontId="67" fillId="0" borderId="0" xfId="26" applyFont="1" applyAlignment="1" applyProtection="1">
      <alignment horizontal="center" wrapText="1"/>
      <protection/>
    </xf>
    <xf numFmtId="0" fontId="67" fillId="0" borderId="0" xfId="26" applyFont="1" applyFill="1" applyAlignment="1">
      <alignment horizontal="center" vertical="center"/>
      <protection/>
    </xf>
    <xf numFmtId="0" fontId="67" fillId="0" borderId="0" xfId="26" applyFont="1" applyFill="1" applyBorder="1" applyAlignment="1" applyProtection="1">
      <alignment horizontal="center" vertical="center" wrapText="1"/>
      <protection/>
    </xf>
    <xf numFmtId="0" fontId="68" fillId="12" borderId="0" xfId="26" applyFont="1" applyFill="1" applyBorder="1" applyAlignment="1" applyProtection="1">
      <alignment horizontal="left" vertical="center"/>
      <protection/>
    </xf>
    <xf numFmtId="0" fontId="67" fillId="0" borderId="0" xfId="26" applyFont="1" applyFill="1" applyAlignment="1" applyProtection="1">
      <alignment horizontal="center" vertical="center"/>
      <protection/>
    </xf>
    <xf numFmtId="4" fontId="79" fillId="0" borderId="0" xfId="26" applyNumberFormat="1" applyFont="1" applyBorder="1" applyAlignment="1" applyProtection="1">
      <alignment vertical="center"/>
      <protection/>
    </xf>
    <xf numFmtId="4" fontId="80" fillId="0" borderId="0" xfId="26" applyNumberFormat="1" applyFont="1" applyBorder="1" applyAlignment="1" applyProtection="1">
      <alignment vertical="center"/>
      <protection/>
    </xf>
    <xf numFmtId="0" fontId="67" fillId="0" borderId="0" xfId="26" applyFont="1" applyFill="1" applyBorder="1" applyAlignment="1" applyProtection="1">
      <alignment horizontal="center"/>
      <protection/>
    </xf>
    <xf numFmtId="0" fontId="81" fillId="0" borderId="0" xfId="26" applyFont="1" applyFill="1" applyBorder="1" applyAlignment="1" applyProtection="1">
      <alignment horizontal="left"/>
      <protection/>
    </xf>
    <xf numFmtId="0" fontId="67" fillId="0" borderId="0" xfId="26" applyFont="1" applyFill="1" applyBorder="1" applyAlignment="1" applyProtection="1">
      <alignment horizontal="right"/>
      <protection/>
    </xf>
    <xf numFmtId="176" fontId="67" fillId="0" borderId="0" xfId="26" applyNumberFormat="1" applyFont="1" applyProtection="1">
      <alignment/>
      <protection locked="0"/>
    </xf>
    <xf numFmtId="176" fontId="67" fillId="0" borderId="0" xfId="26" applyNumberFormat="1" applyFont="1" applyProtection="1">
      <alignment/>
      <protection/>
    </xf>
    <xf numFmtId="176" fontId="24" fillId="0" borderId="0" xfId="26" applyNumberFormat="1" applyFont="1" applyProtection="1">
      <alignment/>
      <protection locked="0"/>
    </xf>
    <xf numFmtId="4" fontId="83" fillId="0" borderId="32" xfId="26" applyNumberFormat="1" applyFont="1" applyBorder="1" applyProtection="1">
      <alignment/>
      <protection/>
    </xf>
    <xf numFmtId="4" fontId="84" fillId="0" borderId="32" xfId="26" applyNumberFormat="1" applyFont="1" applyBorder="1" applyProtection="1">
      <alignment/>
      <protection/>
    </xf>
    <xf numFmtId="4" fontId="85" fillId="0" borderId="32" xfId="26" applyNumberFormat="1" applyFont="1" applyBorder="1" applyProtection="1">
      <alignment/>
      <protection/>
    </xf>
    <xf numFmtId="4" fontId="79" fillId="0" borderId="0" xfId="26" applyNumberFormat="1" applyFont="1" applyBorder="1" applyProtection="1">
      <alignment/>
      <protection/>
    </xf>
    <xf numFmtId="0" fontId="81" fillId="0" borderId="0" xfId="26" applyFont="1" applyProtection="1">
      <alignment/>
      <protection/>
    </xf>
    <xf numFmtId="0" fontId="67" fillId="0" borderId="0" xfId="26" applyFont="1" applyFill="1" applyBorder="1" applyAlignment="1" applyProtection="1">
      <alignment horizontal="left"/>
      <protection/>
    </xf>
    <xf numFmtId="0" fontId="67" fillId="0" borderId="0" xfId="26" applyFont="1" applyFill="1" applyBorder="1" applyAlignment="1" applyProtection="1">
      <alignment horizontal="right"/>
      <protection locked="0"/>
    </xf>
    <xf numFmtId="0" fontId="67" fillId="0" borderId="0" xfId="26" applyFont="1" applyFill="1" applyBorder="1" applyAlignment="1" applyProtection="1">
      <alignment horizontal="center"/>
      <protection locked="0"/>
    </xf>
    <xf numFmtId="0" fontId="67" fillId="0" borderId="0" xfId="26" applyFont="1" applyAlignment="1" applyProtection="1">
      <alignment horizontal="right"/>
      <protection/>
    </xf>
    <xf numFmtId="0" fontId="81" fillId="0" borderId="0" xfId="26" applyFont="1" applyFill="1" applyBorder="1" applyAlignment="1" applyProtection="1">
      <alignment horizontal="left" wrapText="1"/>
      <protection/>
    </xf>
    <xf numFmtId="0" fontId="67" fillId="0" borderId="0" xfId="26" applyFont="1" applyAlignment="1" applyProtection="1">
      <alignment wrapText="1"/>
      <protection/>
    </xf>
    <xf numFmtId="0" fontId="81" fillId="0" borderId="0" xfId="26" applyFont="1" applyAlignment="1" applyProtection="1">
      <alignment wrapText="1"/>
      <protection/>
    </xf>
    <xf numFmtId="0" fontId="67" fillId="0" borderId="0" xfId="26" applyFont="1" applyBorder="1" applyAlignment="1" applyProtection="1">
      <alignment horizontal="left" wrapText="1"/>
      <protection/>
    </xf>
    <xf numFmtId="0" fontId="88" fillId="0" borderId="0" xfId="26" applyFont="1" applyFill="1" applyBorder="1" applyAlignment="1" applyProtection="1">
      <alignment horizontal="left"/>
      <protection/>
    </xf>
    <xf numFmtId="0" fontId="67" fillId="0" borderId="0" xfId="26" applyFont="1" applyAlignment="1" applyProtection="1">
      <alignment horizontal="left"/>
      <protection/>
    </xf>
    <xf numFmtId="0" fontId="24" fillId="0" borderId="0" xfId="26" applyFont="1" applyBorder="1" applyAlignment="1" applyProtection="1">
      <alignment horizontal="left"/>
      <protection/>
    </xf>
    <xf numFmtId="0" fontId="89" fillId="0" borderId="0" xfId="26" applyFont="1" applyAlignment="1" applyProtection="1">
      <alignment horizontal="left"/>
      <protection/>
    </xf>
    <xf numFmtId="0" fontId="89" fillId="0" borderId="0" xfId="26" applyFont="1" applyAlignment="1" applyProtection="1">
      <alignment horizontal="center"/>
      <protection/>
    </xf>
    <xf numFmtId="0" fontId="90" fillId="0" borderId="0" xfId="26" applyFont="1" applyFill="1" applyProtection="1">
      <alignment/>
      <protection/>
    </xf>
    <xf numFmtId="0" fontId="67" fillId="0" borderId="0" xfId="26" applyFont="1" applyFill="1" applyProtection="1">
      <alignment/>
      <protection/>
    </xf>
    <xf numFmtId="0" fontId="67" fillId="9" borderId="0" xfId="26" applyFont="1" applyFill="1" applyBorder="1" applyAlignment="1" applyProtection="1">
      <alignment horizontal="center"/>
      <protection locked="0"/>
    </xf>
    <xf numFmtId="0" fontId="67" fillId="9" borderId="0" xfId="26" applyFont="1" applyFill="1" applyAlignment="1" applyProtection="1">
      <alignment horizontal="center"/>
      <protection/>
    </xf>
    <xf numFmtId="176" fontId="89" fillId="0" borderId="32" xfId="26" applyNumberFormat="1" applyFont="1" applyBorder="1" applyProtection="1">
      <alignment/>
      <protection/>
    </xf>
    <xf numFmtId="0" fontId="67" fillId="9" borderId="0" xfId="26" applyFont="1" applyFill="1" applyBorder="1" applyProtection="1">
      <alignment/>
      <protection locked="0"/>
    </xf>
    <xf numFmtId="176" fontId="76" fillId="0" borderId="0" xfId="26" applyNumberFormat="1" applyFont="1" applyAlignment="1" applyProtection="1">
      <alignment vertical="center"/>
      <protection/>
    </xf>
    <xf numFmtId="0" fontId="67" fillId="9" borderId="31" xfId="26" applyFont="1" applyFill="1" applyBorder="1" applyAlignment="1" applyProtection="1">
      <alignment horizontal="right"/>
      <protection/>
    </xf>
    <xf numFmtId="178" fontId="67" fillId="0" borderId="31" xfId="26" applyNumberFormat="1" applyFont="1" applyBorder="1" applyAlignment="1" applyProtection="1">
      <alignment horizontal="center"/>
      <protection/>
    </xf>
    <xf numFmtId="0" fontId="67" fillId="9" borderId="31" xfId="26" applyFont="1" applyFill="1" applyBorder="1" applyProtection="1">
      <alignment/>
      <protection locked="0"/>
    </xf>
    <xf numFmtId="176" fontId="67" fillId="0" borderId="31" xfId="26" applyNumberFormat="1" applyFont="1" applyBorder="1" applyProtection="1">
      <alignment/>
      <protection/>
    </xf>
    <xf numFmtId="0" fontId="67" fillId="9" borderId="31" xfId="26" applyFont="1" applyFill="1" applyBorder="1" applyProtection="1">
      <alignment/>
      <protection/>
    </xf>
    <xf numFmtId="0" fontId="74" fillId="0" borderId="39" xfId="26" applyFont="1" applyBorder="1" applyAlignment="1" applyProtection="1">
      <alignment horizontal="right"/>
      <protection/>
    </xf>
    <xf numFmtId="0" fontId="67" fillId="9" borderId="39" xfId="26" applyFont="1" applyFill="1" applyBorder="1" applyAlignment="1" applyProtection="1">
      <alignment horizontal="center"/>
      <protection/>
    </xf>
    <xf numFmtId="176" fontId="91" fillId="9" borderId="39" xfId="26" applyNumberFormat="1" applyFont="1" applyFill="1" applyBorder="1" applyAlignment="1" applyProtection="1">
      <alignment horizontal="center"/>
      <protection locked="0"/>
    </xf>
    <xf numFmtId="176" fontId="92" fillId="11" borderId="40" xfId="26" applyNumberFormat="1" applyFont="1" applyFill="1" applyBorder="1" applyAlignment="1" applyProtection="1">
      <alignment horizontal="right"/>
      <protection/>
    </xf>
    <xf numFmtId="0" fontId="67" fillId="9" borderId="39" xfId="26" applyFont="1" applyFill="1" applyBorder="1" applyProtection="1">
      <alignment/>
      <protection locked="0"/>
    </xf>
    <xf numFmtId="176" fontId="92" fillId="11" borderId="40" xfId="26" applyNumberFormat="1" applyFont="1" applyFill="1" applyBorder="1" applyProtection="1">
      <alignment/>
      <protection/>
    </xf>
    <xf numFmtId="176" fontId="93" fillId="0" borderId="41" xfId="26" applyNumberFormat="1" applyFont="1" applyBorder="1" applyProtection="1">
      <alignment/>
      <protection/>
    </xf>
    <xf numFmtId="0" fontId="67" fillId="0" borderId="0" xfId="26" applyFont="1" applyAlignment="1" applyProtection="1">
      <alignment horizontal="right" indent="1"/>
      <protection/>
    </xf>
    <xf numFmtId="4" fontId="89" fillId="0" borderId="0" xfId="26" applyNumberFormat="1" applyFont="1" applyProtection="1">
      <alignment/>
      <protection locked="0"/>
    </xf>
    <xf numFmtId="0" fontId="89" fillId="0" borderId="0" xfId="26" applyFont="1" applyAlignment="1" applyProtection="1">
      <alignment horizontal="left" indent="1"/>
      <protection/>
    </xf>
    <xf numFmtId="0" fontId="67" fillId="0" borderId="0" xfId="26" applyFont="1" applyAlignment="1" applyProtection="1">
      <alignment horizontal="left" indent="1"/>
      <protection/>
    </xf>
    <xf numFmtId="0" fontId="94" fillId="0" borderId="39" xfId="26" applyFont="1" applyBorder="1" applyAlignment="1" applyProtection="1">
      <alignment horizontal="right" indent="1"/>
      <protection/>
    </xf>
    <xf numFmtId="0" fontId="67" fillId="0" borderId="39" xfId="26" applyFont="1" applyBorder="1" applyProtection="1">
      <alignment/>
      <protection/>
    </xf>
    <xf numFmtId="0" fontId="67" fillId="0" borderId="39" xfId="26" applyFont="1" applyBorder="1" applyAlignment="1" applyProtection="1">
      <alignment horizontal="center"/>
      <protection/>
    </xf>
    <xf numFmtId="4" fontId="95" fillId="0" borderId="39" xfId="26" applyNumberFormat="1" applyFont="1" applyBorder="1" applyProtection="1">
      <alignment/>
      <protection locked="0"/>
    </xf>
    <xf numFmtId="0" fontId="89" fillId="0" borderId="39" xfId="26" applyFont="1" applyBorder="1" applyAlignment="1" applyProtection="1">
      <alignment horizontal="left" indent="1"/>
      <protection/>
    </xf>
    <xf numFmtId="4" fontId="89" fillId="0" borderId="39" xfId="26" applyNumberFormat="1" applyFont="1" applyBorder="1" applyProtection="1">
      <alignment/>
      <protection locked="0"/>
    </xf>
    <xf numFmtId="0" fontId="67" fillId="0" borderId="39" xfId="26" applyFont="1" applyBorder="1" applyAlignment="1" applyProtection="1">
      <alignment horizontal="right" indent="1"/>
      <protection/>
    </xf>
    <xf numFmtId="4" fontId="89" fillId="0" borderId="39" xfId="26" applyNumberFormat="1" applyFont="1" applyBorder="1" applyProtection="1">
      <alignment/>
      <protection/>
    </xf>
    <xf numFmtId="2" fontId="67" fillId="0" borderId="0" xfId="26" applyNumberFormat="1" applyFont="1" applyProtection="1">
      <alignment/>
      <protection locked="0"/>
    </xf>
    <xf numFmtId="0" fontId="96" fillId="0" borderId="0" xfId="26" applyFont="1" applyAlignment="1" applyProtection="1">
      <alignment horizontal="center"/>
      <protection/>
    </xf>
    <xf numFmtId="0" fontId="67" fillId="0" borderId="0" xfId="26" applyFont="1" applyBorder="1">
      <alignment/>
      <protection/>
    </xf>
    <xf numFmtId="0" fontId="97" fillId="0" borderId="0" xfId="26" applyFont="1" applyAlignment="1">
      <alignment horizontal="left" indent="1"/>
      <protection/>
    </xf>
    <xf numFmtId="0" fontId="4" fillId="0" borderId="0" xfId="26" applyAlignment="1">
      <alignment horizontal="center"/>
      <protection/>
    </xf>
    <xf numFmtId="0" fontId="4" fillId="0" borderId="0" xfId="26">
      <alignment/>
      <protection/>
    </xf>
    <xf numFmtId="0" fontId="99" fillId="0" borderId="0" xfId="26" applyFont="1" applyAlignment="1">
      <alignment horizontal="center"/>
      <protection/>
    </xf>
    <xf numFmtId="0" fontId="4" fillId="0" borderId="32" xfId="26" applyBorder="1" applyAlignment="1">
      <alignment horizontal="center"/>
      <protection/>
    </xf>
    <xf numFmtId="0" fontId="4" fillId="0" borderId="32" xfId="26" applyBorder="1">
      <alignment/>
      <protection/>
    </xf>
    <xf numFmtId="0" fontId="4" fillId="0" borderId="32" xfId="26" applyBorder="1" applyAlignment="1">
      <alignment horizontal="center" wrapText="1"/>
      <protection/>
    </xf>
    <xf numFmtId="0" fontId="4" fillId="0" borderId="32" xfId="26" applyBorder="1" applyAlignment="1">
      <alignment horizontal="left"/>
      <protection/>
    </xf>
    <xf numFmtId="0" fontId="100" fillId="0" borderId="32" xfId="26" applyFont="1" applyBorder="1" applyAlignment="1">
      <alignment horizontal="center" wrapText="1"/>
      <protection/>
    </xf>
    <xf numFmtId="0" fontId="4" fillId="0" borderId="32" xfId="26" applyBorder="1" applyAlignment="1">
      <alignment horizontal="left" wrapText="1"/>
      <protection/>
    </xf>
    <xf numFmtId="0" fontId="10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165" fontId="4" fillId="0" borderId="0" xfId="0" applyNumberFormat="1" applyFont="1" applyAlignment="1" applyProtection="1">
      <alignment horizontal="left" vertical="center"/>
      <protection/>
    </xf>
    <xf numFmtId="0" fontId="4" fillId="2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6" fillId="4" borderId="6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6" fillId="4" borderId="7" xfId="0" applyFont="1" applyFill="1" applyBorder="1" applyAlignment="1" applyProtection="1">
      <alignment horizontal="right" vertical="center"/>
      <protection/>
    </xf>
    <xf numFmtId="0" fontId="6" fillId="4" borderId="7" xfId="0" applyFont="1" applyFill="1" applyBorder="1" applyAlignment="1" applyProtection="1">
      <alignment horizontal="center" vertical="center"/>
      <protection/>
    </xf>
    <xf numFmtId="4" fontId="6" fillId="4" borderId="7" xfId="0" applyNumberFormat="1" applyFont="1" applyFill="1" applyBorder="1" applyAlignment="1" applyProtection="1">
      <alignment vertical="center"/>
      <protection/>
    </xf>
    <xf numFmtId="0" fontId="0" fillId="4" borderId="42" xfId="0" applyFont="1" applyFill="1" applyBorder="1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3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vertical="center"/>
      <protection/>
    </xf>
    <xf numFmtId="4" fontId="9" fillId="0" borderId="19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0" fontId="10" fillId="0" borderId="3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0" fillId="0" borderId="17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66" fontId="10" fillId="0" borderId="0" xfId="0" applyNumberFormat="1" applyFont="1" applyBorder="1" applyAlignment="1" applyProtection="1">
      <alignment/>
      <protection/>
    </xf>
    <xf numFmtId="166" fontId="10" fillId="0" borderId="12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24" fillId="0" borderId="21" xfId="0" applyFont="1" applyBorder="1" applyAlignment="1" applyProtection="1">
      <alignment horizontal="center" vertical="center"/>
      <protection/>
    </xf>
    <xf numFmtId="49" fontId="24" fillId="0" borderId="21" xfId="0" applyNumberFormat="1" applyFont="1" applyBorder="1" applyAlignment="1" applyProtection="1">
      <alignment horizontal="left" vertical="center" wrapText="1"/>
      <protection/>
    </xf>
    <xf numFmtId="0" fontId="24" fillId="0" borderId="21" xfId="0" applyFont="1" applyBorder="1" applyAlignment="1" applyProtection="1">
      <alignment horizontal="left" vertical="center" wrapText="1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167" fontId="24" fillId="0" borderId="21" xfId="0" applyNumberFormat="1" applyFont="1" applyBorder="1" applyAlignment="1" applyProtection="1">
      <alignment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37" fillId="0" borderId="21" xfId="0" applyFont="1" applyBorder="1" applyAlignment="1" applyProtection="1">
      <alignment horizontal="center" vertical="center"/>
      <protection/>
    </xf>
    <xf numFmtId="49" fontId="37" fillId="0" borderId="21" xfId="0" applyNumberFormat="1" applyFont="1" applyBorder="1" applyAlignment="1" applyProtection="1">
      <alignment horizontal="left" vertical="center" wrapText="1"/>
      <protection/>
    </xf>
    <xf numFmtId="0" fontId="37" fillId="0" borderId="21" xfId="0" applyFont="1" applyBorder="1" applyAlignment="1" applyProtection="1">
      <alignment horizontal="left" vertical="center" wrapText="1"/>
      <protection/>
    </xf>
    <xf numFmtId="0" fontId="37" fillId="0" borderId="21" xfId="0" applyFont="1" applyBorder="1" applyAlignment="1" applyProtection="1">
      <alignment horizontal="center" vertical="center" wrapText="1"/>
      <protection/>
    </xf>
    <xf numFmtId="167" fontId="37" fillId="0" borderId="21" xfId="0" applyNumberFormat="1" applyFont="1" applyBorder="1" applyAlignment="1" applyProtection="1">
      <alignment vertical="center"/>
      <protection/>
    </xf>
    <xf numFmtId="4" fontId="37" fillId="0" borderId="21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 applyProtection="1">
      <alignment vertical="center"/>
      <protection/>
    </xf>
    <xf numFmtId="0" fontId="37" fillId="2" borderId="17" xfId="0" applyFont="1" applyFill="1" applyBorder="1" applyAlignment="1" applyProtection="1">
      <alignment horizontal="left" vertical="center"/>
      <protection/>
    </xf>
    <xf numFmtId="0" fontId="37" fillId="0" borderId="0" xfId="0" applyFont="1" applyBorder="1" applyAlignment="1" applyProtection="1">
      <alignment horizontal="center" vertical="center"/>
      <protection/>
    </xf>
    <xf numFmtId="0" fontId="25" fillId="2" borderId="18" xfId="0" applyFont="1" applyFill="1" applyBorder="1" applyAlignment="1" applyProtection="1">
      <alignment horizontal="left" vertical="center"/>
      <protection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4" fontId="56" fillId="0" borderId="0" xfId="22" applyNumberFormat="1" applyFont="1" applyAlignment="1" applyProtection="1">
      <alignment horizontal="left" vertical="center"/>
      <protection/>
    </xf>
    <xf numFmtId="4" fontId="101" fillId="0" borderId="0" xfId="22" applyNumberFormat="1" applyFont="1" applyFill="1" applyBorder="1" applyAlignment="1" applyProtection="1">
      <alignment horizontal="right" vertical="center"/>
      <protection/>
    </xf>
    <xf numFmtId="0" fontId="0" fillId="6" borderId="0" xfId="22" applyFont="1" applyFill="1" applyAlignment="1" applyProtection="1">
      <alignment horizontal="left"/>
      <protection locked="0"/>
    </xf>
    <xf numFmtId="49" fontId="103" fillId="13" borderId="43" xfId="28" applyNumberFormat="1" applyFont="1" applyFill="1" applyBorder="1" applyAlignment="1" applyProtection="1">
      <alignment horizontal="left"/>
      <protection/>
    </xf>
    <xf numFmtId="4" fontId="103" fillId="13" borderId="43" xfId="28" applyNumberFormat="1" applyFont="1" applyFill="1" applyBorder="1" applyAlignment="1" applyProtection="1">
      <alignment horizontal="left"/>
      <protection/>
    </xf>
    <xf numFmtId="4" fontId="103" fillId="13" borderId="44" xfId="28" applyNumberFormat="1" applyFont="1" applyFill="1" applyBorder="1" applyAlignment="1" applyProtection="1">
      <alignment horizontal="left"/>
      <protection/>
    </xf>
    <xf numFmtId="0" fontId="80" fillId="0" borderId="0" xfId="28" applyFont="1">
      <alignment/>
      <protection/>
    </xf>
    <xf numFmtId="49" fontId="104" fillId="14" borderId="43" xfId="28" applyNumberFormat="1" applyFont="1" applyFill="1" applyBorder="1" applyAlignment="1" applyProtection="1">
      <alignment horizontal="left" wrapText="1"/>
      <protection/>
    </xf>
    <xf numFmtId="49" fontId="104" fillId="14" borderId="43" xfId="28" applyNumberFormat="1" applyFont="1" applyFill="1" applyBorder="1" applyAlignment="1" applyProtection="1">
      <alignment horizontal="left"/>
      <protection/>
    </xf>
    <xf numFmtId="4" fontId="104" fillId="14" borderId="43" xfId="28" applyNumberFormat="1" applyFont="1" applyFill="1" applyBorder="1" applyAlignment="1" applyProtection="1">
      <alignment horizontal="right"/>
      <protection/>
    </xf>
    <xf numFmtId="4" fontId="104" fillId="14" borderId="44" xfId="28" applyNumberFormat="1" applyFont="1" applyFill="1" applyBorder="1" applyAlignment="1" applyProtection="1">
      <alignment horizontal="right"/>
      <protection/>
    </xf>
    <xf numFmtId="49" fontId="105" fillId="15" borderId="43" xfId="28" applyNumberFormat="1" applyFont="1" applyFill="1" applyBorder="1" applyAlignment="1" applyProtection="1">
      <alignment horizontal="left" wrapText="1"/>
      <protection/>
    </xf>
    <xf numFmtId="49" fontId="105" fillId="15" borderId="43" xfId="28" applyNumberFormat="1" applyFont="1" applyFill="1" applyBorder="1" applyAlignment="1" applyProtection="1">
      <alignment horizontal="left"/>
      <protection/>
    </xf>
    <xf numFmtId="4" fontId="105" fillId="15" borderId="43" xfId="28" applyNumberFormat="1" applyFont="1" applyFill="1" applyBorder="1" applyAlignment="1" applyProtection="1">
      <alignment horizontal="right"/>
      <protection/>
    </xf>
    <xf numFmtId="4" fontId="105" fillId="15" borderId="44" xfId="28" applyNumberFormat="1" applyFont="1" applyFill="1" applyBorder="1" applyAlignment="1" applyProtection="1">
      <alignment horizontal="right"/>
      <protection/>
    </xf>
    <xf numFmtId="4" fontId="80" fillId="0" borderId="0" xfId="28" applyNumberFormat="1" applyFont="1">
      <alignment/>
      <protection/>
    </xf>
    <xf numFmtId="0" fontId="80" fillId="0" borderId="0" xfId="28" applyFont="1" applyFill="1">
      <alignment/>
      <protection/>
    </xf>
    <xf numFmtId="4" fontId="80" fillId="0" borderId="0" xfId="28" applyNumberFormat="1" applyFont="1" applyFill="1">
      <alignment/>
      <protection/>
    </xf>
    <xf numFmtId="49" fontId="103" fillId="16" borderId="43" xfId="28" applyNumberFormat="1" applyFont="1" applyFill="1" applyBorder="1" applyAlignment="1" applyProtection="1">
      <alignment horizontal="left" wrapText="1"/>
      <protection/>
    </xf>
    <xf numFmtId="49" fontId="103" fillId="16" borderId="43" xfId="28" applyNumberFormat="1" applyFont="1" applyFill="1" applyBorder="1" applyAlignment="1" applyProtection="1">
      <alignment horizontal="left"/>
      <protection/>
    </xf>
    <xf numFmtId="4" fontId="103" fillId="16" borderId="43" xfId="28" applyNumberFormat="1" applyFont="1" applyFill="1" applyBorder="1" applyAlignment="1" applyProtection="1">
      <alignment horizontal="right"/>
      <protection/>
    </xf>
    <xf numFmtId="4" fontId="103" fillId="17" borderId="45" xfId="28" applyNumberFormat="1" applyFont="1" applyFill="1" applyBorder="1" applyAlignment="1" applyProtection="1">
      <alignment horizontal="right"/>
      <protection locked="0"/>
    </xf>
    <xf numFmtId="4" fontId="103" fillId="16" borderId="44" xfId="28" applyNumberFormat="1" applyFont="1" applyFill="1" applyBorder="1" applyAlignment="1" applyProtection="1">
      <alignment horizontal="right"/>
      <protection/>
    </xf>
    <xf numFmtId="0" fontId="80" fillId="16" borderId="0" xfId="28" applyFont="1" applyFill="1">
      <alignment/>
      <protection/>
    </xf>
    <xf numFmtId="4" fontId="80" fillId="16" borderId="0" xfId="28" applyNumberFormat="1" applyFont="1" applyFill="1">
      <alignment/>
      <protection/>
    </xf>
    <xf numFmtId="4" fontId="103" fillId="17" borderId="43" xfId="28" applyNumberFormat="1" applyFont="1" applyFill="1" applyBorder="1" applyAlignment="1" applyProtection="1">
      <alignment horizontal="right"/>
      <protection locked="0"/>
    </xf>
    <xf numFmtId="3" fontId="104" fillId="14" borderId="43" xfId="28" applyNumberFormat="1" applyFont="1" applyFill="1" applyBorder="1" applyAlignment="1" applyProtection="1">
      <alignment horizontal="right"/>
      <protection/>
    </xf>
    <xf numFmtId="3" fontId="104" fillId="14" borderId="44" xfId="28" applyNumberFormat="1" applyFont="1" applyFill="1" applyBorder="1" applyAlignment="1" applyProtection="1">
      <alignment horizontal="right"/>
      <protection/>
    </xf>
    <xf numFmtId="0" fontId="80" fillId="0" borderId="0" xfId="28" applyFont="1" applyProtection="1">
      <alignment/>
      <protection/>
    </xf>
    <xf numFmtId="4" fontId="103" fillId="0" borderId="43" xfId="28" applyNumberFormat="1" applyFont="1" applyFill="1" applyBorder="1" applyAlignment="1" applyProtection="1">
      <alignment horizontal="right"/>
      <protection locked="0"/>
    </xf>
    <xf numFmtId="49" fontId="104" fillId="0" borderId="43" xfId="28" applyNumberFormat="1" applyFont="1" applyFill="1" applyBorder="1" applyAlignment="1" applyProtection="1">
      <alignment horizontal="left" wrapText="1"/>
      <protection/>
    </xf>
    <xf numFmtId="49" fontId="104" fillId="0" borderId="43" xfId="28" applyNumberFormat="1" applyFont="1" applyFill="1" applyBorder="1" applyAlignment="1" applyProtection="1">
      <alignment horizontal="left"/>
      <protection/>
    </xf>
    <xf numFmtId="4" fontId="104" fillId="0" borderId="43" xfId="28" applyNumberFormat="1" applyFont="1" applyFill="1" applyBorder="1" applyAlignment="1" applyProtection="1">
      <alignment horizontal="right"/>
      <protection/>
    </xf>
    <xf numFmtId="3" fontId="104" fillId="0" borderId="43" xfId="28" applyNumberFormat="1" applyFont="1" applyFill="1" applyBorder="1" applyAlignment="1" applyProtection="1">
      <alignment horizontal="right"/>
      <protection/>
    </xf>
    <xf numFmtId="3" fontId="104" fillId="0" borderId="44" xfId="28" applyNumberFormat="1" applyFont="1" applyFill="1" applyBorder="1" applyAlignment="1" applyProtection="1">
      <alignment horizontal="right"/>
      <protection/>
    </xf>
    <xf numFmtId="49" fontId="103" fillId="0" borderId="43" xfId="28" applyNumberFormat="1" applyFont="1" applyFill="1" applyBorder="1" applyAlignment="1" applyProtection="1">
      <alignment horizontal="left" wrapText="1"/>
      <protection/>
    </xf>
    <xf numFmtId="49" fontId="103" fillId="16" borderId="43" xfId="28" applyNumberFormat="1" applyFont="1" applyFill="1" applyBorder="1" applyAlignment="1" applyProtection="1">
      <alignment horizontal="left" vertical="center" wrapText="1"/>
      <protection/>
    </xf>
    <xf numFmtId="4" fontId="103" fillId="16" borderId="46" xfId="28" applyNumberFormat="1" applyFont="1" applyFill="1" applyBorder="1" applyAlignment="1" applyProtection="1">
      <alignment horizontal="right"/>
      <protection/>
    </xf>
    <xf numFmtId="3" fontId="104" fillId="14" borderId="46" xfId="28" applyNumberFormat="1" applyFont="1" applyFill="1" applyBorder="1" applyAlignment="1" applyProtection="1">
      <alignment horizontal="right"/>
      <protection/>
    </xf>
    <xf numFmtId="49" fontId="80" fillId="0" borderId="0" xfId="28" applyNumberFormat="1" applyFont="1" applyAlignment="1">
      <alignment wrapText="1"/>
      <protection/>
    </xf>
    <xf numFmtId="49" fontId="80" fillId="0" borderId="0" xfId="28" applyNumberFormat="1" applyFont="1">
      <alignment/>
      <protection/>
    </xf>
    <xf numFmtId="4" fontId="103" fillId="13" borderId="46" xfId="28" applyNumberFormat="1" applyFont="1" applyFill="1" applyBorder="1" applyAlignment="1" applyProtection="1">
      <alignment horizontal="left"/>
      <protection/>
    </xf>
    <xf numFmtId="4" fontId="103" fillId="17" borderId="46" xfId="28" applyNumberFormat="1" applyFont="1" applyFill="1" applyBorder="1" applyAlignment="1" applyProtection="1">
      <alignment horizontal="right"/>
      <protection locked="0"/>
    </xf>
    <xf numFmtId="4" fontId="80" fillId="16" borderId="0" xfId="28" applyNumberFormat="1" applyFont="1" applyFill="1" applyProtection="1">
      <alignment/>
      <protection/>
    </xf>
    <xf numFmtId="0" fontId="80" fillId="16" borderId="0" xfId="28" applyFont="1" applyFill="1" applyProtection="1">
      <alignment/>
      <protection/>
    </xf>
    <xf numFmtId="4" fontId="104" fillId="14" borderId="46" xfId="28" applyNumberFormat="1" applyFont="1" applyFill="1" applyBorder="1" applyAlignment="1" applyProtection="1">
      <alignment horizontal="right"/>
      <protection/>
    </xf>
    <xf numFmtId="49" fontId="80" fillId="0" borderId="0" xfId="28" applyNumberFormat="1" applyFont="1" applyProtection="1">
      <alignment/>
      <protection/>
    </xf>
    <xf numFmtId="49" fontId="80" fillId="0" borderId="0" xfId="28" applyNumberFormat="1" applyFont="1" applyAlignment="1" applyProtection="1">
      <alignment wrapText="1"/>
      <protection/>
    </xf>
    <xf numFmtId="4" fontId="80" fillId="0" borderId="0" xfId="28" applyNumberFormat="1" applyFont="1" applyProtection="1">
      <alignment/>
      <protection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49" fontId="24" fillId="0" borderId="21" xfId="0" applyNumberFormat="1" applyFont="1" applyBorder="1" applyAlignment="1" applyProtection="1">
      <alignment horizontal="left" vertical="center" wrapText="1"/>
      <protection locked="0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167" fontId="24" fillId="0" borderId="21" xfId="0" applyNumberFormat="1" applyFont="1" applyBorder="1" applyAlignment="1" applyProtection="1">
      <alignment vertical="center"/>
      <protection locked="0"/>
    </xf>
    <xf numFmtId="4" fontId="24" fillId="0" borderId="21" xfId="0" applyNumberFormat="1" applyFont="1" applyBorder="1" applyAlignment="1" applyProtection="1">
      <alignment vertical="center"/>
      <protection locked="0"/>
    </xf>
    <xf numFmtId="0" fontId="25" fillId="0" borderId="17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7" fillId="0" borderId="21" xfId="0" applyFont="1" applyBorder="1" applyAlignment="1" applyProtection="1">
      <alignment horizontal="center" vertical="center"/>
      <protection locked="0"/>
    </xf>
    <xf numFmtId="49" fontId="37" fillId="0" borderId="21" xfId="0" applyNumberFormat="1" applyFont="1" applyBorder="1" applyAlignment="1" applyProtection="1">
      <alignment horizontal="left" vertical="center" wrapText="1"/>
      <protection locked="0"/>
    </xf>
    <xf numFmtId="0" fontId="37" fillId="0" borderId="21" xfId="0" applyFont="1" applyBorder="1" applyAlignment="1" applyProtection="1">
      <alignment horizontal="left" vertical="center" wrapText="1"/>
      <protection locked="0"/>
    </xf>
    <xf numFmtId="0" fontId="37" fillId="0" borderId="21" xfId="0" applyFont="1" applyBorder="1" applyAlignment="1" applyProtection="1">
      <alignment horizontal="center" vertical="center" wrapText="1"/>
      <protection locked="0"/>
    </xf>
    <xf numFmtId="167" fontId="37" fillId="0" borderId="21" xfId="0" applyNumberFormat="1" applyFont="1" applyBorder="1" applyAlignment="1" applyProtection="1">
      <alignment vertical="center"/>
      <protection locked="0"/>
    </xf>
    <xf numFmtId="4" fontId="37" fillId="0" borderId="21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0" borderId="17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/>
    <xf numFmtId="0" fontId="5" fillId="0" borderId="0" xfId="0" applyFont="1" applyAlignment="1">
      <alignment horizontal="left" vertical="top" wrapText="1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15" fillId="18" borderId="0" xfId="0" applyFont="1" applyFill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42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6" fillId="3" borderId="7" xfId="0" applyNumberFormat="1" applyFont="1" applyFill="1" applyBorder="1" applyAlignment="1">
      <alignment vertical="center"/>
    </xf>
    <xf numFmtId="0" fontId="0" fillId="3" borderId="42" xfId="0" applyFont="1" applyFill="1" applyBorder="1" applyAlignment="1">
      <alignment vertical="center"/>
    </xf>
    <xf numFmtId="0" fontId="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5" fillId="18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4" fillId="2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16" fillId="0" borderId="0" xfId="21" applyFont="1" applyFill="1" applyAlignment="1" applyProtection="1">
      <alignment horizontal="left" vertical="center" wrapText="1"/>
      <protection/>
    </xf>
    <xf numFmtId="0" fontId="1" fillId="0" borderId="0" xfId="21" applyAlignment="1" applyProtection="1">
      <alignment horizontal="left" vertical="center"/>
      <protection/>
    </xf>
    <xf numFmtId="168" fontId="40" fillId="0" borderId="0" xfId="21" applyNumberFormat="1" applyFont="1" applyFill="1" applyBorder="1" applyAlignment="1" applyProtection="1">
      <alignment horizontal="left" wrapText="1"/>
      <protection/>
    </xf>
    <xf numFmtId="0" fontId="1" fillId="0" borderId="0" xfId="21" applyFill="1" applyAlignment="1">
      <alignment/>
      <protection/>
    </xf>
    <xf numFmtId="0" fontId="1" fillId="0" borderId="0" xfId="21" applyAlignment="1">
      <alignment horizontal="left" vertical="center"/>
      <protection/>
    </xf>
    <xf numFmtId="0" fontId="1" fillId="0" borderId="0" xfId="21" applyAlignment="1">
      <alignment/>
      <protection/>
    </xf>
    <xf numFmtId="0" fontId="1" fillId="0" borderId="0" xfId="21" applyFill="1" applyAlignment="1" applyProtection="1">
      <alignment/>
      <protection/>
    </xf>
    <xf numFmtId="168" fontId="40" fillId="0" borderId="0" xfId="22" applyNumberFormat="1" applyFont="1" applyFill="1" applyBorder="1" applyAlignment="1" applyProtection="1">
      <alignment horizontal="left" wrapText="1"/>
      <protection/>
    </xf>
    <xf numFmtId="0" fontId="1" fillId="0" borderId="0" xfId="22" applyFill="1" applyAlignment="1" applyProtection="1">
      <alignment/>
      <protection/>
    </xf>
    <xf numFmtId="0" fontId="16" fillId="0" borderId="0" xfId="22" applyFont="1" applyFill="1" applyAlignment="1" applyProtection="1">
      <alignment horizontal="left" vertical="center" wrapText="1"/>
      <protection/>
    </xf>
    <xf numFmtId="0" fontId="1" fillId="0" borderId="0" xfId="22" applyAlignment="1" applyProtection="1">
      <alignment horizontal="left" vertical="center"/>
      <protection/>
    </xf>
    <xf numFmtId="0" fontId="1" fillId="0" borderId="0" xfId="22" applyAlignment="1" applyProtection="1">
      <alignment/>
      <protection/>
    </xf>
    <xf numFmtId="0" fontId="6" fillId="9" borderId="0" xfId="23" applyFont="1" applyFill="1" applyBorder="1" applyAlignment="1" applyProtection="1">
      <alignment horizontal="center" vertical="center"/>
      <protection/>
    </xf>
    <xf numFmtId="0" fontId="59" fillId="0" borderId="0" xfId="23" applyFont="1" applyAlignment="1" applyProtection="1">
      <alignment horizontal="center" vertical="center" wrapText="1"/>
      <protection/>
    </xf>
    <xf numFmtId="0" fontId="27" fillId="9" borderId="0" xfId="23" applyFont="1" applyFill="1" applyBorder="1" applyAlignment="1" applyProtection="1">
      <alignment horizontal="center" vertical="center"/>
      <protection/>
    </xf>
    <xf numFmtId="0" fontId="27" fillId="9" borderId="31" xfId="23" applyFont="1" applyFill="1" applyBorder="1" applyAlignment="1" applyProtection="1">
      <alignment horizontal="center" vertical="center"/>
      <protection/>
    </xf>
    <xf numFmtId="0" fontId="60" fillId="0" borderId="0" xfId="23" applyFont="1" applyBorder="1" applyAlignment="1" applyProtection="1">
      <alignment horizontal="left" vertical="center" wrapText="1" indent="1"/>
      <protection/>
    </xf>
    <xf numFmtId="0" fontId="60" fillId="0" borderId="31" xfId="23" applyFont="1" applyBorder="1" applyAlignment="1" applyProtection="1">
      <alignment horizontal="left" vertical="center" wrapText="1" indent="1"/>
      <protection/>
    </xf>
    <xf numFmtId="0" fontId="2" fillId="9" borderId="0" xfId="23" applyFont="1" applyFill="1" applyAlignment="1" applyProtection="1">
      <alignment horizontal="left"/>
      <protection/>
    </xf>
    <xf numFmtId="0" fontId="4" fillId="9" borderId="0" xfId="23" applyFill="1" applyAlignment="1" applyProtection="1">
      <alignment horizontal="left"/>
      <protection/>
    </xf>
    <xf numFmtId="49" fontId="4" fillId="0" borderId="0" xfId="23" applyNumberFormat="1" applyFill="1" applyAlignment="1" applyProtection="1">
      <alignment horizontal="left"/>
      <protection/>
    </xf>
    <xf numFmtId="0" fontId="4" fillId="19" borderId="0" xfId="23" applyFont="1" applyFill="1" applyAlignment="1" applyProtection="1">
      <alignment horizontal="left"/>
      <protection/>
    </xf>
    <xf numFmtId="0" fontId="63" fillId="19" borderId="0" xfId="23" applyFont="1" applyFill="1" applyAlignment="1" applyProtection="1">
      <alignment horizontal="left"/>
      <protection/>
    </xf>
    <xf numFmtId="0" fontId="2" fillId="0" borderId="0" xfId="23" applyFont="1" applyFill="1" applyAlignment="1" applyProtection="1">
      <alignment horizontal="left" indent="1"/>
      <protection/>
    </xf>
    <xf numFmtId="0" fontId="4" fillId="0" borderId="0" xfId="23" applyFont="1" applyFill="1" applyAlignment="1" applyProtection="1">
      <alignment horizontal="left" indent="1"/>
      <protection/>
    </xf>
    <xf numFmtId="175" fontId="4" fillId="0" borderId="0" xfId="23" applyNumberFormat="1" applyAlignment="1" applyProtection="1">
      <alignment horizontal="left"/>
      <protection/>
    </xf>
    <xf numFmtId="0" fontId="4" fillId="0" borderId="0" xfId="23" applyAlignment="1" applyProtection="1">
      <alignment horizontal="left"/>
      <protection/>
    </xf>
    <xf numFmtId="0" fontId="4" fillId="0" borderId="0" xfId="23" applyFill="1" applyAlignment="1" applyProtection="1">
      <alignment horizontal="left"/>
      <protection/>
    </xf>
    <xf numFmtId="0" fontId="4" fillId="20" borderId="0" xfId="23" applyFill="1" applyAlignment="1" applyProtection="1">
      <alignment horizontal="left"/>
      <protection/>
    </xf>
    <xf numFmtId="44" fontId="4" fillId="0" borderId="0" xfId="25" applyFont="1" applyFill="1" applyAlignment="1" applyProtection="1">
      <alignment horizontal="left"/>
      <protection locked="0"/>
    </xf>
    <xf numFmtId="0" fontId="4" fillId="0" borderId="0" xfId="23" applyAlignment="1" applyProtection="1">
      <alignment horizontal="right"/>
      <protection/>
    </xf>
    <xf numFmtId="176" fontId="4" fillId="0" borderId="0" xfId="23" applyNumberFormat="1" applyAlignment="1" applyProtection="1">
      <alignment horizontal="right"/>
      <protection/>
    </xf>
    <xf numFmtId="44" fontId="4" fillId="0" borderId="0" xfId="25" applyFont="1" applyAlignment="1" applyProtection="1">
      <alignment horizontal="left"/>
      <protection/>
    </xf>
    <xf numFmtId="0" fontId="4" fillId="21" borderId="0" xfId="23" applyFont="1" applyFill="1" applyAlignment="1" applyProtection="1">
      <alignment horizontal="left"/>
      <protection/>
    </xf>
    <xf numFmtId="49" fontId="2" fillId="0" borderId="0" xfId="23" applyNumberFormat="1" applyFont="1" applyFill="1" applyAlignment="1" applyProtection="1">
      <alignment horizontal="left" indent="2"/>
      <protection/>
    </xf>
    <xf numFmtId="49" fontId="4" fillId="0" borderId="0" xfId="23" applyNumberFormat="1" applyFill="1" applyAlignment="1" applyProtection="1">
      <alignment horizontal="left" indent="2"/>
      <protection/>
    </xf>
    <xf numFmtId="0" fontId="4" fillId="22" borderId="0" xfId="23" applyFill="1" applyAlignment="1" applyProtection="1">
      <alignment horizontal="center"/>
      <protection/>
    </xf>
    <xf numFmtId="0" fontId="2" fillId="0" borderId="0" xfId="23" applyFont="1" applyAlignment="1" applyProtection="1">
      <alignment horizontal="right"/>
      <protection/>
    </xf>
    <xf numFmtId="0" fontId="4" fillId="19" borderId="0" xfId="23" applyFill="1" applyAlignment="1" applyProtection="1">
      <alignment horizontal="center"/>
      <protection/>
    </xf>
    <xf numFmtId="176" fontId="19" fillId="11" borderId="0" xfId="23" applyNumberFormat="1" applyFont="1" applyFill="1" applyAlignment="1" applyProtection="1">
      <alignment horizontal="right"/>
      <protection/>
    </xf>
    <xf numFmtId="0" fontId="0" fillId="0" borderId="0" xfId="23" applyFont="1" applyAlignment="1" applyProtection="1">
      <alignment horizontal="right"/>
      <protection/>
    </xf>
    <xf numFmtId="0" fontId="16" fillId="23" borderId="0" xfId="23" applyFont="1" applyFill="1" applyAlignment="1" applyProtection="1">
      <alignment horizontal="center"/>
      <protection/>
    </xf>
    <xf numFmtId="176" fontId="66" fillId="11" borderId="0" xfId="23" applyNumberFormat="1" applyFont="1" applyFill="1" applyAlignment="1" applyProtection="1">
      <alignment horizontal="right" indent="1"/>
      <protection/>
    </xf>
    <xf numFmtId="0" fontId="65" fillId="9" borderId="0" xfId="23" applyFont="1" applyFill="1" applyAlignment="1" applyProtection="1">
      <alignment horizontal="center"/>
      <protection/>
    </xf>
    <xf numFmtId="0" fontId="2" fillId="0" borderId="0" xfId="23" applyFont="1" applyAlignment="1" applyProtection="1">
      <alignment horizontal="right" wrapText="1"/>
      <protection/>
    </xf>
    <xf numFmtId="0" fontId="4" fillId="0" borderId="0" xfId="23" applyAlignment="1" applyProtection="1">
      <alignment horizontal="right" wrapText="1"/>
      <protection/>
    </xf>
    <xf numFmtId="0" fontId="4" fillId="9" borderId="0" xfId="23" applyFill="1" applyAlignment="1" applyProtection="1">
      <alignment horizontal="center"/>
      <protection/>
    </xf>
    <xf numFmtId="0" fontId="67" fillId="0" borderId="0" xfId="26" applyFont="1" applyAlignment="1" applyProtection="1">
      <alignment horizontal="center" wrapText="1"/>
      <protection/>
    </xf>
    <xf numFmtId="0" fontId="67" fillId="0" borderId="0" xfId="26" applyFont="1" applyFill="1" applyBorder="1" applyAlignment="1" applyProtection="1">
      <alignment horizontal="center" vertical="center" wrapText="1"/>
      <protection/>
    </xf>
    <xf numFmtId="0" fontId="0" fillId="9" borderId="36" xfId="26" applyFont="1" applyFill="1" applyBorder="1" applyAlignment="1" applyProtection="1">
      <alignment horizontal="center" wrapText="1"/>
      <protection/>
    </xf>
    <xf numFmtId="0" fontId="0" fillId="9" borderId="38" xfId="26" applyFont="1" applyFill="1" applyBorder="1" applyAlignment="1" applyProtection="1">
      <alignment horizontal="center" wrapText="1"/>
      <protection/>
    </xf>
    <xf numFmtId="0" fontId="67" fillId="9" borderId="36" xfId="26" applyFont="1" applyFill="1" applyBorder="1" applyAlignment="1" applyProtection="1">
      <alignment horizontal="center" wrapText="1"/>
      <protection/>
    </xf>
    <xf numFmtId="0" fontId="67" fillId="9" borderId="38" xfId="26" applyFont="1" applyFill="1" applyBorder="1" applyAlignment="1" applyProtection="1">
      <alignment horizontal="center" wrapText="1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 3" xfId="22"/>
    <cellStyle name="normální_ZŠ ZÁVODU MÍRU Pardubice, ROZPOČET" xfId="23"/>
    <cellStyle name="normální_SE2001" xfId="24"/>
    <cellStyle name="měny 2" xfId="25"/>
    <cellStyle name="normální 2 2" xfId="26"/>
    <cellStyle name="normální 4" xfId="27"/>
    <cellStyle name="normální 5" xfId="28"/>
    <cellStyle name="Normální 3 2" xfId="29"/>
    <cellStyle name="Normální 3 3" xfId="3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597" t="s">
        <v>5</v>
      </c>
      <c r="AS2" s="584"/>
      <c r="AT2" s="584"/>
      <c r="AU2" s="584"/>
      <c r="AV2" s="584"/>
      <c r="AW2" s="584"/>
      <c r="AX2" s="584"/>
      <c r="AY2" s="584"/>
      <c r="AZ2" s="584"/>
      <c r="BA2" s="584"/>
      <c r="BB2" s="584"/>
      <c r="BC2" s="584"/>
      <c r="BD2" s="584"/>
      <c r="BE2" s="584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583" t="s">
        <v>14</v>
      </c>
      <c r="L5" s="584"/>
      <c r="M5" s="584"/>
      <c r="N5" s="584"/>
      <c r="O5" s="584"/>
      <c r="P5" s="584"/>
      <c r="Q5" s="584"/>
      <c r="R5" s="584"/>
      <c r="S5" s="584"/>
      <c r="T5" s="584"/>
      <c r="U5" s="584"/>
      <c r="V5" s="584"/>
      <c r="W5" s="584"/>
      <c r="X5" s="584"/>
      <c r="Y5" s="584"/>
      <c r="Z5" s="584"/>
      <c r="AA5" s="584"/>
      <c r="AB5" s="584"/>
      <c r="AC5" s="584"/>
      <c r="AD5" s="584"/>
      <c r="AE5" s="584"/>
      <c r="AF5" s="584"/>
      <c r="AG5" s="584"/>
      <c r="AH5" s="584"/>
      <c r="AI5" s="584"/>
      <c r="AJ5" s="584"/>
      <c r="AK5" s="584"/>
      <c r="AL5" s="584"/>
      <c r="AM5" s="584"/>
      <c r="AN5" s="584"/>
      <c r="AO5" s="584"/>
      <c r="AR5" s="20"/>
      <c r="BE5" s="580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585" t="s">
        <v>17</v>
      </c>
      <c r="L6" s="584"/>
      <c r="M6" s="584"/>
      <c r="N6" s="584"/>
      <c r="O6" s="584"/>
      <c r="P6" s="584"/>
      <c r="Q6" s="584"/>
      <c r="R6" s="584"/>
      <c r="S6" s="584"/>
      <c r="T6" s="584"/>
      <c r="U6" s="584"/>
      <c r="V6" s="584"/>
      <c r="W6" s="584"/>
      <c r="X6" s="584"/>
      <c r="Y6" s="584"/>
      <c r="Z6" s="584"/>
      <c r="AA6" s="584"/>
      <c r="AB6" s="584"/>
      <c r="AC6" s="584"/>
      <c r="AD6" s="584"/>
      <c r="AE6" s="584"/>
      <c r="AF6" s="584"/>
      <c r="AG6" s="584"/>
      <c r="AH6" s="584"/>
      <c r="AI6" s="584"/>
      <c r="AJ6" s="584"/>
      <c r="AK6" s="584"/>
      <c r="AL6" s="584"/>
      <c r="AM6" s="584"/>
      <c r="AN6" s="584"/>
      <c r="AO6" s="584"/>
      <c r="AR6" s="20"/>
      <c r="BE6" s="581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581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581"/>
      <c r="BS8" s="17" t="s">
        <v>6</v>
      </c>
    </row>
    <row r="9" spans="2:71" s="1" customFormat="1" ht="14.45" customHeight="1">
      <c r="B9" s="20"/>
      <c r="AR9" s="20"/>
      <c r="BE9" s="581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581"/>
      <c r="BS10" s="17" t="s">
        <v>6</v>
      </c>
    </row>
    <row r="11" spans="2:71" s="1" customFormat="1" ht="18.4" customHeight="1">
      <c r="B11" s="20"/>
      <c r="E11" s="25" t="s">
        <v>26</v>
      </c>
      <c r="AK11" s="27" t="s">
        <v>27</v>
      </c>
      <c r="AN11" s="25" t="s">
        <v>1</v>
      </c>
      <c r="AR11" s="20"/>
      <c r="BE11" s="581"/>
      <c r="BS11" s="17" t="s">
        <v>6</v>
      </c>
    </row>
    <row r="12" spans="2:71" s="1" customFormat="1" ht="6.95" customHeight="1">
      <c r="B12" s="20"/>
      <c r="AR12" s="20"/>
      <c r="BE12" s="581"/>
      <c r="BS12" s="17" t="s">
        <v>6</v>
      </c>
    </row>
    <row r="13" spans="2:71" s="1" customFormat="1" ht="12" customHeight="1">
      <c r="B13" s="20"/>
      <c r="D13" s="27" t="s">
        <v>28</v>
      </c>
      <c r="AK13" s="27" t="s">
        <v>25</v>
      </c>
      <c r="AN13" s="29" t="s">
        <v>29</v>
      </c>
      <c r="AR13" s="20"/>
      <c r="BE13" s="581"/>
      <c r="BS13" s="17" t="s">
        <v>6</v>
      </c>
    </row>
    <row r="14" spans="2:71" ht="12.75">
      <c r="B14" s="20"/>
      <c r="E14" s="586" t="s">
        <v>29</v>
      </c>
      <c r="F14" s="587"/>
      <c r="G14" s="587"/>
      <c r="H14" s="587"/>
      <c r="I14" s="587"/>
      <c r="J14" s="587"/>
      <c r="K14" s="587"/>
      <c r="L14" s="587"/>
      <c r="M14" s="587"/>
      <c r="N14" s="587"/>
      <c r="O14" s="587"/>
      <c r="P14" s="587"/>
      <c r="Q14" s="587"/>
      <c r="R14" s="587"/>
      <c r="S14" s="587"/>
      <c r="T14" s="587"/>
      <c r="U14" s="587"/>
      <c r="V14" s="587"/>
      <c r="W14" s="587"/>
      <c r="X14" s="587"/>
      <c r="Y14" s="587"/>
      <c r="Z14" s="587"/>
      <c r="AA14" s="587"/>
      <c r="AB14" s="587"/>
      <c r="AC14" s="587"/>
      <c r="AD14" s="587"/>
      <c r="AE14" s="587"/>
      <c r="AF14" s="587"/>
      <c r="AG14" s="587"/>
      <c r="AH14" s="587"/>
      <c r="AI14" s="587"/>
      <c r="AJ14" s="587"/>
      <c r="AK14" s="27" t="s">
        <v>27</v>
      </c>
      <c r="AN14" s="29" t="s">
        <v>29</v>
      </c>
      <c r="AR14" s="20"/>
      <c r="BE14" s="581"/>
      <c r="BS14" s="17" t="s">
        <v>6</v>
      </c>
    </row>
    <row r="15" spans="2:71" s="1" customFormat="1" ht="6.95" customHeight="1">
      <c r="B15" s="20"/>
      <c r="AR15" s="20"/>
      <c r="BE15" s="581"/>
      <c r="BS15" s="17" t="s">
        <v>3</v>
      </c>
    </row>
    <row r="16" spans="2:71" s="1" customFormat="1" ht="12" customHeight="1">
      <c r="B16" s="20"/>
      <c r="D16" s="27" t="s">
        <v>30</v>
      </c>
      <c r="AK16" s="27" t="s">
        <v>25</v>
      </c>
      <c r="AN16" s="25" t="s">
        <v>1</v>
      </c>
      <c r="AR16" s="20"/>
      <c r="BE16" s="581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27</v>
      </c>
      <c r="AN17" s="25" t="s">
        <v>1</v>
      </c>
      <c r="AR17" s="20"/>
      <c r="BE17" s="581"/>
      <c r="BS17" s="17" t="s">
        <v>32</v>
      </c>
    </row>
    <row r="18" spans="2:71" s="1" customFormat="1" ht="6.95" customHeight="1">
      <c r="B18" s="20"/>
      <c r="AR18" s="20"/>
      <c r="BE18" s="581"/>
      <c r="BS18" s="17" t="s">
        <v>6</v>
      </c>
    </row>
    <row r="19" spans="2:71" s="1" customFormat="1" ht="12" customHeight="1">
      <c r="B19" s="20"/>
      <c r="D19" s="27" t="s">
        <v>33</v>
      </c>
      <c r="AK19" s="27" t="s">
        <v>25</v>
      </c>
      <c r="AN19" s="25" t="s">
        <v>1</v>
      </c>
      <c r="AR19" s="20"/>
      <c r="BE19" s="581"/>
      <c r="BS19" s="17" t="s">
        <v>6</v>
      </c>
    </row>
    <row r="20" spans="2:71" s="1" customFormat="1" ht="18.4" customHeight="1">
      <c r="B20" s="20"/>
      <c r="E20" s="25" t="s">
        <v>34</v>
      </c>
      <c r="AK20" s="27" t="s">
        <v>27</v>
      </c>
      <c r="AN20" s="25" t="s">
        <v>1</v>
      </c>
      <c r="AR20" s="20"/>
      <c r="BE20" s="581"/>
      <c r="BS20" s="17" t="s">
        <v>32</v>
      </c>
    </row>
    <row r="21" spans="2:57" s="1" customFormat="1" ht="6.95" customHeight="1">
      <c r="B21" s="20"/>
      <c r="AR21" s="20"/>
      <c r="BE21" s="581"/>
    </row>
    <row r="22" spans="2:57" s="1" customFormat="1" ht="12" customHeight="1">
      <c r="B22" s="20"/>
      <c r="D22" s="27" t="s">
        <v>35</v>
      </c>
      <c r="AR22" s="20"/>
      <c r="BE22" s="581"/>
    </row>
    <row r="23" spans="2:57" s="1" customFormat="1" ht="16.5" customHeight="1">
      <c r="B23" s="20"/>
      <c r="E23" s="588" t="s">
        <v>1</v>
      </c>
      <c r="F23" s="588"/>
      <c r="G23" s="588"/>
      <c r="H23" s="588"/>
      <c r="I23" s="588"/>
      <c r="J23" s="588"/>
      <c r="K23" s="588"/>
      <c r="L23" s="588"/>
      <c r="M23" s="588"/>
      <c r="N23" s="588"/>
      <c r="O23" s="588"/>
      <c r="P23" s="588"/>
      <c r="Q23" s="588"/>
      <c r="R23" s="588"/>
      <c r="S23" s="588"/>
      <c r="T23" s="588"/>
      <c r="U23" s="588"/>
      <c r="V23" s="588"/>
      <c r="W23" s="588"/>
      <c r="X23" s="588"/>
      <c r="Y23" s="588"/>
      <c r="Z23" s="588"/>
      <c r="AA23" s="588"/>
      <c r="AB23" s="588"/>
      <c r="AC23" s="588"/>
      <c r="AD23" s="588"/>
      <c r="AE23" s="588"/>
      <c r="AF23" s="588"/>
      <c r="AG23" s="588"/>
      <c r="AH23" s="588"/>
      <c r="AI23" s="588"/>
      <c r="AJ23" s="588"/>
      <c r="AK23" s="588"/>
      <c r="AL23" s="588"/>
      <c r="AM23" s="588"/>
      <c r="AN23" s="588"/>
      <c r="AR23" s="20"/>
      <c r="BE23" s="581"/>
    </row>
    <row r="24" spans="2:57" s="1" customFormat="1" ht="6.95" customHeight="1">
      <c r="B24" s="20"/>
      <c r="AR24" s="20"/>
      <c r="BE24" s="581"/>
    </row>
    <row r="25" spans="2:57" s="1" customFormat="1" ht="6.95" customHeight="1">
      <c r="B25" s="2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20"/>
      <c r="BE25" s="581"/>
    </row>
    <row r="26" spans="1:57" s="2" customFormat="1" ht="25.9" customHeight="1">
      <c r="A26" s="31"/>
      <c r="B26" s="32"/>
      <c r="C26" s="31"/>
      <c r="D26" s="33" t="s">
        <v>36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589">
        <f>ROUND(AG94,2)</f>
        <v>0</v>
      </c>
      <c r="AL26" s="590"/>
      <c r="AM26" s="590"/>
      <c r="AN26" s="590"/>
      <c r="AO26" s="590"/>
      <c r="AP26" s="31"/>
      <c r="AQ26" s="31"/>
      <c r="AR26" s="32"/>
      <c r="BE26" s="581"/>
    </row>
    <row r="27" spans="1:57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581"/>
    </row>
    <row r="28" spans="1:57" s="2" customFormat="1" ht="12.7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591" t="s">
        <v>37</v>
      </c>
      <c r="M28" s="591"/>
      <c r="N28" s="591"/>
      <c r="O28" s="591"/>
      <c r="P28" s="591"/>
      <c r="Q28" s="31"/>
      <c r="R28" s="31"/>
      <c r="S28" s="31"/>
      <c r="T28" s="31"/>
      <c r="U28" s="31"/>
      <c r="V28" s="31"/>
      <c r="W28" s="591" t="s">
        <v>38</v>
      </c>
      <c r="X28" s="591"/>
      <c r="Y28" s="591"/>
      <c r="Z28" s="591"/>
      <c r="AA28" s="591"/>
      <c r="AB28" s="591"/>
      <c r="AC28" s="591"/>
      <c r="AD28" s="591"/>
      <c r="AE28" s="591"/>
      <c r="AF28" s="31"/>
      <c r="AG28" s="31"/>
      <c r="AH28" s="31"/>
      <c r="AI28" s="31"/>
      <c r="AJ28" s="31"/>
      <c r="AK28" s="591" t="s">
        <v>39</v>
      </c>
      <c r="AL28" s="591"/>
      <c r="AM28" s="591"/>
      <c r="AN28" s="591"/>
      <c r="AO28" s="591"/>
      <c r="AP28" s="31"/>
      <c r="AQ28" s="31"/>
      <c r="AR28" s="32"/>
      <c r="BE28" s="581"/>
    </row>
    <row r="29" spans="2:57" s="3" customFormat="1" ht="14.45" customHeight="1">
      <c r="B29" s="35"/>
      <c r="D29" s="27" t="s">
        <v>40</v>
      </c>
      <c r="F29" s="27" t="s">
        <v>41</v>
      </c>
      <c r="L29" s="577">
        <v>0.21</v>
      </c>
      <c r="M29" s="578"/>
      <c r="N29" s="578"/>
      <c r="O29" s="578"/>
      <c r="P29" s="578"/>
      <c r="W29" s="579">
        <f>ROUND(AZ94,2)</f>
        <v>0</v>
      </c>
      <c r="X29" s="578"/>
      <c r="Y29" s="578"/>
      <c r="Z29" s="578"/>
      <c r="AA29" s="578"/>
      <c r="AB29" s="578"/>
      <c r="AC29" s="578"/>
      <c r="AD29" s="578"/>
      <c r="AE29" s="578"/>
      <c r="AK29" s="579">
        <f>ROUND(AV94,2)</f>
        <v>0</v>
      </c>
      <c r="AL29" s="578"/>
      <c r="AM29" s="578"/>
      <c r="AN29" s="578"/>
      <c r="AO29" s="578"/>
      <c r="AR29" s="35"/>
      <c r="BE29" s="582"/>
    </row>
    <row r="30" spans="2:57" s="3" customFormat="1" ht="14.45" customHeight="1">
      <c r="B30" s="35"/>
      <c r="F30" s="27" t="s">
        <v>42</v>
      </c>
      <c r="L30" s="577">
        <v>0.15</v>
      </c>
      <c r="M30" s="578"/>
      <c r="N30" s="578"/>
      <c r="O30" s="578"/>
      <c r="P30" s="578"/>
      <c r="W30" s="579">
        <f>ROUND(BA94,2)</f>
        <v>0</v>
      </c>
      <c r="X30" s="578"/>
      <c r="Y30" s="578"/>
      <c r="Z30" s="578"/>
      <c r="AA30" s="578"/>
      <c r="AB30" s="578"/>
      <c r="AC30" s="578"/>
      <c r="AD30" s="578"/>
      <c r="AE30" s="578"/>
      <c r="AK30" s="579">
        <f>ROUND(AW94,2)</f>
        <v>0</v>
      </c>
      <c r="AL30" s="578"/>
      <c r="AM30" s="578"/>
      <c r="AN30" s="578"/>
      <c r="AO30" s="578"/>
      <c r="AR30" s="35"/>
      <c r="BE30" s="582"/>
    </row>
    <row r="31" spans="2:57" s="3" customFormat="1" ht="14.45" customHeight="1" hidden="1">
      <c r="B31" s="35"/>
      <c r="F31" s="27" t="s">
        <v>43</v>
      </c>
      <c r="L31" s="577">
        <v>0.21</v>
      </c>
      <c r="M31" s="578"/>
      <c r="N31" s="578"/>
      <c r="O31" s="578"/>
      <c r="P31" s="578"/>
      <c r="W31" s="579">
        <f>ROUND(BB94,2)</f>
        <v>0</v>
      </c>
      <c r="X31" s="578"/>
      <c r="Y31" s="578"/>
      <c r="Z31" s="578"/>
      <c r="AA31" s="578"/>
      <c r="AB31" s="578"/>
      <c r="AC31" s="578"/>
      <c r="AD31" s="578"/>
      <c r="AE31" s="578"/>
      <c r="AK31" s="579">
        <v>0</v>
      </c>
      <c r="AL31" s="578"/>
      <c r="AM31" s="578"/>
      <c r="AN31" s="578"/>
      <c r="AO31" s="578"/>
      <c r="AR31" s="35"/>
      <c r="BE31" s="582"/>
    </row>
    <row r="32" spans="2:57" s="3" customFormat="1" ht="14.45" customHeight="1" hidden="1">
      <c r="B32" s="35"/>
      <c r="F32" s="27" t="s">
        <v>44</v>
      </c>
      <c r="L32" s="577">
        <v>0.15</v>
      </c>
      <c r="M32" s="578"/>
      <c r="N32" s="578"/>
      <c r="O32" s="578"/>
      <c r="P32" s="578"/>
      <c r="W32" s="579">
        <f>ROUND(BC94,2)</f>
        <v>0</v>
      </c>
      <c r="X32" s="578"/>
      <c r="Y32" s="578"/>
      <c r="Z32" s="578"/>
      <c r="AA32" s="578"/>
      <c r="AB32" s="578"/>
      <c r="AC32" s="578"/>
      <c r="AD32" s="578"/>
      <c r="AE32" s="578"/>
      <c r="AK32" s="579">
        <v>0</v>
      </c>
      <c r="AL32" s="578"/>
      <c r="AM32" s="578"/>
      <c r="AN32" s="578"/>
      <c r="AO32" s="578"/>
      <c r="AR32" s="35"/>
      <c r="BE32" s="582"/>
    </row>
    <row r="33" spans="2:57" s="3" customFormat="1" ht="14.45" customHeight="1" hidden="1">
      <c r="B33" s="35"/>
      <c r="F33" s="27" t="s">
        <v>45</v>
      </c>
      <c r="L33" s="577">
        <v>0</v>
      </c>
      <c r="M33" s="578"/>
      <c r="N33" s="578"/>
      <c r="O33" s="578"/>
      <c r="P33" s="578"/>
      <c r="W33" s="579">
        <f>ROUND(BD94,2)</f>
        <v>0</v>
      </c>
      <c r="X33" s="578"/>
      <c r="Y33" s="578"/>
      <c r="Z33" s="578"/>
      <c r="AA33" s="578"/>
      <c r="AB33" s="578"/>
      <c r="AC33" s="578"/>
      <c r="AD33" s="578"/>
      <c r="AE33" s="578"/>
      <c r="AK33" s="579">
        <v>0</v>
      </c>
      <c r="AL33" s="578"/>
      <c r="AM33" s="578"/>
      <c r="AN33" s="578"/>
      <c r="AO33" s="578"/>
      <c r="AR33" s="35"/>
      <c r="BE33" s="582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581"/>
    </row>
    <row r="35" spans="1:57" s="2" customFormat="1" ht="25.9" customHeight="1">
      <c r="A35" s="31"/>
      <c r="B35" s="32"/>
      <c r="C35" s="36"/>
      <c r="D35" s="37" t="s">
        <v>46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47</v>
      </c>
      <c r="U35" s="38"/>
      <c r="V35" s="38"/>
      <c r="W35" s="38"/>
      <c r="X35" s="612" t="s">
        <v>48</v>
      </c>
      <c r="Y35" s="613"/>
      <c r="Z35" s="613"/>
      <c r="AA35" s="613"/>
      <c r="AB35" s="613"/>
      <c r="AC35" s="38"/>
      <c r="AD35" s="38"/>
      <c r="AE35" s="38"/>
      <c r="AF35" s="38"/>
      <c r="AG35" s="38"/>
      <c r="AH35" s="38"/>
      <c r="AI35" s="38"/>
      <c r="AJ35" s="38"/>
      <c r="AK35" s="614">
        <f>SUM(AK26:AK33)</f>
        <v>0</v>
      </c>
      <c r="AL35" s="613"/>
      <c r="AM35" s="613"/>
      <c r="AN35" s="613"/>
      <c r="AO35" s="615"/>
      <c r="AP35" s="36"/>
      <c r="AQ35" s="36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0"/>
      <c r="D49" s="41" t="s">
        <v>49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50</v>
      </c>
      <c r="AI49" s="42"/>
      <c r="AJ49" s="42"/>
      <c r="AK49" s="42"/>
      <c r="AL49" s="42"/>
      <c r="AM49" s="42"/>
      <c r="AN49" s="42"/>
      <c r="AO49" s="42"/>
      <c r="AR49" s="40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1"/>
      <c r="B60" s="32"/>
      <c r="C60" s="31"/>
      <c r="D60" s="43" t="s">
        <v>51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3" t="s">
        <v>52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3" t="s">
        <v>51</v>
      </c>
      <c r="AI60" s="34"/>
      <c r="AJ60" s="34"/>
      <c r="AK60" s="34"/>
      <c r="AL60" s="34"/>
      <c r="AM60" s="43" t="s">
        <v>52</v>
      </c>
      <c r="AN60" s="34"/>
      <c r="AO60" s="34"/>
      <c r="AP60" s="31"/>
      <c r="AQ60" s="31"/>
      <c r="AR60" s="32"/>
      <c r="BE60" s="31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1"/>
      <c r="B64" s="32"/>
      <c r="C64" s="31"/>
      <c r="D64" s="41" t="s">
        <v>53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54</v>
      </c>
      <c r="AI64" s="44"/>
      <c r="AJ64" s="44"/>
      <c r="AK64" s="44"/>
      <c r="AL64" s="44"/>
      <c r="AM64" s="44"/>
      <c r="AN64" s="44"/>
      <c r="AO64" s="44"/>
      <c r="AP64" s="31"/>
      <c r="AQ64" s="31"/>
      <c r="AR64" s="32"/>
      <c r="BE64" s="31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1"/>
      <c r="B75" s="32"/>
      <c r="C75" s="31"/>
      <c r="D75" s="43" t="s">
        <v>51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3" t="s">
        <v>52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3" t="s">
        <v>51</v>
      </c>
      <c r="AI75" s="34"/>
      <c r="AJ75" s="34"/>
      <c r="AK75" s="34"/>
      <c r="AL75" s="34"/>
      <c r="AM75" s="43" t="s">
        <v>52</v>
      </c>
      <c r="AN75" s="34"/>
      <c r="AO75" s="34"/>
      <c r="AP75" s="31"/>
      <c r="AQ75" s="31"/>
      <c r="AR75" s="32"/>
      <c r="BE75" s="31"/>
    </row>
    <row r="76" spans="1:57" s="2" customFormat="1" ht="12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2"/>
      <c r="BE77" s="31"/>
    </row>
    <row r="81" spans="1:57" s="2" customFormat="1" ht="6.95" customHeight="1">
      <c r="A81" s="31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2"/>
      <c r="BE81" s="31"/>
    </row>
    <row r="82" spans="1:57" s="2" customFormat="1" ht="24.95" customHeight="1">
      <c r="A82" s="31"/>
      <c r="B82" s="32"/>
      <c r="C82" s="21" t="s">
        <v>55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5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2:44" s="4" customFormat="1" ht="12" customHeight="1">
      <c r="B84" s="49"/>
      <c r="C84" s="27" t="s">
        <v>13</v>
      </c>
      <c r="L84" s="4" t="str">
        <f>K5</f>
        <v>KLADRUBY</v>
      </c>
      <c r="AR84" s="49"/>
    </row>
    <row r="85" spans="2:44" s="5" customFormat="1" ht="36.95" customHeight="1">
      <c r="B85" s="50"/>
      <c r="C85" s="51" t="s">
        <v>16</v>
      </c>
      <c r="L85" s="603" t="str">
        <f>K6</f>
        <v>Novostavba skladového objektu</v>
      </c>
      <c r="M85" s="604"/>
      <c r="N85" s="604"/>
      <c r="O85" s="604"/>
      <c r="P85" s="604"/>
      <c r="Q85" s="604"/>
      <c r="R85" s="604"/>
      <c r="S85" s="604"/>
      <c r="T85" s="604"/>
      <c r="U85" s="604"/>
      <c r="V85" s="604"/>
      <c r="W85" s="604"/>
      <c r="X85" s="604"/>
      <c r="Y85" s="604"/>
      <c r="Z85" s="604"/>
      <c r="AA85" s="604"/>
      <c r="AB85" s="604"/>
      <c r="AC85" s="604"/>
      <c r="AD85" s="604"/>
      <c r="AE85" s="604"/>
      <c r="AF85" s="604"/>
      <c r="AG85" s="604"/>
      <c r="AH85" s="604"/>
      <c r="AI85" s="604"/>
      <c r="AJ85" s="604"/>
      <c r="AK85" s="604"/>
      <c r="AL85" s="604"/>
      <c r="AM85" s="604"/>
      <c r="AN85" s="604"/>
      <c r="AO85" s="604"/>
      <c r="AR85" s="50"/>
    </row>
    <row r="86" spans="1:57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57" s="2" customFormat="1" ht="12" customHeight="1">
      <c r="A87" s="31"/>
      <c r="B87" s="32"/>
      <c r="C87" s="27" t="s">
        <v>20</v>
      </c>
      <c r="D87" s="31"/>
      <c r="E87" s="31"/>
      <c r="F87" s="31"/>
      <c r="G87" s="31"/>
      <c r="H87" s="31"/>
      <c r="I87" s="31"/>
      <c r="J87" s="31"/>
      <c r="K87" s="31"/>
      <c r="L87" s="52" t="str">
        <f>IF(K8="","",K8)</f>
        <v xml:space="preserve">Kladruby nad Labem 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7" t="s">
        <v>22</v>
      </c>
      <c r="AJ87" s="31"/>
      <c r="AK87" s="31"/>
      <c r="AL87" s="31"/>
      <c r="AM87" s="605" t="str">
        <f>IF(AN8="","",AN8)</f>
        <v>3. 4. 2021</v>
      </c>
      <c r="AN87" s="605"/>
      <c r="AO87" s="31"/>
      <c r="AP87" s="31"/>
      <c r="AQ87" s="31"/>
      <c r="AR87" s="32"/>
      <c r="BE87" s="31"/>
    </row>
    <row r="88" spans="1:5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57" s="2" customFormat="1" ht="15.2" customHeight="1">
      <c r="A89" s="31"/>
      <c r="B89" s="32"/>
      <c r="C89" s="27" t="s">
        <v>24</v>
      </c>
      <c r="D89" s="31"/>
      <c r="E89" s="31"/>
      <c r="F89" s="31"/>
      <c r="G89" s="31"/>
      <c r="H89" s="31"/>
      <c r="I89" s="31"/>
      <c r="J89" s="31"/>
      <c r="K89" s="31"/>
      <c r="L89" s="4" t="str">
        <f>IF(E11="","",E11)</f>
        <v xml:space="preserve">Národní hřebčín Kladruby nad Labem 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7" t="s">
        <v>30</v>
      </c>
      <c r="AJ89" s="31"/>
      <c r="AK89" s="31"/>
      <c r="AL89" s="31"/>
      <c r="AM89" s="606" t="str">
        <f>IF(E17="","",E17)</f>
        <v>Pridos Hradec Králové</v>
      </c>
      <c r="AN89" s="607"/>
      <c r="AO89" s="607"/>
      <c r="AP89" s="607"/>
      <c r="AQ89" s="31"/>
      <c r="AR89" s="32"/>
      <c r="AS89" s="608" t="s">
        <v>56</v>
      </c>
      <c r="AT89" s="609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31"/>
    </row>
    <row r="90" spans="1:57" s="2" customFormat="1" ht="15.2" customHeight="1">
      <c r="A90" s="31"/>
      <c r="B90" s="32"/>
      <c r="C90" s="27" t="s">
        <v>28</v>
      </c>
      <c r="D90" s="31"/>
      <c r="E90" s="31"/>
      <c r="F90" s="31"/>
      <c r="G90" s="31"/>
      <c r="H90" s="31"/>
      <c r="I90" s="31"/>
      <c r="J90" s="31"/>
      <c r="K90" s="31"/>
      <c r="L90" s="4" t="str">
        <f>IF(E14="Vyplň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7" t="s">
        <v>33</v>
      </c>
      <c r="AJ90" s="31"/>
      <c r="AK90" s="31"/>
      <c r="AL90" s="31"/>
      <c r="AM90" s="606" t="str">
        <f>IF(E20="","",E20)</f>
        <v>Ing.Pavel Michálek</v>
      </c>
      <c r="AN90" s="607"/>
      <c r="AO90" s="607"/>
      <c r="AP90" s="607"/>
      <c r="AQ90" s="31"/>
      <c r="AR90" s="32"/>
      <c r="AS90" s="610"/>
      <c r="AT90" s="611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31"/>
    </row>
    <row r="91" spans="1:57" s="2" customFormat="1" ht="10.9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610"/>
      <c r="AT91" s="611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31"/>
    </row>
    <row r="92" spans="1:57" s="2" customFormat="1" ht="29.25" customHeight="1">
      <c r="A92" s="31"/>
      <c r="B92" s="32"/>
      <c r="C92" s="598" t="s">
        <v>57</v>
      </c>
      <c r="D92" s="599"/>
      <c r="E92" s="599"/>
      <c r="F92" s="599"/>
      <c r="G92" s="599"/>
      <c r="H92" s="57"/>
      <c r="I92" s="600" t="s">
        <v>58</v>
      </c>
      <c r="J92" s="599"/>
      <c r="K92" s="599"/>
      <c r="L92" s="599"/>
      <c r="M92" s="599"/>
      <c r="N92" s="599"/>
      <c r="O92" s="599"/>
      <c r="P92" s="599"/>
      <c r="Q92" s="599"/>
      <c r="R92" s="599"/>
      <c r="S92" s="599"/>
      <c r="T92" s="599"/>
      <c r="U92" s="599"/>
      <c r="V92" s="599"/>
      <c r="W92" s="599"/>
      <c r="X92" s="599"/>
      <c r="Y92" s="599"/>
      <c r="Z92" s="599"/>
      <c r="AA92" s="599"/>
      <c r="AB92" s="599"/>
      <c r="AC92" s="599"/>
      <c r="AD92" s="599"/>
      <c r="AE92" s="599"/>
      <c r="AF92" s="599"/>
      <c r="AG92" s="601" t="s">
        <v>59</v>
      </c>
      <c r="AH92" s="599"/>
      <c r="AI92" s="599"/>
      <c r="AJ92" s="599"/>
      <c r="AK92" s="599"/>
      <c r="AL92" s="599"/>
      <c r="AM92" s="599"/>
      <c r="AN92" s="600" t="s">
        <v>60</v>
      </c>
      <c r="AO92" s="599"/>
      <c r="AP92" s="602"/>
      <c r="AQ92" s="58" t="s">
        <v>61</v>
      </c>
      <c r="AR92" s="32"/>
      <c r="AS92" s="59" t="s">
        <v>62</v>
      </c>
      <c r="AT92" s="60" t="s">
        <v>63</v>
      </c>
      <c r="AU92" s="60" t="s">
        <v>64</v>
      </c>
      <c r="AV92" s="60" t="s">
        <v>65</v>
      </c>
      <c r="AW92" s="60" t="s">
        <v>66</v>
      </c>
      <c r="AX92" s="60" t="s">
        <v>67</v>
      </c>
      <c r="AY92" s="60" t="s">
        <v>68</v>
      </c>
      <c r="AZ92" s="60" t="s">
        <v>69</v>
      </c>
      <c r="BA92" s="60" t="s">
        <v>70</v>
      </c>
      <c r="BB92" s="60" t="s">
        <v>71</v>
      </c>
      <c r="BC92" s="60" t="s">
        <v>72</v>
      </c>
      <c r="BD92" s="61" t="s">
        <v>73</v>
      </c>
      <c r="BE92" s="31"/>
    </row>
    <row r="93" spans="1:57" s="2" customFormat="1" ht="10.9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31"/>
    </row>
    <row r="94" spans="2:90" s="6" customFormat="1" ht="32.45" customHeight="1">
      <c r="B94" s="65"/>
      <c r="C94" s="66" t="s">
        <v>74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595">
        <f>ROUND(AG95,2)</f>
        <v>0</v>
      </c>
      <c r="AH94" s="595"/>
      <c r="AI94" s="595"/>
      <c r="AJ94" s="595"/>
      <c r="AK94" s="595"/>
      <c r="AL94" s="595"/>
      <c r="AM94" s="595"/>
      <c r="AN94" s="596">
        <f>SUM(AG94,AT94)</f>
        <v>0</v>
      </c>
      <c r="AO94" s="596"/>
      <c r="AP94" s="596"/>
      <c r="AQ94" s="68" t="s">
        <v>1</v>
      </c>
      <c r="AR94" s="65"/>
      <c r="AS94" s="69">
        <f>ROUND(AS95,2)</f>
        <v>0</v>
      </c>
      <c r="AT94" s="70">
        <f>ROUND(SUM(AV94:AW94),2)</f>
        <v>0</v>
      </c>
      <c r="AU94" s="71">
        <f>ROUND(AU95,5)</f>
        <v>118.57446</v>
      </c>
      <c r="AV94" s="70">
        <f>ROUND(AZ94*L29,2)</f>
        <v>0</v>
      </c>
      <c r="AW94" s="70">
        <f>ROUND(BA94*L30,2)</f>
        <v>0</v>
      </c>
      <c r="AX94" s="70">
        <f>ROUND(BB94*L29,2)</f>
        <v>0</v>
      </c>
      <c r="AY94" s="70">
        <f>ROUND(BC94*L30,2)</f>
        <v>0</v>
      </c>
      <c r="AZ94" s="70">
        <f>ROUND(AZ95,2)</f>
        <v>0</v>
      </c>
      <c r="BA94" s="70">
        <f>ROUND(BA95,2)</f>
        <v>0</v>
      </c>
      <c r="BB94" s="70">
        <f>ROUND(BB95,2)</f>
        <v>0</v>
      </c>
      <c r="BC94" s="70">
        <f>ROUND(BC95,2)</f>
        <v>0</v>
      </c>
      <c r="BD94" s="72">
        <f>ROUND(BD95,2)</f>
        <v>0</v>
      </c>
      <c r="BS94" s="73" t="s">
        <v>75</v>
      </c>
      <c r="BT94" s="73" t="s">
        <v>76</v>
      </c>
      <c r="BU94" s="74" t="s">
        <v>77</v>
      </c>
      <c r="BV94" s="73" t="s">
        <v>78</v>
      </c>
      <c r="BW94" s="73" t="s">
        <v>4</v>
      </c>
      <c r="BX94" s="73" t="s">
        <v>79</v>
      </c>
      <c r="CL94" s="73" t="s">
        <v>1</v>
      </c>
    </row>
    <row r="95" spans="1:91" s="7" customFormat="1" ht="24.75" customHeight="1">
      <c r="A95" s="75" t="s">
        <v>80</v>
      </c>
      <c r="B95" s="76"/>
      <c r="C95" s="77"/>
      <c r="D95" s="594" t="s">
        <v>81</v>
      </c>
      <c r="E95" s="594"/>
      <c r="F95" s="594"/>
      <c r="G95" s="594"/>
      <c r="H95" s="594"/>
      <c r="I95" s="78"/>
      <c r="J95" s="594" t="s">
        <v>82</v>
      </c>
      <c r="K95" s="594"/>
      <c r="L95" s="594"/>
      <c r="M95" s="594"/>
      <c r="N95" s="594"/>
      <c r="O95" s="594"/>
      <c r="P95" s="594"/>
      <c r="Q95" s="594"/>
      <c r="R95" s="594"/>
      <c r="S95" s="594"/>
      <c r="T95" s="594"/>
      <c r="U95" s="594"/>
      <c r="V95" s="594"/>
      <c r="W95" s="594"/>
      <c r="X95" s="594"/>
      <c r="Y95" s="594"/>
      <c r="Z95" s="594"/>
      <c r="AA95" s="594"/>
      <c r="AB95" s="594"/>
      <c r="AC95" s="594"/>
      <c r="AD95" s="594"/>
      <c r="AE95" s="594"/>
      <c r="AF95" s="594"/>
      <c r="AG95" s="592">
        <f>'KLADRUBY 1 - SO-01-Vlastn...'!J30</f>
        <v>0</v>
      </c>
      <c r="AH95" s="593"/>
      <c r="AI95" s="593"/>
      <c r="AJ95" s="593"/>
      <c r="AK95" s="593"/>
      <c r="AL95" s="593"/>
      <c r="AM95" s="593"/>
      <c r="AN95" s="592">
        <f>SUM(AG95,AT95)</f>
        <v>0</v>
      </c>
      <c r="AO95" s="593"/>
      <c r="AP95" s="593"/>
      <c r="AQ95" s="79" t="s">
        <v>83</v>
      </c>
      <c r="AR95" s="76"/>
      <c r="AS95" s="80">
        <v>0</v>
      </c>
      <c r="AT95" s="81">
        <f>ROUND(SUM(AV95:AW95),2)</f>
        <v>0</v>
      </c>
      <c r="AU95" s="82">
        <f>'KLADRUBY 1 - SO-01-Vlastn...'!P147</f>
        <v>118.574456</v>
      </c>
      <c r="AV95" s="81">
        <f>'KLADRUBY 1 - SO-01-Vlastn...'!J33</f>
        <v>0</v>
      </c>
      <c r="AW95" s="81">
        <f>'KLADRUBY 1 - SO-01-Vlastn...'!J34</f>
        <v>0</v>
      </c>
      <c r="AX95" s="81">
        <f>'KLADRUBY 1 - SO-01-Vlastn...'!J35</f>
        <v>0</v>
      </c>
      <c r="AY95" s="81">
        <f>'KLADRUBY 1 - SO-01-Vlastn...'!J36</f>
        <v>0</v>
      </c>
      <c r="AZ95" s="81">
        <f>'KLADRUBY 1 - SO-01-Vlastn...'!F33</f>
        <v>0</v>
      </c>
      <c r="BA95" s="81">
        <f>'KLADRUBY 1 - SO-01-Vlastn...'!F34</f>
        <v>0</v>
      </c>
      <c r="BB95" s="81">
        <f>'KLADRUBY 1 - SO-01-Vlastn...'!F35</f>
        <v>0</v>
      </c>
      <c r="BC95" s="81">
        <f>'KLADRUBY 1 - SO-01-Vlastn...'!F36</f>
        <v>0</v>
      </c>
      <c r="BD95" s="83">
        <f>'KLADRUBY 1 - SO-01-Vlastn...'!F37</f>
        <v>0</v>
      </c>
      <c r="BT95" s="84" t="s">
        <v>84</v>
      </c>
      <c r="BV95" s="84" t="s">
        <v>78</v>
      </c>
      <c r="BW95" s="84" t="s">
        <v>85</v>
      </c>
      <c r="BX95" s="84" t="s">
        <v>4</v>
      </c>
      <c r="CL95" s="84" t="s">
        <v>1</v>
      </c>
      <c r="CM95" s="84" t="s">
        <v>86</v>
      </c>
    </row>
    <row r="96" spans="1:57" s="2" customFormat="1" ht="30" customHeight="1">
      <c r="A96" s="31"/>
      <c r="B96" s="32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2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32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password="DAFF" sheet="1" objects="1" scenarios="1"/>
  <mergeCells count="42"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W30:AE30"/>
    <mergeCell ref="AK30:AO30"/>
    <mergeCell ref="L30:P30"/>
    <mergeCell ref="W31:AE31"/>
    <mergeCell ref="AN95:AP95"/>
    <mergeCell ref="AG95:AM95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</mergeCells>
  <hyperlinks>
    <hyperlink ref="A95" location="'KLADRUBY 1 - SO-01-Vlast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workbookViewId="0" topLeftCell="A1">
      <pane ySplit="5" topLeftCell="A6" activePane="bottomLeft" state="frozen"/>
      <selection pane="topLeft" activeCell="D8" sqref="D8"/>
      <selection pane="bottomLeft" activeCell="D8" sqref="D8"/>
    </sheetView>
  </sheetViews>
  <sheetFormatPr defaultColWidth="9.140625" defaultRowHeight="11.25" customHeight="1"/>
  <cols>
    <col min="1" max="1" width="4.7109375" style="167" customWidth="1"/>
    <col min="2" max="2" width="68.421875" style="167" customWidth="1"/>
    <col min="3" max="3" width="5.421875" style="167" customWidth="1"/>
    <col min="4" max="4" width="9.140625" style="167" customWidth="1"/>
    <col min="5" max="5" width="10.421875" style="167" customWidth="1"/>
    <col min="6" max="6" width="12.421875" style="167" customWidth="1"/>
    <col min="7" max="7" width="12.28125" style="167" hidden="1" customWidth="1"/>
    <col min="8" max="8" width="12.7109375" style="167" hidden="1" customWidth="1"/>
    <col min="9" max="9" width="11.28125" style="167" hidden="1" customWidth="1"/>
    <col min="10" max="10" width="13.421875" style="167" hidden="1" customWidth="1"/>
    <col min="11" max="11" width="8.140625" style="167" hidden="1" customWidth="1"/>
    <col min="12" max="12" width="8.421875" style="167" hidden="1" customWidth="1"/>
    <col min="13" max="256" width="9.28125" style="194" customWidth="1"/>
    <col min="257" max="257" width="4.7109375" style="194" customWidth="1"/>
    <col min="258" max="258" width="68.421875" style="194" customWidth="1"/>
    <col min="259" max="259" width="5.421875" style="194" customWidth="1"/>
    <col min="260" max="260" width="9.140625" style="194" customWidth="1"/>
    <col min="261" max="261" width="10.421875" style="194" customWidth="1"/>
    <col min="262" max="262" width="12.421875" style="194" customWidth="1"/>
    <col min="263" max="268" width="9.140625" style="194" hidden="1" customWidth="1"/>
    <col min="269" max="512" width="9.28125" style="194" customWidth="1"/>
    <col min="513" max="513" width="4.7109375" style="194" customWidth="1"/>
    <col min="514" max="514" width="68.421875" style="194" customWidth="1"/>
    <col min="515" max="515" width="5.421875" style="194" customWidth="1"/>
    <col min="516" max="516" width="9.140625" style="194" customWidth="1"/>
    <col min="517" max="517" width="10.421875" style="194" customWidth="1"/>
    <col min="518" max="518" width="12.421875" style="194" customWidth="1"/>
    <col min="519" max="524" width="9.140625" style="194" hidden="1" customWidth="1"/>
    <col min="525" max="768" width="9.28125" style="194" customWidth="1"/>
    <col min="769" max="769" width="4.7109375" style="194" customWidth="1"/>
    <col min="770" max="770" width="68.421875" style="194" customWidth="1"/>
    <col min="771" max="771" width="5.421875" style="194" customWidth="1"/>
    <col min="772" max="772" width="9.140625" style="194" customWidth="1"/>
    <col min="773" max="773" width="10.421875" style="194" customWidth="1"/>
    <col min="774" max="774" width="12.421875" style="194" customWidth="1"/>
    <col min="775" max="780" width="9.140625" style="194" hidden="1" customWidth="1"/>
    <col min="781" max="1024" width="9.28125" style="194" customWidth="1"/>
    <col min="1025" max="1025" width="4.7109375" style="194" customWidth="1"/>
    <col min="1026" max="1026" width="68.421875" style="194" customWidth="1"/>
    <col min="1027" max="1027" width="5.421875" style="194" customWidth="1"/>
    <col min="1028" max="1028" width="9.140625" style="194" customWidth="1"/>
    <col min="1029" max="1029" width="10.421875" style="194" customWidth="1"/>
    <col min="1030" max="1030" width="12.421875" style="194" customWidth="1"/>
    <col min="1031" max="1036" width="9.140625" style="194" hidden="1" customWidth="1"/>
    <col min="1037" max="1280" width="9.28125" style="194" customWidth="1"/>
    <col min="1281" max="1281" width="4.7109375" style="194" customWidth="1"/>
    <col min="1282" max="1282" width="68.421875" style="194" customWidth="1"/>
    <col min="1283" max="1283" width="5.421875" style="194" customWidth="1"/>
    <col min="1284" max="1284" width="9.140625" style="194" customWidth="1"/>
    <col min="1285" max="1285" width="10.421875" style="194" customWidth="1"/>
    <col min="1286" max="1286" width="12.421875" style="194" customWidth="1"/>
    <col min="1287" max="1292" width="9.140625" style="194" hidden="1" customWidth="1"/>
    <col min="1293" max="1536" width="9.28125" style="194" customWidth="1"/>
    <col min="1537" max="1537" width="4.7109375" style="194" customWidth="1"/>
    <col min="1538" max="1538" width="68.421875" style="194" customWidth="1"/>
    <col min="1539" max="1539" width="5.421875" style="194" customWidth="1"/>
    <col min="1540" max="1540" width="9.140625" style="194" customWidth="1"/>
    <col min="1541" max="1541" width="10.421875" style="194" customWidth="1"/>
    <col min="1542" max="1542" width="12.421875" style="194" customWidth="1"/>
    <col min="1543" max="1548" width="9.140625" style="194" hidden="1" customWidth="1"/>
    <col min="1549" max="1792" width="9.28125" style="194" customWidth="1"/>
    <col min="1793" max="1793" width="4.7109375" style="194" customWidth="1"/>
    <col min="1794" max="1794" width="68.421875" style="194" customWidth="1"/>
    <col min="1795" max="1795" width="5.421875" style="194" customWidth="1"/>
    <col min="1796" max="1796" width="9.140625" style="194" customWidth="1"/>
    <col min="1797" max="1797" width="10.421875" style="194" customWidth="1"/>
    <col min="1798" max="1798" width="12.421875" style="194" customWidth="1"/>
    <col min="1799" max="1804" width="9.140625" style="194" hidden="1" customWidth="1"/>
    <col min="1805" max="2048" width="9.28125" style="194" customWidth="1"/>
    <col min="2049" max="2049" width="4.7109375" style="194" customWidth="1"/>
    <col min="2050" max="2050" width="68.421875" style="194" customWidth="1"/>
    <col min="2051" max="2051" width="5.421875" style="194" customWidth="1"/>
    <col min="2052" max="2052" width="9.140625" style="194" customWidth="1"/>
    <col min="2053" max="2053" width="10.421875" style="194" customWidth="1"/>
    <col min="2054" max="2054" width="12.421875" style="194" customWidth="1"/>
    <col min="2055" max="2060" width="9.140625" style="194" hidden="1" customWidth="1"/>
    <col min="2061" max="2304" width="9.28125" style="194" customWidth="1"/>
    <col min="2305" max="2305" width="4.7109375" style="194" customWidth="1"/>
    <col min="2306" max="2306" width="68.421875" style="194" customWidth="1"/>
    <col min="2307" max="2307" width="5.421875" style="194" customWidth="1"/>
    <col min="2308" max="2308" width="9.140625" style="194" customWidth="1"/>
    <col min="2309" max="2309" width="10.421875" style="194" customWidth="1"/>
    <col min="2310" max="2310" width="12.421875" style="194" customWidth="1"/>
    <col min="2311" max="2316" width="9.140625" style="194" hidden="1" customWidth="1"/>
    <col min="2317" max="2560" width="9.28125" style="194" customWidth="1"/>
    <col min="2561" max="2561" width="4.7109375" style="194" customWidth="1"/>
    <col min="2562" max="2562" width="68.421875" style="194" customWidth="1"/>
    <col min="2563" max="2563" width="5.421875" style="194" customWidth="1"/>
    <col min="2564" max="2564" width="9.140625" style="194" customWidth="1"/>
    <col min="2565" max="2565" width="10.421875" style="194" customWidth="1"/>
    <col min="2566" max="2566" width="12.421875" style="194" customWidth="1"/>
    <col min="2567" max="2572" width="9.140625" style="194" hidden="1" customWidth="1"/>
    <col min="2573" max="2816" width="9.28125" style="194" customWidth="1"/>
    <col min="2817" max="2817" width="4.7109375" style="194" customWidth="1"/>
    <col min="2818" max="2818" width="68.421875" style="194" customWidth="1"/>
    <col min="2819" max="2819" width="5.421875" style="194" customWidth="1"/>
    <col min="2820" max="2820" width="9.140625" style="194" customWidth="1"/>
    <col min="2821" max="2821" width="10.421875" style="194" customWidth="1"/>
    <col min="2822" max="2822" width="12.421875" style="194" customWidth="1"/>
    <col min="2823" max="2828" width="9.140625" style="194" hidden="1" customWidth="1"/>
    <col min="2829" max="3072" width="9.28125" style="194" customWidth="1"/>
    <col min="3073" max="3073" width="4.7109375" style="194" customWidth="1"/>
    <col min="3074" max="3074" width="68.421875" style="194" customWidth="1"/>
    <col min="3075" max="3075" width="5.421875" style="194" customWidth="1"/>
    <col min="3076" max="3076" width="9.140625" style="194" customWidth="1"/>
    <col min="3077" max="3077" width="10.421875" style="194" customWidth="1"/>
    <col min="3078" max="3078" width="12.421875" style="194" customWidth="1"/>
    <col min="3079" max="3084" width="9.140625" style="194" hidden="1" customWidth="1"/>
    <col min="3085" max="3328" width="9.28125" style="194" customWidth="1"/>
    <col min="3329" max="3329" width="4.7109375" style="194" customWidth="1"/>
    <col min="3330" max="3330" width="68.421875" style="194" customWidth="1"/>
    <col min="3331" max="3331" width="5.421875" style="194" customWidth="1"/>
    <col min="3332" max="3332" width="9.140625" style="194" customWidth="1"/>
    <col min="3333" max="3333" width="10.421875" style="194" customWidth="1"/>
    <col min="3334" max="3334" width="12.421875" style="194" customWidth="1"/>
    <col min="3335" max="3340" width="9.140625" style="194" hidden="1" customWidth="1"/>
    <col min="3341" max="3584" width="9.28125" style="194" customWidth="1"/>
    <col min="3585" max="3585" width="4.7109375" style="194" customWidth="1"/>
    <col min="3586" max="3586" width="68.421875" style="194" customWidth="1"/>
    <col min="3587" max="3587" width="5.421875" style="194" customWidth="1"/>
    <col min="3588" max="3588" width="9.140625" style="194" customWidth="1"/>
    <col min="3589" max="3589" width="10.421875" style="194" customWidth="1"/>
    <col min="3590" max="3590" width="12.421875" style="194" customWidth="1"/>
    <col min="3591" max="3596" width="9.140625" style="194" hidden="1" customWidth="1"/>
    <col min="3597" max="3840" width="9.28125" style="194" customWidth="1"/>
    <col min="3841" max="3841" width="4.7109375" style="194" customWidth="1"/>
    <col min="3842" max="3842" width="68.421875" style="194" customWidth="1"/>
    <col min="3843" max="3843" width="5.421875" style="194" customWidth="1"/>
    <col min="3844" max="3844" width="9.140625" style="194" customWidth="1"/>
    <col min="3845" max="3845" width="10.421875" style="194" customWidth="1"/>
    <col min="3846" max="3846" width="12.421875" style="194" customWidth="1"/>
    <col min="3847" max="3852" width="9.140625" style="194" hidden="1" customWidth="1"/>
    <col min="3853" max="4096" width="9.28125" style="194" customWidth="1"/>
    <col min="4097" max="4097" width="4.7109375" style="194" customWidth="1"/>
    <col min="4098" max="4098" width="68.421875" style="194" customWidth="1"/>
    <col min="4099" max="4099" width="5.421875" style="194" customWidth="1"/>
    <col min="4100" max="4100" width="9.140625" style="194" customWidth="1"/>
    <col min="4101" max="4101" width="10.421875" style="194" customWidth="1"/>
    <col min="4102" max="4102" width="12.421875" style="194" customWidth="1"/>
    <col min="4103" max="4108" width="9.140625" style="194" hidden="1" customWidth="1"/>
    <col min="4109" max="4352" width="9.28125" style="194" customWidth="1"/>
    <col min="4353" max="4353" width="4.7109375" style="194" customWidth="1"/>
    <col min="4354" max="4354" width="68.421875" style="194" customWidth="1"/>
    <col min="4355" max="4355" width="5.421875" style="194" customWidth="1"/>
    <col min="4356" max="4356" width="9.140625" style="194" customWidth="1"/>
    <col min="4357" max="4357" width="10.421875" style="194" customWidth="1"/>
    <col min="4358" max="4358" width="12.421875" style="194" customWidth="1"/>
    <col min="4359" max="4364" width="9.140625" style="194" hidden="1" customWidth="1"/>
    <col min="4365" max="4608" width="9.28125" style="194" customWidth="1"/>
    <col min="4609" max="4609" width="4.7109375" style="194" customWidth="1"/>
    <col min="4610" max="4610" width="68.421875" style="194" customWidth="1"/>
    <col min="4611" max="4611" width="5.421875" style="194" customWidth="1"/>
    <col min="4612" max="4612" width="9.140625" style="194" customWidth="1"/>
    <col min="4613" max="4613" width="10.421875" style="194" customWidth="1"/>
    <col min="4614" max="4614" width="12.421875" style="194" customWidth="1"/>
    <col min="4615" max="4620" width="9.140625" style="194" hidden="1" customWidth="1"/>
    <col min="4621" max="4864" width="9.28125" style="194" customWidth="1"/>
    <col min="4865" max="4865" width="4.7109375" style="194" customWidth="1"/>
    <col min="4866" max="4866" width="68.421875" style="194" customWidth="1"/>
    <col min="4867" max="4867" width="5.421875" style="194" customWidth="1"/>
    <col min="4868" max="4868" width="9.140625" style="194" customWidth="1"/>
    <col min="4869" max="4869" width="10.421875" style="194" customWidth="1"/>
    <col min="4870" max="4870" width="12.421875" style="194" customWidth="1"/>
    <col min="4871" max="4876" width="9.140625" style="194" hidden="1" customWidth="1"/>
    <col min="4877" max="5120" width="9.28125" style="194" customWidth="1"/>
    <col min="5121" max="5121" width="4.7109375" style="194" customWidth="1"/>
    <col min="5122" max="5122" width="68.421875" style="194" customWidth="1"/>
    <col min="5123" max="5123" width="5.421875" style="194" customWidth="1"/>
    <col min="5124" max="5124" width="9.140625" style="194" customWidth="1"/>
    <col min="5125" max="5125" width="10.421875" style="194" customWidth="1"/>
    <col min="5126" max="5126" width="12.421875" style="194" customWidth="1"/>
    <col min="5127" max="5132" width="9.140625" style="194" hidden="1" customWidth="1"/>
    <col min="5133" max="5376" width="9.28125" style="194" customWidth="1"/>
    <col min="5377" max="5377" width="4.7109375" style="194" customWidth="1"/>
    <col min="5378" max="5378" width="68.421875" style="194" customWidth="1"/>
    <col min="5379" max="5379" width="5.421875" style="194" customWidth="1"/>
    <col min="5380" max="5380" width="9.140625" style="194" customWidth="1"/>
    <col min="5381" max="5381" width="10.421875" style="194" customWidth="1"/>
    <col min="5382" max="5382" width="12.421875" style="194" customWidth="1"/>
    <col min="5383" max="5388" width="9.140625" style="194" hidden="1" customWidth="1"/>
    <col min="5389" max="5632" width="9.28125" style="194" customWidth="1"/>
    <col min="5633" max="5633" width="4.7109375" style="194" customWidth="1"/>
    <col min="5634" max="5634" width="68.421875" style="194" customWidth="1"/>
    <col min="5635" max="5635" width="5.421875" style="194" customWidth="1"/>
    <col min="5636" max="5636" width="9.140625" style="194" customWidth="1"/>
    <col min="5637" max="5637" width="10.421875" style="194" customWidth="1"/>
    <col min="5638" max="5638" width="12.421875" style="194" customWidth="1"/>
    <col min="5639" max="5644" width="9.140625" style="194" hidden="1" customWidth="1"/>
    <col min="5645" max="5888" width="9.28125" style="194" customWidth="1"/>
    <col min="5889" max="5889" width="4.7109375" style="194" customWidth="1"/>
    <col min="5890" max="5890" width="68.421875" style="194" customWidth="1"/>
    <col min="5891" max="5891" width="5.421875" style="194" customWidth="1"/>
    <col min="5892" max="5892" width="9.140625" style="194" customWidth="1"/>
    <col min="5893" max="5893" width="10.421875" style="194" customWidth="1"/>
    <col min="5894" max="5894" width="12.421875" style="194" customWidth="1"/>
    <col min="5895" max="5900" width="9.140625" style="194" hidden="1" customWidth="1"/>
    <col min="5901" max="6144" width="9.28125" style="194" customWidth="1"/>
    <col min="6145" max="6145" width="4.7109375" style="194" customWidth="1"/>
    <col min="6146" max="6146" width="68.421875" style="194" customWidth="1"/>
    <col min="6147" max="6147" width="5.421875" style="194" customWidth="1"/>
    <col min="6148" max="6148" width="9.140625" style="194" customWidth="1"/>
    <col min="6149" max="6149" width="10.421875" style="194" customWidth="1"/>
    <col min="6150" max="6150" width="12.421875" style="194" customWidth="1"/>
    <col min="6151" max="6156" width="9.140625" style="194" hidden="1" customWidth="1"/>
    <col min="6157" max="6400" width="9.28125" style="194" customWidth="1"/>
    <col min="6401" max="6401" width="4.7109375" style="194" customWidth="1"/>
    <col min="6402" max="6402" width="68.421875" style="194" customWidth="1"/>
    <col min="6403" max="6403" width="5.421875" style="194" customWidth="1"/>
    <col min="6404" max="6404" width="9.140625" style="194" customWidth="1"/>
    <col min="6405" max="6405" width="10.421875" style="194" customWidth="1"/>
    <col min="6406" max="6406" width="12.421875" style="194" customWidth="1"/>
    <col min="6407" max="6412" width="9.140625" style="194" hidden="1" customWidth="1"/>
    <col min="6413" max="6656" width="9.28125" style="194" customWidth="1"/>
    <col min="6657" max="6657" width="4.7109375" style="194" customWidth="1"/>
    <col min="6658" max="6658" width="68.421875" style="194" customWidth="1"/>
    <col min="6659" max="6659" width="5.421875" style="194" customWidth="1"/>
    <col min="6660" max="6660" width="9.140625" style="194" customWidth="1"/>
    <col min="6661" max="6661" width="10.421875" style="194" customWidth="1"/>
    <col min="6662" max="6662" width="12.421875" style="194" customWidth="1"/>
    <col min="6663" max="6668" width="9.140625" style="194" hidden="1" customWidth="1"/>
    <col min="6669" max="6912" width="9.28125" style="194" customWidth="1"/>
    <col min="6913" max="6913" width="4.7109375" style="194" customWidth="1"/>
    <col min="6914" max="6914" width="68.421875" style="194" customWidth="1"/>
    <col min="6915" max="6915" width="5.421875" style="194" customWidth="1"/>
    <col min="6916" max="6916" width="9.140625" style="194" customWidth="1"/>
    <col min="6917" max="6917" width="10.421875" style="194" customWidth="1"/>
    <col min="6918" max="6918" width="12.421875" style="194" customWidth="1"/>
    <col min="6919" max="6924" width="9.140625" style="194" hidden="1" customWidth="1"/>
    <col min="6925" max="7168" width="9.28125" style="194" customWidth="1"/>
    <col min="7169" max="7169" width="4.7109375" style="194" customWidth="1"/>
    <col min="7170" max="7170" width="68.421875" style="194" customWidth="1"/>
    <col min="7171" max="7171" width="5.421875" style="194" customWidth="1"/>
    <col min="7172" max="7172" width="9.140625" style="194" customWidth="1"/>
    <col min="7173" max="7173" width="10.421875" style="194" customWidth="1"/>
    <col min="7174" max="7174" width="12.421875" style="194" customWidth="1"/>
    <col min="7175" max="7180" width="9.140625" style="194" hidden="1" customWidth="1"/>
    <col min="7181" max="7424" width="9.28125" style="194" customWidth="1"/>
    <col min="7425" max="7425" width="4.7109375" style="194" customWidth="1"/>
    <col min="7426" max="7426" width="68.421875" style="194" customWidth="1"/>
    <col min="7427" max="7427" width="5.421875" style="194" customWidth="1"/>
    <col min="7428" max="7428" width="9.140625" style="194" customWidth="1"/>
    <col min="7429" max="7429" width="10.421875" style="194" customWidth="1"/>
    <col min="7430" max="7430" width="12.421875" style="194" customWidth="1"/>
    <col min="7431" max="7436" width="9.140625" style="194" hidden="1" customWidth="1"/>
    <col min="7437" max="7680" width="9.28125" style="194" customWidth="1"/>
    <col min="7681" max="7681" width="4.7109375" style="194" customWidth="1"/>
    <col min="7682" max="7682" width="68.421875" style="194" customWidth="1"/>
    <col min="7683" max="7683" width="5.421875" style="194" customWidth="1"/>
    <col min="7684" max="7684" width="9.140625" style="194" customWidth="1"/>
    <col min="7685" max="7685" width="10.421875" style="194" customWidth="1"/>
    <col min="7686" max="7686" width="12.421875" style="194" customWidth="1"/>
    <col min="7687" max="7692" width="9.140625" style="194" hidden="1" customWidth="1"/>
    <col min="7693" max="7936" width="9.28125" style="194" customWidth="1"/>
    <col min="7937" max="7937" width="4.7109375" style="194" customWidth="1"/>
    <col min="7938" max="7938" width="68.421875" style="194" customWidth="1"/>
    <col min="7939" max="7939" width="5.421875" style="194" customWidth="1"/>
    <col min="7940" max="7940" width="9.140625" style="194" customWidth="1"/>
    <col min="7941" max="7941" width="10.421875" style="194" customWidth="1"/>
    <col min="7942" max="7942" width="12.421875" style="194" customWidth="1"/>
    <col min="7943" max="7948" width="9.140625" style="194" hidden="1" customWidth="1"/>
    <col min="7949" max="8192" width="9.28125" style="194" customWidth="1"/>
    <col min="8193" max="8193" width="4.7109375" style="194" customWidth="1"/>
    <col min="8194" max="8194" width="68.421875" style="194" customWidth="1"/>
    <col min="8195" max="8195" width="5.421875" style="194" customWidth="1"/>
    <col min="8196" max="8196" width="9.140625" style="194" customWidth="1"/>
    <col min="8197" max="8197" width="10.421875" style="194" customWidth="1"/>
    <col min="8198" max="8198" width="12.421875" style="194" customWidth="1"/>
    <col min="8199" max="8204" width="9.140625" style="194" hidden="1" customWidth="1"/>
    <col min="8205" max="8448" width="9.28125" style="194" customWidth="1"/>
    <col min="8449" max="8449" width="4.7109375" style="194" customWidth="1"/>
    <col min="8450" max="8450" width="68.421875" style="194" customWidth="1"/>
    <col min="8451" max="8451" width="5.421875" style="194" customWidth="1"/>
    <col min="8452" max="8452" width="9.140625" style="194" customWidth="1"/>
    <col min="8453" max="8453" width="10.421875" style="194" customWidth="1"/>
    <col min="8454" max="8454" width="12.421875" style="194" customWidth="1"/>
    <col min="8455" max="8460" width="9.140625" style="194" hidden="1" customWidth="1"/>
    <col min="8461" max="8704" width="9.28125" style="194" customWidth="1"/>
    <col min="8705" max="8705" width="4.7109375" style="194" customWidth="1"/>
    <col min="8706" max="8706" width="68.421875" style="194" customWidth="1"/>
    <col min="8707" max="8707" width="5.421875" style="194" customWidth="1"/>
    <col min="8708" max="8708" width="9.140625" style="194" customWidth="1"/>
    <col min="8709" max="8709" width="10.421875" style="194" customWidth="1"/>
    <col min="8710" max="8710" width="12.421875" style="194" customWidth="1"/>
    <col min="8711" max="8716" width="9.140625" style="194" hidden="1" customWidth="1"/>
    <col min="8717" max="8960" width="9.28125" style="194" customWidth="1"/>
    <col min="8961" max="8961" width="4.7109375" style="194" customWidth="1"/>
    <col min="8962" max="8962" width="68.421875" style="194" customWidth="1"/>
    <col min="8963" max="8963" width="5.421875" style="194" customWidth="1"/>
    <col min="8964" max="8964" width="9.140625" style="194" customWidth="1"/>
    <col min="8965" max="8965" width="10.421875" style="194" customWidth="1"/>
    <col min="8966" max="8966" width="12.421875" style="194" customWidth="1"/>
    <col min="8967" max="8972" width="9.140625" style="194" hidden="1" customWidth="1"/>
    <col min="8973" max="9216" width="9.28125" style="194" customWidth="1"/>
    <col min="9217" max="9217" width="4.7109375" style="194" customWidth="1"/>
    <col min="9218" max="9218" width="68.421875" style="194" customWidth="1"/>
    <col min="9219" max="9219" width="5.421875" style="194" customWidth="1"/>
    <col min="9220" max="9220" width="9.140625" style="194" customWidth="1"/>
    <col min="9221" max="9221" width="10.421875" style="194" customWidth="1"/>
    <col min="9222" max="9222" width="12.421875" style="194" customWidth="1"/>
    <col min="9223" max="9228" width="9.140625" style="194" hidden="1" customWidth="1"/>
    <col min="9229" max="9472" width="9.28125" style="194" customWidth="1"/>
    <col min="9473" max="9473" width="4.7109375" style="194" customWidth="1"/>
    <col min="9474" max="9474" width="68.421875" style="194" customWidth="1"/>
    <col min="9475" max="9475" width="5.421875" style="194" customWidth="1"/>
    <col min="9476" max="9476" width="9.140625" style="194" customWidth="1"/>
    <col min="9477" max="9477" width="10.421875" style="194" customWidth="1"/>
    <col min="9478" max="9478" width="12.421875" style="194" customWidth="1"/>
    <col min="9479" max="9484" width="9.140625" style="194" hidden="1" customWidth="1"/>
    <col min="9485" max="9728" width="9.28125" style="194" customWidth="1"/>
    <col min="9729" max="9729" width="4.7109375" style="194" customWidth="1"/>
    <col min="9730" max="9730" width="68.421875" style="194" customWidth="1"/>
    <col min="9731" max="9731" width="5.421875" style="194" customWidth="1"/>
    <col min="9732" max="9732" width="9.140625" style="194" customWidth="1"/>
    <col min="9733" max="9733" width="10.421875" style="194" customWidth="1"/>
    <col min="9734" max="9734" width="12.421875" style="194" customWidth="1"/>
    <col min="9735" max="9740" width="9.140625" style="194" hidden="1" customWidth="1"/>
    <col min="9741" max="9984" width="9.28125" style="194" customWidth="1"/>
    <col min="9985" max="9985" width="4.7109375" style="194" customWidth="1"/>
    <col min="9986" max="9986" width="68.421875" style="194" customWidth="1"/>
    <col min="9987" max="9987" width="5.421875" style="194" customWidth="1"/>
    <col min="9988" max="9988" width="9.140625" style="194" customWidth="1"/>
    <col min="9989" max="9989" width="10.421875" style="194" customWidth="1"/>
    <col min="9990" max="9990" width="12.421875" style="194" customWidth="1"/>
    <col min="9991" max="9996" width="9.140625" style="194" hidden="1" customWidth="1"/>
    <col min="9997" max="10240" width="9.28125" style="194" customWidth="1"/>
    <col min="10241" max="10241" width="4.7109375" style="194" customWidth="1"/>
    <col min="10242" max="10242" width="68.421875" style="194" customWidth="1"/>
    <col min="10243" max="10243" width="5.421875" style="194" customWidth="1"/>
    <col min="10244" max="10244" width="9.140625" style="194" customWidth="1"/>
    <col min="10245" max="10245" width="10.421875" style="194" customWidth="1"/>
    <col min="10246" max="10246" width="12.421875" style="194" customWidth="1"/>
    <col min="10247" max="10252" width="9.140625" style="194" hidden="1" customWidth="1"/>
    <col min="10253" max="10496" width="9.28125" style="194" customWidth="1"/>
    <col min="10497" max="10497" width="4.7109375" style="194" customWidth="1"/>
    <col min="10498" max="10498" width="68.421875" style="194" customWidth="1"/>
    <col min="10499" max="10499" width="5.421875" style="194" customWidth="1"/>
    <col min="10500" max="10500" width="9.140625" style="194" customWidth="1"/>
    <col min="10501" max="10501" width="10.421875" style="194" customWidth="1"/>
    <col min="10502" max="10502" width="12.421875" style="194" customWidth="1"/>
    <col min="10503" max="10508" width="9.140625" style="194" hidden="1" customWidth="1"/>
    <col min="10509" max="10752" width="9.28125" style="194" customWidth="1"/>
    <col min="10753" max="10753" width="4.7109375" style="194" customWidth="1"/>
    <col min="10754" max="10754" width="68.421875" style="194" customWidth="1"/>
    <col min="10755" max="10755" width="5.421875" style="194" customWidth="1"/>
    <col min="10756" max="10756" width="9.140625" style="194" customWidth="1"/>
    <col min="10757" max="10757" width="10.421875" style="194" customWidth="1"/>
    <col min="10758" max="10758" width="12.421875" style="194" customWidth="1"/>
    <col min="10759" max="10764" width="9.140625" style="194" hidden="1" customWidth="1"/>
    <col min="10765" max="11008" width="9.28125" style="194" customWidth="1"/>
    <col min="11009" max="11009" width="4.7109375" style="194" customWidth="1"/>
    <col min="11010" max="11010" width="68.421875" style="194" customWidth="1"/>
    <col min="11011" max="11011" width="5.421875" style="194" customWidth="1"/>
    <col min="11012" max="11012" width="9.140625" style="194" customWidth="1"/>
    <col min="11013" max="11013" width="10.421875" style="194" customWidth="1"/>
    <col min="11014" max="11014" width="12.421875" style="194" customWidth="1"/>
    <col min="11015" max="11020" width="9.140625" style="194" hidden="1" customWidth="1"/>
    <col min="11021" max="11264" width="9.28125" style="194" customWidth="1"/>
    <col min="11265" max="11265" width="4.7109375" style="194" customWidth="1"/>
    <col min="11266" max="11266" width="68.421875" style="194" customWidth="1"/>
    <col min="11267" max="11267" width="5.421875" style="194" customWidth="1"/>
    <col min="11268" max="11268" width="9.140625" style="194" customWidth="1"/>
    <col min="11269" max="11269" width="10.421875" style="194" customWidth="1"/>
    <col min="11270" max="11270" width="12.421875" style="194" customWidth="1"/>
    <col min="11271" max="11276" width="9.140625" style="194" hidden="1" customWidth="1"/>
    <col min="11277" max="11520" width="9.28125" style="194" customWidth="1"/>
    <col min="11521" max="11521" width="4.7109375" style="194" customWidth="1"/>
    <col min="11522" max="11522" width="68.421875" style="194" customWidth="1"/>
    <col min="11523" max="11523" width="5.421875" style="194" customWidth="1"/>
    <col min="11524" max="11524" width="9.140625" style="194" customWidth="1"/>
    <col min="11525" max="11525" width="10.421875" style="194" customWidth="1"/>
    <col min="11526" max="11526" width="12.421875" style="194" customWidth="1"/>
    <col min="11527" max="11532" width="9.140625" style="194" hidden="1" customWidth="1"/>
    <col min="11533" max="11776" width="9.28125" style="194" customWidth="1"/>
    <col min="11777" max="11777" width="4.7109375" style="194" customWidth="1"/>
    <col min="11778" max="11778" width="68.421875" style="194" customWidth="1"/>
    <col min="11779" max="11779" width="5.421875" style="194" customWidth="1"/>
    <col min="11780" max="11780" width="9.140625" style="194" customWidth="1"/>
    <col min="11781" max="11781" width="10.421875" style="194" customWidth="1"/>
    <col min="11782" max="11782" width="12.421875" style="194" customWidth="1"/>
    <col min="11783" max="11788" width="9.140625" style="194" hidden="1" customWidth="1"/>
    <col min="11789" max="12032" width="9.28125" style="194" customWidth="1"/>
    <col min="12033" max="12033" width="4.7109375" style="194" customWidth="1"/>
    <col min="12034" max="12034" width="68.421875" style="194" customWidth="1"/>
    <col min="12035" max="12035" width="5.421875" style="194" customWidth="1"/>
    <col min="12036" max="12036" width="9.140625" style="194" customWidth="1"/>
    <col min="12037" max="12037" width="10.421875" style="194" customWidth="1"/>
    <col min="12038" max="12038" width="12.421875" style="194" customWidth="1"/>
    <col min="12039" max="12044" width="9.140625" style="194" hidden="1" customWidth="1"/>
    <col min="12045" max="12288" width="9.28125" style="194" customWidth="1"/>
    <col min="12289" max="12289" width="4.7109375" style="194" customWidth="1"/>
    <col min="12290" max="12290" width="68.421875" style="194" customWidth="1"/>
    <col min="12291" max="12291" width="5.421875" style="194" customWidth="1"/>
    <col min="12292" max="12292" width="9.140625" style="194" customWidth="1"/>
    <col min="12293" max="12293" width="10.421875" style="194" customWidth="1"/>
    <col min="12294" max="12294" width="12.421875" style="194" customWidth="1"/>
    <col min="12295" max="12300" width="9.140625" style="194" hidden="1" customWidth="1"/>
    <col min="12301" max="12544" width="9.28125" style="194" customWidth="1"/>
    <col min="12545" max="12545" width="4.7109375" style="194" customWidth="1"/>
    <col min="12546" max="12546" width="68.421875" style="194" customWidth="1"/>
    <col min="12547" max="12547" width="5.421875" style="194" customWidth="1"/>
    <col min="12548" max="12548" width="9.140625" style="194" customWidth="1"/>
    <col min="12549" max="12549" width="10.421875" style="194" customWidth="1"/>
    <col min="12550" max="12550" width="12.421875" style="194" customWidth="1"/>
    <col min="12551" max="12556" width="9.140625" style="194" hidden="1" customWidth="1"/>
    <col min="12557" max="12800" width="9.28125" style="194" customWidth="1"/>
    <col min="12801" max="12801" width="4.7109375" style="194" customWidth="1"/>
    <col min="12802" max="12802" width="68.421875" style="194" customWidth="1"/>
    <col min="12803" max="12803" width="5.421875" style="194" customWidth="1"/>
    <col min="12804" max="12804" width="9.140625" style="194" customWidth="1"/>
    <col min="12805" max="12805" width="10.421875" style="194" customWidth="1"/>
    <col min="12806" max="12806" width="12.421875" style="194" customWidth="1"/>
    <col min="12807" max="12812" width="9.140625" style="194" hidden="1" customWidth="1"/>
    <col min="12813" max="13056" width="9.28125" style="194" customWidth="1"/>
    <col min="13057" max="13057" width="4.7109375" style="194" customWidth="1"/>
    <col min="13058" max="13058" width="68.421875" style="194" customWidth="1"/>
    <col min="13059" max="13059" width="5.421875" style="194" customWidth="1"/>
    <col min="13060" max="13060" width="9.140625" style="194" customWidth="1"/>
    <col min="13061" max="13061" width="10.421875" style="194" customWidth="1"/>
    <col min="13062" max="13062" width="12.421875" style="194" customWidth="1"/>
    <col min="13063" max="13068" width="9.140625" style="194" hidden="1" customWidth="1"/>
    <col min="13069" max="13312" width="9.28125" style="194" customWidth="1"/>
    <col min="13313" max="13313" width="4.7109375" style="194" customWidth="1"/>
    <col min="13314" max="13314" width="68.421875" style="194" customWidth="1"/>
    <col min="13315" max="13315" width="5.421875" style="194" customWidth="1"/>
    <col min="13316" max="13316" width="9.140625" style="194" customWidth="1"/>
    <col min="13317" max="13317" width="10.421875" style="194" customWidth="1"/>
    <col min="13318" max="13318" width="12.421875" style="194" customWidth="1"/>
    <col min="13319" max="13324" width="9.140625" style="194" hidden="1" customWidth="1"/>
    <col min="13325" max="13568" width="9.28125" style="194" customWidth="1"/>
    <col min="13569" max="13569" width="4.7109375" style="194" customWidth="1"/>
    <col min="13570" max="13570" width="68.421875" style="194" customWidth="1"/>
    <col min="13571" max="13571" width="5.421875" style="194" customWidth="1"/>
    <col min="13572" max="13572" width="9.140625" style="194" customWidth="1"/>
    <col min="13573" max="13573" width="10.421875" style="194" customWidth="1"/>
    <col min="13574" max="13574" width="12.421875" style="194" customWidth="1"/>
    <col min="13575" max="13580" width="9.140625" style="194" hidden="1" customWidth="1"/>
    <col min="13581" max="13824" width="9.28125" style="194" customWidth="1"/>
    <col min="13825" max="13825" width="4.7109375" style="194" customWidth="1"/>
    <col min="13826" max="13826" width="68.421875" style="194" customWidth="1"/>
    <col min="13827" max="13827" width="5.421875" style="194" customWidth="1"/>
    <col min="13828" max="13828" width="9.140625" style="194" customWidth="1"/>
    <col min="13829" max="13829" width="10.421875" style="194" customWidth="1"/>
    <col min="13830" max="13830" width="12.421875" style="194" customWidth="1"/>
    <col min="13831" max="13836" width="9.140625" style="194" hidden="1" customWidth="1"/>
    <col min="13837" max="14080" width="9.28125" style="194" customWidth="1"/>
    <col min="14081" max="14081" width="4.7109375" style="194" customWidth="1"/>
    <col min="14082" max="14082" width="68.421875" style="194" customWidth="1"/>
    <col min="14083" max="14083" width="5.421875" style="194" customWidth="1"/>
    <col min="14084" max="14084" width="9.140625" style="194" customWidth="1"/>
    <col min="14085" max="14085" width="10.421875" style="194" customWidth="1"/>
    <col min="14086" max="14086" width="12.421875" style="194" customWidth="1"/>
    <col min="14087" max="14092" width="9.140625" style="194" hidden="1" customWidth="1"/>
    <col min="14093" max="14336" width="9.28125" style="194" customWidth="1"/>
    <col min="14337" max="14337" width="4.7109375" style="194" customWidth="1"/>
    <col min="14338" max="14338" width="68.421875" style="194" customWidth="1"/>
    <col min="14339" max="14339" width="5.421875" style="194" customWidth="1"/>
    <col min="14340" max="14340" width="9.140625" style="194" customWidth="1"/>
    <col min="14341" max="14341" width="10.421875" style="194" customWidth="1"/>
    <col min="14342" max="14342" width="12.421875" style="194" customWidth="1"/>
    <col min="14343" max="14348" width="9.140625" style="194" hidden="1" customWidth="1"/>
    <col min="14349" max="14592" width="9.28125" style="194" customWidth="1"/>
    <col min="14593" max="14593" width="4.7109375" style="194" customWidth="1"/>
    <col min="14594" max="14594" width="68.421875" style="194" customWidth="1"/>
    <col min="14595" max="14595" width="5.421875" style="194" customWidth="1"/>
    <col min="14596" max="14596" width="9.140625" style="194" customWidth="1"/>
    <col min="14597" max="14597" width="10.421875" style="194" customWidth="1"/>
    <col min="14598" max="14598" width="12.421875" style="194" customWidth="1"/>
    <col min="14599" max="14604" width="9.140625" style="194" hidden="1" customWidth="1"/>
    <col min="14605" max="14848" width="9.28125" style="194" customWidth="1"/>
    <col min="14849" max="14849" width="4.7109375" style="194" customWidth="1"/>
    <col min="14850" max="14850" width="68.421875" style="194" customWidth="1"/>
    <col min="14851" max="14851" width="5.421875" style="194" customWidth="1"/>
    <col min="14852" max="14852" width="9.140625" style="194" customWidth="1"/>
    <col min="14853" max="14853" width="10.421875" style="194" customWidth="1"/>
    <col min="14854" max="14854" width="12.421875" style="194" customWidth="1"/>
    <col min="14855" max="14860" width="9.140625" style="194" hidden="1" customWidth="1"/>
    <col min="14861" max="15104" width="9.28125" style="194" customWidth="1"/>
    <col min="15105" max="15105" width="4.7109375" style="194" customWidth="1"/>
    <col min="15106" max="15106" width="68.421875" style="194" customWidth="1"/>
    <col min="15107" max="15107" width="5.421875" style="194" customWidth="1"/>
    <col min="15108" max="15108" width="9.140625" style="194" customWidth="1"/>
    <col min="15109" max="15109" width="10.421875" style="194" customWidth="1"/>
    <col min="15110" max="15110" width="12.421875" style="194" customWidth="1"/>
    <col min="15111" max="15116" width="9.140625" style="194" hidden="1" customWidth="1"/>
    <col min="15117" max="15360" width="9.28125" style="194" customWidth="1"/>
    <col min="15361" max="15361" width="4.7109375" style="194" customWidth="1"/>
    <col min="15362" max="15362" width="68.421875" style="194" customWidth="1"/>
    <col min="15363" max="15363" width="5.421875" style="194" customWidth="1"/>
    <col min="15364" max="15364" width="9.140625" style="194" customWidth="1"/>
    <col min="15365" max="15365" width="10.421875" style="194" customWidth="1"/>
    <col min="15366" max="15366" width="12.421875" style="194" customWidth="1"/>
    <col min="15367" max="15372" width="9.140625" style="194" hidden="1" customWidth="1"/>
    <col min="15373" max="15616" width="9.28125" style="194" customWidth="1"/>
    <col min="15617" max="15617" width="4.7109375" style="194" customWidth="1"/>
    <col min="15618" max="15618" width="68.421875" style="194" customWidth="1"/>
    <col min="15619" max="15619" width="5.421875" style="194" customWidth="1"/>
    <col min="15620" max="15620" width="9.140625" style="194" customWidth="1"/>
    <col min="15621" max="15621" width="10.421875" style="194" customWidth="1"/>
    <col min="15622" max="15622" width="12.421875" style="194" customWidth="1"/>
    <col min="15623" max="15628" width="9.140625" style="194" hidden="1" customWidth="1"/>
    <col min="15629" max="15872" width="9.28125" style="194" customWidth="1"/>
    <col min="15873" max="15873" width="4.7109375" style="194" customWidth="1"/>
    <col min="15874" max="15874" width="68.421875" style="194" customWidth="1"/>
    <col min="15875" max="15875" width="5.421875" style="194" customWidth="1"/>
    <col min="15876" max="15876" width="9.140625" style="194" customWidth="1"/>
    <col min="15877" max="15877" width="10.421875" style="194" customWidth="1"/>
    <col min="15878" max="15878" width="12.421875" style="194" customWidth="1"/>
    <col min="15879" max="15884" width="9.140625" style="194" hidden="1" customWidth="1"/>
    <col min="15885" max="16128" width="9.28125" style="194" customWidth="1"/>
    <col min="16129" max="16129" width="4.7109375" style="194" customWidth="1"/>
    <col min="16130" max="16130" width="68.421875" style="194" customWidth="1"/>
    <col min="16131" max="16131" width="5.421875" style="194" customWidth="1"/>
    <col min="16132" max="16132" width="9.140625" style="194" customWidth="1"/>
    <col min="16133" max="16133" width="10.421875" style="194" customWidth="1"/>
    <col min="16134" max="16134" width="12.421875" style="194" customWidth="1"/>
    <col min="16135" max="16140" width="9.140625" style="194" hidden="1" customWidth="1"/>
    <col min="16141" max="16384" width="9.28125" style="194" customWidth="1"/>
  </cols>
  <sheetData>
    <row r="1" spans="1:6" ht="21" customHeight="1">
      <c r="A1" s="634" t="s">
        <v>1419</v>
      </c>
      <c r="B1" s="635"/>
      <c r="C1" s="635"/>
      <c r="D1" s="635"/>
      <c r="E1" s="635"/>
      <c r="F1" s="635"/>
    </row>
    <row r="2" spans="1:6" ht="21" customHeight="1">
      <c r="A2" s="634" t="s">
        <v>1420</v>
      </c>
      <c r="B2" s="635"/>
      <c r="C2" s="635"/>
      <c r="D2" s="635"/>
      <c r="E2" s="635"/>
      <c r="F2" s="635"/>
    </row>
    <row r="3" spans="1:6" ht="11.25" customHeight="1">
      <c r="A3" s="632" t="s">
        <v>1626</v>
      </c>
      <c r="B3" s="633"/>
      <c r="C3" s="636"/>
      <c r="D3" s="636"/>
      <c r="E3" s="636"/>
      <c r="F3" s="168"/>
    </row>
    <row r="4" spans="1:6" ht="31.5" customHeight="1">
      <c r="A4" s="169" t="s">
        <v>1422</v>
      </c>
      <c r="B4" s="170" t="s">
        <v>58</v>
      </c>
      <c r="C4" s="170" t="s">
        <v>128</v>
      </c>
      <c r="D4" s="170" t="s">
        <v>1423</v>
      </c>
      <c r="E4" s="170" t="s">
        <v>1424</v>
      </c>
      <c r="F4" s="170" t="s">
        <v>1425</v>
      </c>
    </row>
    <row r="5" spans="1:6" ht="11.25" customHeight="1">
      <c r="A5" s="171">
        <v>1</v>
      </c>
      <c r="B5" s="172">
        <v>5</v>
      </c>
      <c r="C5" s="172">
        <v>6</v>
      </c>
      <c r="D5" s="172">
        <v>7</v>
      </c>
      <c r="E5" s="172">
        <v>8</v>
      </c>
      <c r="F5" s="172">
        <v>9</v>
      </c>
    </row>
    <row r="6" spans="1:12" s="167" customFormat="1" ht="14.25" customHeight="1">
      <c r="A6" s="173">
        <v>1</v>
      </c>
      <c r="B6" s="632" t="s">
        <v>1612</v>
      </c>
      <c r="C6" s="633"/>
      <c r="D6" s="174"/>
      <c r="E6" s="174"/>
      <c r="F6" s="175">
        <f>SUM(F7:F20)</f>
        <v>0</v>
      </c>
      <c r="G6" s="201"/>
      <c r="H6" s="201"/>
      <c r="I6" s="201"/>
      <c r="J6" s="201"/>
      <c r="K6" s="202"/>
      <c r="L6" s="211"/>
    </row>
    <row r="7" spans="1:12" s="167" customFormat="1" ht="14.25" customHeight="1">
      <c r="A7" s="173">
        <f>A6+1</f>
        <v>2</v>
      </c>
      <c r="B7" s="177" t="s">
        <v>1613</v>
      </c>
      <c r="C7" s="176" t="s">
        <v>146</v>
      </c>
      <c r="D7" s="178">
        <v>5</v>
      </c>
      <c r="E7" s="179"/>
      <c r="F7" s="180">
        <f aca="true" t="shared" si="0" ref="F7:F20">D7*E7</f>
        <v>0</v>
      </c>
      <c r="G7" s="201"/>
      <c r="H7" s="201"/>
      <c r="I7" s="201"/>
      <c r="J7" s="201"/>
      <c r="K7" s="202"/>
      <c r="L7" s="211"/>
    </row>
    <row r="8" spans="1:12" s="167" customFormat="1" ht="14.25" customHeight="1">
      <c r="A8" s="173">
        <f aca="true" t="shared" si="1" ref="A8:A29">A7+1</f>
        <v>3</v>
      </c>
      <c r="B8" s="177" t="s">
        <v>1580</v>
      </c>
      <c r="C8" s="176" t="s">
        <v>146</v>
      </c>
      <c r="D8" s="178">
        <v>5</v>
      </c>
      <c r="E8" s="179"/>
      <c r="F8" s="180">
        <f t="shared" si="0"/>
        <v>0</v>
      </c>
      <c r="G8" s="201"/>
      <c r="H8" s="201"/>
      <c r="I8" s="201"/>
      <c r="J8" s="201"/>
      <c r="K8" s="202"/>
      <c r="L8" s="211"/>
    </row>
    <row r="9" spans="1:12" s="167" customFormat="1" ht="14.25" customHeight="1">
      <c r="A9" s="173">
        <f t="shared" si="1"/>
        <v>4</v>
      </c>
      <c r="B9" s="177" t="s">
        <v>1581</v>
      </c>
      <c r="C9" s="176" t="s">
        <v>146</v>
      </c>
      <c r="D9" s="178">
        <v>5</v>
      </c>
      <c r="E9" s="179"/>
      <c r="F9" s="180">
        <f t="shared" si="0"/>
        <v>0</v>
      </c>
      <c r="G9" s="201"/>
      <c r="H9" s="201"/>
      <c r="I9" s="201"/>
      <c r="J9" s="201"/>
      <c r="K9" s="202"/>
      <c r="L9" s="211"/>
    </row>
    <row r="10" spans="1:12" s="167" customFormat="1" ht="14.25" customHeight="1">
      <c r="A10" s="173">
        <f t="shared" si="1"/>
        <v>5</v>
      </c>
      <c r="B10" s="177" t="s">
        <v>1582</v>
      </c>
      <c r="C10" s="176" t="s">
        <v>146</v>
      </c>
      <c r="D10" s="178">
        <v>1.5</v>
      </c>
      <c r="E10" s="179"/>
      <c r="F10" s="180">
        <f t="shared" si="0"/>
        <v>0</v>
      </c>
      <c r="G10" s="201"/>
      <c r="H10" s="201"/>
      <c r="I10" s="201"/>
      <c r="J10" s="201"/>
      <c r="K10" s="202"/>
      <c r="L10" s="211"/>
    </row>
    <row r="11" spans="1:12" s="167" customFormat="1" ht="14.25" customHeight="1">
      <c r="A11" s="173">
        <f t="shared" si="1"/>
        <v>6</v>
      </c>
      <c r="B11" s="177" t="s">
        <v>1583</v>
      </c>
      <c r="C11" s="176" t="s">
        <v>146</v>
      </c>
      <c r="D11" s="178">
        <v>3.5</v>
      </c>
      <c r="E11" s="179"/>
      <c r="F11" s="180">
        <f t="shared" si="0"/>
        <v>0</v>
      </c>
      <c r="G11" s="201"/>
      <c r="H11" s="201"/>
      <c r="I11" s="201"/>
      <c r="J11" s="201"/>
      <c r="K11" s="202"/>
      <c r="L11" s="211"/>
    </row>
    <row r="12" spans="1:12" s="167" customFormat="1" ht="14.25" customHeight="1">
      <c r="A12" s="173">
        <f t="shared" si="1"/>
        <v>7</v>
      </c>
      <c r="B12" s="177" t="s">
        <v>1584</v>
      </c>
      <c r="C12" s="176" t="s">
        <v>146</v>
      </c>
      <c r="D12" s="178">
        <v>1.5</v>
      </c>
      <c r="E12" s="179"/>
      <c r="F12" s="180">
        <f t="shared" si="0"/>
        <v>0</v>
      </c>
      <c r="G12" s="201"/>
      <c r="H12" s="201"/>
      <c r="I12" s="201"/>
      <c r="J12" s="201"/>
      <c r="K12" s="202"/>
      <c r="L12" s="211"/>
    </row>
    <row r="13" spans="1:12" s="167" customFormat="1" ht="14.25" customHeight="1">
      <c r="A13" s="173">
        <f t="shared" si="1"/>
        <v>8</v>
      </c>
      <c r="B13" s="177" t="s">
        <v>1585</v>
      </c>
      <c r="C13" s="176" t="s">
        <v>193</v>
      </c>
      <c r="D13" s="178">
        <v>3</v>
      </c>
      <c r="E13" s="179"/>
      <c r="F13" s="180">
        <f t="shared" si="0"/>
        <v>0</v>
      </c>
      <c r="G13" s="201"/>
      <c r="H13" s="201"/>
      <c r="I13" s="201"/>
      <c r="J13" s="201"/>
      <c r="K13" s="202"/>
      <c r="L13" s="211"/>
    </row>
    <row r="14" spans="1:12" s="167" customFormat="1" ht="14.25" customHeight="1">
      <c r="A14" s="173">
        <f t="shared" si="1"/>
        <v>9</v>
      </c>
      <c r="B14" s="177" t="s">
        <v>1586</v>
      </c>
      <c r="C14" s="176" t="s">
        <v>146</v>
      </c>
      <c r="D14" s="178">
        <v>1.5</v>
      </c>
      <c r="E14" s="179"/>
      <c r="F14" s="180">
        <f t="shared" si="0"/>
        <v>0</v>
      </c>
      <c r="G14" s="201"/>
      <c r="H14" s="201"/>
      <c r="I14" s="201"/>
      <c r="J14" s="201"/>
      <c r="K14" s="202"/>
      <c r="L14" s="211"/>
    </row>
    <row r="15" spans="1:12" s="167" customFormat="1" ht="14.25" customHeight="1">
      <c r="A15" s="173">
        <f t="shared" si="1"/>
        <v>10</v>
      </c>
      <c r="B15" s="182" t="s">
        <v>1587</v>
      </c>
      <c r="C15" s="183" t="s">
        <v>222</v>
      </c>
      <c r="D15" s="184">
        <v>12</v>
      </c>
      <c r="E15" s="185"/>
      <c r="F15" s="180">
        <f t="shared" si="0"/>
        <v>0</v>
      </c>
      <c r="G15" s="201"/>
      <c r="H15" s="201"/>
      <c r="I15" s="201"/>
      <c r="J15" s="201"/>
      <c r="K15" s="202"/>
      <c r="L15" s="211"/>
    </row>
    <row r="16" spans="1:12" s="167" customFormat="1" ht="14.25" customHeight="1">
      <c r="A16" s="173">
        <f t="shared" si="1"/>
        <v>11</v>
      </c>
      <c r="B16" s="182" t="s">
        <v>1588</v>
      </c>
      <c r="C16" s="183" t="s">
        <v>222</v>
      </c>
      <c r="D16" s="184">
        <v>12</v>
      </c>
      <c r="E16" s="185"/>
      <c r="F16" s="180">
        <f t="shared" si="0"/>
        <v>0</v>
      </c>
      <c r="G16" s="201"/>
      <c r="H16" s="201"/>
      <c r="I16" s="201"/>
      <c r="J16" s="201"/>
      <c r="K16" s="202"/>
      <c r="L16" s="211"/>
    </row>
    <row r="17" spans="1:12" s="167" customFormat="1" ht="14.25" customHeight="1">
      <c r="A17" s="173">
        <f t="shared" si="1"/>
        <v>12</v>
      </c>
      <c r="B17" s="182" t="s">
        <v>1590</v>
      </c>
      <c r="C17" s="183" t="s">
        <v>146</v>
      </c>
      <c r="D17" s="184">
        <v>2</v>
      </c>
      <c r="E17" s="185"/>
      <c r="F17" s="180">
        <f t="shared" si="0"/>
        <v>0</v>
      </c>
      <c r="G17" s="201"/>
      <c r="H17" s="201"/>
      <c r="I17" s="201"/>
      <c r="J17" s="201"/>
      <c r="K17" s="202"/>
      <c r="L17" s="211"/>
    </row>
    <row r="18" spans="1:12" s="167" customFormat="1" ht="14.25" customHeight="1">
      <c r="A18" s="173">
        <f t="shared" si="1"/>
        <v>13</v>
      </c>
      <c r="B18" s="182" t="s">
        <v>1591</v>
      </c>
      <c r="C18" s="183" t="s">
        <v>222</v>
      </c>
      <c r="D18" s="184">
        <v>4</v>
      </c>
      <c r="E18" s="185"/>
      <c r="F18" s="180">
        <f t="shared" si="0"/>
        <v>0</v>
      </c>
      <c r="G18" s="201"/>
      <c r="H18" s="201"/>
      <c r="I18" s="201"/>
      <c r="J18" s="201"/>
      <c r="K18" s="202"/>
      <c r="L18" s="211"/>
    </row>
    <row r="19" spans="1:12" s="167" customFormat="1" ht="14.25" customHeight="1">
      <c r="A19" s="173">
        <f t="shared" si="1"/>
        <v>14</v>
      </c>
      <c r="B19" s="182" t="s">
        <v>1592</v>
      </c>
      <c r="C19" s="183" t="s">
        <v>222</v>
      </c>
      <c r="D19" s="184">
        <v>4</v>
      </c>
      <c r="E19" s="185"/>
      <c r="F19" s="180">
        <f t="shared" si="0"/>
        <v>0</v>
      </c>
      <c r="G19" s="201"/>
      <c r="H19" s="201"/>
      <c r="I19" s="201"/>
      <c r="J19" s="201"/>
      <c r="K19" s="202"/>
      <c r="L19" s="211"/>
    </row>
    <row r="20" spans="1:12" s="167" customFormat="1" ht="14.25" customHeight="1">
      <c r="A20" s="173">
        <f t="shared" si="1"/>
        <v>15</v>
      </c>
      <c r="B20" s="182" t="s">
        <v>1593</v>
      </c>
      <c r="C20" s="183" t="s">
        <v>222</v>
      </c>
      <c r="D20" s="184">
        <v>1</v>
      </c>
      <c r="E20" s="185"/>
      <c r="F20" s="180">
        <f t="shared" si="0"/>
        <v>0</v>
      </c>
      <c r="G20" s="201"/>
      <c r="H20" s="201"/>
      <c r="I20" s="201"/>
      <c r="J20" s="201"/>
      <c r="K20" s="202"/>
      <c r="L20" s="211"/>
    </row>
    <row r="21" spans="1:12" s="186" customFormat="1" ht="14.25" customHeight="1">
      <c r="A21" s="173">
        <f t="shared" si="1"/>
        <v>16</v>
      </c>
      <c r="B21" s="632" t="s">
        <v>1627</v>
      </c>
      <c r="C21" s="633"/>
      <c r="E21" s="187"/>
      <c r="F21" s="175">
        <f>SUM(F22:L28)</f>
        <v>0</v>
      </c>
      <c r="H21" s="212">
        <f>SUM(H22:H27)</f>
        <v>0</v>
      </c>
      <c r="J21" s="212">
        <f>SUM(J22:J27)</f>
        <v>0</v>
      </c>
      <c r="L21" s="213"/>
    </row>
    <row r="22" spans="1:11" s="217" customFormat="1" ht="14.25" customHeight="1">
      <c r="A22" s="173">
        <f t="shared" si="1"/>
        <v>17</v>
      </c>
      <c r="B22" s="177" t="s">
        <v>1628</v>
      </c>
      <c r="C22" s="176" t="s">
        <v>331</v>
      </c>
      <c r="D22" s="178">
        <v>4</v>
      </c>
      <c r="E22" s="179"/>
      <c r="F22" s="180">
        <f aca="true" t="shared" si="2" ref="F22:F28">D22*E22</f>
        <v>0</v>
      </c>
      <c r="G22" s="214"/>
      <c r="H22" s="215"/>
      <c r="I22" s="214"/>
      <c r="J22" s="215"/>
      <c r="K22" s="220"/>
    </row>
    <row r="23" spans="1:11" s="217" customFormat="1" ht="14.25" customHeight="1">
      <c r="A23" s="173">
        <f t="shared" si="1"/>
        <v>18</v>
      </c>
      <c r="B23" s="177" t="s">
        <v>1629</v>
      </c>
      <c r="C23" s="176" t="s">
        <v>331</v>
      </c>
      <c r="D23" s="178">
        <v>2</v>
      </c>
      <c r="E23" s="179"/>
      <c r="F23" s="180">
        <f t="shared" si="2"/>
        <v>0</v>
      </c>
      <c r="G23" s="214"/>
      <c r="H23" s="215"/>
      <c r="I23" s="214"/>
      <c r="J23" s="215"/>
      <c r="K23" s="220"/>
    </row>
    <row r="24" spans="1:11" s="217" customFormat="1" ht="14.25" customHeight="1">
      <c r="A24" s="173">
        <f t="shared" si="1"/>
        <v>19</v>
      </c>
      <c r="B24" s="177" t="s">
        <v>1630</v>
      </c>
      <c r="C24" s="176" t="s">
        <v>331</v>
      </c>
      <c r="D24" s="178">
        <v>4</v>
      </c>
      <c r="E24" s="179"/>
      <c r="F24" s="180">
        <f t="shared" si="2"/>
        <v>0</v>
      </c>
      <c r="G24" s="214"/>
      <c r="H24" s="215"/>
      <c r="I24" s="214"/>
      <c r="J24" s="215"/>
      <c r="K24" s="220"/>
    </row>
    <row r="25" spans="1:11" s="217" customFormat="1" ht="14.25" customHeight="1">
      <c r="A25" s="173">
        <f t="shared" si="1"/>
        <v>20</v>
      </c>
      <c r="B25" s="177" t="s">
        <v>1631</v>
      </c>
      <c r="C25" s="176" t="s">
        <v>242</v>
      </c>
      <c r="D25" s="178">
        <v>1</v>
      </c>
      <c r="E25" s="179"/>
      <c r="F25" s="180">
        <f t="shared" si="2"/>
        <v>0</v>
      </c>
      <c r="G25" s="214"/>
      <c r="H25" s="215"/>
      <c r="I25" s="214"/>
      <c r="J25" s="215"/>
      <c r="K25" s="220"/>
    </row>
    <row r="26" spans="1:11" s="217" customFormat="1" ht="14.25" customHeight="1">
      <c r="A26" s="173">
        <f t="shared" si="1"/>
        <v>21</v>
      </c>
      <c r="B26" s="177" t="s">
        <v>1632</v>
      </c>
      <c r="C26" s="176" t="s">
        <v>242</v>
      </c>
      <c r="D26" s="178">
        <v>1</v>
      </c>
      <c r="E26" s="179"/>
      <c r="F26" s="180">
        <f t="shared" si="2"/>
        <v>0</v>
      </c>
      <c r="G26" s="214"/>
      <c r="H26" s="215"/>
      <c r="I26" s="214"/>
      <c r="J26" s="215"/>
      <c r="K26" s="220"/>
    </row>
    <row r="27" spans="1:11" s="217" customFormat="1" ht="14.25" customHeight="1">
      <c r="A27" s="173">
        <f t="shared" si="1"/>
        <v>22</v>
      </c>
      <c r="B27" s="177" t="s">
        <v>1633</v>
      </c>
      <c r="C27" s="176" t="s">
        <v>331</v>
      </c>
      <c r="D27" s="178">
        <v>4</v>
      </c>
      <c r="E27" s="179"/>
      <c r="F27" s="180">
        <f t="shared" si="2"/>
        <v>0</v>
      </c>
      <c r="G27" s="214"/>
      <c r="H27" s="215"/>
      <c r="I27" s="214"/>
      <c r="J27" s="215"/>
      <c r="K27" s="220"/>
    </row>
    <row r="28" spans="1:11" s="217" customFormat="1" ht="14.25" customHeight="1">
      <c r="A28" s="173">
        <f t="shared" si="1"/>
        <v>23</v>
      </c>
      <c r="B28" s="177" t="s">
        <v>661</v>
      </c>
      <c r="C28" s="176" t="s">
        <v>725</v>
      </c>
      <c r="D28" s="178">
        <v>2.5</v>
      </c>
      <c r="E28" s="179"/>
      <c r="F28" s="180">
        <f t="shared" si="2"/>
        <v>0</v>
      </c>
      <c r="G28" s="214"/>
      <c r="H28" s="215"/>
      <c r="I28" s="214"/>
      <c r="J28" s="215"/>
      <c r="K28" s="220"/>
    </row>
    <row r="29" spans="1:10" s="192" customFormat="1" ht="14.25" customHeight="1">
      <c r="A29" s="173">
        <f t="shared" si="1"/>
        <v>24</v>
      </c>
      <c r="B29" s="221" t="s">
        <v>1625</v>
      </c>
      <c r="F29" s="222">
        <f>F21+F6</f>
        <v>0</v>
      </c>
      <c r="H29" s="219" t="e">
        <f>#REF!+#REF!</f>
        <v>#REF!</v>
      </c>
      <c r="J29" s="219" t="e">
        <f>#REF!+#REF!</f>
        <v>#REF!</v>
      </c>
    </row>
    <row r="30" ht="10.5" customHeight="1"/>
    <row r="31" ht="11.25" customHeight="1">
      <c r="B31" s="181" t="s">
        <v>1470</v>
      </c>
    </row>
    <row r="32" ht="17.25" customHeight="1">
      <c r="B32" s="181"/>
    </row>
    <row r="36" spans="1:6" ht="11.25" customHeight="1">
      <c r="A36" s="223"/>
      <c r="B36" s="632"/>
      <c r="C36" s="633"/>
      <c r="D36" s="174"/>
      <c r="E36" s="174"/>
      <c r="F36" s="175"/>
    </row>
    <row r="37" spans="1:6" ht="11.25" customHeight="1">
      <c r="A37" s="223"/>
      <c r="B37" s="177"/>
      <c r="C37" s="176"/>
      <c r="D37" s="178"/>
      <c r="E37" s="180"/>
      <c r="F37" s="180"/>
    </row>
    <row r="38" spans="1:6" ht="11.25" customHeight="1">
      <c r="A38" s="223"/>
      <c r="B38" s="177"/>
      <c r="C38" s="176"/>
      <c r="D38" s="178"/>
      <c r="E38" s="180"/>
      <c r="F38" s="180"/>
    </row>
    <row r="39" spans="1:6" ht="11.25" customHeight="1">
      <c r="A39" s="223"/>
      <c r="B39" s="177"/>
      <c r="C39" s="176"/>
      <c r="D39" s="178"/>
      <c r="E39" s="180"/>
      <c r="F39" s="180"/>
    </row>
  </sheetData>
  <sheetProtection password="DAFF" sheet="1" objects="1" scenarios="1"/>
  <mergeCells count="6">
    <mergeCell ref="B36:C36"/>
    <mergeCell ref="A1:F1"/>
    <mergeCell ref="A2:F2"/>
    <mergeCell ref="A3:E3"/>
    <mergeCell ref="B6:C6"/>
    <mergeCell ref="B21:C21"/>
  </mergeCells>
  <printOptions horizontalCentered="1"/>
  <pageMargins left="0.7874015748031497" right="0.7874015748031497" top="0.5905511811023623" bottom="0.5905511811023623" header="0" footer="0"/>
  <pageSetup fitToHeight="999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workbookViewId="0" topLeftCell="A1">
      <pane ySplit="6" topLeftCell="A7" activePane="bottomLeft" state="frozen"/>
      <selection pane="topLeft" activeCell="D8" sqref="D8"/>
      <selection pane="bottomLeft" activeCell="D8" sqref="D8"/>
    </sheetView>
  </sheetViews>
  <sheetFormatPr defaultColWidth="9.140625" defaultRowHeight="11.25" customHeight="1"/>
  <cols>
    <col min="1" max="1" width="4.7109375" style="167" customWidth="1"/>
    <col min="2" max="2" width="65.00390625" style="167" customWidth="1"/>
    <col min="3" max="3" width="5.421875" style="167" customWidth="1"/>
    <col min="4" max="4" width="11.421875" style="167" customWidth="1"/>
    <col min="5" max="5" width="9.421875" style="167" customWidth="1"/>
    <col min="6" max="6" width="14.8515625" style="167" customWidth="1"/>
    <col min="7" max="7" width="12.28125" style="167" hidden="1" customWidth="1"/>
    <col min="8" max="8" width="12.7109375" style="167" hidden="1" customWidth="1"/>
    <col min="9" max="9" width="11.28125" style="167" hidden="1" customWidth="1"/>
    <col min="10" max="10" width="13.421875" style="167" hidden="1" customWidth="1"/>
    <col min="11" max="11" width="8.140625" style="167" hidden="1" customWidth="1"/>
    <col min="12" max="12" width="8.421875" style="167" hidden="1" customWidth="1"/>
    <col min="13" max="256" width="9.28125" style="194" customWidth="1"/>
    <col min="257" max="257" width="4.7109375" style="194" customWidth="1"/>
    <col min="258" max="258" width="65.00390625" style="194" customWidth="1"/>
    <col min="259" max="259" width="5.421875" style="194" customWidth="1"/>
    <col min="260" max="260" width="11.421875" style="194" customWidth="1"/>
    <col min="261" max="261" width="9.421875" style="194" customWidth="1"/>
    <col min="262" max="262" width="14.8515625" style="194" customWidth="1"/>
    <col min="263" max="268" width="9.140625" style="194" hidden="1" customWidth="1"/>
    <col min="269" max="512" width="9.28125" style="194" customWidth="1"/>
    <col min="513" max="513" width="4.7109375" style="194" customWidth="1"/>
    <col min="514" max="514" width="65.00390625" style="194" customWidth="1"/>
    <col min="515" max="515" width="5.421875" style="194" customWidth="1"/>
    <col min="516" max="516" width="11.421875" style="194" customWidth="1"/>
    <col min="517" max="517" width="9.421875" style="194" customWidth="1"/>
    <col min="518" max="518" width="14.8515625" style="194" customWidth="1"/>
    <col min="519" max="524" width="9.140625" style="194" hidden="1" customWidth="1"/>
    <col min="525" max="768" width="9.28125" style="194" customWidth="1"/>
    <col min="769" max="769" width="4.7109375" style="194" customWidth="1"/>
    <col min="770" max="770" width="65.00390625" style="194" customWidth="1"/>
    <col min="771" max="771" width="5.421875" style="194" customWidth="1"/>
    <col min="772" max="772" width="11.421875" style="194" customWidth="1"/>
    <col min="773" max="773" width="9.421875" style="194" customWidth="1"/>
    <col min="774" max="774" width="14.8515625" style="194" customWidth="1"/>
    <col min="775" max="780" width="9.140625" style="194" hidden="1" customWidth="1"/>
    <col min="781" max="1024" width="9.28125" style="194" customWidth="1"/>
    <col min="1025" max="1025" width="4.7109375" style="194" customWidth="1"/>
    <col min="1026" max="1026" width="65.00390625" style="194" customWidth="1"/>
    <col min="1027" max="1027" width="5.421875" style="194" customWidth="1"/>
    <col min="1028" max="1028" width="11.421875" style="194" customWidth="1"/>
    <col min="1029" max="1029" width="9.421875" style="194" customWidth="1"/>
    <col min="1030" max="1030" width="14.8515625" style="194" customWidth="1"/>
    <col min="1031" max="1036" width="9.140625" style="194" hidden="1" customWidth="1"/>
    <col min="1037" max="1280" width="9.28125" style="194" customWidth="1"/>
    <col min="1281" max="1281" width="4.7109375" style="194" customWidth="1"/>
    <col min="1282" max="1282" width="65.00390625" style="194" customWidth="1"/>
    <col min="1283" max="1283" width="5.421875" style="194" customWidth="1"/>
    <col min="1284" max="1284" width="11.421875" style="194" customWidth="1"/>
    <col min="1285" max="1285" width="9.421875" style="194" customWidth="1"/>
    <col min="1286" max="1286" width="14.8515625" style="194" customWidth="1"/>
    <col min="1287" max="1292" width="9.140625" style="194" hidden="1" customWidth="1"/>
    <col min="1293" max="1536" width="9.28125" style="194" customWidth="1"/>
    <col min="1537" max="1537" width="4.7109375" style="194" customWidth="1"/>
    <col min="1538" max="1538" width="65.00390625" style="194" customWidth="1"/>
    <col min="1539" max="1539" width="5.421875" style="194" customWidth="1"/>
    <col min="1540" max="1540" width="11.421875" style="194" customWidth="1"/>
    <col min="1541" max="1541" width="9.421875" style="194" customWidth="1"/>
    <col min="1542" max="1542" width="14.8515625" style="194" customWidth="1"/>
    <col min="1543" max="1548" width="9.140625" style="194" hidden="1" customWidth="1"/>
    <col min="1549" max="1792" width="9.28125" style="194" customWidth="1"/>
    <col min="1793" max="1793" width="4.7109375" style="194" customWidth="1"/>
    <col min="1794" max="1794" width="65.00390625" style="194" customWidth="1"/>
    <col min="1795" max="1795" width="5.421875" style="194" customWidth="1"/>
    <col min="1796" max="1796" width="11.421875" style="194" customWidth="1"/>
    <col min="1797" max="1797" width="9.421875" style="194" customWidth="1"/>
    <col min="1798" max="1798" width="14.8515625" style="194" customWidth="1"/>
    <col min="1799" max="1804" width="9.140625" style="194" hidden="1" customWidth="1"/>
    <col min="1805" max="2048" width="9.28125" style="194" customWidth="1"/>
    <col min="2049" max="2049" width="4.7109375" style="194" customWidth="1"/>
    <col min="2050" max="2050" width="65.00390625" style="194" customWidth="1"/>
    <col min="2051" max="2051" width="5.421875" style="194" customWidth="1"/>
    <col min="2052" max="2052" width="11.421875" style="194" customWidth="1"/>
    <col min="2053" max="2053" width="9.421875" style="194" customWidth="1"/>
    <col min="2054" max="2054" width="14.8515625" style="194" customWidth="1"/>
    <col min="2055" max="2060" width="9.140625" style="194" hidden="1" customWidth="1"/>
    <col min="2061" max="2304" width="9.28125" style="194" customWidth="1"/>
    <col min="2305" max="2305" width="4.7109375" style="194" customWidth="1"/>
    <col min="2306" max="2306" width="65.00390625" style="194" customWidth="1"/>
    <col min="2307" max="2307" width="5.421875" style="194" customWidth="1"/>
    <col min="2308" max="2308" width="11.421875" style="194" customWidth="1"/>
    <col min="2309" max="2309" width="9.421875" style="194" customWidth="1"/>
    <col min="2310" max="2310" width="14.8515625" style="194" customWidth="1"/>
    <col min="2311" max="2316" width="9.140625" style="194" hidden="1" customWidth="1"/>
    <col min="2317" max="2560" width="9.28125" style="194" customWidth="1"/>
    <col min="2561" max="2561" width="4.7109375" style="194" customWidth="1"/>
    <col min="2562" max="2562" width="65.00390625" style="194" customWidth="1"/>
    <col min="2563" max="2563" width="5.421875" style="194" customWidth="1"/>
    <col min="2564" max="2564" width="11.421875" style="194" customWidth="1"/>
    <col min="2565" max="2565" width="9.421875" style="194" customWidth="1"/>
    <col min="2566" max="2566" width="14.8515625" style="194" customWidth="1"/>
    <col min="2567" max="2572" width="9.140625" style="194" hidden="1" customWidth="1"/>
    <col min="2573" max="2816" width="9.28125" style="194" customWidth="1"/>
    <col min="2817" max="2817" width="4.7109375" style="194" customWidth="1"/>
    <col min="2818" max="2818" width="65.00390625" style="194" customWidth="1"/>
    <col min="2819" max="2819" width="5.421875" style="194" customWidth="1"/>
    <col min="2820" max="2820" width="11.421875" style="194" customWidth="1"/>
    <col min="2821" max="2821" width="9.421875" style="194" customWidth="1"/>
    <col min="2822" max="2822" width="14.8515625" style="194" customWidth="1"/>
    <col min="2823" max="2828" width="9.140625" style="194" hidden="1" customWidth="1"/>
    <col min="2829" max="3072" width="9.28125" style="194" customWidth="1"/>
    <col min="3073" max="3073" width="4.7109375" style="194" customWidth="1"/>
    <col min="3074" max="3074" width="65.00390625" style="194" customWidth="1"/>
    <col min="3075" max="3075" width="5.421875" style="194" customWidth="1"/>
    <col min="3076" max="3076" width="11.421875" style="194" customWidth="1"/>
    <col min="3077" max="3077" width="9.421875" style="194" customWidth="1"/>
    <col min="3078" max="3078" width="14.8515625" style="194" customWidth="1"/>
    <col min="3079" max="3084" width="9.140625" style="194" hidden="1" customWidth="1"/>
    <col min="3085" max="3328" width="9.28125" style="194" customWidth="1"/>
    <col min="3329" max="3329" width="4.7109375" style="194" customWidth="1"/>
    <col min="3330" max="3330" width="65.00390625" style="194" customWidth="1"/>
    <col min="3331" max="3331" width="5.421875" style="194" customWidth="1"/>
    <col min="3332" max="3332" width="11.421875" style="194" customWidth="1"/>
    <col min="3333" max="3333" width="9.421875" style="194" customWidth="1"/>
    <col min="3334" max="3334" width="14.8515625" style="194" customWidth="1"/>
    <col min="3335" max="3340" width="9.140625" style="194" hidden="1" customWidth="1"/>
    <col min="3341" max="3584" width="9.28125" style="194" customWidth="1"/>
    <col min="3585" max="3585" width="4.7109375" style="194" customWidth="1"/>
    <col min="3586" max="3586" width="65.00390625" style="194" customWidth="1"/>
    <col min="3587" max="3587" width="5.421875" style="194" customWidth="1"/>
    <col min="3588" max="3588" width="11.421875" style="194" customWidth="1"/>
    <col min="3589" max="3589" width="9.421875" style="194" customWidth="1"/>
    <col min="3590" max="3590" width="14.8515625" style="194" customWidth="1"/>
    <col min="3591" max="3596" width="9.140625" style="194" hidden="1" customWidth="1"/>
    <col min="3597" max="3840" width="9.28125" style="194" customWidth="1"/>
    <col min="3841" max="3841" width="4.7109375" style="194" customWidth="1"/>
    <col min="3842" max="3842" width="65.00390625" style="194" customWidth="1"/>
    <col min="3843" max="3843" width="5.421875" style="194" customWidth="1"/>
    <col min="3844" max="3844" width="11.421875" style="194" customWidth="1"/>
    <col min="3845" max="3845" width="9.421875" style="194" customWidth="1"/>
    <col min="3846" max="3846" width="14.8515625" style="194" customWidth="1"/>
    <col min="3847" max="3852" width="9.140625" style="194" hidden="1" customWidth="1"/>
    <col min="3853" max="4096" width="9.28125" style="194" customWidth="1"/>
    <col min="4097" max="4097" width="4.7109375" style="194" customWidth="1"/>
    <col min="4098" max="4098" width="65.00390625" style="194" customWidth="1"/>
    <col min="4099" max="4099" width="5.421875" style="194" customWidth="1"/>
    <col min="4100" max="4100" width="11.421875" style="194" customWidth="1"/>
    <col min="4101" max="4101" width="9.421875" style="194" customWidth="1"/>
    <col min="4102" max="4102" width="14.8515625" style="194" customWidth="1"/>
    <col min="4103" max="4108" width="9.140625" style="194" hidden="1" customWidth="1"/>
    <col min="4109" max="4352" width="9.28125" style="194" customWidth="1"/>
    <col min="4353" max="4353" width="4.7109375" style="194" customWidth="1"/>
    <col min="4354" max="4354" width="65.00390625" style="194" customWidth="1"/>
    <col min="4355" max="4355" width="5.421875" style="194" customWidth="1"/>
    <col min="4356" max="4356" width="11.421875" style="194" customWidth="1"/>
    <col min="4357" max="4357" width="9.421875" style="194" customWidth="1"/>
    <col min="4358" max="4358" width="14.8515625" style="194" customWidth="1"/>
    <col min="4359" max="4364" width="9.140625" style="194" hidden="1" customWidth="1"/>
    <col min="4365" max="4608" width="9.28125" style="194" customWidth="1"/>
    <col min="4609" max="4609" width="4.7109375" style="194" customWidth="1"/>
    <col min="4610" max="4610" width="65.00390625" style="194" customWidth="1"/>
    <col min="4611" max="4611" width="5.421875" style="194" customWidth="1"/>
    <col min="4612" max="4612" width="11.421875" style="194" customWidth="1"/>
    <col min="4613" max="4613" width="9.421875" style="194" customWidth="1"/>
    <col min="4614" max="4614" width="14.8515625" style="194" customWidth="1"/>
    <col min="4615" max="4620" width="9.140625" style="194" hidden="1" customWidth="1"/>
    <col min="4621" max="4864" width="9.28125" style="194" customWidth="1"/>
    <col min="4865" max="4865" width="4.7109375" style="194" customWidth="1"/>
    <col min="4866" max="4866" width="65.00390625" style="194" customWidth="1"/>
    <col min="4867" max="4867" width="5.421875" style="194" customWidth="1"/>
    <col min="4868" max="4868" width="11.421875" style="194" customWidth="1"/>
    <col min="4869" max="4869" width="9.421875" style="194" customWidth="1"/>
    <col min="4870" max="4870" width="14.8515625" style="194" customWidth="1"/>
    <col min="4871" max="4876" width="9.140625" style="194" hidden="1" customWidth="1"/>
    <col min="4877" max="5120" width="9.28125" style="194" customWidth="1"/>
    <col min="5121" max="5121" width="4.7109375" style="194" customWidth="1"/>
    <col min="5122" max="5122" width="65.00390625" style="194" customWidth="1"/>
    <col min="5123" max="5123" width="5.421875" style="194" customWidth="1"/>
    <col min="5124" max="5124" width="11.421875" style="194" customWidth="1"/>
    <col min="5125" max="5125" width="9.421875" style="194" customWidth="1"/>
    <col min="5126" max="5126" width="14.8515625" style="194" customWidth="1"/>
    <col min="5127" max="5132" width="9.140625" style="194" hidden="1" customWidth="1"/>
    <col min="5133" max="5376" width="9.28125" style="194" customWidth="1"/>
    <col min="5377" max="5377" width="4.7109375" style="194" customWidth="1"/>
    <col min="5378" max="5378" width="65.00390625" style="194" customWidth="1"/>
    <col min="5379" max="5379" width="5.421875" style="194" customWidth="1"/>
    <col min="5380" max="5380" width="11.421875" style="194" customWidth="1"/>
    <col min="5381" max="5381" width="9.421875" style="194" customWidth="1"/>
    <col min="5382" max="5382" width="14.8515625" style="194" customWidth="1"/>
    <col min="5383" max="5388" width="9.140625" style="194" hidden="1" customWidth="1"/>
    <col min="5389" max="5632" width="9.28125" style="194" customWidth="1"/>
    <col min="5633" max="5633" width="4.7109375" style="194" customWidth="1"/>
    <col min="5634" max="5634" width="65.00390625" style="194" customWidth="1"/>
    <col min="5635" max="5635" width="5.421875" style="194" customWidth="1"/>
    <col min="5636" max="5636" width="11.421875" style="194" customWidth="1"/>
    <col min="5637" max="5637" width="9.421875" style="194" customWidth="1"/>
    <col min="5638" max="5638" width="14.8515625" style="194" customWidth="1"/>
    <col min="5639" max="5644" width="9.140625" style="194" hidden="1" customWidth="1"/>
    <col min="5645" max="5888" width="9.28125" style="194" customWidth="1"/>
    <col min="5889" max="5889" width="4.7109375" style="194" customWidth="1"/>
    <col min="5890" max="5890" width="65.00390625" style="194" customWidth="1"/>
    <col min="5891" max="5891" width="5.421875" style="194" customWidth="1"/>
    <col min="5892" max="5892" width="11.421875" style="194" customWidth="1"/>
    <col min="5893" max="5893" width="9.421875" style="194" customWidth="1"/>
    <col min="5894" max="5894" width="14.8515625" style="194" customWidth="1"/>
    <col min="5895" max="5900" width="9.140625" style="194" hidden="1" customWidth="1"/>
    <col min="5901" max="6144" width="9.28125" style="194" customWidth="1"/>
    <col min="6145" max="6145" width="4.7109375" style="194" customWidth="1"/>
    <col min="6146" max="6146" width="65.00390625" style="194" customWidth="1"/>
    <col min="6147" max="6147" width="5.421875" style="194" customWidth="1"/>
    <col min="6148" max="6148" width="11.421875" style="194" customWidth="1"/>
    <col min="6149" max="6149" width="9.421875" style="194" customWidth="1"/>
    <col min="6150" max="6150" width="14.8515625" style="194" customWidth="1"/>
    <col min="6151" max="6156" width="9.140625" style="194" hidden="1" customWidth="1"/>
    <col min="6157" max="6400" width="9.28125" style="194" customWidth="1"/>
    <col min="6401" max="6401" width="4.7109375" style="194" customWidth="1"/>
    <col min="6402" max="6402" width="65.00390625" style="194" customWidth="1"/>
    <col min="6403" max="6403" width="5.421875" style="194" customWidth="1"/>
    <col min="6404" max="6404" width="11.421875" style="194" customWidth="1"/>
    <col min="6405" max="6405" width="9.421875" style="194" customWidth="1"/>
    <col min="6406" max="6406" width="14.8515625" style="194" customWidth="1"/>
    <col min="6407" max="6412" width="9.140625" style="194" hidden="1" customWidth="1"/>
    <col min="6413" max="6656" width="9.28125" style="194" customWidth="1"/>
    <col min="6657" max="6657" width="4.7109375" style="194" customWidth="1"/>
    <col min="6658" max="6658" width="65.00390625" style="194" customWidth="1"/>
    <col min="6659" max="6659" width="5.421875" style="194" customWidth="1"/>
    <col min="6660" max="6660" width="11.421875" style="194" customWidth="1"/>
    <col min="6661" max="6661" width="9.421875" style="194" customWidth="1"/>
    <col min="6662" max="6662" width="14.8515625" style="194" customWidth="1"/>
    <col min="6663" max="6668" width="9.140625" style="194" hidden="1" customWidth="1"/>
    <col min="6669" max="6912" width="9.28125" style="194" customWidth="1"/>
    <col min="6913" max="6913" width="4.7109375" style="194" customWidth="1"/>
    <col min="6914" max="6914" width="65.00390625" style="194" customWidth="1"/>
    <col min="6915" max="6915" width="5.421875" style="194" customWidth="1"/>
    <col min="6916" max="6916" width="11.421875" style="194" customWidth="1"/>
    <col min="6917" max="6917" width="9.421875" style="194" customWidth="1"/>
    <col min="6918" max="6918" width="14.8515625" style="194" customWidth="1"/>
    <col min="6919" max="6924" width="9.140625" style="194" hidden="1" customWidth="1"/>
    <col min="6925" max="7168" width="9.28125" style="194" customWidth="1"/>
    <col min="7169" max="7169" width="4.7109375" style="194" customWidth="1"/>
    <col min="7170" max="7170" width="65.00390625" style="194" customWidth="1"/>
    <col min="7171" max="7171" width="5.421875" style="194" customWidth="1"/>
    <col min="7172" max="7172" width="11.421875" style="194" customWidth="1"/>
    <col min="7173" max="7173" width="9.421875" style="194" customWidth="1"/>
    <col min="7174" max="7174" width="14.8515625" style="194" customWidth="1"/>
    <col min="7175" max="7180" width="9.140625" style="194" hidden="1" customWidth="1"/>
    <col min="7181" max="7424" width="9.28125" style="194" customWidth="1"/>
    <col min="7425" max="7425" width="4.7109375" style="194" customWidth="1"/>
    <col min="7426" max="7426" width="65.00390625" style="194" customWidth="1"/>
    <col min="7427" max="7427" width="5.421875" style="194" customWidth="1"/>
    <col min="7428" max="7428" width="11.421875" style="194" customWidth="1"/>
    <col min="7429" max="7429" width="9.421875" style="194" customWidth="1"/>
    <col min="7430" max="7430" width="14.8515625" style="194" customWidth="1"/>
    <col min="7431" max="7436" width="9.140625" style="194" hidden="1" customWidth="1"/>
    <col min="7437" max="7680" width="9.28125" style="194" customWidth="1"/>
    <col min="7681" max="7681" width="4.7109375" style="194" customWidth="1"/>
    <col min="7682" max="7682" width="65.00390625" style="194" customWidth="1"/>
    <col min="7683" max="7683" width="5.421875" style="194" customWidth="1"/>
    <col min="7684" max="7684" width="11.421875" style="194" customWidth="1"/>
    <col min="7685" max="7685" width="9.421875" style="194" customWidth="1"/>
    <col min="7686" max="7686" width="14.8515625" style="194" customWidth="1"/>
    <col min="7687" max="7692" width="9.140625" style="194" hidden="1" customWidth="1"/>
    <col min="7693" max="7936" width="9.28125" style="194" customWidth="1"/>
    <col min="7937" max="7937" width="4.7109375" style="194" customWidth="1"/>
    <col min="7938" max="7938" width="65.00390625" style="194" customWidth="1"/>
    <col min="7939" max="7939" width="5.421875" style="194" customWidth="1"/>
    <col min="7940" max="7940" width="11.421875" style="194" customWidth="1"/>
    <col min="7941" max="7941" width="9.421875" style="194" customWidth="1"/>
    <col min="7942" max="7942" width="14.8515625" style="194" customWidth="1"/>
    <col min="7943" max="7948" width="9.140625" style="194" hidden="1" customWidth="1"/>
    <col min="7949" max="8192" width="9.28125" style="194" customWidth="1"/>
    <col min="8193" max="8193" width="4.7109375" style="194" customWidth="1"/>
    <col min="8194" max="8194" width="65.00390625" style="194" customWidth="1"/>
    <col min="8195" max="8195" width="5.421875" style="194" customWidth="1"/>
    <col min="8196" max="8196" width="11.421875" style="194" customWidth="1"/>
    <col min="8197" max="8197" width="9.421875" style="194" customWidth="1"/>
    <col min="8198" max="8198" width="14.8515625" style="194" customWidth="1"/>
    <col min="8199" max="8204" width="9.140625" style="194" hidden="1" customWidth="1"/>
    <col min="8205" max="8448" width="9.28125" style="194" customWidth="1"/>
    <col min="8449" max="8449" width="4.7109375" style="194" customWidth="1"/>
    <col min="8450" max="8450" width="65.00390625" style="194" customWidth="1"/>
    <col min="8451" max="8451" width="5.421875" style="194" customWidth="1"/>
    <col min="8452" max="8452" width="11.421875" style="194" customWidth="1"/>
    <col min="8453" max="8453" width="9.421875" style="194" customWidth="1"/>
    <col min="8454" max="8454" width="14.8515625" style="194" customWidth="1"/>
    <col min="8455" max="8460" width="9.140625" style="194" hidden="1" customWidth="1"/>
    <col min="8461" max="8704" width="9.28125" style="194" customWidth="1"/>
    <col min="8705" max="8705" width="4.7109375" style="194" customWidth="1"/>
    <col min="8706" max="8706" width="65.00390625" style="194" customWidth="1"/>
    <col min="8707" max="8707" width="5.421875" style="194" customWidth="1"/>
    <col min="8708" max="8708" width="11.421875" style="194" customWidth="1"/>
    <col min="8709" max="8709" width="9.421875" style="194" customWidth="1"/>
    <col min="8710" max="8710" width="14.8515625" style="194" customWidth="1"/>
    <col min="8711" max="8716" width="9.140625" style="194" hidden="1" customWidth="1"/>
    <col min="8717" max="8960" width="9.28125" style="194" customWidth="1"/>
    <col min="8961" max="8961" width="4.7109375" style="194" customWidth="1"/>
    <col min="8962" max="8962" width="65.00390625" style="194" customWidth="1"/>
    <col min="8963" max="8963" width="5.421875" style="194" customWidth="1"/>
    <col min="8964" max="8964" width="11.421875" style="194" customWidth="1"/>
    <col min="8965" max="8965" width="9.421875" style="194" customWidth="1"/>
    <col min="8966" max="8966" width="14.8515625" style="194" customWidth="1"/>
    <col min="8967" max="8972" width="9.140625" style="194" hidden="1" customWidth="1"/>
    <col min="8973" max="9216" width="9.28125" style="194" customWidth="1"/>
    <col min="9217" max="9217" width="4.7109375" style="194" customWidth="1"/>
    <col min="9218" max="9218" width="65.00390625" style="194" customWidth="1"/>
    <col min="9219" max="9219" width="5.421875" style="194" customWidth="1"/>
    <col min="9220" max="9220" width="11.421875" style="194" customWidth="1"/>
    <col min="9221" max="9221" width="9.421875" style="194" customWidth="1"/>
    <col min="9222" max="9222" width="14.8515625" style="194" customWidth="1"/>
    <col min="9223" max="9228" width="9.140625" style="194" hidden="1" customWidth="1"/>
    <col min="9229" max="9472" width="9.28125" style="194" customWidth="1"/>
    <col min="9473" max="9473" width="4.7109375" style="194" customWidth="1"/>
    <col min="9474" max="9474" width="65.00390625" style="194" customWidth="1"/>
    <col min="9475" max="9475" width="5.421875" style="194" customWidth="1"/>
    <col min="9476" max="9476" width="11.421875" style="194" customWidth="1"/>
    <col min="9477" max="9477" width="9.421875" style="194" customWidth="1"/>
    <col min="9478" max="9478" width="14.8515625" style="194" customWidth="1"/>
    <col min="9479" max="9484" width="9.140625" style="194" hidden="1" customWidth="1"/>
    <col min="9485" max="9728" width="9.28125" style="194" customWidth="1"/>
    <col min="9729" max="9729" width="4.7109375" style="194" customWidth="1"/>
    <col min="9730" max="9730" width="65.00390625" style="194" customWidth="1"/>
    <col min="9731" max="9731" width="5.421875" style="194" customWidth="1"/>
    <col min="9732" max="9732" width="11.421875" style="194" customWidth="1"/>
    <col min="9733" max="9733" width="9.421875" style="194" customWidth="1"/>
    <col min="9734" max="9734" width="14.8515625" style="194" customWidth="1"/>
    <col min="9735" max="9740" width="9.140625" style="194" hidden="1" customWidth="1"/>
    <col min="9741" max="9984" width="9.28125" style="194" customWidth="1"/>
    <col min="9985" max="9985" width="4.7109375" style="194" customWidth="1"/>
    <col min="9986" max="9986" width="65.00390625" style="194" customWidth="1"/>
    <col min="9987" max="9987" width="5.421875" style="194" customWidth="1"/>
    <col min="9988" max="9988" width="11.421875" style="194" customWidth="1"/>
    <col min="9989" max="9989" width="9.421875" style="194" customWidth="1"/>
    <col min="9990" max="9990" width="14.8515625" style="194" customWidth="1"/>
    <col min="9991" max="9996" width="9.140625" style="194" hidden="1" customWidth="1"/>
    <col min="9997" max="10240" width="9.28125" style="194" customWidth="1"/>
    <col min="10241" max="10241" width="4.7109375" style="194" customWidth="1"/>
    <col min="10242" max="10242" width="65.00390625" style="194" customWidth="1"/>
    <col min="10243" max="10243" width="5.421875" style="194" customWidth="1"/>
    <col min="10244" max="10244" width="11.421875" style="194" customWidth="1"/>
    <col min="10245" max="10245" width="9.421875" style="194" customWidth="1"/>
    <col min="10246" max="10246" width="14.8515625" style="194" customWidth="1"/>
    <col min="10247" max="10252" width="9.140625" style="194" hidden="1" customWidth="1"/>
    <col min="10253" max="10496" width="9.28125" style="194" customWidth="1"/>
    <col min="10497" max="10497" width="4.7109375" style="194" customWidth="1"/>
    <col min="10498" max="10498" width="65.00390625" style="194" customWidth="1"/>
    <col min="10499" max="10499" width="5.421875" style="194" customWidth="1"/>
    <col min="10500" max="10500" width="11.421875" style="194" customWidth="1"/>
    <col min="10501" max="10501" width="9.421875" style="194" customWidth="1"/>
    <col min="10502" max="10502" width="14.8515625" style="194" customWidth="1"/>
    <col min="10503" max="10508" width="9.140625" style="194" hidden="1" customWidth="1"/>
    <col min="10509" max="10752" width="9.28125" style="194" customWidth="1"/>
    <col min="10753" max="10753" width="4.7109375" style="194" customWidth="1"/>
    <col min="10754" max="10754" width="65.00390625" style="194" customWidth="1"/>
    <col min="10755" max="10755" width="5.421875" style="194" customWidth="1"/>
    <col min="10756" max="10756" width="11.421875" style="194" customWidth="1"/>
    <col min="10757" max="10757" width="9.421875" style="194" customWidth="1"/>
    <col min="10758" max="10758" width="14.8515625" style="194" customWidth="1"/>
    <col min="10759" max="10764" width="9.140625" style="194" hidden="1" customWidth="1"/>
    <col min="10765" max="11008" width="9.28125" style="194" customWidth="1"/>
    <col min="11009" max="11009" width="4.7109375" style="194" customWidth="1"/>
    <col min="11010" max="11010" width="65.00390625" style="194" customWidth="1"/>
    <col min="11011" max="11011" width="5.421875" style="194" customWidth="1"/>
    <col min="11012" max="11012" width="11.421875" style="194" customWidth="1"/>
    <col min="11013" max="11013" width="9.421875" style="194" customWidth="1"/>
    <col min="11014" max="11014" width="14.8515625" style="194" customWidth="1"/>
    <col min="11015" max="11020" width="9.140625" style="194" hidden="1" customWidth="1"/>
    <col min="11021" max="11264" width="9.28125" style="194" customWidth="1"/>
    <col min="11265" max="11265" width="4.7109375" style="194" customWidth="1"/>
    <col min="11266" max="11266" width="65.00390625" style="194" customWidth="1"/>
    <col min="11267" max="11267" width="5.421875" style="194" customWidth="1"/>
    <col min="11268" max="11268" width="11.421875" style="194" customWidth="1"/>
    <col min="11269" max="11269" width="9.421875" style="194" customWidth="1"/>
    <col min="11270" max="11270" width="14.8515625" style="194" customWidth="1"/>
    <col min="11271" max="11276" width="9.140625" style="194" hidden="1" customWidth="1"/>
    <col min="11277" max="11520" width="9.28125" style="194" customWidth="1"/>
    <col min="11521" max="11521" width="4.7109375" style="194" customWidth="1"/>
    <col min="11522" max="11522" width="65.00390625" style="194" customWidth="1"/>
    <col min="11523" max="11523" width="5.421875" style="194" customWidth="1"/>
    <col min="11524" max="11524" width="11.421875" style="194" customWidth="1"/>
    <col min="11525" max="11525" width="9.421875" style="194" customWidth="1"/>
    <col min="11526" max="11526" width="14.8515625" style="194" customWidth="1"/>
    <col min="11527" max="11532" width="9.140625" style="194" hidden="1" customWidth="1"/>
    <col min="11533" max="11776" width="9.28125" style="194" customWidth="1"/>
    <col min="11777" max="11777" width="4.7109375" style="194" customWidth="1"/>
    <col min="11778" max="11778" width="65.00390625" style="194" customWidth="1"/>
    <col min="11779" max="11779" width="5.421875" style="194" customWidth="1"/>
    <col min="11780" max="11780" width="11.421875" style="194" customWidth="1"/>
    <col min="11781" max="11781" width="9.421875" style="194" customWidth="1"/>
    <col min="11782" max="11782" width="14.8515625" style="194" customWidth="1"/>
    <col min="11783" max="11788" width="9.140625" style="194" hidden="1" customWidth="1"/>
    <col min="11789" max="12032" width="9.28125" style="194" customWidth="1"/>
    <col min="12033" max="12033" width="4.7109375" style="194" customWidth="1"/>
    <col min="12034" max="12034" width="65.00390625" style="194" customWidth="1"/>
    <col min="12035" max="12035" width="5.421875" style="194" customWidth="1"/>
    <col min="12036" max="12036" width="11.421875" style="194" customWidth="1"/>
    <col min="12037" max="12037" width="9.421875" style="194" customWidth="1"/>
    <col min="12038" max="12038" width="14.8515625" style="194" customWidth="1"/>
    <col min="12039" max="12044" width="9.140625" style="194" hidden="1" customWidth="1"/>
    <col min="12045" max="12288" width="9.28125" style="194" customWidth="1"/>
    <col min="12289" max="12289" width="4.7109375" style="194" customWidth="1"/>
    <col min="12290" max="12290" width="65.00390625" style="194" customWidth="1"/>
    <col min="12291" max="12291" width="5.421875" style="194" customWidth="1"/>
    <col min="12292" max="12292" width="11.421875" style="194" customWidth="1"/>
    <col min="12293" max="12293" width="9.421875" style="194" customWidth="1"/>
    <col min="12294" max="12294" width="14.8515625" style="194" customWidth="1"/>
    <col min="12295" max="12300" width="9.140625" style="194" hidden="1" customWidth="1"/>
    <col min="12301" max="12544" width="9.28125" style="194" customWidth="1"/>
    <col min="12545" max="12545" width="4.7109375" style="194" customWidth="1"/>
    <col min="12546" max="12546" width="65.00390625" style="194" customWidth="1"/>
    <col min="12547" max="12547" width="5.421875" style="194" customWidth="1"/>
    <col min="12548" max="12548" width="11.421875" style="194" customWidth="1"/>
    <col min="12549" max="12549" width="9.421875" style="194" customWidth="1"/>
    <col min="12550" max="12550" width="14.8515625" style="194" customWidth="1"/>
    <col min="12551" max="12556" width="9.140625" style="194" hidden="1" customWidth="1"/>
    <col min="12557" max="12800" width="9.28125" style="194" customWidth="1"/>
    <col min="12801" max="12801" width="4.7109375" style="194" customWidth="1"/>
    <col min="12802" max="12802" width="65.00390625" style="194" customWidth="1"/>
    <col min="12803" max="12803" width="5.421875" style="194" customWidth="1"/>
    <col min="12804" max="12804" width="11.421875" style="194" customWidth="1"/>
    <col min="12805" max="12805" width="9.421875" style="194" customWidth="1"/>
    <col min="12806" max="12806" width="14.8515625" style="194" customWidth="1"/>
    <col min="12807" max="12812" width="9.140625" style="194" hidden="1" customWidth="1"/>
    <col min="12813" max="13056" width="9.28125" style="194" customWidth="1"/>
    <col min="13057" max="13057" width="4.7109375" style="194" customWidth="1"/>
    <col min="13058" max="13058" width="65.00390625" style="194" customWidth="1"/>
    <col min="13059" max="13059" width="5.421875" style="194" customWidth="1"/>
    <col min="13060" max="13060" width="11.421875" style="194" customWidth="1"/>
    <col min="13061" max="13061" width="9.421875" style="194" customWidth="1"/>
    <col min="13062" max="13062" width="14.8515625" style="194" customWidth="1"/>
    <col min="13063" max="13068" width="9.140625" style="194" hidden="1" customWidth="1"/>
    <col min="13069" max="13312" width="9.28125" style="194" customWidth="1"/>
    <col min="13313" max="13313" width="4.7109375" style="194" customWidth="1"/>
    <col min="13314" max="13314" width="65.00390625" style="194" customWidth="1"/>
    <col min="13315" max="13315" width="5.421875" style="194" customWidth="1"/>
    <col min="13316" max="13316" width="11.421875" style="194" customWidth="1"/>
    <col min="13317" max="13317" width="9.421875" style="194" customWidth="1"/>
    <col min="13318" max="13318" width="14.8515625" style="194" customWidth="1"/>
    <col min="13319" max="13324" width="9.140625" style="194" hidden="1" customWidth="1"/>
    <col min="13325" max="13568" width="9.28125" style="194" customWidth="1"/>
    <col min="13569" max="13569" width="4.7109375" style="194" customWidth="1"/>
    <col min="13570" max="13570" width="65.00390625" style="194" customWidth="1"/>
    <col min="13571" max="13571" width="5.421875" style="194" customWidth="1"/>
    <col min="13572" max="13572" width="11.421875" style="194" customWidth="1"/>
    <col min="13573" max="13573" width="9.421875" style="194" customWidth="1"/>
    <col min="13574" max="13574" width="14.8515625" style="194" customWidth="1"/>
    <col min="13575" max="13580" width="9.140625" style="194" hidden="1" customWidth="1"/>
    <col min="13581" max="13824" width="9.28125" style="194" customWidth="1"/>
    <col min="13825" max="13825" width="4.7109375" style="194" customWidth="1"/>
    <col min="13826" max="13826" width="65.00390625" style="194" customWidth="1"/>
    <col min="13827" max="13827" width="5.421875" style="194" customWidth="1"/>
    <col min="13828" max="13828" width="11.421875" style="194" customWidth="1"/>
    <col min="13829" max="13829" width="9.421875" style="194" customWidth="1"/>
    <col min="13830" max="13830" width="14.8515625" style="194" customWidth="1"/>
    <col min="13831" max="13836" width="9.140625" style="194" hidden="1" customWidth="1"/>
    <col min="13837" max="14080" width="9.28125" style="194" customWidth="1"/>
    <col min="14081" max="14081" width="4.7109375" style="194" customWidth="1"/>
    <col min="14082" max="14082" width="65.00390625" style="194" customWidth="1"/>
    <col min="14083" max="14083" width="5.421875" style="194" customWidth="1"/>
    <col min="14084" max="14084" width="11.421875" style="194" customWidth="1"/>
    <col min="14085" max="14085" width="9.421875" style="194" customWidth="1"/>
    <col min="14086" max="14086" width="14.8515625" style="194" customWidth="1"/>
    <col min="14087" max="14092" width="9.140625" style="194" hidden="1" customWidth="1"/>
    <col min="14093" max="14336" width="9.28125" style="194" customWidth="1"/>
    <col min="14337" max="14337" width="4.7109375" style="194" customWidth="1"/>
    <col min="14338" max="14338" width="65.00390625" style="194" customWidth="1"/>
    <col min="14339" max="14339" width="5.421875" style="194" customWidth="1"/>
    <col min="14340" max="14340" width="11.421875" style="194" customWidth="1"/>
    <col min="14341" max="14341" width="9.421875" style="194" customWidth="1"/>
    <col min="14342" max="14342" width="14.8515625" style="194" customWidth="1"/>
    <col min="14343" max="14348" width="9.140625" style="194" hidden="1" customWidth="1"/>
    <col min="14349" max="14592" width="9.28125" style="194" customWidth="1"/>
    <col min="14593" max="14593" width="4.7109375" style="194" customWidth="1"/>
    <col min="14594" max="14594" width="65.00390625" style="194" customWidth="1"/>
    <col min="14595" max="14595" width="5.421875" style="194" customWidth="1"/>
    <col min="14596" max="14596" width="11.421875" style="194" customWidth="1"/>
    <col min="14597" max="14597" width="9.421875" style="194" customWidth="1"/>
    <col min="14598" max="14598" width="14.8515625" style="194" customWidth="1"/>
    <col min="14599" max="14604" width="9.140625" style="194" hidden="1" customWidth="1"/>
    <col min="14605" max="14848" width="9.28125" style="194" customWidth="1"/>
    <col min="14849" max="14849" width="4.7109375" style="194" customWidth="1"/>
    <col min="14850" max="14850" width="65.00390625" style="194" customWidth="1"/>
    <col min="14851" max="14851" width="5.421875" style="194" customWidth="1"/>
    <col min="14852" max="14852" width="11.421875" style="194" customWidth="1"/>
    <col min="14853" max="14853" width="9.421875" style="194" customWidth="1"/>
    <col min="14854" max="14854" width="14.8515625" style="194" customWidth="1"/>
    <col min="14855" max="14860" width="9.140625" style="194" hidden="1" customWidth="1"/>
    <col min="14861" max="15104" width="9.28125" style="194" customWidth="1"/>
    <col min="15105" max="15105" width="4.7109375" style="194" customWidth="1"/>
    <col min="15106" max="15106" width="65.00390625" style="194" customWidth="1"/>
    <col min="15107" max="15107" width="5.421875" style="194" customWidth="1"/>
    <col min="15108" max="15108" width="11.421875" style="194" customWidth="1"/>
    <col min="15109" max="15109" width="9.421875" style="194" customWidth="1"/>
    <col min="15110" max="15110" width="14.8515625" style="194" customWidth="1"/>
    <col min="15111" max="15116" width="9.140625" style="194" hidden="1" customWidth="1"/>
    <col min="15117" max="15360" width="9.28125" style="194" customWidth="1"/>
    <col min="15361" max="15361" width="4.7109375" style="194" customWidth="1"/>
    <col min="15362" max="15362" width="65.00390625" style="194" customWidth="1"/>
    <col min="15363" max="15363" width="5.421875" style="194" customWidth="1"/>
    <col min="15364" max="15364" width="11.421875" style="194" customWidth="1"/>
    <col min="15365" max="15365" width="9.421875" style="194" customWidth="1"/>
    <col min="15366" max="15366" width="14.8515625" style="194" customWidth="1"/>
    <col min="15367" max="15372" width="9.140625" style="194" hidden="1" customWidth="1"/>
    <col min="15373" max="15616" width="9.28125" style="194" customWidth="1"/>
    <col min="15617" max="15617" width="4.7109375" style="194" customWidth="1"/>
    <col min="15618" max="15618" width="65.00390625" style="194" customWidth="1"/>
    <col min="15619" max="15619" width="5.421875" style="194" customWidth="1"/>
    <col min="15620" max="15620" width="11.421875" style="194" customWidth="1"/>
    <col min="15621" max="15621" width="9.421875" style="194" customWidth="1"/>
    <col min="15622" max="15622" width="14.8515625" style="194" customWidth="1"/>
    <col min="15623" max="15628" width="9.140625" style="194" hidden="1" customWidth="1"/>
    <col min="15629" max="15872" width="9.28125" style="194" customWidth="1"/>
    <col min="15873" max="15873" width="4.7109375" style="194" customWidth="1"/>
    <col min="15874" max="15874" width="65.00390625" style="194" customWidth="1"/>
    <col min="15875" max="15875" width="5.421875" style="194" customWidth="1"/>
    <col min="15876" max="15876" width="11.421875" style="194" customWidth="1"/>
    <col min="15877" max="15877" width="9.421875" style="194" customWidth="1"/>
    <col min="15878" max="15878" width="14.8515625" style="194" customWidth="1"/>
    <col min="15879" max="15884" width="9.140625" style="194" hidden="1" customWidth="1"/>
    <col min="15885" max="16128" width="9.28125" style="194" customWidth="1"/>
    <col min="16129" max="16129" width="4.7109375" style="194" customWidth="1"/>
    <col min="16130" max="16130" width="65.00390625" style="194" customWidth="1"/>
    <col min="16131" max="16131" width="5.421875" style="194" customWidth="1"/>
    <col min="16132" max="16132" width="11.421875" style="194" customWidth="1"/>
    <col min="16133" max="16133" width="9.421875" style="194" customWidth="1"/>
    <col min="16134" max="16134" width="14.8515625" style="194" customWidth="1"/>
    <col min="16135" max="16140" width="9.140625" style="194" hidden="1" customWidth="1"/>
    <col min="16141" max="16384" width="9.28125" style="194" customWidth="1"/>
  </cols>
  <sheetData>
    <row r="1" spans="1:12" s="167" customFormat="1" ht="21" customHeight="1">
      <c r="A1" s="634" t="s">
        <v>1419</v>
      </c>
      <c r="B1" s="635"/>
      <c r="C1" s="635"/>
      <c r="D1" s="635"/>
      <c r="E1" s="635"/>
      <c r="F1" s="635"/>
      <c r="G1" s="201"/>
      <c r="H1" s="201"/>
      <c r="I1" s="201"/>
      <c r="J1" s="201"/>
      <c r="K1" s="202"/>
      <c r="L1" s="202"/>
    </row>
    <row r="2" spans="1:12" s="167" customFormat="1" ht="21" customHeight="1">
      <c r="A2" s="634" t="s">
        <v>1420</v>
      </c>
      <c r="B2" s="635"/>
      <c r="C2" s="635"/>
      <c r="D2" s="635"/>
      <c r="E2" s="635"/>
      <c r="F2" s="635"/>
      <c r="G2" s="203"/>
      <c r="H2" s="203"/>
      <c r="I2" s="201"/>
      <c r="J2" s="201"/>
      <c r="K2" s="202"/>
      <c r="L2" s="202"/>
    </row>
    <row r="3" spans="1:12" s="167" customFormat="1" ht="12.75" customHeight="1">
      <c r="A3" s="632" t="s">
        <v>1634</v>
      </c>
      <c r="B3" s="633"/>
      <c r="C3" s="168"/>
      <c r="D3" s="168"/>
      <c r="E3" s="168"/>
      <c r="F3" s="168"/>
      <c r="G3" s="203"/>
      <c r="H3" s="203"/>
      <c r="I3" s="201"/>
      <c r="J3" s="201"/>
      <c r="K3" s="202"/>
      <c r="L3" s="202"/>
    </row>
    <row r="4" spans="1:12" s="167" customFormat="1" ht="23.25" customHeight="1">
      <c r="A4" s="169" t="s">
        <v>1422</v>
      </c>
      <c r="B4" s="170" t="s">
        <v>58</v>
      </c>
      <c r="C4" s="170" t="s">
        <v>128</v>
      </c>
      <c r="D4" s="170" t="s">
        <v>1423</v>
      </c>
      <c r="E4" s="170" t="s">
        <v>1424</v>
      </c>
      <c r="F4" s="170" t="s">
        <v>1425</v>
      </c>
      <c r="G4" s="204" t="s">
        <v>1606</v>
      </c>
      <c r="H4" s="204" t="s">
        <v>1607</v>
      </c>
      <c r="I4" s="204" t="s">
        <v>1608</v>
      </c>
      <c r="J4" s="204" t="s">
        <v>1609</v>
      </c>
      <c r="K4" s="205" t="s">
        <v>1610</v>
      </c>
      <c r="L4" s="206" t="s">
        <v>1611</v>
      </c>
    </row>
    <row r="5" spans="1:12" s="167" customFormat="1" ht="12.75" customHeight="1">
      <c r="A5" s="171">
        <v>1</v>
      </c>
      <c r="B5" s="172">
        <v>5</v>
      </c>
      <c r="C5" s="172">
        <v>6</v>
      </c>
      <c r="D5" s="172">
        <v>7</v>
      </c>
      <c r="E5" s="172">
        <v>8</v>
      </c>
      <c r="F5" s="172">
        <v>9</v>
      </c>
      <c r="G5" s="207"/>
      <c r="H5" s="207"/>
      <c r="I5" s="207"/>
      <c r="J5" s="207"/>
      <c r="K5" s="208">
        <v>11</v>
      </c>
      <c r="L5" s="209">
        <v>12</v>
      </c>
    </row>
    <row r="6" spans="1:12" s="167" customFormat="1" ht="14.25" customHeight="1">
      <c r="A6" s="174"/>
      <c r="B6" s="181"/>
      <c r="C6" s="181"/>
      <c r="D6" s="181"/>
      <c r="E6" s="181"/>
      <c r="F6" s="181"/>
      <c r="G6" s="201"/>
      <c r="H6" s="201"/>
      <c r="I6" s="201"/>
      <c r="J6" s="201"/>
      <c r="K6" s="202"/>
      <c r="L6" s="210"/>
    </row>
    <row r="7" spans="1:12" s="167" customFormat="1" ht="14.25" customHeight="1">
      <c r="A7" s="173">
        <v>1</v>
      </c>
      <c r="B7" s="632" t="s">
        <v>1612</v>
      </c>
      <c r="C7" s="633"/>
      <c r="D7" s="174"/>
      <c r="E7" s="174"/>
      <c r="F7" s="175">
        <f>SUM(F8:F21)</f>
        <v>0</v>
      </c>
      <c r="G7" s="201"/>
      <c r="H7" s="201"/>
      <c r="I7" s="201"/>
      <c r="J7" s="201"/>
      <c r="K7" s="202"/>
      <c r="L7" s="211"/>
    </row>
    <row r="8" spans="1:12" s="167" customFormat="1" ht="14.25" customHeight="1">
      <c r="A8" s="173">
        <f>A7+1</f>
        <v>2</v>
      </c>
      <c r="B8" s="177" t="s">
        <v>1613</v>
      </c>
      <c r="C8" s="176" t="s">
        <v>146</v>
      </c>
      <c r="D8" s="178">
        <v>2</v>
      </c>
      <c r="E8" s="179"/>
      <c r="F8" s="180">
        <f>E8*D8</f>
        <v>0</v>
      </c>
      <c r="G8" s="201"/>
      <c r="H8" s="201"/>
      <c r="I8" s="201"/>
      <c r="J8" s="201"/>
      <c r="K8" s="202"/>
      <c r="L8" s="211"/>
    </row>
    <row r="9" spans="1:12" s="167" customFormat="1" ht="14.25" customHeight="1">
      <c r="A9" s="173">
        <f aca="true" t="shared" si="0" ref="A9:A36">A8+1</f>
        <v>3</v>
      </c>
      <c r="B9" s="177" t="s">
        <v>1580</v>
      </c>
      <c r="C9" s="176" t="s">
        <v>146</v>
      </c>
      <c r="D9" s="178">
        <v>2</v>
      </c>
      <c r="E9" s="179"/>
      <c r="F9" s="180">
        <f aca="true" t="shared" si="1" ref="F9:F21">E9*D9</f>
        <v>0</v>
      </c>
      <c r="G9" s="201"/>
      <c r="H9" s="201"/>
      <c r="I9" s="201"/>
      <c r="J9" s="201"/>
      <c r="K9" s="202"/>
      <c r="L9" s="211"/>
    </row>
    <row r="10" spans="1:12" s="167" customFormat="1" ht="14.25" customHeight="1">
      <c r="A10" s="173">
        <f t="shared" si="0"/>
        <v>4</v>
      </c>
      <c r="B10" s="177" t="s">
        <v>1581</v>
      </c>
      <c r="C10" s="176" t="s">
        <v>146</v>
      </c>
      <c r="D10" s="178">
        <v>2</v>
      </c>
      <c r="E10" s="179"/>
      <c r="F10" s="180">
        <f t="shared" si="1"/>
        <v>0</v>
      </c>
      <c r="G10" s="201"/>
      <c r="H10" s="201"/>
      <c r="I10" s="201"/>
      <c r="J10" s="201"/>
      <c r="K10" s="202"/>
      <c r="L10" s="211"/>
    </row>
    <row r="11" spans="1:12" s="167" customFormat="1" ht="14.25" customHeight="1">
      <c r="A11" s="173">
        <f t="shared" si="0"/>
        <v>5</v>
      </c>
      <c r="B11" s="177" t="s">
        <v>1582</v>
      </c>
      <c r="C11" s="176" t="s">
        <v>146</v>
      </c>
      <c r="D11" s="178">
        <v>0.5</v>
      </c>
      <c r="E11" s="179"/>
      <c r="F11" s="180">
        <f t="shared" si="1"/>
        <v>0</v>
      </c>
      <c r="G11" s="201"/>
      <c r="H11" s="201"/>
      <c r="I11" s="201"/>
      <c r="J11" s="201"/>
      <c r="K11" s="202"/>
      <c r="L11" s="211"/>
    </row>
    <row r="12" spans="1:12" s="167" customFormat="1" ht="14.25" customHeight="1">
      <c r="A12" s="173">
        <f t="shared" si="0"/>
        <v>6</v>
      </c>
      <c r="B12" s="177" t="s">
        <v>1583</v>
      </c>
      <c r="C12" s="176" t="s">
        <v>146</v>
      </c>
      <c r="D12" s="178">
        <v>1.5</v>
      </c>
      <c r="E12" s="179"/>
      <c r="F12" s="180">
        <f t="shared" si="1"/>
        <v>0</v>
      </c>
      <c r="G12" s="201"/>
      <c r="H12" s="201"/>
      <c r="I12" s="201"/>
      <c r="J12" s="201"/>
      <c r="K12" s="202"/>
      <c r="L12" s="211"/>
    </row>
    <row r="13" spans="1:12" s="167" customFormat="1" ht="14.25" customHeight="1">
      <c r="A13" s="173">
        <f t="shared" si="0"/>
        <v>7</v>
      </c>
      <c r="B13" s="177" t="s">
        <v>1584</v>
      </c>
      <c r="C13" s="176" t="s">
        <v>146</v>
      </c>
      <c r="D13" s="178">
        <v>0.5</v>
      </c>
      <c r="E13" s="179"/>
      <c r="F13" s="180">
        <f t="shared" si="1"/>
        <v>0</v>
      </c>
      <c r="G13" s="201"/>
      <c r="H13" s="201"/>
      <c r="I13" s="201"/>
      <c r="J13" s="201"/>
      <c r="K13" s="202"/>
      <c r="L13" s="211"/>
    </row>
    <row r="14" spans="1:12" s="167" customFormat="1" ht="14.25" customHeight="1">
      <c r="A14" s="173">
        <f t="shared" si="0"/>
        <v>8</v>
      </c>
      <c r="B14" s="177" t="s">
        <v>1585</v>
      </c>
      <c r="C14" s="176" t="s">
        <v>193</v>
      </c>
      <c r="D14" s="178">
        <v>1</v>
      </c>
      <c r="E14" s="179"/>
      <c r="F14" s="180">
        <f t="shared" si="1"/>
        <v>0</v>
      </c>
      <c r="G14" s="201"/>
      <c r="H14" s="201"/>
      <c r="I14" s="201"/>
      <c r="J14" s="201"/>
      <c r="K14" s="202"/>
      <c r="L14" s="211"/>
    </row>
    <row r="15" spans="1:12" s="167" customFormat="1" ht="14.25" customHeight="1">
      <c r="A15" s="173">
        <f t="shared" si="0"/>
        <v>9</v>
      </c>
      <c r="B15" s="177" t="s">
        <v>1586</v>
      </c>
      <c r="C15" s="176" t="s">
        <v>146</v>
      </c>
      <c r="D15" s="178">
        <v>0.5</v>
      </c>
      <c r="E15" s="179"/>
      <c r="F15" s="180">
        <f t="shared" si="1"/>
        <v>0</v>
      </c>
      <c r="G15" s="201"/>
      <c r="H15" s="201"/>
      <c r="I15" s="201"/>
      <c r="J15" s="201"/>
      <c r="K15" s="202"/>
      <c r="L15" s="211"/>
    </row>
    <row r="16" spans="1:12" s="167" customFormat="1" ht="14.25" customHeight="1">
      <c r="A16" s="173">
        <f t="shared" si="0"/>
        <v>10</v>
      </c>
      <c r="B16" s="177" t="s">
        <v>1587</v>
      </c>
      <c r="C16" s="176" t="s">
        <v>222</v>
      </c>
      <c r="D16" s="178">
        <v>5</v>
      </c>
      <c r="E16" s="179"/>
      <c r="F16" s="180">
        <f t="shared" si="1"/>
        <v>0</v>
      </c>
      <c r="G16" s="201"/>
      <c r="H16" s="201"/>
      <c r="I16" s="201"/>
      <c r="J16" s="201"/>
      <c r="K16" s="202"/>
      <c r="L16" s="211"/>
    </row>
    <row r="17" spans="1:12" s="167" customFormat="1" ht="14.25" customHeight="1">
      <c r="A17" s="173">
        <f t="shared" si="0"/>
        <v>11</v>
      </c>
      <c r="B17" s="177" t="s">
        <v>1588</v>
      </c>
      <c r="C17" s="176" t="s">
        <v>222</v>
      </c>
      <c r="D17" s="178">
        <v>5</v>
      </c>
      <c r="E17" s="179"/>
      <c r="F17" s="180">
        <f t="shared" si="1"/>
        <v>0</v>
      </c>
      <c r="G17" s="201"/>
      <c r="H17" s="201"/>
      <c r="I17" s="201"/>
      <c r="J17" s="201"/>
      <c r="K17" s="202"/>
      <c r="L17" s="211"/>
    </row>
    <row r="18" spans="1:12" s="167" customFormat="1" ht="14.25" customHeight="1">
      <c r="A18" s="173">
        <f t="shared" si="0"/>
        <v>12</v>
      </c>
      <c r="B18" s="177" t="s">
        <v>1590</v>
      </c>
      <c r="C18" s="176" t="s">
        <v>146</v>
      </c>
      <c r="D18" s="178">
        <v>1</v>
      </c>
      <c r="E18" s="179"/>
      <c r="F18" s="180">
        <f t="shared" si="1"/>
        <v>0</v>
      </c>
      <c r="G18" s="201"/>
      <c r="H18" s="201"/>
      <c r="I18" s="201"/>
      <c r="J18" s="201"/>
      <c r="K18" s="202"/>
      <c r="L18" s="211"/>
    </row>
    <row r="19" spans="1:12" s="167" customFormat="1" ht="14.25" customHeight="1">
      <c r="A19" s="173">
        <f t="shared" si="0"/>
        <v>13</v>
      </c>
      <c r="B19" s="177" t="s">
        <v>1591</v>
      </c>
      <c r="C19" s="176" t="s">
        <v>222</v>
      </c>
      <c r="D19" s="178">
        <v>2</v>
      </c>
      <c r="E19" s="179"/>
      <c r="F19" s="180">
        <f t="shared" si="1"/>
        <v>0</v>
      </c>
      <c r="G19" s="201"/>
      <c r="H19" s="201"/>
      <c r="I19" s="201"/>
      <c r="J19" s="201"/>
      <c r="K19" s="202"/>
      <c r="L19" s="211"/>
    </row>
    <row r="20" spans="1:12" s="167" customFormat="1" ht="14.25" customHeight="1">
      <c r="A20" s="173">
        <f t="shared" si="0"/>
        <v>14</v>
      </c>
      <c r="B20" s="177" t="s">
        <v>1592</v>
      </c>
      <c r="C20" s="176" t="s">
        <v>222</v>
      </c>
      <c r="D20" s="178">
        <v>2</v>
      </c>
      <c r="E20" s="179"/>
      <c r="F20" s="180">
        <f t="shared" si="1"/>
        <v>0</v>
      </c>
      <c r="G20" s="201"/>
      <c r="H20" s="201"/>
      <c r="I20" s="201"/>
      <c r="J20" s="201"/>
      <c r="K20" s="202"/>
      <c r="L20" s="211"/>
    </row>
    <row r="21" spans="1:12" s="167" customFormat="1" ht="14.25" customHeight="1">
      <c r="A21" s="173">
        <f t="shared" si="0"/>
        <v>15</v>
      </c>
      <c r="B21" s="177" t="s">
        <v>1593</v>
      </c>
      <c r="C21" s="176" t="s">
        <v>222</v>
      </c>
      <c r="D21" s="178">
        <v>2</v>
      </c>
      <c r="E21" s="179"/>
      <c r="F21" s="180">
        <f t="shared" si="1"/>
        <v>0</v>
      </c>
      <c r="G21" s="201"/>
      <c r="H21" s="201"/>
      <c r="I21" s="201"/>
      <c r="J21" s="201"/>
      <c r="K21" s="202"/>
      <c r="L21" s="211"/>
    </row>
    <row r="22" spans="1:12" s="186" customFormat="1" ht="14.25" customHeight="1">
      <c r="A22" s="173">
        <f t="shared" si="0"/>
        <v>16</v>
      </c>
      <c r="B22" s="632" t="s">
        <v>1635</v>
      </c>
      <c r="C22" s="633"/>
      <c r="E22" s="187"/>
      <c r="F22" s="175">
        <f>SUM(F23:L35)</f>
        <v>0</v>
      </c>
      <c r="H22" s="212">
        <f>SUM(H23:H35)</f>
        <v>0</v>
      </c>
      <c r="J22" s="212">
        <f>SUM(J23:J35)</f>
        <v>0</v>
      </c>
      <c r="L22" s="213"/>
    </row>
    <row r="23" spans="1:11" s="217" customFormat="1" ht="14.25" customHeight="1">
      <c r="A23" s="173">
        <f t="shared" si="0"/>
        <v>17</v>
      </c>
      <c r="B23" s="177" t="s">
        <v>1636</v>
      </c>
      <c r="C23" s="176" t="s">
        <v>331</v>
      </c>
      <c r="D23" s="178">
        <v>2</v>
      </c>
      <c r="E23" s="179"/>
      <c r="F23" s="180">
        <f>D23*E23</f>
        <v>0</v>
      </c>
      <c r="G23" s="214"/>
      <c r="H23" s="215"/>
      <c r="I23" s="214"/>
      <c r="J23" s="215"/>
      <c r="K23" s="216"/>
    </row>
    <row r="24" spans="1:11" s="217" customFormat="1" ht="14.25" customHeight="1">
      <c r="A24" s="173">
        <f t="shared" si="0"/>
        <v>18</v>
      </c>
      <c r="B24" s="177" t="s">
        <v>1617</v>
      </c>
      <c r="C24" s="176" t="s">
        <v>331</v>
      </c>
      <c r="D24" s="178">
        <v>2</v>
      </c>
      <c r="E24" s="179"/>
      <c r="F24" s="180">
        <f aca="true" t="shared" si="2" ref="F24:F35">D24*E24</f>
        <v>0</v>
      </c>
      <c r="G24" s="214"/>
      <c r="H24" s="215"/>
      <c r="I24" s="214"/>
      <c r="J24" s="215"/>
      <c r="K24" s="216"/>
    </row>
    <row r="25" spans="1:11" s="217" customFormat="1" ht="14.25" customHeight="1">
      <c r="A25" s="173">
        <f t="shared" si="0"/>
        <v>19</v>
      </c>
      <c r="B25" s="177" t="s">
        <v>1618</v>
      </c>
      <c r="C25" s="176" t="s">
        <v>331</v>
      </c>
      <c r="D25" s="178">
        <v>4</v>
      </c>
      <c r="E25" s="179"/>
      <c r="F25" s="180">
        <f t="shared" si="2"/>
        <v>0</v>
      </c>
      <c r="G25" s="214"/>
      <c r="H25" s="215"/>
      <c r="I25" s="214"/>
      <c r="J25" s="215"/>
      <c r="K25" s="216"/>
    </row>
    <row r="26" spans="1:11" s="217" customFormat="1" ht="14.25" customHeight="1">
      <c r="A26" s="173">
        <f t="shared" si="0"/>
        <v>20</v>
      </c>
      <c r="B26" s="177" t="s">
        <v>1637</v>
      </c>
      <c r="C26" s="176" t="s">
        <v>1169</v>
      </c>
      <c r="D26" s="178">
        <v>1</v>
      </c>
      <c r="E26" s="179"/>
      <c r="F26" s="180">
        <f t="shared" si="2"/>
        <v>0</v>
      </c>
      <c r="G26" s="214"/>
      <c r="H26" s="215"/>
      <c r="I26" s="214"/>
      <c r="J26" s="215"/>
      <c r="K26" s="216"/>
    </row>
    <row r="27" spans="1:11" s="217" customFormat="1" ht="14.25" customHeight="1">
      <c r="A27" s="173">
        <f t="shared" si="0"/>
        <v>21</v>
      </c>
      <c r="B27" s="224" t="s">
        <v>1540</v>
      </c>
      <c r="C27" s="225" t="s">
        <v>242</v>
      </c>
      <c r="D27" s="226">
        <v>1</v>
      </c>
      <c r="E27" s="227"/>
      <c r="F27" s="180">
        <f t="shared" si="2"/>
        <v>0</v>
      </c>
      <c r="G27" s="214"/>
      <c r="H27" s="215"/>
      <c r="I27" s="214"/>
      <c r="J27" s="215"/>
      <c r="K27" s="216"/>
    </row>
    <row r="28" spans="1:11" s="217" customFormat="1" ht="14.25" customHeight="1">
      <c r="A28" s="173">
        <f t="shared" si="0"/>
        <v>22</v>
      </c>
      <c r="B28" s="224" t="s">
        <v>1638</v>
      </c>
      <c r="C28" s="225" t="s">
        <v>242</v>
      </c>
      <c r="D28" s="226">
        <v>1</v>
      </c>
      <c r="E28" s="227"/>
      <c r="F28" s="180">
        <f t="shared" si="2"/>
        <v>0</v>
      </c>
      <c r="G28" s="214"/>
      <c r="H28" s="215"/>
      <c r="I28" s="214"/>
      <c r="J28" s="215"/>
      <c r="K28" s="216"/>
    </row>
    <row r="29" spans="1:11" s="217" customFormat="1" ht="14.25" customHeight="1">
      <c r="A29" s="173">
        <f t="shared" si="0"/>
        <v>23</v>
      </c>
      <c r="B29" s="224" t="s">
        <v>1639</v>
      </c>
      <c r="C29" s="225" t="s">
        <v>242</v>
      </c>
      <c r="D29" s="226">
        <v>1</v>
      </c>
      <c r="E29" s="227"/>
      <c r="F29" s="180">
        <f t="shared" si="2"/>
        <v>0</v>
      </c>
      <c r="G29" s="214"/>
      <c r="H29" s="215"/>
      <c r="I29" s="214"/>
      <c r="J29" s="215"/>
      <c r="K29" s="216"/>
    </row>
    <row r="30" spans="1:11" s="217" customFormat="1" ht="14.25" customHeight="1">
      <c r="A30" s="173">
        <f t="shared" si="0"/>
        <v>24</v>
      </c>
      <c r="B30" s="224" t="s">
        <v>1640</v>
      </c>
      <c r="C30" s="225" t="s">
        <v>242</v>
      </c>
      <c r="D30" s="226">
        <v>1</v>
      </c>
      <c r="E30" s="227"/>
      <c r="F30" s="180">
        <f t="shared" si="2"/>
        <v>0</v>
      </c>
      <c r="G30" s="214"/>
      <c r="H30" s="215"/>
      <c r="I30" s="214"/>
      <c r="J30" s="215"/>
      <c r="K30" s="216"/>
    </row>
    <row r="31" spans="1:11" s="217" customFormat="1" ht="14.25" customHeight="1">
      <c r="A31" s="173">
        <f t="shared" si="0"/>
        <v>25</v>
      </c>
      <c r="B31" s="224" t="s">
        <v>1641</v>
      </c>
      <c r="C31" s="225" t="s">
        <v>242</v>
      </c>
      <c r="D31" s="226">
        <v>1</v>
      </c>
      <c r="E31" s="227"/>
      <c r="F31" s="180">
        <f t="shared" si="2"/>
        <v>0</v>
      </c>
      <c r="G31" s="214"/>
      <c r="H31" s="215"/>
      <c r="I31" s="214"/>
      <c r="J31" s="215"/>
      <c r="K31" s="216"/>
    </row>
    <row r="32" spans="1:11" s="217" customFormat="1" ht="14.25" customHeight="1">
      <c r="A32" s="173">
        <f t="shared" si="0"/>
        <v>26</v>
      </c>
      <c r="B32" s="224" t="s">
        <v>1642</v>
      </c>
      <c r="C32" s="225" t="s">
        <v>242</v>
      </c>
      <c r="D32" s="226">
        <v>1</v>
      </c>
      <c r="E32" s="227"/>
      <c r="F32" s="180">
        <f t="shared" si="2"/>
        <v>0</v>
      </c>
      <c r="G32" s="214"/>
      <c r="H32" s="215"/>
      <c r="I32" s="214"/>
      <c r="J32" s="215"/>
      <c r="K32" s="216"/>
    </row>
    <row r="33" spans="1:11" s="217" customFormat="1" ht="14.25" customHeight="1">
      <c r="A33" s="173">
        <f t="shared" si="0"/>
        <v>27</v>
      </c>
      <c r="B33" s="224" t="s">
        <v>1546</v>
      </c>
      <c r="C33" s="225" t="s">
        <v>242</v>
      </c>
      <c r="D33" s="226">
        <v>1</v>
      </c>
      <c r="E33" s="227"/>
      <c r="F33" s="180">
        <f t="shared" si="2"/>
        <v>0</v>
      </c>
      <c r="G33" s="214">
        <v>0</v>
      </c>
      <c r="H33" s="215">
        <f>D33*G33</f>
        <v>0</v>
      </c>
      <c r="I33" s="214">
        <v>0</v>
      </c>
      <c r="J33" s="215">
        <f>D33*I33</f>
        <v>0</v>
      </c>
      <c r="K33" s="216"/>
    </row>
    <row r="34" spans="1:11" s="217" customFormat="1" ht="14.25" customHeight="1">
      <c r="A34" s="173">
        <f t="shared" si="0"/>
        <v>28</v>
      </c>
      <c r="B34" s="224" t="s">
        <v>1643</v>
      </c>
      <c r="C34" s="225" t="s">
        <v>242</v>
      </c>
      <c r="D34" s="226">
        <v>1</v>
      </c>
      <c r="E34" s="227"/>
      <c r="F34" s="180">
        <f t="shared" si="2"/>
        <v>0</v>
      </c>
      <c r="G34" s="214"/>
      <c r="H34" s="215"/>
      <c r="I34" s="214"/>
      <c r="J34" s="215"/>
      <c r="K34" s="216"/>
    </row>
    <row r="35" spans="1:11" s="217" customFormat="1" ht="14.25" customHeight="1">
      <c r="A35" s="173">
        <f t="shared" si="0"/>
        <v>29</v>
      </c>
      <c r="B35" s="224" t="s">
        <v>1547</v>
      </c>
      <c r="C35" s="225" t="s">
        <v>725</v>
      </c>
      <c r="D35" s="226">
        <v>2.5</v>
      </c>
      <c r="E35" s="227"/>
      <c r="F35" s="180">
        <f t="shared" si="2"/>
        <v>0</v>
      </c>
      <c r="G35" s="214"/>
      <c r="H35" s="215"/>
      <c r="I35" s="214"/>
      <c r="J35" s="215"/>
      <c r="K35" s="216"/>
    </row>
    <row r="36" spans="1:10" s="192" customFormat="1" ht="14.25" customHeight="1">
      <c r="A36" s="173">
        <f t="shared" si="0"/>
        <v>30</v>
      </c>
      <c r="B36" s="189" t="s">
        <v>1625</v>
      </c>
      <c r="C36" s="190"/>
      <c r="D36" s="218"/>
      <c r="E36" s="191"/>
      <c r="F36" s="191">
        <f>F22+F7</f>
        <v>0</v>
      </c>
      <c r="H36" s="219" t="e">
        <f>#REF!+#REF!</f>
        <v>#REF!</v>
      </c>
      <c r="J36" s="219" t="e">
        <f>#REF!+#REF!</f>
        <v>#REF!</v>
      </c>
    </row>
    <row r="37" spans="1:6" ht="11.25" customHeight="1">
      <c r="A37" s="181"/>
      <c r="B37" s="181"/>
      <c r="C37" s="181"/>
      <c r="D37" s="181"/>
      <c r="E37" s="181"/>
      <c r="F37" s="181"/>
    </row>
    <row r="38" spans="1:6" ht="11.25" customHeight="1">
      <c r="A38" s="181"/>
      <c r="B38" s="181" t="s">
        <v>1470</v>
      </c>
      <c r="C38" s="181"/>
      <c r="D38" s="181"/>
      <c r="E38" s="181"/>
      <c r="F38" s="181"/>
    </row>
    <row r="39" ht="11.25" customHeight="1">
      <c r="B39" s="181"/>
    </row>
    <row r="41" ht="11.25" customHeight="1">
      <c r="B41" s="181"/>
    </row>
    <row r="42" spans="2:6" ht="11.25" customHeight="1">
      <c r="B42" s="177"/>
      <c r="C42" s="176"/>
      <c r="D42" s="178"/>
      <c r="E42" s="180"/>
      <c r="F42" s="180"/>
    </row>
    <row r="45" spans="2:6" ht="11.25" customHeight="1">
      <c r="B45" s="189"/>
      <c r="C45" s="190"/>
      <c r="D45" s="218"/>
      <c r="E45" s="191"/>
      <c r="F45" s="191"/>
    </row>
    <row r="49" ht="11.25" customHeight="1">
      <c r="B49" s="175"/>
    </row>
  </sheetData>
  <sheetProtection password="DAFF" sheet="1" objects="1" scenarios="1"/>
  <mergeCells count="5">
    <mergeCell ref="A1:F1"/>
    <mergeCell ref="A2:F2"/>
    <mergeCell ref="A3:B3"/>
    <mergeCell ref="B7:C7"/>
    <mergeCell ref="B22:C22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T43"/>
  <sheetViews>
    <sheetView showGridLines="0" workbookViewId="0" topLeftCell="A1">
      <selection activeCell="D8" sqref="D8:E8"/>
    </sheetView>
  </sheetViews>
  <sheetFormatPr defaultColWidth="9.28125" defaultRowHeight="12"/>
  <cols>
    <col min="1" max="1" width="5.140625" style="229" customWidth="1"/>
    <col min="2" max="5" width="12.421875" style="229" customWidth="1"/>
    <col min="6" max="10" width="12.140625" style="229" customWidth="1"/>
    <col min="11" max="11" width="9.28125" style="229" hidden="1" customWidth="1"/>
    <col min="12" max="12" width="11.00390625" style="229" hidden="1" customWidth="1"/>
    <col min="13" max="13" width="9.28125" style="229" hidden="1" customWidth="1"/>
    <col min="14" max="14" width="5.7109375" style="229" customWidth="1"/>
    <col min="15" max="15" width="10.7109375" style="229" hidden="1" customWidth="1"/>
    <col min="16" max="18" width="11.8515625" style="229" hidden="1" customWidth="1"/>
    <col min="19" max="19" width="9.28125" style="229" customWidth="1"/>
    <col min="20" max="20" width="9.28125" style="229" hidden="1" customWidth="1"/>
    <col min="21" max="256" width="9.28125" style="229" customWidth="1"/>
    <col min="257" max="257" width="5.140625" style="229" customWidth="1"/>
    <col min="258" max="261" width="12.421875" style="229" customWidth="1"/>
    <col min="262" max="266" width="12.140625" style="229" customWidth="1"/>
    <col min="267" max="269" width="9.28125" style="229" hidden="1" customWidth="1"/>
    <col min="270" max="270" width="5.7109375" style="229" customWidth="1"/>
    <col min="271" max="274" width="9.28125" style="229" hidden="1" customWidth="1"/>
    <col min="275" max="512" width="9.28125" style="229" customWidth="1"/>
    <col min="513" max="513" width="5.140625" style="229" customWidth="1"/>
    <col min="514" max="517" width="12.421875" style="229" customWidth="1"/>
    <col min="518" max="522" width="12.140625" style="229" customWidth="1"/>
    <col min="523" max="525" width="9.28125" style="229" hidden="1" customWidth="1"/>
    <col min="526" max="526" width="5.7109375" style="229" customWidth="1"/>
    <col min="527" max="530" width="9.28125" style="229" hidden="1" customWidth="1"/>
    <col min="531" max="768" width="9.28125" style="229" customWidth="1"/>
    <col min="769" max="769" width="5.140625" style="229" customWidth="1"/>
    <col min="770" max="773" width="12.421875" style="229" customWidth="1"/>
    <col min="774" max="778" width="12.140625" style="229" customWidth="1"/>
    <col min="779" max="781" width="9.28125" style="229" hidden="1" customWidth="1"/>
    <col min="782" max="782" width="5.7109375" style="229" customWidth="1"/>
    <col min="783" max="786" width="9.28125" style="229" hidden="1" customWidth="1"/>
    <col min="787" max="1024" width="9.28125" style="229" customWidth="1"/>
    <col min="1025" max="1025" width="5.140625" style="229" customWidth="1"/>
    <col min="1026" max="1029" width="12.421875" style="229" customWidth="1"/>
    <col min="1030" max="1034" width="12.140625" style="229" customWidth="1"/>
    <col min="1035" max="1037" width="9.28125" style="229" hidden="1" customWidth="1"/>
    <col min="1038" max="1038" width="5.7109375" style="229" customWidth="1"/>
    <col min="1039" max="1042" width="9.28125" style="229" hidden="1" customWidth="1"/>
    <col min="1043" max="1280" width="9.28125" style="229" customWidth="1"/>
    <col min="1281" max="1281" width="5.140625" style="229" customWidth="1"/>
    <col min="1282" max="1285" width="12.421875" style="229" customWidth="1"/>
    <col min="1286" max="1290" width="12.140625" style="229" customWidth="1"/>
    <col min="1291" max="1293" width="9.28125" style="229" hidden="1" customWidth="1"/>
    <col min="1294" max="1294" width="5.7109375" style="229" customWidth="1"/>
    <col min="1295" max="1298" width="9.28125" style="229" hidden="1" customWidth="1"/>
    <col min="1299" max="1536" width="9.28125" style="229" customWidth="1"/>
    <col min="1537" max="1537" width="5.140625" style="229" customWidth="1"/>
    <col min="1538" max="1541" width="12.421875" style="229" customWidth="1"/>
    <col min="1542" max="1546" width="12.140625" style="229" customWidth="1"/>
    <col min="1547" max="1549" width="9.28125" style="229" hidden="1" customWidth="1"/>
    <col min="1550" max="1550" width="5.7109375" style="229" customWidth="1"/>
    <col min="1551" max="1554" width="9.28125" style="229" hidden="1" customWidth="1"/>
    <col min="1555" max="1792" width="9.28125" style="229" customWidth="1"/>
    <col min="1793" max="1793" width="5.140625" style="229" customWidth="1"/>
    <col min="1794" max="1797" width="12.421875" style="229" customWidth="1"/>
    <col min="1798" max="1802" width="12.140625" style="229" customWidth="1"/>
    <col min="1803" max="1805" width="9.28125" style="229" hidden="1" customWidth="1"/>
    <col min="1806" max="1806" width="5.7109375" style="229" customWidth="1"/>
    <col min="1807" max="1810" width="9.28125" style="229" hidden="1" customWidth="1"/>
    <col min="1811" max="2048" width="9.28125" style="229" customWidth="1"/>
    <col min="2049" max="2049" width="5.140625" style="229" customWidth="1"/>
    <col min="2050" max="2053" width="12.421875" style="229" customWidth="1"/>
    <col min="2054" max="2058" width="12.140625" style="229" customWidth="1"/>
    <col min="2059" max="2061" width="9.28125" style="229" hidden="1" customWidth="1"/>
    <col min="2062" max="2062" width="5.7109375" style="229" customWidth="1"/>
    <col min="2063" max="2066" width="9.28125" style="229" hidden="1" customWidth="1"/>
    <col min="2067" max="2304" width="9.28125" style="229" customWidth="1"/>
    <col min="2305" max="2305" width="5.140625" style="229" customWidth="1"/>
    <col min="2306" max="2309" width="12.421875" style="229" customWidth="1"/>
    <col min="2310" max="2314" width="12.140625" style="229" customWidth="1"/>
    <col min="2315" max="2317" width="9.28125" style="229" hidden="1" customWidth="1"/>
    <col min="2318" max="2318" width="5.7109375" style="229" customWidth="1"/>
    <col min="2319" max="2322" width="9.28125" style="229" hidden="1" customWidth="1"/>
    <col min="2323" max="2560" width="9.28125" style="229" customWidth="1"/>
    <col min="2561" max="2561" width="5.140625" style="229" customWidth="1"/>
    <col min="2562" max="2565" width="12.421875" style="229" customWidth="1"/>
    <col min="2566" max="2570" width="12.140625" style="229" customWidth="1"/>
    <col min="2571" max="2573" width="9.28125" style="229" hidden="1" customWidth="1"/>
    <col min="2574" max="2574" width="5.7109375" style="229" customWidth="1"/>
    <col min="2575" max="2578" width="9.28125" style="229" hidden="1" customWidth="1"/>
    <col min="2579" max="2816" width="9.28125" style="229" customWidth="1"/>
    <col min="2817" max="2817" width="5.140625" style="229" customWidth="1"/>
    <col min="2818" max="2821" width="12.421875" style="229" customWidth="1"/>
    <col min="2822" max="2826" width="12.140625" style="229" customWidth="1"/>
    <col min="2827" max="2829" width="9.28125" style="229" hidden="1" customWidth="1"/>
    <col min="2830" max="2830" width="5.7109375" style="229" customWidth="1"/>
    <col min="2831" max="2834" width="9.28125" style="229" hidden="1" customWidth="1"/>
    <col min="2835" max="3072" width="9.28125" style="229" customWidth="1"/>
    <col min="3073" max="3073" width="5.140625" style="229" customWidth="1"/>
    <col min="3074" max="3077" width="12.421875" style="229" customWidth="1"/>
    <col min="3078" max="3082" width="12.140625" style="229" customWidth="1"/>
    <col min="3083" max="3085" width="9.28125" style="229" hidden="1" customWidth="1"/>
    <col min="3086" max="3086" width="5.7109375" style="229" customWidth="1"/>
    <col min="3087" max="3090" width="9.28125" style="229" hidden="1" customWidth="1"/>
    <col min="3091" max="3328" width="9.28125" style="229" customWidth="1"/>
    <col min="3329" max="3329" width="5.140625" style="229" customWidth="1"/>
    <col min="3330" max="3333" width="12.421875" style="229" customWidth="1"/>
    <col min="3334" max="3338" width="12.140625" style="229" customWidth="1"/>
    <col min="3339" max="3341" width="9.28125" style="229" hidden="1" customWidth="1"/>
    <col min="3342" max="3342" width="5.7109375" style="229" customWidth="1"/>
    <col min="3343" max="3346" width="9.28125" style="229" hidden="1" customWidth="1"/>
    <col min="3347" max="3584" width="9.28125" style="229" customWidth="1"/>
    <col min="3585" max="3585" width="5.140625" style="229" customWidth="1"/>
    <col min="3586" max="3589" width="12.421875" style="229" customWidth="1"/>
    <col min="3590" max="3594" width="12.140625" style="229" customWidth="1"/>
    <col min="3595" max="3597" width="9.28125" style="229" hidden="1" customWidth="1"/>
    <col min="3598" max="3598" width="5.7109375" style="229" customWidth="1"/>
    <col min="3599" max="3602" width="9.28125" style="229" hidden="1" customWidth="1"/>
    <col min="3603" max="3840" width="9.28125" style="229" customWidth="1"/>
    <col min="3841" max="3841" width="5.140625" style="229" customWidth="1"/>
    <col min="3842" max="3845" width="12.421875" style="229" customWidth="1"/>
    <col min="3846" max="3850" width="12.140625" style="229" customWidth="1"/>
    <col min="3851" max="3853" width="9.28125" style="229" hidden="1" customWidth="1"/>
    <col min="3854" max="3854" width="5.7109375" style="229" customWidth="1"/>
    <col min="3855" max="3858" width="9.28125" style="229" hidden="1" customWidth="1"/>
    <col min="3859" max="4096" width="9.28125" style="229" customWidth="1"/>
    <col min="4097" max="4097" width="5.140625" style="229" customWidth="1"/>
    <col min="4098" max="4101" width="12.421875" style="229" customWidth="1"/>
    <col min="4102" max="4106" width="12.140625" style="229" customWidth="1"/>
    <col min="4107" max="4109" width="9.28125" style="229" hidden="1" customWidth="1"/>
    <col min="4110" max="4110" width="5.7109375" style="229" customWidth="1"/>
    <col min="4111" max="4114" width="9.28125" style="229" hidden="1" customWidth="1"/>
    <col min="4115" max="4352" width="9.28125" style="229" customWidth="1"/>
    <col min="4353" max="4353" width="5.140625" style="229" customWidth="1"/>
    <col min="4354" max="4357" width="12.421875" style="229" customWidth="1"/>
    <col min="4358" max="4362" width="12.140625" style="229" customWidth="1"/>
    <col min="4363" max="4365" width="9.28125" style="229" hidden="1" customWidth="1"/>
    <col min="4366" max="4366" width="5.7109375" style="229" customWidth="1"/>
    <col min="4367" max="4370" width="9.28125" style="229" hidden="1" customWidth="1"/>
    <col min="4371" max="4608" width="9.28125" style="229" customWidth="1"/>
    <col min="4609" max="4609" width="5.140625" style="229" customWidth="1"/>
    <col min="4610" max="4613" width="12.421875" style="229" customWidth="1"/>
    <col min="4614" max="4618" width="12.140625" style="229" customWidth="1"/>
    <col min="4619" max="4621" width="9.28125" style="229" hidden="1" customWidth="1"/>
    <col min="4622" max="4622" width="5.7109375" style="229" customWidth="1"/>
    <col min="4623" max="4626" width="9.28125" style="229" hidden="1" customWidth="1"/>
    <col min="4627" max="4864" width="9.28125" style="229" customWidth="1"/>
    <col min="4865" max="4865" width="5.140625" style="229" customWidth="1"/>
    <col min="4866" max="4869" width="12.421875" style="229" customWidth="1"/>
    <col min="4870" max="4874" width="12.140625" style="229" customWidth="1"/>
    <col min="4875" max="4877" width="9.28125" style="229" hidden="1" customWidth="1"/>
    <col min="4878" max="4878" width="5.7109375" style="229" customWidth="1"/>
    <col min="4879" max="4882" width="9.28125" style="229" hidden="1" customWidth="1"/>
    <col min="4883" max="5120" width="9.28125" style="229" customWidth="1"/>
    <col min="5121" max="5121" width="5.140625" style="229" customWidth="1"/>
    <col min="5122" max="5125" width="12.421875" style="229" customWidth="1"/>
    <col min="5126" max="5130" width="12.140625" style="229" customWidth="1"/>
    <col min="5131" max="5133" width="9.28125" style="229" hidden="1" customWidth="1"/>
    <col min="5134" max="5134" width="5.7109375" style="229" customWidth="1"/>
    <col min="5135" max="5138" width="9.28125" style="229" hidden="1" customWidth="1"/>
    <col min="5139" max="5376" width="9.28125" style="229" customWidth="1"/>
    <col min="5377" max="5377" width="5.140625" style="229" customWidth="1"/>
    <col min="5378" max="5381" width="12.421875" style="229" customWidth="1"/>
    <col min="5382" max="5386" width="12.140625" style="229" customWidth="1"/>
    <col min="5387" max="5389" width="9.28125" style="229" hidden="1" customWidth="1"/>
    <col min="5390" max="5390" width="5.7109375" style="229" customWidth="1"/>
    <col min="5391" max="5394" width="9.28125" style="229" hidden="1" customWidth="1"/>
    <col min="5395" max="5632" width="9.28125" style="229" customWidth="1"/>
    <col min="5633" max="5633" width="5.140625" style="229" customWidth="1"/>
    <col min="5634" max="5637" width="12.421875" style="229" customWidth="1"/>
    <col min="5638" max="5642" width="12.140625" style="229" customWidth="1"/>
    <col min="5643" max="5645" width="9.28125" style="229" hidden="1" customWidth="1"/>
    <col min="5646" max="5646" width="5.7109375" style="229" customWidth="1"/>
    <col min="5647" max="5650" width="9.28125" style="229" hidden="1" customWidth="1"/>
    <col min="5651" max="5888" width="9.28125" style="229" customWidth="1"/>
    <col min="5889" max="5889" width="5.140625" style="229" customWidth="1"/>
    <col min="5890" max="5893" width="12.421875" style="229" customWidth="1"/>
    <col min="5894" max="5898" width="12.140625" style="229" customWidth="1"/>
    <col min="5899" max="5901" width="9.28125" style="229" hidden="1" customWidth="1"/>
    <col min="5902" max="5902" width="5.7109375" style="229" customWidth="1"/>
    <col min="5903" max="5906" width="9.28125" style="229" hidden="1" customWidth="1"/>
    <col min="5907" max="6144" width="9.28125" style="229" customWidth="1"/>
    <col min="6145" max="6145" width="5.140625" style="229" customWidth="1"/>
    <col min="6146" max="6149" width="12.421875" style="229" customWidth="1"/>
    <col min="6150" max="6154" width="12.140625" style="229" customWidth="1"/>
    <col min="6155" max="6157" width="9.28125" style="229" hidden="1" customWidth="1"/>
    <col min="6158" max="6158" width="5.7109375" style="229" customWidth="1"/>
    <col min="6159" max="6162" width="9.28125" style="229" hidden="1" customWidth="1"/>
    <col min="6163" max="6400" width="9.28125" style="229" customWidth="1"/>
    <col min="6401" max="6401" width="5.140625" style="229" customWidth="1"/>
    <col min="6402" max="6405" width="12.421875" style="229" customWidth="1"/>
    <col min="6406" max="6410" width="12.140625" style="229" customWidth="1"/>
    <col min="6411" max="6413" width="9.28125" style="229" hidden="1" customWidth="1"/>
    <col min="6414" max="6414" width="5.7109375" style="229" customWidth="1"/>
    <col min="6415" max="6418" width="9.28125" style="229" hidden="1" customWidth="1"/>
    <col min="6419" max="6656" width="9.28125" style="229" customWidth="1"/>
    <col min="6657" max="6657" width="5.140625" style="229" customWidth="1"/>
    <col min="6658" max="6661" width="12.421875" style="229" customWidth="1"/>
    <col min="6662" max="6666" width="12.140625" style="229" customWidth="1"/>
    <col min="6667" max="6669" width="9.28125" style="229" hidden="1" customWidth="1"/>
    <col min="6670" max="6670" width="5.7109375" style="229" customWidth="1"/>
    <col min="6671" max="6674" width="9.28125" style="229" hidden="1" customWidth="1"/>
    <col min="6675" max="6912" width="9.28125" style="229" customWidth="1"/>
    <col min="6913" max="6913" width="5.140625" style="229" customWidth="1"/>
    <col min="6914" max="6917" width="12.421875" style="229" customWidth="1"/>
    <col min="6918" max="6922" width="12.140625" style="229" customWidth="1"/>
    <col min="6923" max="6925" width="9.28125" style="229" hidden="1" customWidth="1"/>
    <col min="6926" max="6926" width="5.7109375" style="229" customWidth="1"/>
    <col min="6927" max="6930" width="9.28125" style="229" hidden="1" customWidth="1"/>
    <col min="6931" max="7168" width="9.28125" style="229" customWidth="1"/>
    <col min="7169" max="7169" width="5.140625" style="229" customWidth="1"/>
    <col min="7170" max="7173" width="12.421875" style="229" customWidth="1"/>
    <col min="7174" max="7178" width="12.140625" style="229" customWidth="1"/>
    <col min="7179" max="7181" width="9.28125" style="229" hidden="1" customWidth="1"/>
    <col min="7182" max="7182" width="5.7109375" style="229" customWidth="1"/>
    <col min="7183" max="7186" width="9.28125" style="229" hidden="1" customWidth="1"/>
    <col min="7187" max="7424" width="9.28125" style="229" customWidth="1"/>
    <col min="7425" max="7425" width="5.140625" style="229" customWidth="1"/>
    <col min="7426" max="7429" width="12.421875" style="229" customWidth="1"/>
    <col min="7430" max="7434" width="12.140625" style="229" customWidth="1"/>
    <col min="7435" max="7437" width="9.28125" style="229" hidden="1" customWidth="1"/>
    <col min="7438" max="7438" width="5.7109375" style="229" customWidth="1"/>
    <col min="7439" max="7442" width="9.28125" style="229" hidden="1" customWidth="1"/>
    <col min="7443" max="7680" width="9.28125" style="229" customWidth="1"/>
    <col min="7681" max="7681" width="5.140625" style="229" customWidth="1"/>
    <col min="7682" max="7685" width="12.421875" style="229" customWidth="1"/>
    <col min="7686" max="7690" width="12.140625" style="229" customWidth="1"/>
    <col min="7691" max="7693" width="9.28125" style="229" hidden="1" customWidth="1"/>
    <col min="7694" max="7694" width="5.7109375" style="229" customWidth="1"/>
    <col min="7695" max="7698" width="9.28125" style="229" hidden="1" customWidth="1"/>
    <col min="7699" max="7936" width="9.28125" style="229" customWidth="1"/>
    <col min="7937" max="7937" width="5.140625" style="229" customWidth="1"/>
    <col min="7938" max="7941" width="12.421875" style="229" customWidth="1"/>
    <col min="7942" max="7946" width="12.140625" style="229" customWidth="1"/>
    <col min="7947" max="7949" width="9.28125" style="229" hidden="1" customWidth="1"/>
    <col min="7950" max="7950" width="5.7109375" style="229" customWidth="1"/>
    <col min="7951" max="7954" width="9.28125" style="229" hidden="1" customWidth="1"/>
    <col min="7955" max="8192" width="9.28125" style="229" customWidth="1"/>
    <col min="8193" max="8193" width="5.140625" style="229" customWidth="1"/>
    <col min="8194" max="8197" width="12.421875" style="229" customWidth="1"/>
    <col min="8198" max="8202" width="12.140625" style="229" customWidth="1"/>
    <col min="8203" max="8205" width="9.28125" style="229" hidden="1" customWidth="1"/>
    <col min="8206" max="8206" width="5.7109375" style="229" customWidth="1"/>
    <col min="8207" max="8210" width="9.28125" style="229" hidden="1" customWidth="1"/>
    <col min="8211" max="8448" width="9.28125" style="229" customWidth="1"/>
    <col min="8449" max="8449" width="5.140625" style="229" customWidth="1"/>
    <col min="8450" max="8453" width="12.421875" style="229" customWidth="1"/>
    <col min="8454" max="8458" width="12.140625" style="229" customWidth="1"/>
    <col min="8459" max="8461" width="9.28125" style="229" hidden="1" customWidth="1"/>
    <col min="8462" max="8462" width="5.7109375" style="229" customWidth="1"/>
    <col min="8463" max="8466" width="9.28125" style="229" hidden="1" customWidth="1"/>
    <col min="8467" max="8704" width="9.28125" style="229" customWidth="1"/>
    <col min="8705" max="8705" width="5.140625" style="229" customWidth="1"/>
    <col min="8706" max="8709" width="12.421875" style="229" customWidth="1"/>
    <col min="8710" max="8714" width="12.140625" style="229" customWidth="1"/>
    <col min="8715" max="8717" width="9.28125" style="229" hidden="1" customWidth="1"/>
    <col min="8718" max="8718" width="5.7109375" style="229" customWidth="1"/>
    <col min="8719" max="8722" width="9.28125" style="229" hidden="1" customWidth="1"/>
    <col min="8723" max="8960" width="9.28125" style="229" customWidth="1"/>
    <col min="8961" max="8961" width="5.140625" style="229" customWidth="1"/>
    <col min="8962" max="8965" width="12.421875" style="229" customWidth="1"/>
    <col min="8966" max="8970" width="12.140625" style="229" customWidth="1"/>
    <col min="8971" max="8973" width="9.28125" style="229" hidden="1" customWidth="1"/>
    <col min="8974" max="8974" width="5.7109375" style="229" customWidth="1"/>
    <col min="8975" max="8978" width="9.28125" style="229" hidden="1" customWidth="1"/>
    <col min="8979" max="9216" width="9.28125" style="229" customWidth="1"/>
    <col min="9217" max="9217" width="5.140625" style="229" customWidth="1"/>
    <col min="9218" max="9221" width="12.421875" style="229" customWidth="1"/>
    <col min="9222" max="9226" width="12.140625" style="229" customWidth="1"/>
    <col min="9227" max="9229" width="9.28125" style="229" hidden="1" customWidth="1"/>
    <col min="9230" max="9230" width="5.7109375" style="229" customWidth="1"/>
    <col min="9231" max="9234" width="9.28125" style="229" hidden="1" customWidth="1"/>
    <col min="9235" max="9472" width="9.28125" style="229" customWidth="1"/>
    <col min="9473" max="9473" width="5.140625" style="229" customWidth="1"/>
    <col min="9474" max="9477" width="12.421875" style="229" customWidth="1"/>
    <col min="9478" max="9482" width="12.140625" style="229" customWidth="1"/>
    <col min="9483" max="9485" width="9.28125" style="229" hidden="1" customWidth="1"/>
    <col min="9486" max="9486" width="5.7109375" style="229" customWidth="1"/>
    <col min="9487" max="9490" width="9.28125" style="229" hidden="1" customWidth="1"/>
    <col min="9491" max="9728" width="9.28125" style="229" customWidth="1"/>
    <col min="9729" max="9729" width="5.140625" style="229" customWidth="1"/>
    <col min="9730" max="9733" width="12.421875" style="229" customWidth="1"/>
    <col min="9734" max="9738" width="12.140625" style="229" customWidth="1"/>
    <col min="9739" max="9741" width="9.28125" style="229" hidden="1" customWidth="1"/>
    <col min="9742" max="9742" width="5.7109375" style="229" customWidth="1"/>
    <col min="9743" max="9746" width="9.28125" style="229" hidden="1" customWidth="1"/>
    <col min="9747" max="9984" width="9.28125" style="229" customWidth="1"/>
    <col min="9985" max="9985" width="5.140625" style="229" customWidth="1"/>
    <col min="9986" max="9989" width="12.421875" style="229" customWidth="1"/>
    <col min="9990" max="9994" width="12.140625" style="229" customWidth="1"/>
    <col min="9995" max="9997" width="9.28125" style="229" hidden="1" customWidth="1"/>
    <col min="9998" max="9998" width="5.7109375" style="229" customWidth="1"/>
    <col min="9999" max="10002" width="9.28125" style="229" hidden="1" customWidth="1"/>
    <col min="10003" max="10240" width="9.28125" style="229" customWidth="1"/>
    <col min="10241" max="10241" width="5.140625" style="229" customWidth="1"/>
    <col min="10242" max="10245" width="12.421875" style="229" customWidth="1"/>
    <col min="10246" max="10250" width="12.140625" style="229" customWidth="1"/>
    <col min="10251" max="10253" width="9.28125" style="229" hidden="1" customWidth="1"/>
    <col min="10254" max="10254" width="5.7109375" style="229" customWidth="1"/>
    <col min="10255" max="10258" width="9.28125" style="229" hidden="1" customWidth="1"/>
    <col min="10259" max="10496" width="9.28125" style="229" customWidth="1"/>
    <col min="10497" max="10497" width="5.140625" style="229" customWidth="1"/>
    <col min="10498" max="10501" width="12.421875" style="229" customWidth="1"/>
    <col min="10502" max="10506" width="12.140625" style="229" customWidth="1"/>
    <col min="10507" max="10509" width="9.28125" style="229" hidden="1" customWidth="1"/>
    <col min="10510" max="10510" width="5.7109375" style="229" customWidth="1"/>
    <col min="10511" max="10514" width="9.28125" style="229" hidden="1" customWidth="1"/>
    <col min="10515" max="10752" width="9.28125" style="229" customWidth="1"/>
    <col min="10753" max="10753" width="5.140625" style="229" customWidth="1"/>
    <col min="10754" max="10757" width="12.421875" style="229" customWidth="1"/>
    <col min="10758" max="10762" width="12.140625" style="229" customWidth="1"/>
    <col min="10763" max="10765" width="9.28125" style="229" hidden="1" customWidth="1"/>
    <col min="10766" max="10766" width="5.7109375" style="229" customWidth="1"/>
    <col min="10767" max="10770" width="9.28125" style="229" hidden="1" customWidth="1"/>
    <col min="10771" max="11008" width="9.28125" style="229" customWidth="1"/>
    <col min="11009" max="11009" width="5.140625" style="229" customWidth="1"/>
    <col min="11010" max="11013" width="12.421875" style="229" customWidth="1"/>
    <col min="11014" max="11018" width="12.140625" style="229" customWidth="1"/>
    <col min="11019" max="11021" width="9.28125" style="229" hidden="1" customWidth="1"/>
    <col min="11022" max="11022" width="5.7109375" style="229" customWidth="1"/>
    <col min="11023" max="11026" width="9.28125" style="229" hidden="1" customWidth="1"/>
    <col min="11027" max="11264" width="9.28125" style="229" customWidth="1"/>
    <col min="11265" max="11265" width="5.140625" style="229" customWidth="1"/>
    <col min="11266" max="11269" width="12.421875" style="229" customWidth="1"/>
    <col min="11270" max="11274" width="12.140625" style="229" customWidth="1"/>
    <col min="11275" max="11277" width="9.28125" style="229" hidden="1" customWidth="1"/>
    <col min="11278" max="11278" width="5.7109375" style="229" customWidth="1"/>
    <col min="11279" max="11282" width="9.28125" style="229" hidden="1" customWidth="1"/>
    <col min="11283" max="11520" width="9.28125" style="229" customWidth="1"/>
    <col min="11521" max="11521" width="5.140625" style="229" customWidth="1"/>
    <col min="11522" max="11525" width="12.421875" style="229" customWidth="1"/>
    <col min="11526" max="11530" width="12.140625" style="229" customWidth="1"/>
    <col min="11531" max="11533" width="9.28125" style="229" hidden="1" customWidth="1"/>
    <col min="11534" max="11534" width="5.7109375" style="229" customWidth="1"/>
    <col min="11535" max="11538" width="9.28125" style="229" hidden="1" customWidth="1"/>
    <col min="11539" max="11776" width="9.28125" style="229" customWidth="1"/>
    <col min="11777" max="11777" width="5.140625" style="229" customWidth="1"/>
    <col min="11778" max="11781" width="12.421875" style="229" customWidth="1"/>
    <col min="11782" max="11786" width="12.140625" style="229" customWidth="1"/>
    <col min="11787" max="11789" width="9.28125" style="229" hidden="1" customWidth="1"/>
    <col min="11790" max="11790" width="5.7109375" style="229" customWidth="1"/>
    <col min="11791" max="11794" width="9.28125" style="229" hidden="1" customWidth="1"/>
    <col min="11795" max="12032" width="9.28125" style="229" customWidth="1"/>
    <col min="12033" max="12033" width="5.140625" style="229" customWidth="1"/>
    <col min="12034" max="12037" width="12.421875" style="229" customWidth="1"/>
    <col min="12038" max="12042" width="12.140625" style="229" customWidth="1"/>
    <col min="12043" max="12045" width="9.28125" style="229" hidden="1" customWidth="1"/>
    <col min="12046" max="12046" width="5.7109375" style="229" customWidth="1"/>
    <col min="12047" max="12050" width="9.28125" style="229" hidden="1" customWidth="1"/>
    <col min="12051" max="12288" width="9.28125" style="229" customWidth="1"/>
    <col min="12289" max="12289" width="5.140625" style="229" customWidth="1"/>
    <col min="12290" max="12293" width="12.421875" style="229" customWidth="1"/>
    <col min="12294" max="12298" width="12.140625" style="229" customWidth="1"/>
    <col min="12299" max="12301" width="9.28125" style="229" hidden="1" customWidth="1"/>
    <col min="12302" max="12302" width="5.7109375" style="229" customWidth="1"/>
    <col min="12303" max="12306" width="9.28125" style="229" hidden="1" customWidth="1"/>
    <col min="12307" max="12544" width="9.28125" style="229" customWidth="1"/>
    <col min="12545" max="12545" width="5.140625" style="229" customWidth="1"/>
    <col min="12546" max="12549" width="12.421875" style="229" customWidth="1"/>
    <col min="12550" max="12554" width="12.140625" style="229" customWidth="1"/>
    <col min="12555" max="12557" width="9.28125" style="229" hidden="1" customWidth="1"/>
    <col min="12558" max="12558" width="5.7109375" style="229" customWidth="1"/>
    <col min="12559" max="12562" width="9.28125" style="229" hidden="1" customWidth="1"/>
    <col min="12563" max="12800" width="9.28125" style="229" customWidth="1"/>
    <col min="12801" max="12801" width="5.140625" style="229" customWidth="1"/>
    <col min="12802" max="12805" width="12.421875" style="229" customWidth="1"/>
    <col min="12806" max="12810" width="12.140625" style="229" customWidth="1"/>
    <col min="12811" max="12813" width="9.28125" style="229" hidden="1" customWidth="1"/>
    <col min="12814" max="12814" width="5.7109375" style="229" customWidth="1"/>
    <col min="12815" max="12818" width="9.28125" style="229" hidden="1" customWidth="1"/>
    <col min="12819" max="13056" width="9.28125" style="229" customWidth="1"/>
    <col min="13057" max="13057" width="5.140625" style="229" customWidth="1"/>
    <col min="13058" max="13061" width="12.421875" style="229" customWidth="1"/>
    <col min="13062" max="13066" width="12.140625" style="229" customWidth="1"/>
    <col min="13067" max="13069" width="9.28125" style="229" hidden="1" customWidth="1"/>
    <col min="13070" max="13070" width="5.7109375" style="229" customWidth="1"/>
    <col min="13071" max="13074" width="9.28125" style="229" hidden="1" customWidth="1"/>
    <col min="13075" max="13312" width="9.28125" style="229" customWidth="1"/>
    <col min="13313" max="13313" width="5.140625" style="229" customWidth="1"/>
    <col min="13314" max="13317" width="12.421875" style="229" customWidth="1"/>
    <col min="13318" max="13322" width="12.140625" style="229" customWidth="1"/>
    <col min="13323" max="13325" width="9.28125" style="229" hidden="1" customWidth="1"/>
    <col min="13326" max="13326" width="5.7109375" style="229" customWidth="1"/>
    <col min="13327" max="13330" width="9.28125" style="229" hidden="1" customWidth="1"/>
    <col min="13331" max="13568" width="9.28125" style="229" customWidth="1"/>
    <col min="13569" max="13569" width="5.140625" style="229" customWidth="1"/>
    <col min="13570" max="13573" width="12.421875" style="229" customWidth="1"/>
    <col min="13574" max="13578" width="12.140625" style="229" customWidth="1"/>
    <col min="13579" max="13581" width="9.28125" style="229" hidden="1" customWidth="1"/>
    <col min="13582" max="13582" width="5.7109375" style="229" customWidth="1"/>
    <col min="13583" max="13586" width="9.28125" style="229" hidden="1" customWidth="1"/>
    <col min="13587" max="13824" width="9.28125" style="229" customWidth="1"/>
    <col min="13825" max="13825" width="5.140625" style="229" customWidth="1"/>
    <col min="13826" max="13829" width="12.421875" style="229" customWidth="1"/>
    <col min="13830" max="13834" width="12.140625" style="229" customWidth="1"/>
    <col min="13835" max="13837" width="9.28125" style="229" hidden="1" customWidth="1"/>
    <col min="13838" max="13838" width="5.7109375" style="229" customWidth="1"/>
    <col min="13839" max="13842" width="9.28125" style="229" hidden="1" customWidth="1"/>
    <col min="13843" max="14080" width="9.28125" style="229" customWidth="1"/>
    <col min="14081" max="14081" width="5.140625" style="229" customWidth="1"/>
    <col min="14082" max="14085" width="12.421875" style="229" customWidth="1"/>
    <col min="14086" max="14090" width="12.140625" style="229" customWidth="1"/>
    <col min="14091" max="14093" width="9.28125" style="229" hidden="1" customWidth="1"/>
    <col min="14094" max="14094" width="5.7109375" style="229" customWidth="1"/>
    <col min="14095" max="14098" width="9.28125" style="229" hidden="1" customWidth="1"/>
    <col min="14099" max="14336" width="9.28125" style="229" customWidth="1"/>
    <col min="14337" max="14337" width="5.140625" style="229" customWidth="1"/>
    <col min="14338" max="14341" width="12.421875" style="229" customWidth="1"/>
    <col min="14342" max="14346" width="12.140625" style="229" customWidth="1"/>
    <col min="14347" max="14349" width="9.28125" style="229" hidden="1" customWidth="1"/>
    <col min="14350" max="14350" width="5.7109375" style="229" customWidth="1"/>
    <col min="14351" max="14354" width="9.28125" style="229" hidden="1" customWidth="1"/>
    <col min="14355" max="14592" width="9.28125" style="229" customWidth="1"/>
    <col min="14593" max="14593" width="5.140625" style="229" customWidth="1"/>
    <col min="14594" max="14597" width="12.421875" style="229" customWidth="1"/>
    <col min="14598" max="14602" width="12.140625" style="229" customWidth="1"/>
    <col min="14603" max="14605" width="9.28125" style="229" hidden="1" customWidth="1"/>
    <col min="14606" max="14606" width="5.7109375" style="229" customWidth="1"/>
    <col min="14607" max="14610" width="9.28125" style="229" hidden="1" customWidth="1"/>
    <col min="14611" max="14848" width="9.28125" style="229" customWidth="1"/>
    <col min="14849" max="14849" width="5.140625" style="229" customWidth="1"/>
    <col min="14850" max="14853" width="12.421875" style="229" customWidth="1"/>
    <col min="14854" max="14858" width="12.140625" style="229" customWidth="1"/>
    <col min="14859" max="14861" width="9.28125" style="229" hidden="1" customWidth="1"/>
    <col min="14862" max="14862" width="5.7109375" style="229" customWidth="1"/>
    <col min="14863" max="14866" width="9.28125" style="229" hidden="1" customWidth="1"/>
    <col min="14867" max="15104" width="9.28125" style="229" customWidth="1"/>
    <col min="15105" max="15105" width="5.140625" style="229" customWidth="1"/>
    <col min="15106" max="15109" width="12.421875" style="229" customWidth="1"/>
    <col min="15110" max="15114" width="12.140625" style="229" customWidth="1"/>
    <col min="15115" max="15117" width="9.28125" style="229" hidden="1" customWidth="1"/>
    <col min="15118" max="15118" width="5.7109375" style="229" customWidth="1"/>
    <col min="15119" max="15122" width="9.28125" style="229" hidden="1" customWidth="1"/>
    <col min="15123" max="15360" width="9.28125" style="229" customWidth="1"/>
    <col min="15361" max="15361" width="5.140625" style="229" customWidth="1"/>
    <col min="15362" max="15365" width="12.421875" style="229" customWidth="1"/>
    <col min="15366" max="15370" width="12.140625" style="229" customWidth="1"/>
    <col min="15371" max="15373" width="9.28125" style="229" hidden="1" customWidth="1"/>
    <col min="15374" max="15374" width="5.7109375" style="229" customWidth="1"/>
    <col min="15375" max="15378" width="9.28125" style="229" hidden="1" customWidth="1"/>
    <col min="15379" max="15616" width="9.28125" style="229" customWidth="1"/>
    <col min="15617" max="15617" width="5.140625" style="229" customWidth="1"/>
    <col min="15618" max="15621" width="12.421875" style="229" customWidth="1"/>
    <col min="15622" max="15626" width="12.140625" style="229" customWidth="1"/>
    <col min="15627" max="15629" width="9.28125" style="229" hidden="1" customWidth="1"/>
    <col min="15630" max="15630" width="5.7109375" style="229" customWidth="1"/>
    <col min="15631" max="15634" width="9.28125" style="229" hidden="1" customWidth="1"/>
    <col min="15635" max="15872" width="9.28125" style="229" customWidth="1"/>
    <col min="15873" max="15873" width="5.140625" style="229" customWidth="1"/>
    <col min="15874" max="15877" width="12.421875" style="229" customWidth="1"/>
    <col min="15878" max="15882" width="12.140625" style="229" customWidth="1"/>
    <col min="15883" max="15885" width="9.28125" style="229" hidden="1" customWidth="1"/>
    <col min="15886" max="15886" width="5.7109375" style="229" customWidth="1"/>
    <col min="15887" max="15890" width="9.28125" style="229" hidden="1" customWidth="1"/>
    <col min="15891" max="16128" width="9.28125" style="229" customWidth="1"/>
    <col min="16129" max="16129" width="5.140625" style="229" customWidth="1"/>
    <col min="16130" max="16133" width="12.421875" style="229" customWidth="1"/>
    <col min="16134" max="16138" width="12.140625" style="229" customWidth="1"/>
    <col min="16139" max="16141" width="9.28125" style="229" hidden="1" customWidth="1"/>
    <col min="16142" max="16142" width="5.7109375" style="229" customWidth="1"/>
    <col min="16143" max="16146" width="9.28125" style="229" hidden="1" customWidth="1"/>
    <col min="16147" max="16384" width="9.28125" style="229" customWidth="1"/>
  </cols>
  <sheetData>
    <row r="1" spans="2:10" ht="12">
      <c r="B1" s="228"/>
      <c r="C1" s="228"/>
      <c r="D1" s="228"/>
      <c r="E1" s="228"/>
      <c r="F1" s="228"/>
      <c r="G1" s="228"/>
      <c r="H1" s="228"/>
      <c r="I1" s="228"/>
      <c r="J1" s="228"/>
    </row>
    <row r="2" spans="2:10" ht="37.5" customHeight="1">
      <c r="B2" s="637" t="s">
        <v>1644</v>
      </c>
      <c r="C2" s="637"/>
      <c r="D2" s="638" t="s">
        <v>1645</v>
      </c>
      <c r="E2" s="638"/>
      <c r="F2" s="638"/>
      <c r="G2" s="638"/>
      <c r="H2" s="638"/>
      <c r="I2" s="638"/>
      <c r="J2" s="638"/>
    </row>
    <row r="3" spans="2:10" ht="19.5" customHeight="1">
      <c r="B3" s="639" t="s">
        <v>1646</v>
      </c>
      <c r="C3" s="639"/>
      <c r="D3" s="641" t="s">
        <v>1647</v>
      </c>
      <c r="E3" s="641"/>
      <c r="F3" s="641"/>
      <c r="G3" s="641"/>
      <c r="H3" s="641"/>
      <c r="I3" s="641"/>
      <c r="J3" s="641"/>
    </row>
    <row r="4" spans="2:10" ht="19.5" customHeight="1" thickBot="1">
      <c r="B4" s="640"/>
      <c r="C4" s="640"/>
      <c r="D4" s="642"/>
      <c r="E4" s="642"/>
      <c r="F4" s="642"/>
      <c r="G4" s="642"/>
      <c r="H4" s="642"/>
      <c r="I4" s="642"/>
      <c r="J4" s="642"/>
    </row>
    <row r="5" spans="2:14" ht="36">
      <c r="B5" s="228"/>
      <c r="C5" s="228"/>
      <c r="D5" s="228"/>
      <c r="E5" s="228"/>
      <c r="F5" s="228"/>
      <c r="G5" s="228"/>
      <c r="H5" s="228"/>
      <c r="I5" s="228"/>
      <c r="J5" s="228"/>
      <c r="L5" s="230" t="s">
        <v>1648</v>
      </c>
      <c r="M5" s="231">
        <v>0</v>
      </c>
      <c r="N5" s="232"/>
    </row>
    <row r="6" spans="2:13" ht="24.75">
      <c r="B6" s="643" t="s">
        <v>1649</v>
      </c>
      <c r="C6" s="644"/>
      <c r="D6" s="645"/>
      <c r="E6" s="645"/>
      <c r="F6" s="646" t="s">
        <v>1650</v>
      </c>
      <c r="G6" s="647"/>
      <c r="H6" s="648" t="s">
        <v>1651</v>
      </c>
      <c r="I6" s="649"/>
      <c r="J6" s="649"/>
      <c r="L6" s="233" t="s">
        <v>1652</v>
      </c>
      <c r="M6" s="234">
        <v>0</v>
      </c>
    </row>
    <row r="7" spans="2:10" ht="12">
      <c r="B7" s="650"/>
      <c r="C7" s="650"/>
      <c r="D7" s="650"/>
      <c r="E7" s="228"/>
      <c r="F7" s="651"/>
      <c r="G7" s="651"/>
      <c r="H7" s="651"/>
      <c r="I7" s="228"/>
      <c r="J7" s="228"/>
    </row>
    <row r="8" spans="2:10" ht="12">
      <c r="B8" s="644" t="s">
        <v>1653</v>
      </c>
      <c r="C8" s="644"/>
      <c r="D8" s="652"/>
      <c r="E8" s="652"/>
      <c r="F8" s="653" t="s">
        <v>1654</v>
      </c>
      <c r="G8" s="653"/>
      <c r="H8" s="654">
        <v>380</v>
      </c>
      <c r="I8" s="654"/>
      <c r="J8" s="654"/>
    </row>
    <row r="9" spans="2:10" ht="12">
      <c r="B9" s="651"/>
      <c r="C9" s="651"/>
      <c r="D9" s="651"/>
      <c r="E9" s="228"/>
      <c r="F9" s="657"/>
      <c r="G9" s="657"/>
      <c r="H9" s="657"/>
      <c r="I9" s="228"/>
      <c r="J9" s="228"/>
    </row>
    <row r="10" spans="2:10" ht="15">
      <c r="B10" s="644" t="s">
        <v>1655</v>
      </c>
      <c r="C10" s="644"/>
      <c r="D10" s="652" t="s">
        <v>1651</v>
      </c>
      <c r="E10" s="652"/>
      <c r="F10" s="658" t="s">
        <v>1656</v>
      </c>
      <c r="G10" s="658"/>
      <c r="H10" s="659" t="s">
        <v>1657</v>
      </c>
      <c r="I10" s="660"/>
      <c r="J10" s="660"/>
    </row>
    <row r="11" spans="2:10" ht="15">
      <c r="B11" s="235"/>
      <c r="C11" s="235"/>
      <c r="D11" s="235"/>
      <c r="E11" s="235"/>
      <c r="F11" s="236"/>
      <c r="G11" s="236"/>
      <c r="H11" s="237"/>
      <c r="I11" s="238"/>
      <c r="J11" s="238"/>
    </row>
    <row r="12" spans="2:10" ht="13.5" thickBot="1">
      <c r="B12" s="239"/>
      <c r="C12" s="239"/>
      <c r="D12" s="239"/>
      <c r="E12" s="239"/>
      <c r="F12" s="239"/>
      <c r="G12" s="239"/>
      <c r="H12" s="239"/>
      <c r="I12" s="239"/>
      <c r="J12" s="239"/>
    </row>
    <row r="13" spans="2:10" ht="12">
      <c r="B13" s="228"/>
      <c r="C13" s="228"/>
      <c r="D13" s="228"/>
      <c r="E13" s="228"/>
      <c r="F13" s="228"/>
      <c r="G13" s="228"/>
      <c r="H13" s="228"/>
      <c r="I13" s="228"/>
      <c r="J13" s="228"/>
    </row>
    <row r="14" spans="2:10" ht="12">
      <c r="B14" s="661" t="s">
        <v>1658</v>
      </c>
      <c r="C14" s="661"/>
      <c r="D14" s="661"/>
      <c r="E14" s="661"/>
      <c r="F14" s="240"/>
      <c r="G14" s="240"/>
      <c r="H14" s="240"/>
      <c r="I14" s="240"/>
      <c r="J14" s="240"/>
    </row>
    <row r="15" spans="2:10" ht="12">
      <c r="B15" s="655" t="s">
        <v>1659</v>
      </c>
      <c r="C15" s="655"/>
      <c r="D15" s="655"/>
      <c r="E15" s="655"/>
      <c r="F15" s="241"/>
      <c r="G15" s="656">
        <f>'VV_EL - Položky'!I143</f>
        <v>0</v>
      </c>
      <c r="H15" s="656"/>
      <c r="I15" s="242"/>
      <c r="J15" s="228" t="s">
        <v>1660</v>
      </c>
    </row>
    <row r="16" spans="2:10" ht="15">
      <c r="B16" s="662" t="s">
        <v>1661</v>
      </c>
      <c r="C16" s="655"/>
      <c r="D16" s="655"/>
      <c r="E16" s="655"/>
      <c r="F16" s="243">
        <v>0</v>
      </c>
      <c r="G16" s="656">
        <f>G15*F16</f>
        <v>0</v>
      </c>
      <c r="H16" s="656"/>
      <c r="I16" s="242"/>
      <c r="J16" s="228" t="s">
        <v>1660</v>
      </c>
    </row>
    <row r="17" spans="2:10" ht="12">
      <c r="B17" s="655" t="s">
        <v>1662</v>
      </c>
      <c r="C17" s="655"/>
      <c r="D17" s="655"/>
      <c r="E17" s="655"/>
      <c r="F17" s="241"/>
      <c r="G17" s="656">
        <f>'VV_EL - Položky'!F139</f>
        <v>0</v>
      </c>
      <c r="H17" s="656"/>
      <c r="I17" s="242"/>
      <c r="J17" s="228" t="s">
        <v>1660</v>
      </c>
    </row>
    <row r="18" spans="2:10" ht="12">
      <c r="B18" s="655" t="s">
        <v>1663</v>
      </c>
      <c r="C18" s="655"/>
      <c r="D18" s="655"/>
      <c r="E18" s="655"/>
      <c r="F18" s="241"/>
      <c r="G18" s="656">
        <f>'VV_EL - Položky'!H139</f>
        <v>0</v>
      </c>
      <c r="H18" s="656"/>
      <c r="I18" s="242"/>
      <c r="J18" s="228" t="s">
        <v>1660</v>
      </c>
    </row>
    <row r="19" spans="2:10" ht="15">
      <c r="B19" s="662" t="s">
        <v>1664</v>
      </c>
      <c r="C19" s="655"/>
      <c r="D19" s="655"/>
      <c r="E19" s="655"/>
      <c r="F19" s="241"/>
      <c r="G19" s="656">
        <v>0</v>
      </c>
      <c r="H19" s="656"/>
      <c r="I19" s="242"/>
      <c r="J19" s="228" t="s">
        <v>1660</v>
      </c>
    </row>
    <row r="20" spans="2:10" ht="12">
      <c r="B20" s="663" t="s">
        <v>1665</v>
      </c>
      <c r="C20" s="663"/>
      <c r="D20" s="663"/>
      <c r="E20" s="663"/>
      <c r="F20" s="244"/>
      <c r="G20" s="664">
        <f>SUM(G15:H19)</f>
        <v>0</v>
      </c>
      <c r="H20" s="664"/>
      <c r="I20" s="245"/>
      <c r="J20" s="246" t="s">
        <v>1660</v>
      </c>
    </row>
    <row r="21" spans="2:10" ht="13.5" thickBot="1">
      <c r="B21" s="239"/>
      <c r="C21" s="239"/>
      <c r="D21" s="239"/>
      <c r="E21" s="239"/>
      <c r="F21" s="247"/>
      <c r="G21" s="248"/>
      <c r="H21" s="248"/>
      <c r="I21" s="239"/>
      <c r="J21" s="239"/>
    </row>
    <row r="22" spans="2:10" ht="12">
      <c r="B22" s="228"/>
      <c r="C22" s="228"/>
      <c r="D22" s="228"/>
      <c r="E22" s="228"/>
      <c r="F22" s="241"/>
      <c r="G22" s="249"/>
      <c r="H22" s="249"/>
      <c r="I22" s="228"/>
      <c r="J22" s="228"/>
    </row>
    <row r="23" spans="2:10" ht="15">
      <c r="B23" s="662" t="s">
        <v>1666</v>
      </c>
      <c r="C23" s="655"/>
      <c r="D23" s="655"/>
      <c r="E23" s="655"/>
      <c r="F23" s="243">
        <v>0</v>
      </c>
      <c r="G23" s="656">
        <f>G18*F23</f>
        <v>0</v>
      </c>
      <c r="H23" s="656"/>
      <c r="I23" s="242"/>
      <c r="J23" s="228" t="s">
        <v>1660</v>
      </c>
    </row>
    <row r="24" spans="2:10" ht="15">
      <c r="B24" s="662" t="s">
        <v>1667</v>
      </c>
      <c r="C24" s="655"/>
      <c r="D24" s="655"/>
      <c r="E24" s="655"/>
      <c r="F24" s="243">
        <v>0</v>
      </c>
      <c r="G24" s="656">
        <f>G19*F24</f>
        <v>0</v>
      </c>
      <c r="H24" s="656"/>
      <c r="I24" s="242"/>
      <c r="J24" s="228" t="s">
        <v>1660</v>
      </c>
    </row>
    <row r="25" spans="2:10" ht="12">
      <c r="B25" s="663" t="s">
        <v>1668</v>
      </c>
      <c r="C25" s="663"/>
      <c r="D25" s="663"/>
      <c r="E25" s="663"/>
      <c r="F25" s="241"/>
      <c r="G25" s="664">
        <f>SUM(G23:H24)</f>
        <v>0</v>
      </c>
      <c r="H25" s="664"/>
      <c r="I25" s="250"/>
      <c r="J25" s="250" t="s">
        <v>1660</v>
      </c>
    </row>
    <row r="26" spans="2:10" ht="12">
      <c r="B26" s="228"/>
      <c r="C26" s="228"/>
      <c r="D26" s="228"/>
      <c r="E26" s="228"/>
      <c r="F26" s="241"/>
      <c r="G26" s="249"/>
      <c r="H26" s="249"/>
      <c r="I26" s="228"/>
      <c r="J26" s="228"/>
    </row>
    <row r="27" spans="2:10" ht="15">
      <c r="B27" s="662" t="s">
        <v>1669</v>
      </c>
      <c r="C27" s="655"/>
      <c r="D27" s="655"/>
      <c r="E27" s="655"/>
      <c r="F27" s="243">
        <v>0</v>
      </c>
      <c r="G27" s="656">
        <f>G20*F27</f>
        <v>0</v>
      </c>
      <c r="H27" s="656"/>
      <c r="I27" s="228"/>
      <c r="J27" s="228" t="s">
        <v>1660</v>
      </c>
    </row>
    <row r="28" spans="2:10" ht="12">
      <c r="B28" s="665" t="s">
        <v>1670</v>
      </c>
      <c r="C28" s="655"/>
      <c r="D28" s="655"/>
      <c r="E28" s="655"/>
      <c r="F28" s="243">
        <v>0</v>
      </c>
      <c r="G28" s="656">
        <f>G20*F28</f>
        <v>0</v>
      </c>
      <c r="H28" s="656"/>
      <c r="I28" s="228"/>
      <c r="J28" s="228" t="s">
        <v>1660</v>
      </c>
    </row>
    <row r="29" spans="2:10" ht="12">
      <c r="B29" s="661" t="s">
        <v>1671</v>
      </c>
      <c r="C29" s="661"/>
      <c r="D29" s="661"/>
      <c r="E29" s="661"/>
      <c r="F29" s="240"/>
      <c r="G29" s="664">
        <f>G20+G25+G27+G28</f>
        <v>0</v>
      </c>
      <c r="H29" s="664"/>
      <c r="I29" s="250"/>
      <c r="J29" s="250" t="s">
        <v>1660</v>
      </c>
    </row>
    <row r="30" spans="2:10" ht="13.5" thickBot="1">
      <c r="B30" s="239"/>
      <c r="C30" s="239"/>
      <c r="D30" s="239"/>
      <c r="E30" s="239"/>
      <c r="F30" s="239"/>
      <c r="G30" s="248"/>
      <c r="H30" s="248"/>
      <c r="I30" s="239"/>
      <c r="J30" s="239"/>
    </row>
    <row r="31" spans="2:10" ht="12">
      <c r="B31" s="228"/>
      <c r="C31" s="228"/>
      <c r="D31" s="228"/>
      <c r="E31" s="228"/>
      <c r="F31" s="228"/>
      <c r="G31" s="249"/>
      <c r="H31" s="249"/>
      <c r="I31" s="228"/>
      <c r="J31" s="228"/>
    </row>
    <row r="32" spans="2:10" ht="12">
      <c r="B32" s="668" t="s">
        <v>1672</v>
      </c>
      <c r="C32" s="668"/>
      <c r="D32" s="668"/>
      <c r="E32" s="668"/>
      <c r="F32" s="241"/>
      <c r="G32" s="249"/>
      <c r="H32" s="249"/>
      <c r="I32" s="228"/>
      <c r="J32" s="228"/>
    </row>
    <row r="33" spans="2:10" ht="28.5" customHeight="1">
      <c r="B33" s="669" t="s">
        <v>1673</v>
      </c>
      <c r="C33" s="670"/>
      <c r="D33" s="670"/>
      <c r="E33" s="670"/>
      <c r="F33" s="243">
        <v>0</v>
      </c>
      <c r="G33" s="656">
        <f>G29*F33</f>
        <v>0</v>
      </c>
      <c r="H33" s="656"/>
      <c r="I33" s="228"/>
      <c r="J33" s="228" t="s">
        <v>1660</v>
      </c>
    </row>
    <row r="34" spans="2:10" ht="12">
      <c r="B34" s="665" t="s">
        <v>1674</v>
      </c>
      <c r="C34" s="655"/>
      <c r="D34" s="655"/>
      <c r="E34" s="655"/>
      <c r="F34" s="243">
        <v>0</v>
      </c>
      <c r="G34" s="656">
        <f>G29*F34</f>
        <v>0</v>
      </c>
      <c r="H34" s="656"/>
      <c r="I34" s="228"/>
      <c r="J34" s="228" t="s">
        <v>1660</v>
      </c>
    </row>
    <row r="35" spans="2:10" ht="12">
      <c r="B35" s="671" t="s">
        <v>1675</v>
      </c>
      <c r="C35" s="671"/>
      <c r="D35" s="671"/>
      <c r="E35" s="671"/>
      <c r="F35" s="241"/>
      <c r="G35" s="664">
        <f>SUM(G33:H34)</f>
        <v>0</v>
      </c>
      <c r="H35" s="664"/>
      <c r="I35" s="250"/>
      <c r="J35" s="250" t="s">
        <v>1660</v>
      </c>
    </row>
    <row r="36" spans="2:10" ht="13.5" thickBot="1">
      <c r="B36" s="239"/>
      <c r="C36" s="239"/>
      <c r="D36" s="239"/>
      <c r="E36" s="239"/>
      <c r="F36" s="239"/>
      <c r="G36" s="248"/>
      <c r="H36" s="248"/>
      <c r="I36" s="239"/>
      <c r="J36" s="239"/>
    </row>
    <row r="37" spans="2:10" ht="12">
      <c r="B37" s="228"/>
      <c r="C37" s="228"/>
      <c r="D37" s="228"/>
      <c r="E37" s="228"/>
      <c r="F37" s="228"/>
      <c r="G37" s="249"/>
      <c r="H37" s="249"/>
      <c r="I37" s="228"/>
      <c r="J37" s="228"/>
    </row>
    <row r="38" spans="2:10" ht="12">
      <c r="B38" s="665" t="s">
        <v>1676</v>
      </c>
      <c r="C38" s="655"/>
      <c r="D38" s="655"/>
      <c r="E38" s="655"/>
      <c r="F38" s="243">
        <v>0</v>
      </c>
      <c r="G38" s="656">
        <f>G29*F38</f>
        <v>0</v>
      </c>
      <c r="H38" s="656"/>
      <c r="I38" s="228"/>
      <c r="J38" s="228" t="s">
        <v>1660</v>
      </c>
    </row>
    <row r="39" spans="2:10" ht="13.5" thickBot="1">
      <c r="B39" s="239"/>
      <c r="C39" s="239"/>
      <c r="D39" s="239"/>
      <c r="E39" s="239"/>
      <c r="F39" s="239"/>
      <c r="G39" s="248"/>
      <c r="H39" s="248"/>
      <c r="I39" s="239"/>
      <c r="J39" s="239"/>
    </row>
    <row r="40" spans="2:10" ht="12">
      <c r="B40" s="228"/>
      <c r="C40" s="228"/>
      <c r="D40" s="228"/>
      <c r="E40" s="228"/>
      <c r="F40" s="228"/>
      <c r="G40" s="249"/>
      <c r="H40" s="249"/>
      <c r="I40" s="228"/>
      <c r="J40" s="228"/>
    </row>
    <row r="41" spans="2:20" ht="18">
      <c r="B41" s="666" t="s">
        <v>1677</v>
      </c>
      <c r="C41" s="666"/>
      <c r="D41" s="666"/>
      <c r="E41" s="666"/>
      <c r="F41" s="251"/>
      <c r="G41" s="667">
        <f>G29+G35+G38</f>
        <v>0</v>
      </c>
      <c r="H41" s="667"/>
      <c r="I41" s="252"/>
      <c r="J41" s="253" t="s">
        <v>1660</v>
      </c>
      <c r="O41" s="254">
        <f>G41</f>
        <v>0</v>
      </c>
      <c r="P41" s="254">
        <f>G41</f>
        <v>0</v>
      </c>
      <c r="R41" s="254">
        <f>G41</f>
        <v>0</v>
      </c>
      <c r="T41" s="254">
        <f>G41</f>
        <v>0</v>
      </c>
    </row>
    <row r="42" spans="2:10" ht="12">
      <c r="B42" s="228"/>
      <c r="C42" s="228"/>
      <c r="D42" s="228"/>
      <c r="E42" s="228"/>
      <c r="F42" s="228"/>
      <c r="G42" s="249"/>
      <c r="H42" s="249"/>
      <c r="I42" s="228"/>
      <c r="J42" s="228"/>
    </row>
    <row r="43" spans="2:10" ht="12">
      <c r="B43" s="228"/>
      <c r="C43" s="228"/>
      <c r="D43" s="228"/>
      <c r="E43" s="228"/>
      <c r="F43" s="228"/>
      <c r="G43" s="228"/>
      <c r="H43" s="228"/>
      <c r="I43" s="228"/>
      <c r="J43" s="228"/>
    </row>
  </sheetData>
  <sheetProtection password="DAFF" sheet="1" objects="1" scenarios="1"/>
  <protectedRanges>
    <protectedRange sqref="B1:J1 C3:C4 B2:C2 B6:J42" name="Oblast1"/>
    <protectedRange sqref="B3:B4" name="Oblast1_1"/>
    <protectedRange sqref="D2:J2" name="Oblast1_2"/>
    <protectedRange sqref="D3 E3:J4" name="Oblast1_3"/>
  </protectedRanges>
  <mergeCells count="56">
    <mergeCell ref="B38:E38"/>
    <mergeCell ref="G38:H38"/>
    <mergeCell ref="B41:E41"/>
    <mergeCell ref="G41:H41"/>
    <mergeCell ref="B32:E32"/>
    <mergeCell ref="B33:E33"/>
    <mergeCell ref="G33:H33"/>
    <mergeCell ref="B34:E34"/>
    <mergeCell ref="G34:H34"/>
    <mergeCell ref="B35:E35"/>
    <mergeCell ref="G35:H35"/>
    <mergeCell ref="B27:E27"/>
    <mergeCell ref="G27:H27"/>
    <mergeCell ref="B28:E28"/>
    <mergeCell ref="G28:H28"/>
    <mergeCell ref="B29:E29"/>
    <mergeCell ref="G29:H29"/>
    <mergeCell ref="B23:E23"/>
    <mergeCell ref="G23:H23"/>
    <mergeCell ref="B24:E24"/>
    <mergeCell ref="G24:H24"/>
    <mergeCell ref="B25:E25"/>
    <mergeCell ref="G25:H25"/>
    <mergeCell ref="B18:E18"/>
    <mergeCell ref="G18:H18"/>
    <mergeCell ref="B19:E19"/>
    <mergeCell ref="G19:H19"/>
    <mergeCell ref="B20:E20"/>
    <mergeCell ref="G20:H20"/>
    <mergeCell ref="B17:E17"/>
    <mergeCell ref="G17:H17"/>
    <mergeCell ref="B9:D9"/>
    <mergeCell ref="F9:H9"/>
    <mergeCell ref="B10:C10"/>
    <mergeCell ref="D10:E10"/>
    <mergeCell ref="F10:G10"/>
    <mergeCell ref="H10:J10"/>
    <mergeCell ref="B14:E14"/>
    <mergeCell ref="B15:E15"/>
    <mergeCell ref="G15:H15"/>
    <mergeCell ref="B16:E16"/>
    <mergeCell ref="G16:H16"/>
    <mergeCell ref="B7:D7"/>
    <mergeCell ref="F7:H7"/>
    <mergeCell ref="B8:C8"/>
    <mergeCell ref="D8:E8"/>
    <mergeCell ref="F8:G8"/>
    <mergeCell ref="H8:J8"/>
    <mergeCell ref="B2:C2"/>
    <mergeCell ref="D2:J2"/>
    <mergeCell ref="B3:C4"/>
    <mergeCell ref="D3:J4"/>
    <mergeCell ref="B6:C6"/>
    <mergeCell ref="D6:E6"/>
    <mergeCell ref="F6:G6"/>
    <mergeCell ref="H6:J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147"/>
  <sheetViews>
    <sheetView showGridLines="0" view="pageBreakPreview" zoomScale="80" zoomScaleSheetLayoutView="80" workbookViewId="0" topLeftCell="A1">
      <selection activeCell="D8" sqref="D8"/>
    </sheetView>
  </sheetViews>
  <sheetFormatPr defaultColWidth="9.140625" defaultRowHeight="12"/>
  <cols>
    <col min="1" max="1" width="6.7109375" style="264" customWidth="1"/>
    <col min="2" max="2" width="80.8515625" style="264" customWidth="1"/>
    <col min="3" max="3" width="8.28125" style="264" customWidth="1"/>
    <col min="4" max="4" width="9.421875" style="286" bestFit="1" customWidth="1"/>
    <col min="5" max="5" width="12.7109375" style="258" customWidth="1"/>
    <col min="6" max="6" width="12.7109375" style="264" bestFit="1" customWidth="1"/>
    <col min="7" max="7" width="13.7109375" style="258" customWidth="1"/>
    <col min="8" max="8" width="13.140625" style="264" bestFit="1" customWidth="1"/>
    <col min="9" max="9" width="17.140625" style="264" customWidth="1"/>
    <col min="10" max="10" width="12.421875" style="264" customWidth="1"/>
    <col min="11" max="15" width="15.00390625" style="264" hidden="1" customWidth="1"/>
    <col min="16" max="16" width="15.00390625" style="358" customWidth="1"/>
    <col min="17" max="17" width="15.00390625" style="264" customWidth="1"/>
    <col min="18" max="256" width="9.28125" style="264" customWidth="1"/>
    <col min="257" max="257" width="6.7109375" style="264" customWidth="1"/>
    <col min="258" max="258" width="80.8515625" style="264" customWidth="1"/>
    <col min="259" max="259" width="8.28125" style="264" customWidth="1"/>
    <col min="260" max="260" width="9.421875" style="264" bestFit="1" customWidth="1"/>
    <col min="261" max="261" width="12.7109375" style="264" customWidth="1"/>
    <col min="262" max="262" width="12.7109375" style="264" bestFit="1" customWidth="1"/>
    <col min="263" max="263" width="13.7109375" style="264" customWidth="1"/>
    <col min="264" max="264" width="13.140625" style="264" bestFit="1" customWidth="1"/>
    <col min="265" max="265" width="17.140625" style="264" customWidth="1"/>
    <col min="266" max="266" width="12.421875" style="264" customWidth="1"/>
    <col min="267" max="271" width="9.140625" style="264" hidden="1" customWidth="1"/>
    <col min="272" max="273" width="15.00390625" style="264" customWidth="1"/>
    <col min="274" max="512" width="9.28125" style="264" customWidth="1"/>
    <col min="513" max="513" width="6.7109375" style="264" customWidth="1"/>
    <col min="514" max="514" width="80.8515625" style="264" customWidth="1"/>
    <col min="515" max="515" width="8.28125" style="264" customWidth="1"/>
    <col min="516" max="516" width="9.421875" style="264" bestFit="1" customWidth="1"/>
    <col min="517" max="517" width="12.7109375" style="264" customWidth="1"/>
    <col min="518" max="518" width="12.7109375" style="264" bestFit="1" customWidth="1"/>
    <col min="519" max="519" width="13.7109375" style="264" customWidth="1"/>
    <col min="520" max="520" width="13.140625" style="264" bestFit="1" customWidth="1"/>
    <col min="521" max="521" width="17.140625" style="264" customWidth="1"/>
    <col min="522" max="522" width="12.421875" style="264" customWidth="1"/>
    <col min="523" max="527" width="9.140625" style="264" hidden="1" customWidth="1"/>
    <col min="528" max="529" width="15.00390625" style="264" customWidth="1"/>
    <col min="530" max="768" width="9.28125" style="264" customWidth="1"/>
    <col min="769" max="769" width="6.7109375" style="264" customWidth="1"/>
    <col min="770" max="770" width="80.8515625" style="264" customWidth="1"/>
    <col min="771" max="771" width="8.28125" style="264" customWidth="1"/>
    <col min="772" max="772" width="9.421875" style="264" bestFit="1" customWidth="1"/>
    <col min="773" max="773" width="12.7109375" style="264" customWidth="1"/>
    <col min="774" max="774" width="12.7109375" style="264" bestFit="1" customWidth="1"/>
    <col min="775" max="775" width="13.7109375" style="264" customWidth="1"/>
    <col min="776" max="776" width="13.140625" style="264" bestFit="1" customWidth="1"/>
    <col min="777" max="777" width="17.140625" style="264" customWidth="1"/>
    <col min="778" max="778" width="12.421875" style="264" customWidth="1"/>
    <col min="779" max="783" width="9.140625" style="264" hidden="1" customWidth="1"/>
    <col min="784" max="785" width="15.00390625" style="264" customWidth="1"/>
    <col min="786" max="1024" width="9.28125" style="264" customWidth="1"/>
    <col min="1025" max="1025" width="6.7109375" style="264" customWidth="1"/>
    <col min="1026" max="1026" width="80.8515625" style="264" customWidth="1"/>
    <col min="1027" max="1027" width="8.28125" style="264" customWidth="1"/>
    <col min="1028" max="1028" width="9.421875" style="264" bestFit="1" customWidth="1"/>
    <col min="1029" max="1029" width="12.7109375" style="264" customWidth="1"/>
    <col min="1030" max="1030" width="12.7109375" style="264" bestFit="1" customWidth="1"/>
    <col min="1031" max="1031" width="13.7109375" style="264" customWidth="1"/>
    <col min="1032" max="1032" width="13.140625" style="264" bestFit="1" customWidth="1"/>
    <col min="1033" max="1033" width="17.140625" style="264" customWidth="1"/>
    <col min="1034" max="1034" width="12.421875" style="264" customWidth="1"/>
    <col min="1035" max="1039" width="9.140625" style="264" hidden="1" customWidth="1"/>
    <col min="1040" max="1041" width="15.00390625" style="264" customWidth="1"/>
    <col min="1042" max="1280" width="9.28125" style="264" customWidth="1"/>
    <col min="1281" max="1281" width="6.7109375" style="264" customWidth="1"/>
    <col min="1282" max="1282" width="80.8515625" style="264" customWidth="1"/>
    <col min="1283" max="1283" width="8.28125" style="264" customWidth="1"/>
    <col min="1284" max="1284" width="9.421875" style="264" bestFit="1" customWidth="1"/>
    <col min="1285" max="1285" width="12.7109375" style="264" customWidth="1"/>
    <col min="1286" max="1286" width="12.7109375" style="264" bestFit="1" customWidth="1"/>
    <col min="1287" max="1287" width="13.7109375" style="264" customWidth="1"/>
    <col min="1288" max="1288" width="13.140625" style="264" bestFit="1" customWidth="1"/>
    <col min="1289" max="1289" width="17.140625" style="264" customWidth="1"/>
    <col min="1290" max="1290" width="12.421875" style="264" customWidth="1"/>
    <col min="1291" max="1295" width="9.140625" style="264" hidden="1" customWidth="1"/>
    <col min="1296" max="1297" width="15.00390625" style="264" customWidth="1"/>
    <col min="1298" max="1536" width="9.28125" style="264" customWidth="1"/>
    <col min="1537" max="1537" width="6.7109375" style="264" customWidth="1"/>
    <col min="1538" max="1538" width="80.8515625" style="264" customWidth="1"/>
    <col min="1539" max="1539" width="8.28125" style="264" customWidth="1"/>
    <col min="1540" max="1540" width="9.421875" style="264" bestFit="1" customWidth="1"/>
    <col min="1541" max="1541" width="12.7109375" style="264" customWidth="1"/>
    <col min="1542" max="1542" width="12.7109375" style="264" bestFit="1" customWidth="1"/>
    <col min="1543" max="1543" width="13.7109375" style="264" customWidth="1"/>
    <col min="1544" max="1544" width="13.140625" style="264" bestFit="1" customWidth="1"/>
    <col min="1545" max="1545" width="17.140625" style="264" customWidth="1"/>
    <col min="1546" max="1546" width="12.421875" style="264" customWidth="1"/>
    <col min="1547" max="1551" width="9.140625" style="264" hidden="1" customWidth="1"/>
    <col min="1552" max="1553" width="15.00390625" style="264" customWidth="1"/>
    <col min="1554" max="1792" width="9.28125" style="264" customWidth="1"/>
    <col min="1793" max="1793" width="6.7109375" style="264" customWidth="1"/>
    <col min="1794" max="1794" width="80.8515625" style="264" customWidth="1"/>
    <col min="1795" max="1795" width="8.28125" style="264" customWidth="1"/>
    <col min="1796" max="1796" width="9.421875" style="264" bestFit="1" customWidth="1"/>
    <col min="1797" max="1797" width="12.7109375" style="264" customWidth="1"/>
    <col min="1798" max="1798" width="12.7109375" style="264" bestFit="1" customWidth="1"/>
    <col min="1799" max="1799" width="13.7109375" style="264" customWidth="1"/>
    <col min="1800" max="1800" width="13.140625" style="264" bestFit="1" customWidth="1"/>
    <col min="1801" max="1801" width="17.140625" style="264" customWidth="1"/>
    <col min="1802" max="1802" width="12.421875" style="264" customWidth="1"/>
    <col min="1803" max="1807" width="9.140625" style="264" hidden="1" customWidth="1"/>
    <col min="1808" max="1809" width="15.00390625" style="264" customWidth="1"/>
    <col min="1810" max="2048" width="9.28125" style="264" customWidth="1"/>
    <col min="2049" max="2049" width="6.7109375" style="264" customWidth="1"/>
    <col min="2050" max="2050" width="80.8515625" style="264" customWidth="1"/>
    <col min="2051" max="2051" width="8.28125" style="264" customWidth="1"/>
    <col min="2052" max="2052" width="9.421875" style="264" bestFit="1" customWidth="1"/>
    <col min="2053" max="2053" width="12.7109375" style="264" customWidth="1"/>
    <col min="2054" max="2054" width="12.7109375" style="264" bestFit="1" customWidth="1"/>
    <col min="2055" max="2055" width="13.7109375" style="264" customWidth="1"/>
    <col min="2056" max="2056" width="13.140625" style="264" bestFit="1" customWidth="1"/>
    <col min="2057" max="2057" width="17.140625" style="264" customWidth="1"/>
    <col min="2058" max="2058" width="12.421875" style="264" customWidth="1"/>
    <col min="2059" max="2063" width="9.140625" style="264" hidden="1" customWidth="1"/>
    <col min="2064" max="2065" width="15.00390625" style="264" customWidth="1"/>
    <col min="2066" max="2304" width="9.28125" style="264" customWidth="1"/>
    <col min="2305" max="2305" width="6.7109375" style="264" customWidth="1"/>
    <col min="2306" max="2306" width="80.8515625" style="264" customWidth="1"/>
    <col min="2307" max="2307" width="8.28125" style="264" customWidth="1"/>
    <col min="2308" max="2308" width="9.421875" style="264" bestFit="1" customWidth="1"/>
    <col min="2309" max="2309" width="12.7109375" style="264" customWidth="1"/>
    <col min="2310" max="2310" width="12.7109375" style="264" bestFit="1" customWidth="1"/>
    <col min="2311" max="2311" width="13.7109375" style="264" customWidth="1"/>
    <col min="2312" max="2312" width="13.140625" style="264" bestFit="1" customWidth="1"/>
    <col min="2313" max="2313" width="17.140625" style="264" customWidth="1"/>
    <col min="2314" max="2314" width="12.421875" style="264" customWidth="1"/>
    <col min="2315" max="2319" width="9.140625" style="264" hidden="1" customWidth="1"/>
    <col min="2320" max="2321" width="15.00390625" style="264" customWidth="1"/>
    <col min="2322" max="2560" width="9.28125" style="264" customWidth="1"/>
    <col min="2561" max="2561" width="6.7109375" style="264" customWidth="1"/>
    <col min="2562" max="2562" width="80.8515625" style="264" customWidth="1"/>
    <col min="2563" max="2563" width="8.28125" style="264" customWidth="1"/>
    <col min="2564" max="2564" width="9.421875" style="264" bestFit="1" customWidth="1"/>
    <col min="2565" max="2565" width="12.7109375" style="264" customWidth="1"/>
    <col min="2566" max="2566" width="12.7109375" style="264" bestFit="1" customWidth="1"/>
    <col min="2567" max="2567" width="13.7109375" style="264" customWidth="1"/>
    <col min="2568" max="2568" width="13.140625" style="264" bestFit="1" customWidth="1"/>
    <col min="2569" max="2569" width="17.140625" style="264" customWidth="1"/>
    <col min="2570" max="2570" width="12.421875" style="264" customWidth="1"/>
    <col min="2571" max="2575" width="9.140625" style="264" hidden="1" customWidth="1"/>
    <col min="2576" max="2577" width="15.00390625" style="264" customWidth="1"/>
    <col min="2578" max="2816" width="9.28125" style="264" customWidth="1"/>
    <col min="2817" max="2817" width="6.7109375" style="264" customWidth="1"/>
    <col min="2818" max="2818" width="80.8515625" style="264" customWidth="1"/>
    <col min="2819" max="2819" width="8.28125" style="264" customWidth="1"/>
    <col min="2820" max="2820" width="9.421875" style="264" bestFit="1" customWidth="1"/>
    <col min="2821" max="2821" width="12.7109375" style="264" customWidth="1"/>
    <col min="2822" max="2822" width="12.7109375" style="264" bestFit="1" customWidth="1"/>
    <col min="2823" max="2823" width="13.7109375" style="264" customWidth="1"/>
    <col min="2824" max="2824" width="13.140625" style="264" bestFit="1" customWidth="1"/>
    <col min="2825" max="2825" width="17.140625" style="264" customWidth="1"/>
    <col min="2826" max="2826" width="12.421875" style="264" customWidth="1"/>
    <col min="2827" max="2831" width="9.140625" style="264" hidden="1" customWidth="1"/>
    <col min="2832" max="2833" width="15.00390625" style="264" customWidth="1"/>
    <col min="2834" max="3072" width="9.28125" style="264" customWidth="1"/>
    <col min="3073" max="3073" width="6.7109375" style="264" customWidth="1"/>
    <col min="3074" max="3074" width="80.8515625" style="264" customWidth="1"/>
    <col min="3075" max="3075" width="8.28125" style="264" customWidth="1"/>
    <col min="3076" max="3076" width="9.421875" style="264" bestFit="1" customWidth="1"/>
    <col min="3077" max="3077" width="12.7109375" style="264" customWidth="1"/>
    <col min="3078" max="3078" width="12.7109375" style="264" bestFit="1" customWidth="1"/>
    <col min="3079" max="3079" width="13.7109375" style="264" customWidth="1"/>
    <col min="3080" max="3080" width="13.140625" style="264" bestFit="1" customWidth="1"/>
    <col min="3081" max="3081" width="17.140625" style="264" customWidth="1"/>
    <col min="3082" max="3082" width="12.421875" style="264" customWidth="1"/>
    <col min="3083" max="3087" width="9.140625" style="264" hidden="1" customWidth="1"/>
    <col min="3088" max="3089" width="15.00390625" style="264" customWidth="1"/>
    <col min="3090" max="3328" width="9.28125" style="264" customWidth="1"/>
    <col min="3329" max="3329" width="6.7109375" style="264" customWidth="1"/>
    <col min="3330" max="3330" width="80.8515625" style="264" customWidth="1"/>
    <col min="3331" max="3331" width="8.28125" style="264" customWidth="1"/>
    <col min="3332" max="3332" width="9.421875" style="264" bestFit="1" customWidth="1"/>
    <col min="3333" max="3333" width="12.7109375" style="264" customWidth="1"/>
    <col min="3334" max="3334" width="12.7109375" style="264" bestFit="1" customWidth="1"/>
    <col min="3335" max="3335" width="13.7109375" style="264" customWidth="1"/>
    <col min="3336" max="3336" width="13.140625" style="264" bestFit="1" customWidth="1"/>
    <col min="3337" max="3337" width="17.140625" style="264" customWidth="1"/>
    <col min="3338" max="3338" width="12.421875" style="264" customWidth="1"/>
    <col min="3339" max="3343" width="9.140625" style="264" hidden="1" customWidth="1"/>
    <col min="3344" max="3345" width="15.00390625" style="264" customWidth="1"/>
    <col min="3346" max="3584" width="9.28125" style="264" customWidth="1"/>
    <col min="3585" max="3585" width="6.7109375" style="264" customWidth="1"/>
    <col min="3586" max="3586" width="80.8515625" style="264" customWidth="1"/>
    <col min="3587" max="3587" width="8.28125" style="264" customWidth="1"/>
    <col min="3588" max="3588" width="9.421875" style="264" bestFit="1" customWidth="1"/>
    <col min="3589" max="3589" width="12.7109375" style="264" customWidth="1"/>
    <col min="3590" max="3590" width="12.7109375" style="264" bestFit="1" customWidth="1"/>
    <col min="3591" max="3591" width="13.7109375" style="264" customWidth="1"/>
    <col min="3592" max="3592" width="13.140625" style="264" bestFit="1" customWidth="1"/>
    <col min="3593" max="3593" width="17.140625" style="264" customWidth="1"/>
    <col min="3594" max="3594" width="12.421875" style="264" customWidth="1"/>
    <col min="3595" max="3599" width="9.140625" style="264" hidden="1" customWidth="1"/>
    <col min="3600" max="3601" width="15.00390625" style="264" customWidth="1"/>
    <col min="3602" max="3840" width="9.28125" style="264" customWidth="1"/>
    <col min="3841" max="3841" width="6.7109375" style="264" customWidth="1"/>
    <col min="3842" max="3842" width="80.8515625" style="264" customWidth="1"/>
    <col min="3843" max="3843" width="8.28125" style="264" customWidth="1"/>
    <col min="3844" max="3844" width="9.421875" style="264" bestFit="1" customWidth="1"/>
    <col min="3845" max="3845" width="12.7109375" style="264" customWidth="1"/>
    <col min="3846" max="3846" width="12.7109375" style="264" bestFit="1" customWidth="1"/>
    <col min="3847" max="3847" width="13.7109375" style="264" customWidth="1"/>
    <col min="3848" max="3848" width="13.140625" style="264" bestFit="1" customWidth="1"/>
    <col min="3849" max="3849" width="17.140625" style="264" customWidth="1"/>
    <col min="3850" max="3850" width="12.421875" style="264" customWidth="1"/>
    <col min="3851" max="3855" width="9.140625" style="264" hidden="1" customWidth="1"/>
    <col min="3856" max="3857" width="15.00390625" style="264" customWidth="1"/>
    <col min="3858" max="4096" width="9.28125" style="264" customWidth="1"/>
    <col min="4097" max="4097" width="6.7109375" style="264" customWidth="1"/>
    <col min="4098" max="4098" width="80.8515625" style="264" customWidth="1"/>
    <col min="4099" max="4099" width="8.28125" style="264" customWidth="1"/>
    <col min="4100" max="4100" width="9.421875" style="264" bestFit="1" customWidth="1"/>
    <col min="4101" max="4101" width="12.7109375" style="264" customWidth="1"/>
    <col min="4102" max="4102" width="12.7109375" style="264" bestFit="1" customWidth="1"/>
    <col min="4103" max="4103" width="13.7109375" style="264" customWidth="1"/>
    <col min="4104" max="4104" width="13.140625" style="264" bestFit="1" customWidth="1"/>
    <col min="4105" max="4105" width="17.140625" style="264" customWidth="1"/>
    <col min="4106" max="4106" width="12.421875" style="264" customWidth="1"/>
    <col min="4107" max="4111" width="9.140625" style="264" hidden="1" customWidth="1"/>
    <col min="4112" max="4113" width="15.00390625" style="264" customWidth="1"/>
    <col min="4114" max="4352" width="9.28125" style="264" customWidth="1"/>
    <col min="4353" max="4353" width="6.7109375" style="264" customWidth="1"/>
    <col min="4354" max="4354" width="80.8515625" style="264" customWidth="1"/>
    <col min="4355" max="4355" width="8.28125" style="264" customWidth="1"/>
    <col min="4356" max="4356" width="9.421875" style="264" bestFit="1" customWidth="1"/>
    <col min="4357" max="4357" width="12.7109375" style="264" customWidth="1"/>
    <col min="4358" max="4358" width="12.7109375" style="264" bestFit="1" customWidth="1"/>
    <col min="4359" max="4359" width="13.7109375" style="264" customWidth="1"/>
    <col min="4360" max="4360" width="13.140625" style="264" bestFit="1" customWidth="1"/>
    <col min="4361" max="4361" width="17.140625" style="264" customWidth="1"/>
    <col min="4362" max="4362" width="12.421875" style="264" customWidth="1"/>
    <col min="4363" max="4367" width="9.140625" style="264" hidden="1" customWidth="1"/>
    <col min="4368" max="4369" width="15.00390625" style="264" customWidth="1"/>
    <col min="4370" max="4608" width="9.28125" style="264" customWidth="1"/>
    <col min="4609" max="4609" width="6.7109375" style="264" customWidth="1"/>
    <col min="4610" max="4610" width="80.8515625" style="264" customWidth="1"/>
    <col min="4611" max="4611" width="8.28125" style="264" customWidth="1"/>
    <col min="4612" max="4612" width="9.421875" style="264" bestFit="1" customWidth="1"/>
    <col min="4613" max="4613" width="12.7109375" style="264" customWidth="1"/>
    <col min="4614" max="4614" width="12.7109375" style="264" bestFit="1" customWidth="1"/>
    <col min="4615" max="4615" width="13.7109375" style="264" customWidth="1"/>
    <col min="4616" max="4616" width="13.140625" style="264" bestFit="1" customWidth="1"/>
    <col min="4617" max="4617" width="17.140625" style="264" customWidth="1"/>
    <col min="4618" max="4618" width="12.421875" style="264" customWidth="1"/>
    <col min="4619" max="4623" width="9.140625" style="264" hidden="1" customWidth="1"/>
    <col min="4624" max="4625" width="15.00390625" style="264" customWidth="1"/>
    <col min="4626" max="4864" width="9.28125" style="264" customWidth="1"/>
    <col min="4865" max="4865" width="6.7109375" style="264" customWidth="1"/>
    <col min="4866" max="4866" width="80.8515625" style="264" customWidth="1"/>
    <col min="4867" max="4867" width="8.28125" style="264" customWidth="1"/>
    <col min="4868" max="4868" width="9.421875" style="264" bestFit="1" customWidth="1"/>
    <col min="4869" max="4869" width="12.7109375" style="264" customWidth="1"/>
    <col min="4870" max="4870" width="12.7109375" style="264" bestFit="1" customWidth="1"/>
    <col min="4871" max="4871" width="13.7109375" style="264" customWidth="1"/>
    <col min="4872" max="4872" width="13.140625" style="264" bestFit="1" customWidth="1"/>
    <col min="4873" max="4873" width="17.140625" style="264" customWidth="1"/>
    <col min="4874" max="4874" width="12.421875" style="264" customWidth="1"/>
    <col min="4875" max="4879" width="9.140625" style="264" hidden="1" customWidth="1"/>
    <col min="4880" max="4881" width="15.00390625" style="264" customWidth="1"/>
    <col min="4882" max="5120" width="9.28125" style="264" customWidth="1"/>
    <col min="5121" max="5121" width="6.7109375" style="264" customWidth="1"/>
    <col min="5122" max="5122" width="80.8515625" style="264" customWidth="1"/>
    <col min="5123" max="5123" width="8.28125" style="264" customWidth="1"/>
    <col min="5124" max="5124" width="9.421875" style="264" bestFit="1" customWidth="1"/>
    <col min="5125" max="5125" width="12.7109375" style="264" customWidth="1"/>
    <col min="5126" max="5126" width="12.7109375" style="264" bestFit="1" customWidth="1"/>
    <col min="5127" max="5127" width="13.7109375" style="264" customWidth="1"/>
    <col min="5128" max="5128" width="13.140625" style="264" bestFit="1" customWidth="1"/>
    <col min="5129" max="5129" width="17.140625" style="264" customWidth="1"/>
    <col min="5130" max="5130" width="12.421875" style="264" customWidth="1"/>
    <col min="5131" max="5135" width="9.140625" style="264" hidden="1" customWidth="1"/>
    <col min="5136" max="5137" width="15.00390625" style="264" customWidth="1"/>
    <col min="5138" max="5376" width="9.28125" style="264" customWidth="1"/>
    <col min="5377" max="5377" width="6.7109375" style="264" customWidth="1"/>
    <col min="5378" max="5378" width="80.8515625" style="264" customWidth="1"/>
    <col min="5379" max="5379" width="8.28125" style="264" customWidth="1"/>
    <col min="5380" max="5380" width="9.421875" style="264" bestFit="1" customWidth="1"/>
    <col min="5381" max="5381" width="12.7109375" style="264" customWidth="1"/>
    <col min="5382" max="5382" width="12.7109375" style="264" bestFit="1" customWidth="1"/>
    <col min="5383" max="5383" width="13.7109375" style="264" customWidth="1"/>
    <col min="5384" max="5384" width="13.140625" style="264" bestFit="1" customWidth="1"/>
    <col min="5385" max="5385" width="17.140625" style="264" customWidth="1"/>
    <col min="5386" max="5386" width="12.421875" style="264" customWidth="1"/>
    <col min="5387" max="5391" width="9.140625" style="264" hidden="1" customWidth="1"/>
    <col min="5392" max="5393" width="15.00390625" style="264" customWidth="1"/>
    <col min="5394" max="5632" width="9.28125" style="264" customWidth="1"/>
    <col min="5633" max="5633" width="6.7109375" style="264" customWidth="1"/>
    <col min="5634" max="5634" width="80.8515625" style="264" customWidth="1"/>
    <col min="5635" max="5635" width="8.28125" style="264" customWidth="1"/>
    <col min="5636" max="5636" width="9.421875" style="264" bestFit="1" customWidth="1"/>
    <col min="5637" max="5637" width="12.7109375" style="264" customWidth="1"/>
    <col min="5638" max="5638" width="12.7109375" style="264" bestFit="1" customWidth="1"/>
    <col min="5639" max="5639" width="13.7109375" style="264" customWidth="1"/>
    <col min="5640" max="5640" width="13.140625" style="264" bestFit="1" customWidth="1"/>
    <col min="5641" max="5641" width="17.140625" style="264" customWidth="1"/>
    <col min="5642" max="5642" width="12.421875" style="264" customWidth="1"/>
    <col min="5643" max="5647" width="9.140625" style="264" hidden="1" customWidth="1"/>
    <col min="5648" max="5649" width="15.00390625" style="264" customWidth="1"/>
    <col min="5650" max="5888" width="9.28125" style="264" customWidth="1"/>
    <col min="5889" max="5889" width="6.7109375" style="264" customWidth="1"/>
    <col min="5890" max="5890" width="80.8515625" style="264" customWidth="1"/>
    <col min="5891" max="5891" width="8.28125" style="264" customWidth="1"/>
    <col min="5892" max="5892" width="9.421875" style="264" bestFit="1" customWidth="1"/>
    <col min="5893" max="5893" width="12.7109375" style="264" customWidth="1"/>
    <col min="5894" max="5894" width="12.7109375" style="264" bestFit="1" customWidth="1"/>
    <col min="5895" max="5895" width="13.7109375" style="264" customWidth="1"/>
    <col min="5896" max="5896" width="13.140625" style="264" bestFit="1" customWidth="1"/>
    <col min="5897" max="5897" width="17.140625" style="264" customWidth="1"/>
    <col min="5898" max="5898" width="12.421875" style="264" customWidth="1"/>
    <col min="5899" max="5903" width="9.140625" style="264" hidden="1" customWidth="1"/>
    <col min="5904" max="5905" width="15.00390625" style="264" customWidth="1"/>
    <col min="5906" max="6144" width="9.28125" style="264" customWidth="1"/>
    <col min="6145" max="6145" width="6.7109375" style="264" customWidth="1"/>
    <col min="6146" max="6146" width="80.8515625" style="264" customWidth="1"/>
    <col min="6147" max="6147" width="8.28125" style="264" customWidth="1"/>
    <col min="6148" max="6148" width="9.421875" style="264" bestFit="1" customWidth="1"/>
    <col min="6149" max="6149" width="12.7109375" style="264" customWidth="1"/>
    <col min="6150" max="6150" width="12.7109375" style="264" bestFit="1" customWidth="1"/>
    <col min="6151" max="6151" width="13.7109375" style="264" customWidth="1"/>
    <col min="6152" max="6152" width="13.140625" style="264" bestFit="1" customWidth="1"/>
    <col min="6153" max="6153" width="17.140625" style="264" customWidth="1"/>
    <col min="6154" max="6154" width="12.421875" style="264" customWidth="1"/>
    <col min="6155" max="6159" width="9.140625" style="264" hidden="1" customWidth="1"/>
    <col min="6160" max="6161" width="15.00390625" style="264" customWidth="1"/>
    <col min="6162" max="6400" width="9.28125" style="264" customWidth="1"/>
    <col min="6401" max="6401" width="6.7109375" style="264" customWidth="1"/>
    <col min="6402" max="6402" width="80.8515625" style="264" customWidth="1"/>
    <col min="6403" max="6403" width="8.28125" style="264" customWidth="1"/>
    <col min="6404" max="6404" width="9.421875" style="264" bestFit="1" customWidth="1"/>
    <col min="6405" max="6405" width="12.7109375" style="264" customWidth="1"/>
    <col min="6406" max="6406" width="12.7109375" style="264" bestFit="1" customWidth="1"/>
    <col min="6407" max="6407" width="13.7109375" style="264" customWidth="1"/>
    <col min="6408" max="6408" width="13.140625" style="264" bestFit="1" customWidth="1"/>
    <col min="6409" max="6409" width="17.140625" style="264" customWidth="1"/>
    <col min="6410" max="6410" width="12.421875" style="264" customWidth="1"/>
    <col min="6411" max="6415" width="9.140625" style="264" hidden="1" customWidth="1"/>
    <col min="6416" max="6417" width="15.00390625" style="264" customWidth="1"/>
    <col min="6418" max="6656" width="9.28125" style="264" customWidth="1"/>
    <col min="6657" max="6657" width="6.7109375" style="264" customWidth="1"/>
    <col min="6658" max="6658" width="80.8515625" style="264" customWidth="1"/>
    <col min="6659" max="6659" width="8.28125" style="264" customWidth="1"/>
    <col min="6660" max="6660" width="9.421875" style="264" bestFit="1" customWidth="1"/>
    <col min="6661" max="6661" width="12.7109375" style="264" customWidth="1"/>
    <col min="6662" max="6662" width="12.7109375" style="264" bestFit="1" customWidth="1"/>
    <col min="6663" max="6663" width="13.7109375" style="264" customWidth="1"/>
    <col min="6664" max="6664" width="13.140625" style="264" bestFit="1" customWidth="1"/>
    <col min="6665" max="6665" width="17.140625" style="264" customWidth="1"/>
    <col min="6666" max="6666" width="12.421875" style="264" customWidth="1"/>
    <col min="6667" max="6671" width="9.140625" style="264" hidden="1" customWidth="1"/>
    <col min="6672" max="6673" width="15.00390625" style="264" customWidth="1"/>
    <col min="6674" max="6912" width="9.28125" style="264" customWidth="1"/>
    <col min="6913" max="6913" width="6.7109375" style="264" customWidth="1"/>
    <col min="6914" max="6914" width="80.8515625" style="264" customWidth="1"/>
    <col min="6915" max="6915" width="8.28125" style="264" customWidth="1"/>
    <col min="6916" max="6916" width="9.421875" style="264" bestFit="1" customWidth="1"/>
    <col min="6917" max="6917" width="12.7109375" style="264" customWidth="1"/>
    <col min="6918" max="6918" width="12.7109375" style="264" bestFit="1" customWidth="1"/>
    <col min="6919" max="6919" width="13.7109375" style="264" customWidth="1"/>
    <col min="6920" max="6920" width="13.140625" style="264" bestFit="1" customWidth="1"/>
    <col min="6921" max="6921" width="17.140625" style="264" customWidth="1"/>
    <col min="6922" max="6922" width="12.421875" style="264" customWidth="1"/>
    <col min="6923" max="6927" width="9.140625" style="264" hidden="1" customWidth="1"/>
    <col min="6928" max="6929" width="15.00390625" style="264" customWidth="1"/>
    <col min="6930" max="7168" width="9.28125" style="264" customWidth="1"/>
    <col min="7169" max="7169" width="6.7109375" style="264" customWidth="1"/>
    <col min="7170" max="7170" width="80.8515625" style="264" customWidth="1"/>
    <col min="7171" max="7171" width="8.28125" style="264" customWidth="1"/>
    <col min="7172" max="7172" width="9.421875" style="264" bestFit="1" customWidth="1"/>
    <col min="7173" max="7173" width="12.7109375" style="264" customWidth="1"/>
    <col min="7174" max="7174" width="12.7109375" style="264" bestFit="1" customWidth="1"/>
    <col min="7175" max="7175" width="13.7109375" style="264" customWidth="1"/>
    <col min="7176" max="7176" width="13.140625" style="264" bestFit="1" customWidth="1"/>
    <col min="7177" max="7177" width="17.140625" style="264" customWidth="1"/>
    <col min="7178" max="7178" width="12.421875" style="264" customWidth="1"/>
    <col min="7179" max="7183" width="9.140625" style="264" hidden="1" customWidth="1"/>
    <col min="7184" max="7185" width="15.00390625" style="264" customWidth="1"/>
    <col min="7186" max="7424" width="9.28125" style="264" customWidth="1"/>
    <col min="7425" max="7425" width="6.7109375" style="264" customWidth="1"/>
    <col min="7426" max="7426" width="80.8515625" style="264" customWidth="1"/>
    <col min="7427" max="7427" width="8.28125" style="264" customWidth="1"/>
    <col min="7428" max="7428" width="9.421875" style="264" bestFit="1" customWidth="1"/>
    <col min="7429" max="7429" width="12.7109375" style="264" customWidth="1"/>
    <col min="7430" max="7430" width="12.7109375" style="264" bestFit="1" customWidth="1"/>
    <col min="7431" max="7431" width="13.7109375" style="264" customWidth="1"/>
    <col min="7432" max="7432" width="13.140625" style="264" bestFit="1" customWidth="1"/>
    <col min="7433" max="7433" width="17.140625" style="264" customWidth="1"/>
    <col min="7434" max="7434" width="12.421875" style="264" customWidth="1"/>
    <col min="7435" max="7439" width="9.140625" style="264" hidden="1" customWidth="1"/>
    <col min="7440" max="7441" width="15.00390625" style="264" customWidth="1"/>
    <col min="7442" max="7680" width="9.28125" style="264" customWidth="1"/>
    <col min="7681" max="7681" width="6.7109375" style="264" customWidth="1"/>
    <col min="7682" max="7682" width="80.8515625" style="264" customWidth="1"/>
    <col min="7683" max="7683" width="8.28125" style="264" customWidth="1"/>
    <col min="7684" max="7684" width="9.421875" style="264" bestFit="1" customWidth="1"/>
    <col min="7685" max="7685" width="12.7109375" style="264" customWidth="1"/>
    <col min="7686" max="7686" width="12.7109375" style="264" bestFit="1" customWidth="1"/>
    <col min="7687" max="7687" width="13.7109375" style="264" customWidth="1"/>
    <col min="7688" max="7688" width="13.140625" style="264" bestFit="1" customWidth="1"/>
    <col min="7689" max="7689" width="17.140625" style="264" customWidth="1"/>
    <col min="7690" max="7690" width="12.421875" style="264" customWidth="1"/>
    <col min="7691" max="7695" width="9.140625" style="264" hidden="1" customWidth="1"/>
    <col min="7696" max="7697" width="15.00390625" style="264" customWidth="1"/>
    <col min="7698" max="7936" width="9.28125" style="264" customWidth="1"/>
    <col min="7937" max="7937" width="6.7109375" style="264" customWidth="1"/>
    <col min="7938" max="7938" width="80.8515625" style="264" customWidth="1"/>
    <col min="7939" max="7939" width="8.28125" style="264" customWidth="1"/>
    <col min="7940" max="7940" width="9.421875" style="264" bestFit="1" customWidth="1"/>
    <col min="7941" max="7941" width="12.7109375" style="264" customWidth="1"/>
    <col min="7942" max="7942" width="12.7109375" style="264" bestFit="1" customWidth="1"/>
    <col min="7943" max="7943" width="13.7109375" style="264" customWidth="1"/>
    <col min="7944" max="7944" width="13.140625" style="264" bestFit="1" customWidth="1"/>
    <col min="7945" max="7945" width="17.140625" style="264" customWidth="1"/>
    <col min="7946" max="7946" width="12.421875" style="264" customWidth="1"/>
    <col min="7947" max="7951" width="9.140625" style="264" hidden="1" customWidth="1"/>
    <col min="7952" max="7953" width="15.00390625" style="264" customWidth="1"/>
    <col min="7954" max="8192" width="9.28125" style="264" customWidth="1"/>
    <col min="8193" max="8193" width="6.7109375" style="264" customWidth="1"/>
    <col min="8194" max="8194" width="80.8515625" style="264" customWidth="1"/>
    <col min="8195" max="8195" width="8.28125" style="264" customWidth="1"/>
    <col min="8196" max="8196" width="9.421875" style="264" bestFit="1" customWidth="1"/>
    <col min="8197" max="8197" width="12.7109375" style="264" customWidth="1"/>
    <col min="8198" max="8198" width="12.7109375" style="264" bestFit="1" customWidth="1"/>
    <col min="8199" max="8199" width="13.7109375" style="264" customWidth="1"/>
    <col min="8200" max="8200" width="13.140625" style="264" bestFit="1" customWidth="1"/>
    <col min="8201" max="8201" width="17.140625" style="264" customWidth="1"/>
    <col min="8202" max="8202" width="12.421875" style="264" customWidth="1"/>
    <col min="8203" max="8207" width="9.140625" style="264" hidden="1" customWidth="1"/>
    <col min="8208" max="8209" width="15.00390625" style="264" customWidth="1"/>
    <col min="8210" max="8448" width="9.28125" style="264" customWidth="1"/>
    <col min="8449" max="8449" width="6.7109375" style="264" customWidth="1"/>
    <col min="8450" max="8450" width="80.8515625" style="264" customWidth="1"/>
    <col min="8451" max="8451" width="8.28125" style="264" customWidth="1"/>
    <col min="8452" max="8452" width="9.421875" style="264" bestFit="1" customWidth="1"/>
    <col min="8453" max="8453" width="12.7109375" style="264" customWidth="1"/>
    <col min="8454" max="8454" width="12.7109375" style="264" bestFit="1" customWidth="1"/>
    <col min="8455" max="8455" width="13.7109375" style="264" customWidth="1"/>
    <col min="8456" max="8456" width="13.140625" style="264" bestFit="1" customWidth="1"/>
    <col min="8457" max="8457" width="17.140625" style="264" customWidth="1"/>
    <col min="8458" max="8458" width="12.421875" style="264" customWidth="1"/>
    <col min="8459" max="8463" width="9.140625" style="264" hidden="1" customWidth="1"/>
    <col min="8464" max="8465" width="15.00390625" style="264" customWidth="1"/>
    <col min="8466" max="8704" width="9.28125" style="264" customWidth="1"/>
    <col min="8705" max="8705" width="6.7109375" style="264" customWidth="1"/>
    <col min="8706" max="8706" width="80.8515625" style="264" customWidth="1"/>
    <col min="8707" max="8707" width="8.28125" style="264" customWidth="1"/>
    <col min="8708" max="8708" width="9.421875" style="264" bestFit="1" customWidth="1"/>
    <col min="8709" max="8709" width="12.7109375" style="264" customWidth="1"/>
    <col min="8710" max="8710" width="12.7109375" style="264" bestFit="1" customWidth="1"/>
    <col min="8711" max="8711" width="13.7109375" style="264" customWidth="1"/>
    <col min="8712" max="8712" width="13.140625" style="264" bestFit="1" customWidth="1"/>
    <col min="8713" max="8713" width="17.140625" style="264" customWidth="1"/>
    <col min="8714" max="8714" width="12.421875" style="264" customWidth="1"/>
    <col min="8715" max="8719" width="9.140625" style="264" hidden="1" customWidth="1"/>
    <col min="8720" max="8721" width="15.00390625" style="264" customWidth="1"/>
    <col min="8722" max="8960" width="9.28125" style="264" customWidth="1"/>
    <col min="8961" max="8961" width="6.7109375" style="264" customWidth="1"/>
    <col min="8962" max="8962" width="80.8515625" style="264" customWidth="1"/>
    <col min="8963" max="8963" width="8.28125" style="264" customWidth="1"/>
    <col min="8964" max="8964" width="9.421875" style="264" bestFit="1" customWidth="1"/>
    <col min="8965" max="8965" width="12.7109375" style="264" customWidth="1"/>
    <col min="8966" max="8966" width="12.7109375" style="264" bestFit="1" customWidth="1"/>
    <col min="8967" max="8967" width="13.7109375" style="264" customWidth="1"/>
    <col min="8968" max="8968" width="13.140625" style="264" bestFit="1" customWidth="1"/>
    <col min="8969" max="8969" width="17.140625" style="264" customWidth="1"/>
    <col min="8970" max="8970" width="12.421875" style="264" customWidth="1"/>
    <col min="8971" max="8975" width="9.140625" style="264" hidden="1" customWidth="1"/>
    <col min="8976" max="8977" width="15.00390625" style="264" customWidth="1"/>
    <col min="8978" max="9216" width="9.28125" style="264" customWidth="1"/>
    <col min="9217" max="9217" width="6.7109375" style="264" customWidth="1"/>
    <col min="9218" max="9218" width="80.8515625" style="264" customWidth="1"/>
    <col min="9219" max="9219" width="8.28125" style="264" customWidth="1"/>
    <col min="9220" max="9220" width="9.421875" style="264" bestFit="1" customWidth="1"/>
    <col min="9221" max="9221" width="12.7109375" style="264" customWidth="1"/>
    <col min="9222" max="9222" width="12.7109375" style="264" bestFit="1" customWidth="1"/>
    <col min="9223" max="9223" width="13.7109375" style="264" customWidth="1"/>
    <col min="9224" max="9224" width="13.140625" style="264" bestFit="1" customWidth="1"/>
    <col min="9225" max="9225" width="17.140625" style="264" customWidth="1"/>
    <col min="9226" max="9226" width="12.421875" style="264" customWidth="1"/>
    <col min="9227" max="9231" width="9.140625" style="264" hidden="1" customWidth="1"/>
    <col min="9232" max="9233" width="15.00390625" style="264" customWidth="1"/>
    <col min="9234" max="9472" width="9.28125" style="264" customWidth="1"/>
    <col min="9473" max="9473" width="6.7109375" style="264" customWidth="1"/>
    <col min="9474" max="9474" width="80.8515625" style="264" customWidth="1"/>
    <col min="9475" max="9475" width="8.28125" style="264" customWidth="1"/>
    <col min="9476" max="9476" width="9.421875" style="264" bestFit="1" customWidth="1"/>
    <col min="9477" max="9477" width="12.7109375" style="264" customWidth="1"/>
    <col min="9478" max="9478" width="12.7109375" style="264" bestFit="1" customWidth="1"/>
    <col min="9479" max="9479" width="13.7109375" style="264" customWidth="1"/>
    <col min="9480" max="9480" width="13.140625" style="264" bestFit="1" customWidth="1"/>
    <col min="9481" max="9481" width="17.140625" style="264" customWidth="1"/>
    <col min="9482" max="9482" width="12.421875" style="264" customWidth="1"/>
    <col min="9483" max="9487" width="9.140625" style="264" hidden="1" customWidth="1"/>
    <col min="9488" max="9489" width="15.00390625" style="264" customWidth="1"/>
    <col min="9490" max="9728" width="9.28125" style="264" customWidth="1"/>
    <col min="9729" max="9729" width="6.7109375" style="264" customWidth="1"/>
    <col min="9730" max="9730" width="80.8515625" style="264" customWidth="1"/>
    <col min="9731" max="9731" width="8.28125" style="264" customWidth="1"/>
    <col min="9732" max="9732" width="9.421875" style="264" bestFit="1" customWidth="1"/>
    <col min="9733" max="9733" width="12.7109375" style="264" customWidth="1"/>
    <col min="9734" max="9734" width="12.7109375" style="264" bestFit="1" customWidth="1"/>
    <col min="9735" max="9735" width="13.7109375" style="264" customWidth="1"/>
    <col min="9736" max="9736" width="13.140625" style="264" bestFit="1" customWidth="1"/>
    <col min="9737" max="9737" width="17.140625" style="264" customWidth="1"/>
    <col min="9738" max="9738" width="12.421875" style="264" customWidth="1"/>
    <col min="9739" max="9743" width="9.140625" style="264" hidden="1" customWidth="1"/>
    <col min="9744" max="9745" width="15.00390625" style="264" customWidth="1"/>
    <col min="9746" max="9984" width="9.28125" style="264" customWidth="1"/>
    <col min="9985" max="9985" width="6.7109375" style="264" customWidth="1"/>
    <col min="9986" max="9986" width="80.8515625" style="264" customWidth="1"/>
    <col min="9987" max="9987" width="8.28125" style="264" customWidth="1"/>
    <col min="9988" max="9988" width="9.421875" style="264" bestFit="1" customWidth="1"/>
    <col min="9989" max="9989" width="12.7109375" style="264" customWidth="1"/>
    <col min="9990" max="9990" width="12.7109375" style="264" bestFit="1" customWidth="1"/>
    <col min="9991" max="9991" width="13.7109375" style="264" customWidth="1"/>
    <col min="9992" max="9992" width="13.140625" style="264" bestFit="1" customWidth="1"/>
    <col min="9993" max="9993" width="17.140625" style="264" customWidth="1"/>
    <col min="9994" max="9994" width="12.421875" style="264" customWidth="1"/>
    <col min="9995" max="9999" width="9.140625" style="264" hidden="1" customWidth="1"/>
    <col min="10000" max="10001" width="15.00390625" style="264" customWidth="1"/>
    <col min="10002" max="10240" width="9.28125" style="264" customWidth="1"/>
    <col min="10241" max="10241" width="6.7109375" style="264" customWidth="1"/>
    <col min="10242" max="10242" width="80.8515625" style="264" customWidth="1"/>
    <col min="10243" max="10243" width="8.28125" style="264" customWidth="1"/>
    <col min="10244" max="10244" width="9.421875" style="264" bestFit="1" customWidth="1"/>
    <col min="10245" max="10245" width="12.7109375" style="264" customWidth="1"/>
    <col min="10246" max="10246" width="12.7109375" style="264" bestFit="1" customWidth="1"/>
    <col min="10247" max="10247" width="13.7109375" style="264" customWidth="1"/>
    <col min="10248" max="10248" width="13.140625" style="264" bestFit="1" customWidth="1"/>
    <col min="10249" max="10249" width="17.140625" style="264" customWidth="1"/>
    <col min="10250" max="10250" width="12.421875" style="264" customWidth="1"/>
    <col min="10251" max="10255" width="9.140625" style="264" hidden="1" customWidth="1"/>
    <col min="10256" max="10257" width="15.00390625" style="264" customWidth="1"/>
    <col min="10258" max="10496" width="9.28125" style="264" customWidth="1"/>
    <col min="10497" max="10497" width="6.7109375" style="264" customWidth="1"/>
    <col min="10498" max="10498" width="80.8515625" style="264" customWidth="1"/>
    <col min="10499" max="10499" width="8.28125" style="264" customWidth="1"/>
    <col min="10500" max="10500" width="9.421875" style="264" bestFit="1" customWidth="1"/>
    <col min="10501" max="10501" width="12.7109375" style="264" customWidth="1"/>
    <col min="10502" max="10502" width="12.7109375" style="264" bestFit="1" customWidth="1"/>
    <col min="10503" max="10503" width="13.7109375" style="264" customWidth="1"/>
    <col min="10504" max="10504" width="13.140625" style="264" bestFit="1" customWidth="1"/>
    <col min="10505" max="10505" width="17.140625" style="264" customWidth="1"/>
    <col min="10506" max="10506" width="12.421875" style="264" customWidth="1"/>
    <col min="10507" max="10511" width="9.140625" style="264" hidden="1" customWidth="1"/>
    <col min="10512" max="10513" width="15.00390625" style="264" customWidth="1"/>
    <col min="10514" max="10752" width="9.28125" style="264" customWidth="1"/>
    <col min="10753" max="10753" width="6.7109375" style="264" customWidth="1"/>
    <col min="10754" max="10754" width="80.8515625" style="264" customWidth="1"/>
    <col min="10755" max="10755" width="8.28125" style="264" customWidth="1"/>
    <col min="10756" max="10756" width="9.421875" style="264" bestFit="1" customWidth="1"/>
    <col min="10757" max="10757" width="12.7109375" style="264" customWidth="1"/>
    <col min="10758" max="10758" width="12.7109375" style="264" bestFit="1" customWidth="1"/>
    <col min="10759" max="10759" width="13.7109375" style="264" customWidth="1"/>
    <col min="10760" max="10760" width="13.140625" style="264" bestFit="1" customWidth="1"/>
    <col min="10761" max="10761" width="17.140625" style="264" customWidth="1"/>
    <col min="10762" max="10762" width="12.421875" style="264" customWidth="1"/>
    <col min="10763" max="10767" width="9.140625" style="264" hidden="1" customWidth="1"/>
    <col min="10768" max="10769" width="15.00390625" style="264" customWidth="1"/>
    <col min="10770" max="11008" width="9.28125" style="264" customWidth="1"/>
    <col min="11009" max="11009" width="6.7109375" style="264" customWidth="1"/>
    <col min="11010" max="11010" width="80.8515625" style="264" customWidth="1"/>
    <col min="11011" max="11011" width="8.28125" style="264" customWidth="1"/>
    <col min="11012" max="11012" width="9.421875" style="264" bestFit="1" customWidth="1"/>
    <col min="11013" max="11013" width="12.7109375" style="264" customWidth="1"/>
    <col min="11014" max="11014" width="12.7109375" style="264" bestFit="1" customWidth="1"/>
    <col min="11015" max="11015" width="13.7109375" style="264" customWidth="1"/>
    <col min="11016" max="11016" width="13.140625" style="264" bestFit="1" customWidth="1"/>
    <col min="11017" max="11017" width="17.140625" style="264" customWidth="1"/>
    <col min="11018" max="11018" width="12.421875" style="264" customWidth="1"/>
    <col min="11019" max="11023" width="9.140625" style="264" hidden="1" customWidth="1"/>
    <col min="11024" max="11025" width="15.00390625" style="264" customWidth="1"/>
    <col min="11026" max="11264" width="9.28125" style="264" customWidth="1"/>
    <col min="11265" max="11265" width="6.7109375" style="264" customWidth="1"/>
    <col min="11266" max="11266" width="80.8515625" style="264" customWidth="1"/>
    <col min="11267" max="11267" width="8.28125" style="264" customWidth="1"/>
    <col min="11268" max="11268" width="9.421875" style="264" bestFit="1" customWidth="1"/>
    <col min="11269" max="11269" width="12.7109375" style="264" customWidth="1"/>
    <col min="11270" max="11270" width="12.7109375" style="264" bestFit="1" customWidth="1"/>
    <col min="11271" max="11271" width="13.7109375" style="264" customWidth="1"/>
    <col min="11272" max="11272" width="13.140625" style="264" bestFit="1" customWidth="1"/>
    <col min="11273" max="11273" width="17.140625" style="264" customWidth="1"/>
    <col min="11274" max="11274" width="12.421875" style="264" customWidth="1"/>
    <col min="11275" max="11279" width="9.140625" style="264" hidden="1" customWidth="1"/>
    <col min="11280" max="11281" width="15.00390625" style="264" customWidth="1"/>
    <col min="11282" max="11520" width="9.28125" style="264" customWidth="1"/>
    <col min="11521" max="11521" width="6.7109375" style="264" customWidth="1"/>
    <col min="11522" max="11522" width="80.8515625" style="264" customWidth="1"/>
    <col min="11523" max="11523" width="8.28125" style="264" customWidth="1"/>
    <col min="11524" max="11524" width="9.421875" style="264" bestFit="1" customWidth="1"/>
    <col min="11525" max="11525" width="12.7109375" style="264" customWidth="1"/>
    <col min="11526" max="11526" width="12.7109375" style="264" bestFit="1" customWidth="1"/>
    <col min="11527" max="11527" width="13.7109375" style="264" customWidth="1"/>
    <col min="11528" max="11528" width="13.140625" style="264" bestFit="1" customWidth="1"/>
    <col min="11529" max="11529" width="17.140625" style="264" customWidth="1"/>
    <col min="11530" max="11530" width="12.421875" style="264" customWidth="1"/>
    <col min="11531" max="11535" width="9.140625" style="264" hidden="1" customWidth="1"/>
    <col min="11536" max="11537" width="15.00390625" style="264" customWidth="1"/>
    <col min="11538" max="11776" width="9.28125" style="264" customWidth="1"/>
    <col min="11777" max="11777" width="6.7109375" style="264" customWidth="1"/>
    <col min="11778" max="11778" width="80.8515625" style="264" customWidth="1"/>
    <col min="11779" max="11779" width="8.28125" style="264" customWidth="1"/>
    <col min="11780" max="11780" width="9.421875" style="264" bestFit="1" customWidth="1"/>
    <col min="11781" max="11781" width="12.7109375" style="264" customWidth="1"/>
    <col min="11782" max="11782" width="12.7109375" style="264" bestFit="1" customWidth="1"/>
    <col min="11783" max="11783" width="13.7109375" style="264" customWidth="1"/>
    <col min="11784" max="11784" width="13.140625" style="264" bestFit="1" customWidth="1"/>
    <col min="11785" max="11785" width="17.140625" style="264" customWidth="1"/>
    <col min="11786" max="11786" width="12.421875" style="264" customWidth="1"/>
    <col min="11787" max="11791" width="9.140625" style="264" hidden="1" customWidth="1"/>
    <col min="11792" max="11793" width="15.00390625" style="264" customWidth="1"/>
    <col min="11794" max="12032" width="9.28125" style="264" customWidth="1"/>
    <col min="12033" max="12033" width="6.7109375" style="264" customWidth="1"/>
    <col min="12034" max="12034" width="80.8515625" style="264" customWidth="1"/>
    <col min="12035" max="12035" width="8.28125" style="264" customWidth="1"/>
    <col min="12036" max="12036" width="9.421875" style="264" bestFit="1" customWidth="1"/>
    <col min="12037" max="12037" width="12.7109375" style="264" customWidth="1"/>
    <col min="12038" max="12038" width="12.7109375" style="264" bestFit="1" customWidth="1"/>
    <col min="12039" max="12039" width="13.7109375" style="264" customWidth="1"/>
    <col min="12040" max="12040" width="13.140625" style="264" bestFit="1" customWidth="1"/>
    <col min="12041" max="12041" width="17.140625" style="264" customWidth="1"/>
    <col min="12042" max="12042" width="12.421875" style="264" customWidth="1"/>
    <col min="12043" max="12047" width="9.140625" style="264" hidden="1" customWidth="1"/>
    <col min="12048" max="12049" width="15.00390625" style="264" customWidth="1"/>
    <col min="12050" max="12288" width="9.28125" style="264" customWidth="1"/>
    <col min="12289" max="12289" width="6.7109375" style="264" customWidth="1"/>
    <col min="12290" max="12290" width="80.8515625" style="264" customWidth="1"/>
    <col min="12291" max="12291" width="8.28125" style="264" customWidth="1"/>
    <col min="12292" max="12292" width="9.421875" style="264" bestFit="1" customWidth="1"/>
    <col min="12293" max="12293" width="12.7109375" style="264" customWidth="1"/>
    <col min="12294" max="12294" width="12.7109375" style="264" bestFit="1" customWidth="1"/>
    <col min="12295" max="12295" width="13.7109375" style="264" customWidth="1"/>
    <col min="12296" max="12296" width="13.140625" style="264" bestFit="1" customWidth="1"/>
    <col min="12297" max="12297" width="17.140625" style="264" customWidth="1"/>
    <col min="12298" max="12298" width="12.421875" style="264" customWidth="1"/>
    <col min="12299" max="12303" width="9.140625" style="264" hidden="1" customWidth="1"/>
    <col min="12304" max="12305" width="15.00390625" style="264" customWidth="1"/>
    <col min="12306" max="12544" width="9.28125" style="264" customWidth="1"/>
    <col min="12545" max="12545" width="6.7109375" style="264" customWidth="1"/>
    <col min="12546" max="12546" width="80.8515625" style="264" customWidth="1"/>
    <col min="12547" max="12547" width="8.28125" style="264" customWidth="1"/>
    <col min="12548" max="12548" width="9.421875" style="264" bestFit="1" customWidth="1"/>
    <col min="12549" max="12549" width="12.7109375" style="264" customWidth="1"/>
    <col min="12550" max="12550" width="12.7109375" style="264" bestFit="1" customWidth="1"/>
    <col min="12551" max="12551" width="13.7109375" style="264" customWidth="1"/>
    <col min="12552" max="12552" width="13.140625" style="264" bestFit="1" customWidth="1"/>
    <col min="12553" max="12553" width="17.140625" style="264" customWidth="1"/>
    <col min="12554" max="12554" width="12.421875" style="264" customWidth="1"/>
    <col min="12555" max="12559" width="9.140625" style="264" hidden="1" customWidth="1"/>
    <col min="12560" max="12561" width="15.00390625" style="264" customWidth="1"/>
    <col min="12562" max="12800" width="9.28125" style="264" customWidth="1"/>
    <col min="12801" max="12801" width="6.7109375" style="264" customWidth="1"/>
    <col min="12802" max="12802" width="80.8515625" style="264" customWidth="1"/>
    <col min="12803" max="12803" width="8.28125" style="264" customWidth="1"/>
    <col min="12804" max="12804" width="9.421875" style="264" bestFit="1" customWidth="1"/>
    <col min="12805" max="12805" width="12.7109375" style="264" customWidth="1"/>
    <col min="12806" max="12806" width="12.7109375" style="264" bestFit="1" customWidth="1"/>
    <col min="12807" max="12807" width="13.7109375" style="264" customWidth="1"/>
    <col min="12808" max="12808" width="13.140625" style="264" bestFit="1" customWidth="1"/>
    <col min="12809" max="12809" width="17.140625" style="264" customWidth="1"/>
    <col min="12810" max="12810" width="12.421875" style="264" customWidth="1"/>
    <col min="12811" max="12815" width="9.140625" style="264" hidden="1" customWidth="1"/>
    <col min="12816" max="12817" width="15.00390625" style="264" customWidth="1"/>
    <col min="12818" max="13056" width="9.28125" style="264" customWidth="1"/>
    <col min="13057" max="13057" width="6.7109375" style="264" customWidth="1"/>
    <col min="13058" max="13058" width="80.8515625" style="264" customWidth="1"/>
    <col min="13059" max="13059" width="8.28125" style="264" customWidth="1"/>
    <col min="13060" max="13060" width="9.421875" style="264" bestFit="1" customWidth="1"/>
    <col min="13061" max="13061" width="12.7109375" style="264" customWidth="1"/>
    <col min="13062" max="13062" width="12.7109375" style="264" bestFit="1" customWidth="1"/>
    <col min="13063" max="13063" width="13.7109375" style="264" customWidth="1"/>
    <col min="13064" max="13064" width="13.140625" style="264" bestFit="1" customWidth="1"/>
    <col min="13065" max="13065" width="17.140625" style="264" customWidth="1"/>
    <col min="13066" max="13066" width="12.421875" style="264" customWidth="1"/>
    <col min="13067" max="13071" width="9.140625" style="264" hidden="1" customWidth="1"/>
    <col min="13072" max="13073" width="15.00390625" style="264" customWidth="1"/>
    <col min="13074" max="13312" width="9.28125" style="264" customWidth="1"/>
    <col min="13313" max="13313" width="6.7109375" style="264" customWidth="1"/>
    <col min="13314" max="13314" width="80.8515625" style="264" customWidth="1"/>
    <col min="13315" max="13315" width="8.28125" style="264" customWidth="1"/>
    <col min="13316" max="13316" width="9.421875" style="264" bestFit="1" customWidth="1"/>
    <col min="13317" max="13317" width="12.7109375" style="264" customWidth="1"/>
    <col min="13318" max="13318" width="12.7109375" style="264" bestFit="1" customWidth="1"/>
    <col min="13319" max="13319" width="13.7109375" style="264" customWidth="1"/>
    <col min="13320" max="13320" width="13.140625" style="264" bestFit="1" customWidth="1"/>
    <col min="13321" max="13321" width="17.140625" style="264" customWidth="1"/>
    <col min="13322" max="13322" width="12.421875" style="264" customWidth="1"/>
    <col min="13323" max="13327" width="9.140625" style="264" hidden="1" customWidth="1"/>
    <col min="13328" max="13329" width="15.00390625" style="264" customWidth="1"/>
    <col min="13330" max="13568" width="9.28125" style="264" customWidth="1"/>
    <col min="13569" max="13569" width="6.7109375" style="264" customWidth="1"/>
    <col min="13570" max="13570" width="80.8515625" style="264" customWidth="1"/>
    <col min="13571" max="13571" width="8.28125" style="264" customWidth="1"/>
    <col min="13572" max="13572" width="9.421875" style="264" bestFit="1" customWidth="1"/>
    <col min="13573" max="13573" width="12.7109375" style="264" customWidth="1"/>
    <col min="13574" max="13574" width="12.7109375" style="264" bestFit="1" customWidth="1"/>
    <col min="13575" max="13575" width="13.7109375" style="264" customWidth="1"/>
    <col min="13576" max="13576" width="13.140625" style="264" bestFit="1" customWidth="1"/>
    <col min="13577" max="13577" width="17.140625" style="264" customWidth="1"/>
    <col min="13578" max="13578" width="12.421875" style="264" customWidth="1"/>
    <col min="13579" max="13583" width="9.140625" style="264" hidden="1" customWidth="1"/>
    <col min="13584" max="13585" width="15.00390625" style="264" customWidth="1"/>
    <col min="13586" max="13824" width="9.28125" style="264" customWidth="1"/>
    <col min="13825" max="13825" width="6.7109375" style="264" customWidth="1"/>
    <col min="13826" max="13826" width="80.8515625" style="264" customWidth="1"/>
    <col min="13827" max="13827" width="8.28125" style="264" customWidth="1"/>
    <col min="13828" max="13828" width="9.421875" style="264" bestFit="1" customWidth="1"/>
    <col min="13829" max="13829" width="12.7109375" style="264" customWidth="1"/>
    <col min="13830" max="13830" width="12.7109375" style="264" bestFit="1" customWidth="1"/>
    <col min="13831" max="13831" width="13.7109375" style="264" customWidth="1"/>
    <col min="13832" max="13832" width="13.140625" style="264" bestFit="1" customWidth="1"/>
    <col min="13833" max="13833" width="17.140625" style="264" customWidth="1"/>
    <col min="13834" max="13834" width="12.421875" style="264" customWidth="1"/>
    <col min="13835" max="13839" width="9.140625" style="264" hidden="1" customWidth="1"/>
    <col min="13840" max="13841" width="15.00390625" style="264" customWidth="1"/>
    <col min="13842" max="14080" width="9.28125" style="264" customWidth="1"/>
    <col min="14081" max="14081" width="6.7109375" style="264" customWidth="1"/>
    <col min="14082" max="14082" width="80.8515625" style="264" customWidth="1"/>
    <col min="14083" max="14083" width="8.28125" style="264" customWidth="1"/>
    <col min="14084" max="14084" width="9.421875" style="264" bestFit="1" customWidth="1"/>
    <col min="14085" max="14085" width="12.7109375" style="264" customWidth="1"/>
    <col min="14086" max="14086" width="12.7109375" style="264" bestFit="1" customWidth="1"/>
    <col min="14087" max="14087" width="13.7109375" style="264" customWidth="1"/>
    <col min="14088" max="14088" width="13.140625" style="264" bestFit="1" customWidth="1"/>
    <col min="14089" max="14089" width="17.140625" style="264" customWidth="1"/>
    <col min="14090" max="14090" width="12.421875" style="264" customWidth="1"/>
    <col min="14091" max="14095" width="9.140625" style="264" hidden="1" customWidth="1"/>
    <col min="14096" max="14097" width="15.00390625" style="264" customWidth="1"/>
    <col min="14098" max="14336" width="9.28125" style="264" customWidth="1"/>
    <col min="14337" max="14337" width="6.7109375" style="264" customWidth="1"/>
    <col min="14338" max="14338" width="80.8515625" style="264" customWidth="1"/>
    <col min="14339" max="14339" width="8.28125" style="264" customWidth="1"/>
    <col min="14340" max="14340" width="9.421875" style="264" bestFit="1" customWidth="1"/>
    <col min="14341" max="14341" width="12.7109375" style="264" customWidth="1"/>
    <col min="14342" max="14342" width="12.7109375" style="264" bestFit="1" customWidth="1"/>
    <col min="14343" max="14343" width="13.7109375" style="264" customWidth="1"/>
    <col min="14344" max="14344" width="13.140625" style="264" bestFit="1" customWidth="1"/>
    <col min="14345" max="14345" width="17.140625" style="264" customWidth="1"/>
    <col min="14346" max="14346" width="12.421875" style="264" customWidth="1"/>
    <col min="14347" max="14351" width="9.140625" style="264" hidden="1" customWidth="1"/>
    <col min="14352" max="14353" width="15.00390625" style="264" customWidth="1"/>
    <col min="14354" max="14592" width="9.28125" style="264" customWidth="1"/>
    <col min="14593" max="14593" width="6.7109375" style="264" customWidth="1"/>
    <col min="14594" max="14594" width="80.8515625" style="264" customWidth="1"/>
    <col min="14595" max="14595" width="8.28125" style="264" customWidth="1"/>
    <col min="14596" max="14596" width="9.421875" style="264" bestFit="1" customWidth="1"/>
    <col min="14597" max="14597" width="12.7109375" style="264" customWidth="1"/>
    <col min="14598" max="14598" width="12.7109375" style="264" bestFit="1" customWidth="1"/>
    <col min="14599" max="14599" width="13.7109375" style="264" customWidth="1"/>
    <col min="14600" max="14600" width="13.140625" style="264" bestFit="1" customWidth="1"/>
    <col min="14601" max="14601" width="17.140625" style="264" customWidth="1"/>
    <col min="14602" max="14602" width="12.421875" style="264" customWidth="1"/>
    <col min="14603" max="14607" width="9.140625" style="264" hidden="1" customWidth="1"/>
    <col min="14608" max="14609" width="15.00390625" style="264" customWidth="1"/>
    <col min="14610" max="14848" width="9.28125" style="264" customWidth="1"/>
    <col min="14849" max="14849" width="6.7109375" style="264" customWidth="1"/>
    <col min="14850" max="14850" width="80.8515625" style="264" customWidth="1"/>
    <col min="14851" max="14851" width="8.28125" style="264" customWidth="1"/>
    <col min="14852" max="14852" width="9.421875" style="264" bestFit="1" customWidth="1"/>
    <col min="14853" max="14853" width="12.7109375" style="264" customWidth="1"/>
    <col min="14854" max="14854" width="12.7109375" style="264" bestFit="1" customWidth="1"/>
    <col min="14855" max="14855" width="13.7109375" style="264" customWidth="1"/>
    <col min="14856" max="14856" width="13.140625" style="264" bestFit="1" customWidth="1"/>
    <col min="14857" max="14857" width="17.140625" style="264" customWidth="1"/>
    <col min="14858" max="14858" width="12.421875" style="264" customWidth="1"/>
    <col min="14859" max="14863" width="9.140625" style="264" hidden="1" customWidth="1"/>
    <col min="14864" max="14865" width="15.00390625" style="264" customWidth="1"/>
    <col min="14866" max="15104" width="9.28125" style="264" customWidth="1"/>
    <col min="15105" max="15105" width="6.7109375" style="264" customWidth="1"/>
    <col min="15106" max="15106" width="80.8515625" style="264" customWidth="1"/>
    <col min="15107" max="15107" width="8.28125" style="264" customWidth="1"/>
    <col min="15108" max="15108" width="9.421875" style="264" bestFit="1" customWidth="1"/>
    <col min="15109" max="15109" width="12.7109375" style="264" customWidth="1"/>
    <col min="15110" max="15110" width="12.7109375" style="264" bestFit="1" customWidth="1"/>
    <col min="15111" max="15111" width="13.7109375" style="264" customWidth="1"/>
    <col min="15112" max="15112" width="13.140625" style="264" bestFit="1" customWidth="1"/>
    <col min="15113" max="15113" width="17.140625" style="264" customWidth="1"/>
    <col min="15114" max="15114" width="12.421875" style="264" customWidth="1"/>
    <col min="15115" max="15119" width="9.140625" style="264" hidden="1" customWidth="1"/>
    <col min="15120" max="15121" width="15.00390625" style="264" customWidth="1"/>
    <col min="15122" max="15360" width="9.28125" style="264" customWidth="1"/>
    <col min="15361" max="15361" width="6.7109375" style="264" customWidth="1"/>
    <col min="15362" max="15362" width="80.8515625" style="264" customWidth="1"/>
    <col min="15363" max="15363" width="8.28125" style="264" customWidth="1"/>
    <col min="15364" max="15364" width="9.421875" style="264" bestFit="1" customWidth="1"/>
    <col min="15365" max="15365" width="12.7109375" style="264" customWidth="1"/>
    <col min="15366" max="15366" width="12.7109375" style="264" bestFit="1" customWidth="1"/>
    <col min="15367" max="15367" width="13.7109375" style="264" customWidth="1"/>
    <col min="15368" max="15368" width="13.140625" style="264" bestFit="1" customWidth="1"/>
    <col min="15369" max="15369" width="17.140625" style="264" customWidth="1"/>
    <col min="15370" max="15370" width="12.421875" style="264" customWidth="1"/>
    <col min="15371" max="15375" width="9.140625" style="264" hidden="1" customWidth="1"/>
    <col min="15376" max="15377" width="15.00390625" style="264" customWidth="1"/>
    <col min="15378" max="15616" width="9.28125" style="264" customWidth="1"/>
    <col min="15617" max="15617" width="6.7109375" style="264" customWidth="1"/>
    <col min="15618" max="15618" width="80.8515625" style="264" customWidth="1"/>
    <col min="15619" max="15619" width="8.28125" style="264" customWidth="1"/>
    <col min="15620" max="15620" width="9.421875" style="264" bestFit="1" customWidth="1"/>
    <col min="15621" max="15621" width="12.7109375" style="264" customWidth="1"/>
    <col min="15622" max="15622" width="12.7109375" style="264" bestFit="1" customWidth="1"/>
    <col min="15623" max="15623" width="13.7109375" style="264" customWidth="1"/>
    <col min="15624" max="15624" width="13.140625" style="264" bestFit="1" customWidth="1"/>
    <col min="15625" max="15625" width="17.140625" style="264" customWidth="1"/>
    <col min="15626" max="15626" width="12.421875" style="264" customWidth="1"/>
    <col min="15627" max="15631" width="9.140625" style="264" hidden="1" customWidth="1"/>
    <col min="15632" max="15633" width="15.00390625" style="264" customWidth="1"/>
    <col min="15634" max="15872" width="9.28125" style="264" customWidth="1"/>
    <col min="15873" max="15873" width="6.7109375" style="264" customWidth="1"/>
    <col min="15874" max="15874" width="80.8515625" style="264" customWidth="1"/>
    <col min="15875" max="15875" width="8.28125" style="264" customWidth="1"/>
    <col min="15876" max="15876" width="9.421875" style="264" bestFit="1" customWidth="1"/>
    <col min="15877" max="15877" width="12.7109375" style="264" customWidth="1"/>
    <col min="15878" max="15878" width="12.7109375" style="264" bestFit="1" customWidth="1"/>
    <col min="15879" max="15879" width="13.7109375" style="264" customWidth="1"/>
    <col min="15880" max="15880" width="13.140625" style="264" bestFit="1" customWidth="1"/>
    <col min="15881" max="15881" width="17.140625" style="264" customWidth="1"/>
    <col min="15882" max="15882" width="12.421875" style="264" customWidth="1"/>
    <col min="15883" max="15887" width="9.140625" style="264" hidden="1" customWidth="1"/>
    <col min="15888" max="15889" width="15.00390625" style="264" customWidth="1"/>
    <col min="15890" max="16128" width="9.28125" style="264" customWidth="1"/>
    <col min="16129" max="16129" width="6.7109375" style="264" customWidth="1"/>
    <col min="16130" max="16130" width="80.8515625" style="264" customWidth="1"/>
    <col min="16131" max="16131" width="8.28125" style="264" customWidth="1"/>
    <col min="16132" max="16132" width="9.421875" style="264" bestFit="1" customWidth="1"/>
    <col min="16133" max="16133" width="12.7109375" style="264" customWidth="1"/>
    <col min="16134" max="16134" width="12.7109375" style="264" bestFit="1" customWidth="1"/>
    <col min="16135" max="16135" width="13.7109375" style="264" customWidth="1"/>
    <col min="16136" max="16136" width="13.140625" style="264" bestFit="1" customWidth="1"/>
    <col min="16137" max="16137" width="17.140625" style="264" customWidth="1"/>
    <col min="16138" max="16138" width="12.421875" style="264" customWidth="1"/>
    <col min="16139" max="16143" width="9.140625" style="264" hidden="1" customWidth="1"/>
    <col min="16144" max="16145" width="15.00390625" style="264" customWidth="1"/>
    <col min="16146" max="16384" width="9.28125" style="264" customWidth="1"/>
  </cols>
  <sheetData>
    <row r="1" spans="1:16" ht="20.25" customHeight="1">
      <c r="A1" s="255"/>
      <c r="B1" s="256" t="s">
        <v>1678</v>
      </c>
      <c r="C1" s="255"/>
      <c r="D1" s="257"/>
      <c r="F1" s="255"/>
      <c r="H1" s="255"/>
      <c r="I1" s="255"/>
      <c r="J1" s="255"/>
      <c r="K1" s="255"/>
      <c r="L1" s="259" t="s">
        <v>1679</v>
      </c>
      <c r="M1" s="260">
        <v>0</v>
      </c>
      <c r="N1" s="261"/>
      <c r="O1" s="262">
        <v>1</v>
      </c>
      <c r="P1" s="263"/>
    </row>
    <row r="2" spans="1:16" ht="15" customHeight="1">
      <c r="A2" s="255"/>
      <c r="B2" s="265"/>
      <c r="C2" s="263"/>
      <c r="D2" s="266"/>
      <c r="E2" s="267"/>
      <c r="F2" s="263"/>
      <c r="G2" s="267"/>
      <c r="H2" s="263"/>
      <c r="I2" s="263"/>
      <c r="J2" s="255"/>
      <c r="K2" s="255"/>
      <c r="L2" s="259" t="s">
        <v>1652</v>
      </c>
      <c r="M2" s="268">
        <v>0</v>
      </c>
      <c r="N2" s="269"/>
      <c r="O2" s="269"/>
      <c r="P2" s="263"/>
    </row>
    <row r="3" spans="1:16" s="277" customFormat="1" ht="20.25" customHeight="1">
      <c r="A3" s="270"/>
      <c r="B3" s="271" t="s">
        <v>1680</v>
      </c>
      <c r="C3" s="272"/>
      <c r="D3" s="273"/>
      <c r="E3" s="274"/>
      <c r="F3" s="275"/>
      <c r="G3" s="274"/>
      <c r="H3" s="275"/>
      <c r="I3" s="275"/>
      <c r="J3" s="270"/>
      <c r="K3" s="270"/>
      <c r="L3" s="270"/>
      <c r="M3" s="270"/>
      <c r="N3" s="276"/>
      <c r="O3" s="276"/>
      <c r="P3" s="275"/>
    </row>
    <row r="4" spans="1:16" ht="12.75" customHeight="1">
      <c r="A4" s="278"/>
      <c r="B4" s="279"/>
      <c r="C4" s="674" t="s">
        <v>1681</v>
      </c>
      <c r="D4" s="676" t="s">
        <v>1682</v>
      </c>
      <c r="E4" s="280" t="s">
        <v>1660</v>
      </c>
      <c r="F4" s="281" t="s">
        <v>1683</v>
      </c>
      <c r="G4" s="280" t="s">
        <v>1684</v>
      </c>
      <c r="H4" s="281" t="s">
        <v>1683</v>
      </c>
      <c r="I4" s="281" t="s">
        <v>1685</v>
      </c>
      <c r="J4" s="255"/>
      <c r="K4" s="672" t="s">
        <v>1686</v>
      </c>
      <c r="L4" s="672" t="s">
        <v>1687</v>
      </c>
      <c r="M4" s="672" t="s">
        <v>1688</v>
      </c>
      <c r="N4" s="672" t="s">
        <v>1689</v>
      </c>
      <c r="O4" s="672" t="s">
        <v>1690</v>
      </c>
      <c r="P4" s="263"/>
    </row>
    <row r="5" spans="1:16" s="286" customFormat="1" ht="12.75" customHeight="1">
      <c r="A5" s="282"/>
      <c r="B5" s="283"/>
      <c r="C5" s="675"/>
      <c r="D5" s="677"/>
      <c r="E5" s="284" t="s">
        <v>1691</v>
      </c>
      <c r="F5" s="285" t="s">
        <v>1692</v>
      </c>
      <c r="G5" s="284" t="s">
        <v>1691</v>
      </c>
      <c r="H5" s="285" t="s">
        <v>1693</v>
      </c>
      <c r="I5" s="285" t="s">
        <v>1694</v>
      </c>
      <c r="J5" s="257"/>
      <c r="K5" s="672"/>
      <c r="L5" s="672"/>
      <c r="M5" s="672"/>
      <c r="N5" s="672"/>
      <c r="O5" s="672"/>
      <c r="P5" s="673"/>
    </row>
    <row r="6" spans="1:16" s="295" customFormat="1" ht="15" customHeight="1">
      <c r="A6" s="287" t="s">
        <v>1695</v>
      </c>
      <c r="B6" s="288" t="s">
        <v>1696</v>
      </c>
      <c r="C6" s="289"/>
      <c r="D6" s="290"/>
      <c r="E6" s="291"/>
      <c r="F6" s="290"/>
      <c r="G6" s="291"/>
      <c r="H6" s="290"/>
      <c r="I6" s="290"/>
      <c r="J6" s="292"/>
      <c r="K6" s="293"/>
      <c r="L6" s="294"/>
      <c r="M6" s="294"/>
      <c r="N6" s="294"/>
      <c r="O6" s="294"/>
      <c r="P6" s="673"/>
    </row>
    <row r="7" spans="1:16" s="295" customFormat="1" ht="3.75" customHeight="1">
      <c r="A7" s="287"/>
      <c r="B7" s="288"/>
      <c r="C7" s="289"/>
      <c r="D7" s="290"/>
      <c r="E7" s="291"/>
      <c r="F7" s="290"/>
      <c r="G7" s="291"/>
      <c r="H7" s="290"/>
      <c r="I7" s="290"/>
      <c r="J7" s="292"/>
      <c r="K7" s="293"/>
      <c r="L7" s="294"/>
      <c r="M7" s="294"/>
      <c r="N7" s="294"/>
      <c r="O7" s="294"/>
      <c r="P7" s="296"/>
    </row>
    <row r="8" spans="1:16" s="295" customFormat="1" ht="18" customHeight="1">
      <c r="A8" s="290">
        <v>1</v>
      </c>
      <c r="B8" s="297" t="s">
        <v>1697</v>
      </c>
      <c r="C8" s="289"/>
      <c r="D8" s="290"/>
      <c r="E8" s="291"/>
      <c r="F8" s="290"/>
      <c r="G8" s="291"/>
      <c r="H8" s="290"/>
      <c r="I8" s="290"/>
      <c r="J8" s="298"/>
      <c r="K8" s="299"/>
      <c r="L8" s="299"/>
      <c r="M8" s="300"/>
      <c r="N8" s="300"/>
      <c r="O8" s="299"/>
      <c r="P8" s="299"/>
    </row>
    <row r="9" spans="1:16" s="286" customFormat="1" ht="15" customHeight="1">
      <c r="A9" s="301">
        <f>A8+1</f>
        <v>2</v>
      </c>
      <c r="B9" s="302" t="s">
        <v>1698</v>
      </c>
      <c r="C9" s="303" t="s">
        <v>1163</v>
      </c>
      <c r="D9" s="301">
        <v>1</v>
      </c>
      <c r="E9" s="304">
        <v>0</v>
      </c>
      <c r="F9" s="305">
        <f aca="true" t="shared" si="0" ref="F9:F84">D9*E9</f>
        <v>0</v>
      </c>
      <c r="G9" s="306"/>
      <c r="H9" s="305"/>
      <c r="I9" s="305">
        <f aca="true" t="shared" si="1" ref="I9:I84">F9+H9</f>
        <v>0</v>
      </c>
      <c r="J9" s="257"/>
      <c r="K9" s="307">
        <v>4800</v>
      </c>
      <c r="L9" s="308"/>
      <c r="M9" s="307"/>
      <c r="N9" s="309"/>
      <c r="O9" s="309"/>
      <c r="P9" s="310"/>
    </row>
    <row r="10" spans="1:16" s="286" customFormat="1" ht="15" customHeight="1">
      <c r="A10" s="301">
        <f aca="true" t="shared" si="2" ref="A10:A73">A9+1</f>
        <v>3</v>
      </c>
      <c r="B10" s="311" t="s">
        <v>1699</v>
      </c>
      <c r="C10" s="303" t="s">
        <v>1163</v>
      </c>
      <c r="D10" s="301">
        <v>1</v>
      </c>
      <c r="E10" s="304">
        <f>K10*$M$1</f>
        <v>0</v>
      </c>
      <c r="F10" s="305">
        <f t="shared" si="0"/>
        <v>0</v>
      </c>
      <c r="G10" s="306"/>
      <c r="H10" s="305"/>
      <c r="I10" s="305">
        <f t="shared" si="1"/>
        <v>0</v>
      </c>
      <c r="J10" s="257"/>
      <c r="K10" s="307">
        <v>1850</v>
      </c>
      <c r="L10" s="308"/>
      <c r="M10" s="307"/>
      <c r="N10" s="309"/>
      <c r="O10" s="309"/>
      <c r="P10" s="310"/>
    </row>
    <row r="11" spans="1:16" s="286" customFormat="1" ht="15" customHeight="1">
      <c r="A11" s="301">
        <f t="shared" si="2"/>
        <v>4</v>
      </c>
      <c r="B11" s="311" t="s">
        <v>1700</v>
      </c>
      <c r="C11" s="303" t="s">
        <v>1163</v>
      </c>
      <c r="D11" s="301">
        <v>3</v>
      </c>
      <c r="E11" s="304">
        <f>K11*$M$1</f>
        <v>0</v>
      </c>
      <c r="F11" s="305">
        <f t="shared" si="0"/>
        <v>0</v>
      </c>
      <c r="G11" s="306"/>
      <c r="H11" s="305"/>
      <c r="I11" s="305">
        <f t="shared" si="1"/>
        <v>0</v>
      </c>
      <c r="J11" s="257"/>
      <c r="K11" s="307">
        <v>125</v>
      </c>
      <c r="L11" s="308"/>
      <c r="M11" s="307"/>
      <c r="N11" s="309"/>
      <c r="O11" s="309"/>
      <c r="P11" s="310"/>
    </row>
    <row r="12" spans="1:16" s="286" customFormat="1" ht="15" customHeight="1">
      <c r="A12" s="301">
        <f t="shared" si="2"/>
        <v>5</v>
      </c>
      <c r="B12" s="311" t="s">
        <v>1701</v>
      </c>
      <c r="C12" s="303" t="s">
        <v>1163</v>
      </c>
      <c r="D12" s="301">
        <v>3</v>
      </c>
      <c r="E12" s="304">
        <f>K12*$M$1</f>
        <v>0</v>
      </c>
      <c r="F12" s="305">
        <f t="shared" si="0"/>
        <v>0</v>
      </c>
      <c r="G12" s="306"/>
      <c r="H12" s="305"/>
      <c r="I12" s="305">
        <f t="shared" si="1"/>
        <v>0</v>
      </c>
      <c r="J12" s="257"/>
      <c r="K12" s="307">
        <v>105</v>
      </c>
      <c r="L12" s="308"/>
      <c r="M12" s="307"/>
      <c r="N12" s="309"/>
      <c r="O12" s="309"/>
      <c r="P12" s="310"/>
    </row>
    <row r="13" spans="1:16" s="286" customFormat="1" ht="15" customHeight="1">
      <c r="A13" s="301">
        <f t="shared" si="2"/>
        <v>6</v>
      </c>
      <c r="B13" s="255" t="s">
        <v>1702</v>
      </c>
      <c r="C13" s="303" t="s">
        <v>331</v>
      </c>
      <c r="D13" s="301">
        <v>60</v>
      </c>
      <c r="E13" s="304">
        <f>K13*$M$1</f>
        <v>0</v>
      </c>
      <c r="F13" s="305">
        <f t="shared" si="0"/>
        <v>0</v>
      </c>
      <c r="G13" s="306">
        <f>M13*$M$1</f>
        <v>0</v>
      </c>
      <c r="H13" s="305">
        <f aca="true" t="shared" si="3" ref="H13:H83">D13*G13</f>
        <v>0</v>
      </c>
      <c r="I13" s="305">
        <f t="shared" si="1"/>
        <v>0</v>
      </c>
      <c r="J13" s="257"/>
      <c r="K13" s="307">
        <v>188</v>
      </c>
      <c r="L13" s="308"/>
      <c r="M13" s="307">
        <v>48</v>
      </c>
      <c r="N13" s="309"/>
      <c r="O13" s="309"/>
      <c r="P13" s="310"/>
    </row>
    <row r="14" spans="1:16" s="286" customFormat="1" ht="15" customHeight="1">
      <c r="A14" s="301">
        <f t="shared" si="2"/>
        <v>7</v>
      </c>
      <c r="B14" s="312"/>
      <c r="C14" s="303"/>
      <c r="D14" s="301"/>
      <c r="E14" s="313"/>
      <c r="F14" s="305"/>
      <c r="G14" s="314"/>
      <c r="H14" s="305"/>
      <c r="I14" s="305"/>
      <c r="J14" s="257"/>
      <c r="K14" s="299"/>
      <c r="L14" s="299"/>
      <c r="M14" s="300"/>
      <c r="N14" s="300"/>
      <c r="O14" s="299"/>
      <c r="P14" s="299"/>
    </row>
    <row r="15" spans="1:16" s="295" customFormat="1" ht="18" customHeight="1">
      <c r="A15" s="290">
        <f t="shared" si="2"/>
        <v>8</v>
      </c>
      <c r="B15" s="297" t="s">
        <v>1703</v>
      </c>
      <c r="C15" s="289"/>
      <c r="D15" s="290"/>
      <c r="E15" s="291"/>
      <c r="F15" s="290"/>
      <c r="G15" s="291"/>
      <c r="H15" s="290"/>
      <c r="I15" s="290"/>
      <c r="J15" s="298"/>
      <c r="K15" s="299"/>
      <c r="L15" s="299"/>
      <c r="M15" s="300"/>
      <c r="N15" s="300"/>
      <c r="O15" s="299"/>
      <c r="P15" s="299"/>
    </row>
    <row r="16" spans="1:16" ht="15">
      <c r="A16" s="301">
        <f t="shared" si="2"/>
        <v>9</v>
      </c>
      <c r="B16" s="302" t="s">
        <v>1704</v>
      </c>
      <c r="C16" s="315" t="s">
        <v>1163</v>
      </c>
      <c r="D16" s="257">
        <v>1</v>
      </c>
      <c r="E16" s="304">
        <f aca="true" t="shared" si="4" ref="E16:E62">K16*$M$1</f>
        <v>0</v>
      </c>
      <c r="F16" s="305">
        <f t="shared" si="0"/>
        <v>0</v>
      </c>
      <c r="G16" s="306">
        <f aca="true" t="shared" si="5" ref="G16:G62">M16*$M$1</f>
        <v>0</v>
      </c>
      <c r="H16" s="305">
        <f t="shared" si="3"/>
        <v>0</v>
      </c>
      <c r="I16" s="305">
        <f t="shared" si="1"/>
        <v>0</v>
      </c>
      <c r="J16" s="255"/>
      <c r="K16" s="307">
        <v>51000</v>
      </c>
      <c r="L16" s="308"/>
      <c r="M16" s="307">
        <v>550</v>
      </c>
      <c r="N16" s="309"/>
      <c r="O16" s="309"/>
      <c r="P16" s="310"/>
    </row>
    <row r="17" spans="1:16" ht="15">
      <c r="A17" s="301">
        <f t="shared" si="2"/>
        <v>10</v>
      </c>
      <c r="B17" s="302" t="s">
        <v>1705</v>
      </c>
      <c r="C17" s="315" t="s">
        <v>1163</v>
      </c>
      <c r="D17" s="257">
        <v>1</v>
      </c>
      <c r="E17" s="304">
        <f t="shared" si="4"/>
        <v>0</v>
      </c>
      <c r="F17" s="305">
        <f t="shared" si="0"/>
        <v>0</v>
      </c>
      <c r="G17" s="306">
        <f t="shared" si="5"/>
        <v>0</v>
      </c>
      <c r="H17" s="305">
        <f t="shared" si="3"/>
        <v>0</v>
      </c>
      <c r="I17" s="305">
        <f t="shared" si="1"/>
        <v>0</v>
      </c>
      <c r="J17" s="255"/>
      <c r="K17" s="307">
        <v>38525</v>
      </c>
      <c r="L17" s="308"/>
      <c r="M17" s="307">
        <v>450</v>
      </c>
      <c r="N17" s="309"/>
      <c r="O17" s="309"/>
      <c r="P17" s="310"/>
    </row>
    <row r="18" spans="1:16" ht="24.75">
      <c r="A18" s="301">
        <f t="shared" si="2"/>
        <v>11</v>
      </c>
      <c r="B18" s="316" t="s">
        <v>1706</v>
      </c>
      <c r="C18" s="315" t="s">
        <v>1163</v>
      </c>
      <c r="D18" s="257">
        <v>1</v>
      </c>
      <c r="E18" s="304">
        <f t="shared" si="4"/>
        <v>0</v>
      </c>
      <c r="F18" s="305">
        <f t="shared" si="0"/>
        <v>0</v>
      </c>
      <c r="G18" s="306"/>
      <c r="H18" s="305"/>
      <c r="I18" s="305">
        <f t="shared" si="1"/>
        <v>0</v>
      </c>
      <c r="J18" s="255"/>
      <c r="K18" s="307">
        <v>3800</v>
      </c>
      <c r="L18" s="308"/>
      <c r="M18" s="307"/>
      <c r="N18" s="309"/>
      <c r="O18" s="309"/>
      <c r="P18" s="310"/>
    </row>
    <row r="19" spans="1:16" ht="15">
      <c r="A19" s="301">
        <f t="shared" si="2"/>
        <v>12</v>
      </c>
      <c r="B19" s="316" t="s">
        <v>1707</v>
      </c>
      <c r="C19" s="315" t="s">
        <v>1163</v>
      </c>
      <c r="D19" s="257">
        <v>1</v>
      </c>
      <c r="E19" s="304"/>
      <c r="F19" s="305"/>
      <c r="G19" s="306">
        <f t="shared" si="5"/>
        <v>0</v>
      </c>
      <c r="H19" s="305">
        <f t="shared" si="3"/>
        <v>0</v>
      </c>
      <c r="I19" s="305">
        <f t="shared" si="1"/>
        <v>0</v>
      </c>
      <c r="J19" s="255"/>
      <c r="K19" s="307"/>
      <c r="L19" s="308"/>
      <c r="M19" s="307">
        <v>350</v>
      </c>
      <c r="N19" s="309"/>
      <c r="O19" s="309"/>
      <c r="P19" s="310"/>
    </row>
    <row r="20" spans="1:16" ht="24.75">
      <c r="A20" s="301">
        <f t="shared" si="2"/>
        <v>13</v>
      </c>
      <c r="B20" s="316" t="s">
        <v>1708</v>
      </c>
      <c r="C20" s="315" t="s">
        <v>1163</v>
      </c>
      <c r="D20" s="257">
        <v>3</v>
      </c>
      <c r="E20" s="304">
        <f t="shared" si="4"/>
        <v>0</v>
      </c>
      <c r="F20" s="305">
        <f t="shared" si="0"/>
        <v>0</v>
      </c>
      <c r="G20" s="306"/>
      <c r="H20" s="305"/>
      <c r="I20" s="305">
        <f t="shared" si="1"/>
        <v>0</v>
      </c>
      <c r="J20" s="255"/>
      <c r="K20" s="307">
        <v>4800</v>
      </c>
      <c r="L20" s="308"/>
      <c r="M20" s="307"/>
      <c r="N20" s="309"/>
      <c r="O20" s="309"/>
      <c r="P20" s="310"/>
    </row>
    <row r="21" spans="1:16" ht="15">
      <c r="A21" s="301">
        <f t="shared" si="2"/>
        <v>14</v>
      </c>
      <c r="B21" s="316" t="s">
        <v>1709</v>
      </c>
      <c r="C21" s="315" t="s">
        <v>1163</v>
      </c>
      <c r="D21" s="257">
        <v>3</v>
      </c>
      <c r="E21" s="304"/>
      <c r="F21" s="305"/>
      <c r="G21" s="306">
        <f t="shared" si="5"/>
        <v>0</v>
      </c>
      <c r="H21" s="305">
        <f t="shared" si="3"/>
        <v>0</v>
      </c>
      <c r="I21" s="305">
        <f t="shared" si="1"/>
        <v>0</v>
      </c>
      <c r="J21" s="255"/>
      <c r="K21" s="307"/>
      <c r="L21" s="308"/>
      <c r="M21" s="307">
        <v>420</v>
      </c>
      <c r="N21" s="309"/>
      <c r="O21" s="309"/>
      <c r="P21" s="310"/>
    </row>
    <row r="22" spans="1:16" ht="15">
      <c r="A22" s="301">
        <f t="shared" si="2"/>
        <v>15</v>
      </c>
      <c r="B22" s="312" t="s">
        <v>1710</v>
      </c>
      <c r="C22" s="315" t="s">
        <v>331</v>
      </c>
      <c r="D22" s="257">
        <v>70</v>
      </c>
      <c r="E22" s="304">
        <f t="shared" si="4"/>
        <v>0</v>
      </c>
      <c r="F22" s="305">
        <f t="shared" si="0"/>
        <v>0</v>
      </c>
      <c r="G22" s="306">
        <f t="shared" si="5"/>
        <v>0</v>
      </c>
      <c r="H22" s="305">
        <f t="shared" si="3"/>
        <v>0</v>
      </c>
      <c r="I22" s="305">
        <f t="shared" si="1"/>
        <v>0</v>
      </c>
      <c r="J22" s="255"/>
      <c r="K22" s="307">
        <v>106</v>
      </c>
      <c r="L22" s="308"/>
      <c r="M22" s="307">
        <v>36</v>
      </c>
      <c r="N22" s="309"/>
      <c r="O22" s="309"/>
      <c r="P22" s="310"/>
    </row>
    <row r="23" spans="1:16" ht="15">
      <c r="A23" s="301">
        <f t="shared" si="2"/>
        <v>16</v>
      </c>
      <c r="B23" s="312" t="s">
        <v>1711</v>
      </c>
      <c r="C23" s="315" t="s">
        <v>331</v>
      </c>
      <c r="D23" s="257">
        <v>16</v>
      </c>
      <c r="E23" s="304">
        <f t="shared" si="4"/>
        <v>0</v>
      </c>
      <c r="F23" s="305">
        <f t="shared" si="0"/>
        <v>0</v>
      </c>
      <c r="G23" s="306">
        <f t="shared" si="5"/>
        <v>0</v>
      </c>
      <c r="H23" s="305">
        <f t="shared" si="3"/>
        <v>0</v>
      </c>
      <c r="I23" s="305">
        <f t="shared" si="1"/>
        <v>0</v>
      </c>
      <c r="J23" s="255"/>
      <c r="K23" s="307">
        <v>13</v>
      </c>
      <c r="L23" s="308"/>
      <c r="M23" s="307">
        <v>18</v>
      </c>
      <c r="N23" s="309"/>
      <c r="O23" s="309"/>
      <c r="P23" s="310"/>
    </row>
    <row r="24" spans="1:16" ht="15">
      <c r="A24" s="301">
        <f t="shared" si="2"/>
        <v>17</v>
      </c>
      <c r="B24" s="312" t="s">
        <v>1712</v>
      </c>
      <c r="C24" s="315" t="s">
        <v>1163</v>
      </c>
      <c r="D24" s="257">
        <v>1</v>
      </c>
      <c r="E24" s="304">
        <f t="shared" si="4"/>
        <v>0</v>
      </c>
      <c r="F24" s="305">
        <f t="shared" si="0"/>
        <v>0</v>
      </c>
      <c r="G24" s="306">
        <f t="shared" si="5"/>
        <v>0</v>
      </c>
      <c r="H24" s="305">
        <f t="shared" si="3"/>
        <v>0</v>
      </c>
      <c r="I24" s="305">
        <f t="shared" si="1"/>
        <v>0</v>
      </c>
      <c r="J24" s="255"/>
      <c r="K24" s="307">
        <v>650</v>
      </c>
      <c r="L24" s="308"/>
      <c r="M24" s="307">
        <v>180</v>
      </c>
      <c r="N24" s="309"/>
      <c r="O24" s="309"/>
      <c r="P24" s="310"/>
    </row>
    <row r="25" spans="1:16" ht="15">
      <c r="A25" s="301">
        <f t="shared" si="2"/>
        <v>18</v>
      </c>
      <c r="B25" s="312" t="s">
        <v>1713</v>
      </c>
      <c r="C25" s="315" t="s">
        <v>1163</v>
      </c>
      <c r="D25" s="257">
        <v>1</v>
      </c>
      <c r="E25" s="304">
        <f t="shared" si="4"/>
        <v>0</v>
      </c>
      <c r="F25" s="305">
        <f t="shared" si="0"/>
        <v>0</v>
      </c>
      <c r="G25" s="306">
        <f t="shared" si="5"/>
        <v>0</v>
      </c>
      <c r="H25" s="305">
        <f t="shared" si="3"/>
        <v>0</v>
      </c>
      <c r="I25" s="305">
        <f t="shared" si="1"/>
        <v>0</v>
      </c>
      <c r="J25" s="255"/>
      <c r="K25" s="307">
        <v>980</v>
      </c>
      <c r="L25" s="308"/>
      <c r="M25" s="307">
        <v>240</v>
      </c>
      <c r="N25" s="309"/>
      <c r="O25" s="309"/>
      <c r="P25" s="310"/>
    </row>
    <row r="26" spans="1:16" ht="15">
      <c r="A26" s="301">
        <f t="shared" si="2"/>
        <v>19</v>
      </c>
      <c r="B26" s="312" t="s">
        <v>1714</v>
      </c>
      <c r="C26" s="315" t="s">
        <v>331</v>
      </c>
      <c r="D26" s="257">
        <v>6</v>
      </c>
      <c r="E26" s="304">
        <f t="shared" si="4"/>
        <v>0</v>
      </c>
      <c r="F26" s="305">
        <f t="shared" si="0"/>
        <v>0</v>
      </c>
      <c r="G26" s="306">
        <f t="shared" si="5"/>
        <v>0</v>
      </c>
      <c r="H26" s="305">
        <f t="shared" si="3"/>
        <v>0</v>
      </c>
      <c r="I26" s="305">
        <f t="shared" si="1"/>
        <v>0</v>
      </c>
      <c r="J26" s="255"/>
      <c r="K26" s="307">
        <v>19.2</v>
      </c>
      <c r="L26" s="308"/>
      <c r="M26" s="307">
        <v>32</v>
      </c>
      <c r="N26" s="309"/>
      <c r="O26" s="309"/>
      <c r="P26" s="310"/>
    </row>
    <row r="27" spans="1:16" ht="15">
      <c r="A27" s="301">
        <f t="shared" si="2"/>
        <v>20</v>
      </c>
      <c r="B27" s="312" t="s">
        <v>1715</v>
      </c>
      <c r="C27" s="315" t="s">
        <v>1163</v>
      </c>
      <c r="D27" s="257">
        <v>4</v>
      </c>
      <c r="E27" s="304">
        <f t="shared" si="4"/>
        <v>0</v>
      </c>
      <c r="F27" s="305">
        <f t="shared" si="0"/>
        <v>0</v>
      </c>
      <c r="G27" s="306">
        <f t="shared" si="5"/>
        <v>0</v>
      </c>
      <c r="H27" s="305">
        <f t="shared" si="3"/>
        <v>0</v>
      </c>
      <c r="I27" s="305">
        <f t="shared" si="1"/>
        <v>0</v>
      </c>
      <c r="J27" s="255"/>
      <c r="K27" s="307">
        <v>3.5</v>
      </c>
      <c r="L27" s="308"/>
      <c r="M27" s="307">
        <v>4.2</v>
      </c>
      <c r="N27" s="309"/>
      <c r="O27" s="309"/>
      <c r="P27" s="310"/>
    </row>
    <row r="28" spans="1:16" ht="15">
      <c r="A28" s="301">
        <f t="shared" si="2"/>
        <v>21</v>
      </c>
      <c r="B28" s="312" t="s">
        <v>1716</v>
      </c>
      <c r="C28" s="315" t="s">
        <v>331</v>
      </c>
      <c r="D28" s="257">
        <v>3</v>
      </c>
      <c r="E28" s="304">
        <f t="shared" si="4"/>
        <v>0</v>
      </c>
      <c r="F28" s="305">
        <f t="shared" si="0"/>
        <v>0</v>
      </c>
      <c r="G28" s="306">
        <f t="shared" si="5"/>
        <v>0</v>
      </c>
      <c r="H28" s="305">
        <f t="shared" si="3"/>
        <v>0</v>
      </c>
      <c r="I28" s="305">
        <f t="shared" si="1"/>
        <v>0</v>
      </c>
      <c r="J28" s="255"/>
      <c r="K28" s="307">
        <v>12.5</v>
      </c>
      <c r="L28" s="308"/>
      <c r="M28" s="307">
        <v>14</v>
      </c>
      <c r="N28" s="309"/>
      <c r="O28" s="309"/>
      <c r="P28" s="310"/>
    </row>
    <row r="29" spans="1:16" ht="15">
      <c r="A29" s="301">
        <f t="shared" si="2"/>
        <v>22</v>
      </c>
      <c r="B29" s="312" t="s">
        <v>1717</v>
      </c>
      <c r="C29" s="315" t="s">
        <v>1163</v>
      </c>
      <c r="D29" s="257">
        <v>4</v>
      </c>
      <c r="E29" s="304">
        <f t="shared" si="4"/>
        <v>0</v>
      </c>
      <c r="F29" s="305">
        <f t="shared" si="0"/>
        <v>0</v>
      </c>
      <c r="G29" s="306">
        <f t="shared" si="5"/>
        <v>0</v>
      </c>
      <c r="H29" s="305">
        <f t="shared" si="3"/>
        <v>0</v>
      </c>
      <c r="I29" s="305">
        <f t="shared" si="1"/>
        <v>0</v>
      </c>
      <c r="J29" s="255"/>
      <c r="K29" s="307">
        <v>2.5</v>
      </c>
      <c r="L29" s="308"/>
      <c r="M29" s="307">
        <v>3.8</v>
      </c>
      <c r="N29" s="309"/>
      <c r="O29" s="309"/>
      <c r="P29" s="310"/>
    </row>
    <row r="30" spans="1:16" ht="15">
      <c r="A30" s="301">
        <f t="shared" si="2"/>
        <v>23</v>
      </c>
      <c r="B30" s="312" t="s">
        <v>1718</v>
      </c>
      <c r="C30" s="315" t="s">
        <v>331</v>
      </c>
      <c r="D30" s="257">
        <v>570</v>
      </c>
      <c r="E30" s="304">
        <f t="shared" si="4"/>
        <v>0</v>
      </c>
      <c r="F30" s="305">
        <f t="shared" si="0"/>
        <v>0</v>
      </c>
      <c r="G30" s="306">
        <f t="shared" si="5"/>
        <v>0</v>
      </c>
      <c r="H30" s="305">
        <f t="shared" si="3"/>
        <v>0</v>
      </c>
      <c r="I30" s="305">
        <f t="shared" si="1"/>
        <v>0</v>
      </c>
      <c r="J30" s="255"/>
      <c r="K30" s="307">
        <v>24</v>
      </c>
      <c r="L30" s="308"/>
      <c r="M30" s="307">
        <v>18</v>
      </c>
      <c r="N30" s="309"/>
      <c r="O30" s="309"/>
      <c r="P30" s="310"/>
    </row>
    <row r="31" spans="1:16" ht="15">
      <c r="A31" s="301">
        <f t="shared" si="2"/>
        <v>24</v>
      </c>
      <c r="B31" s="312" t="s">
        <v>1719</v>
      </c>
      <c r="C31" s="315" t="s">
        <v>331</v>
      </c>
      <c r="D31" s="257">
        <v>665</v>
      </c>
      <c r="E31" s="304">
        <f t="shared" si="4"/>
        <v>0</v>
      </c>
      <c r="F31" s="305">
        <f t="shared" si="0"/>
        <v>0</v>
      </c>
      <c r="G31" s="306">
        <f t="shared" si="5"/>
        <v>0</v>
      </c>
      <c r="H31" s="305">
        <f t="shared" si="3"/>
        <v>0</v>
      </c>
      <c r="I31" s="305">
        <f t="shared" si="1"/>
        <v>0</v>
      </c>
      <c r="J31" s="255"/>
      <c r="K31" s="307">
        <v>13</v>
      </c>
      <c r="L31" s="308"/>
      <c r="M31" s="307">
        <v>15</v>
      </c>
      <c r="N31" s="309"/>
      <c r="O31" s="309"/>
      <c r="P31" s="310"/>
    </row>
    <row r="32" spans="1:16" ht="15">
      <c r="A32" s="301">
        <f t="shared" si="2"/>
        <v>25</v>
      </c>
      <c r="B32" s="312" t="s">
        <v>1720</v>
      </c>
      <c r="C32" s="315" t="s">
        <v>331</v>
      </c>
      <c r="D32" s="257">
        <v>400</v>
      </c>
      <c r="E32" s="304">
        <f t="shared" si="4"/>
        <v>0</v>
      </c>
      <c r="F32" s="305">
        <f t="shared" si="0"/>
        <v>0</v>
      </c>
      <c r="G32" s="306">
        <f t="shared" si="5"/>
        <v>0</v>
      </c>
      <c r="H32" s="305">
        <f t="shared" si="3"/>
        <v>0</v>
      </c>
      <c r="I32" s="305">
        <f t="shared" si="1"/>
        <v>0</v>
      </c>
      <c r="J32" s="255"/>
      <c r="K32" s="307">
        <v>13</v>
      </c>
      <c r="L32" s="308"/>
      <c r="M32" s="307">
        <v>15</v>
      </c>
      <c r="N32" s="309"/>
      <c r="O32" s="309"/>
      <c r="P32" s="310"/>
    </row>
    <row r="33" spans="1:16" ht="15">
      <c r="A33" s="301">
        <f t="shared" si="2"/>
        <v>26</v>
      </c>
      <c r="B33" s="312" t="s">
        <v>1721</v>
      </c>
      <c r="C33" s="315" t="s">
        <v>331</v>
      </c>
      <c r="D33" s="257">
        <v>70</v>
      </c>
      <c r="E33" s="304">
        <f t="shared" si="4"/>
        <v>0</v>
      </c>
      <c r="F33" s="305">
        <f t="shared" si="0"/>
        <v>0</v>
      </c>
      <c r="G33" s="306">
        <f t="shared" si="5"/>
        <v>0</v>
      </c>
      <c r="H33" s="305">
        <f t="shared" si="3"/>
        <v>0</v>
      </c>
      <c r="I33" s="305">
        <f t="shared" si="1"/>
        <v>0</v>
      </c>
      <c r="J33" s="255"/>
      <c r="K33" s="307">
        <v>11</v>
      </c>
      <c r="L33" s="308"/>
      <c r="M33" s="307">
        <v>12</v>
      </c>
      <c r="N33" s="309"/>
      <c r="O33" s="309"/>
      <c r="P33" s="310"/>
    </row>
    <row r="34" spans="1:16" ht="15">
      <c r="A34" s="301">
        <f t="shared" si="2"/>
        <v>27</v>
      </c>
      <c r="B34" s="255" t="s">
        <v>1722</v>
      </c>
      <c r="C34" s="315" t="s">
        <v>331</v>
      </c>
      <c r="D34" s="257">
        <v>10</v>
      </c>
      <c r="E34" s="304">
        <f t="shared" si="4"/>
        <v>0</v>
      </c>
      <c r="F34" s="305">
        <f t="shared" si="0"/>
        <v>0</v>
      </c>
      <c r="G34" s="306">
        <f t="shared" si="5"/>
        <v>0</v>
      </c>
      <c r="H34" s="305">
        <f t="shared" si="3"/>
        <v>0</v>
      </c>
      <c r="I34" s="305">
        <f t="shared" si="1"/>
        <v>0</v>
      </c>
      <c r="J34" s="255"/>
      <c r="K34" s="307">
        <v>14</v>
      </c>
      <c r="L34" s="308"/>
      <c r="M34" s="307">
        <v>8.6</v>
      </c>
      <c r="N34" s="309"/>
      <c r="O34" s="309"/>
      <c r="P34" s="310"/>
    </row>
    <row r="35" spans="1:16" ht="15">
      <c r="A35" s="301">
        <f t="shared" si="2"/>
        <v>28</v>
      </c>
      <c r="B35" s="255" t="s">
        <v>1723</v>
      </c>
      <c r="C35" s="315" t="s">
        <v>331</v>
      </c>
      <c r="D35" s="257">
        <v>11</v>
      </c>
      <c r="E35" s="304">
        <f t="shared" si="4"/>
        <v>0</v>
      </c>
      <c r="F35" s="305">
        <f t="shared" si="0"/>
        <v>0</v>
      </c>
      <c r="G35" s="306">
        <f t="shared" si="5"/>
        <v>0</v>
      </c>
      <c r="H35" s="305">
        <f t="shared" si="3"/>
        <v>0</v>
      </c>
      <c r="I35" s="305">
        <f t="shared" si="1"/>
        <v>0</v>
      </c>
      <c r="J35" s="255"/>
      <c r="K35" s="307">
        <v>35</v>
      </c>
      <c r="L35" s="308"/>
      <c r="M35" s="307">
        <v>12</v>
      </c>
      <c r="N35" s="309"/>
      <c r="O35" s="309"/>
      <c r="P35" s="310"/>
    </row>
    <row r="36" spans="1:16" ht="15">
      <c r="A36" s="301">
        <f t="shared" si="2"/>
        <v>29</v>
      </c>
      <c r="B36" s="255" t="s">
        <v>1724</v>
      </c>
      <c r="C36" s="315" t="s">
        <v>1163</v>
      </c>
      <c r="D36" s="257">
        <v>18</v>
      </c>
      <c r="E36" s="304">
        <f t="shared" si="4"/>
        <v>0</v>
      </c>
      <c r="F36" s="305">
        <f t="shared" si="0"/>
        <v>0</v>
      </c>
      <c r="G36" s="306">
        <f t="shared" si="5"/>
        <v>0</v>
      </c>
      <c r="H36" s="305">
        <f t="shared" si="3"/>
        <v>0</v>
      </c>
      <c r="I36" s="305">
        <f t="shared" si="1"/>
        <v>0</v>
      </c>
      <c r="J36" s="255"/>
      <c r="K36" s="307">
        <v>102</v>
      </c>
      <c r="L36" s="308"/>
      <c r="M36" s="307">
        <v>36</v>
      </c>
      <c r="N36" s="309"/>
      <c r="O36" s="309"/>
      <c r="P36" s="310"/>
    </row>
    <row r="37" spans="1:16" ht="15">
      <c r="A37" s="301">
        <f t="shared" si="2"/>
        <v>30</v>
      </c>
      <c r="B37" s="255" t="s">
        <v>1725</v>
      </c>
      <c r="C37" s="315" t="s">
        <v>1163</v>
      </c>
      <c r="D37" s="257">
        <v>79</v>
      </c>
      <c r="E37" s="304">
        <f t="shared" si="4"/>
        <v>0</v>
      </c>
      <c r="F37" s="305">
        <f t="shared" si="0"/>
        <v>0</v>
      </c>
      <c r="G37" s="306">
        <f t="shared" si="5"/>
        <v>0</v>
      </c>
      <c r="H37" s="305">
        <f t="shared" si="3"/>
        <v>0</v>
      </c>
      <c r="I37" s="305">
        <f t="shared" si="1"/>
        <v>0</v>
      </c>
      <c r="J37" s="255"/>
      <c r="K37" s="307">
        <v>112</v>
      </c>
      <c r="L37" s="308"/>
      <c r="M37" s="307">
        <v>48</v>
      </c>
      <c r="N37" s="309"/>
      <c r="O37" s="309"/>
      <c r="P37" s="310"/>
    </row>
    <row r="38" spans="1:16" ht="15">
      <c r="A38" s="301">
        <f t="shared" si="2"/>
        <v>31</v>
      </c>
      <c r="B38" s="255" t="s">
        <v>1726</v>
      </c>
      <c r="C38" s="315" t="s">
        <v>1163</v>
      </c>
      <c r="D38" s="257">
        <v>19</v>
      </c>
      <c r="E38" s="304">
        <f t="shared" si="4"/>
        <v>0</v>
      </c>
      <c r="F38" s="305">
        <f t="shared" si="0"/>
        <v>0</v>
      </c>
      <c r="G38" s="306">
        <f t="shared" si="5"/>
        <v>0</v>
      </c>
      <c r="H38" s="305">
        <f t="shared" si="3"/>
        <v>0</v>
      </c>
      <c r="I38" s="305">
        <f t="shared" si="1"/>
        <v>0</v>
      </c>
      <c r="J38" s="255"/>
      <c r="K38" s="307">
        <v>86</v>
      </c>
      <c r="L38" s="308"/>
      <c r="M38" s="307">
        <v>48</v>
      </c>
      <c r="N38" s="309"/>
      <c r="O38" s="309"/>
      <c r="P38" s="310"/>
    </row>
    <row r="39" spans="1:16" ht="15">
      <c r="A39" s="301">
        <f t="shared" si="2"/>
        <v>32</v>
      </c>
      <c r="B39" s="255" t="s">
        <v>1727</v>
      </c>
      <c r="C39" s="315" t="s">
        <v>1163</v>
      </c>
      <c r="D39" s="257">
        <v>10</v>
      </c>
      <c r="E39" s="304">
        <f t="shared" si="4"/>
        <v>0</v>
      </c>
      <c r="F39" s="305">
        <f t="shared" si="0"/>
        <v>0</v>
      </c>
      <c r="G39" s="306">
        <f t="shared" si="5"/>
        <v>0</v>
      </c>
      <c r="H39" s="305">
        <f t="shared" si="3"/>
        <v>0</v>
      </c>
      <c r="I39" s="305">
        <f t="shared" si="1"/>
        <v>0</v>
      </c>
      <c r="J39" s="255"/>
      <c r="K39" s="307">
        <v>94</v>
      </c>
      <c r="L39" s="308"/>
      <c r="M39" s="307">
        <v>48</v>
      </c>
      <c r="N39" s="309"/>
      <c r="O39" s="309"/>
      <c r="P39" s="310"/>
    </row>
    <row r="40" spans="1:16" ht="15">
      <c r="A40" s="301">
        <f t="shared" si="2"/>
        <v>33</v>
      </c>
      <c r="B40" s="255" t="s">
        <v>1728</v>
      </c>
      <c r="C40" s="315" t="s">
        <v>1163</v>
      </c>
      <c r="D40" s="257">
        <v>8</v>
      </c>
      <c r="E40" s="304">
        <f t="shared" si="4"/>
        <v>0</v>
      </c>
      <c r="F40" s="305">
        <f t="shared" si="0"/>
        <v>0</v>
      </c>
      <c r="G40" s="306">
        <f t="shared" si="5"/>
        <v>0</v>
      </c>
      <c r="H40" s="305">
        <f t="shared" si="3"/>
        <v>0</v>
      </c>
      <c r="I40" s="305">
        <f t="shared" si="1"/>
        <v>0</v>
      </c>
      <c r="J40" s="255"/>
      <c r="K40" s="307">
        <v>98</v>
      </c>
      <c r="L40" s="308"/>
      <c r="M40" s="307">
        <v>48</v>
      </c>
      <c r="N40" s="309"/>
      <c r="O40" s="309"/>
      <c r="P40" s="310"/>
    </row>
    <row r="41" spans="1:16" ht="15">
      <c r="A41" s="301">
        <f t="shared" si="2"/>
        <v>34</v>
      </c>
      <c r="B41" s="255" t="s">
        <v>1729</v>
      </c>
      <c r="C41" s="315" t="s">
        <v>1163</v>
      </c>
      <c r="D41" s="257">
        <v>1</v>
      </c>
      <c r="E41" s="304">
        <f t="shared" si="4"/>
        <v>0</v>
      </c>
      <c r="F41" s="305">
        <f t="shared" si="0"/>
        <v>0</v>
      </c>
      <c r="G41" s="306">
        <f t="shared" si="5"/>
        <v>0</v>
      </c>
      <c r="H41" s="305">
        <f t="shared" si="3"/>
        <v>0</v>
      </c>
      <c r="I41" s="305">
        <f t="shared" si="1"/>
        <v>0</v>
      </c>
      <c r="J41" s="255"/>
      <c r="K41" s="307">
        <v>138</v>
      </c>
      <c r="L41" s="308"/>
      <c r="M41" s="307">
        <v>65</v>
      </c>
      <c r="N41" s="309"/>
      <c r="O41" s="309"/>
      <c r="P41" s="310"/>
    </row>
    <row r="42" spans="1:16" ht="15">
      <c r="A42" s="301">
        <f t="shared" si="2"/>
        <v>35</v>
      </c>
      <c r="B42" s="255" t="s">
        <v>1730</v>
      </c>
      <c r="C42" s="315" t="s">
        <v>1163</v>
      </c>
      <c r="D42" s="257">
        <v>2</v>
      </c>
      <c r="E42" s="304">
        <f t="shared" si="4"/>
        <v>0</v>
      </c>
      <c r="F42" s="305">
        <f t="shared" si="0"/>
        <v>0</v>
      </c>
      <c r="G42" s="306">
        <f t="shared" si="5"/>
        <v>0</v>
      </c>
      <c r="H42" s="305">
        <f t="shared" si="3"/>
        <v>0</v>
      </c>
      <c r="I42" s="305">
        <f t="shared" si="1"/>
        <v>0</v>
      </c>
      <c r="J42" s="255"/>
      <c r="K42" s="307">
        <v>144</v>
      </c>
      <c r="L42" s="308"/>
      <c r="M42" s="307">
        <v>65</v>
      </c>
      <c r="N42" s="309"/>
      <c r="O42" s="309"/>
      <c r="P42" s="310"/>
    </row>
    <row r="43" spans="1:16" ht="15">
      <c r="A43" s="301">
        <f t="shared" si="2"/>
        <v>36</v>
      </c>
      <c r="B43" s="255" t="s">
        <v>1731</v>
      </c>
      <c r="C43" s="315" t="s">
        <v>1163</v>
      </c>
      <c r="D43" s="257">
        <v>74</v>
      </c>
      <c r="E43" s="304">
        <f t="shared" si="4"/>
        <v>0</v>
      </c>
      <c r="F43" s="305">
        <f t="shared" si="0"/>
        <v>0</v>
      </c>
      <c r="G43" s="306">
        <f t="shared" si="5"/>
        <v>0</v>
      </c>
      <c r="H43" s="305">
        <f t="shared" si="3"/>
        <v>0</v>
      </c>
      <c r="I43" s="305">
        <f t="shared" si="1"/>
        <v>0</v>
      </c>
      <c r="J43" s="255"/>
      <c r="K43" s="307">
        <v>42</v>
      </c>
      <c r="L43" s="308"/>
      <c r="M43" s="307">
        <v>18</v>
      </c>
      <c r="N43" s="309"/>
      <c r="O43" s="309"/>
      <c r="P43" s="310"/>
    </row>
    <row r="44" spans="1:16" ht="15">
      <c r="A44" s="301">
        <f t="shared" si="2"/>
        <v>37</v>
      </c>
      <c r="B44" s="255" t="s">
        <v>1732</v>
      </c>
      <c r="C44" s="315" t="s">
        <v>1163</v>
      </c>
      <c r="D44" s="257">
        <v>93</v>
      </c>
      <c r="E44" s="304">
        <f t="shared" si="4"/>
        <v>0</v>
      </c>
      <c r="F44" s="305">
        <f t="shared" si="0"/>
        <v>0</v>
      </c>
      <c r="G44" s="306">
        <f t="shared" si="5"/>
        <v>0</v>
      </c>
      <c r="H44" s="305">
        <f t="shared" si="3"/>
        <v>0</v>
      </c>
      <c r="I44" s="305">
        <f t="shared" si="1"/>
        <v>0</v>
      </c>
      <c r="J44" s="255"/>
      <c r="K44" s="307">
        <v>46</v>
      </c>
      <c r="L44" s="308"/>
      <c r="M44" s="307">
        <v>22</v>
      </c>
      <c r="N44" s="309"/>
      <c r="O44" s="309"/>
      <c r="P44" s="310"/>
    </row>
    <row r="45" spans="1:16" ht="15">
      <c r="A45" s="301">
        <f t="shared" si="2"/>
        <v>38</v>
      </c>
      <c r="B45" s="255" t="s">
        <v>1733</v>
      </c>
      <c r="C45" s="315" t="s">
        <v>1163</v>
      </c>
      <c r="D45" s="257">
        <v>3</v>
      </c>
      <c r="E45" s="304">
        <f t="shared" si="4"/>
        <v>0</v>
      </c>
      <c r="F45" s="305">
        <f t="shared" si="0"/>
        <v>0</v>
      </c>
      <c r="G45" s="306">
        <f t="shared" si="5"/>
        <v>0</v>
      </c>
      <c r="H45" s="305">
        <f t="shared" si="3"/>
        <v>0</v>
      </c>
      <c r="I45" s="305">
        <f t="shared" si="1"/>
        <v>0</v>
      </c>
      <c r="J45" s="255"/>
      <c r="K45" s="307">
        <v>24</v>
      </c>
      <c r="L45" s="308"/>
      <c r="M45" s="307">
        <v>16</v>
      </c>
      <c r="N45" s="309"/>
      <c r="O45" s="309"/>
      <c r="P45" s="310"/>
    </row>
    <row r="46" spans="1:16" ht="15">
      <c r="A46" s="301">
        <f t="shared" si="2"/>
        <v>39</v>
      </c>
      <c r="B46" s="255" t="s">
        <v>1734</v>
      </c>
      <c r="C46" s="315" t="s">
        <v>1163</v>
      </c>
      <c r="D46" s="257">
        <v>1</v>
      </c>
      <c r="E46" s="304">
        <f t="shared" si="4"/>
        <v>0</v>
      </c>
      <c r="F46" s="305">
        <f t="shared" si="0"/>
        <v>0</v>
      </c>
      <c r="G46" s="306">
        <f t="shared" si="5"/>
        <v>0</v>
      </c>
      <c r="H46" s="305">
        <f t="shared" si="3"/>
        <v>0</v>
      </c>
      <c r="I46" s="305">
        <f t="shared" si="1"/>
        <v>0</v>
      </c>
      <c r="J46" s="255"/>
      <c r="K46" s="307">
        <v>54</v>
      </c>
      <c r="L46" s="308"/>
      <c r="M46" s="307">
        <v>22</v>
      </c>
      <c r="N46" s="309"/>
      <c r="O46" s="309"/>
      <c r="P46" s="310"/>
    </row>
    <row r="47" spans="1:16" ht="15">
      <c r="A47" s="301">
        <f t="shared" si="2"/>
        <v>40</v>
      </c>
      <c r="B47" s="255" t="s">
        <v>1735</v>
      </c>
      <c r="C47" s="315" t="s">
        <v>1163</v>
      </c>
      <c r="D47" s="257">
        <v>7</v>
      </c>
      <c r="E47" s="304">
        <f t="shared" si="4"/>
        <v>0</v>
      </c>
      <c r="F47" s="305">
        <f t="shared" si="0"/>
        <v>0</v>
      </c>
      <c r="G47" s="306">
        <f t="shared" si="5"/>
        <v>0</v>
      </c>
      <c r="H47" s="305">
        <f t="shared" si="3"/>
        <v>0</v>
      </c>
      <c r="I47" s="305">
        <f t="shared" si="1"/>
        <v>0</v>
      </c>
      <c r="J47" s="255"/>
      <c r="K47" s="307">
        <v>125</v>
      </c>
      <c r="L47" s="308"/>
      <c r="M47" s="307">
        <v>46</v>
      </c>
      <c r="N47" s="309"/>
      <c r="O47" s="309"/>
      <c r="P47" s="310"/>
    </row>
    <row r="48" spans="1:16" ht="15">
      <c r="A48" s="301">
        <f t="shared" si="2"/>
        <v>41</v>
      </c>
      <c r="B48" s="255" t="s">
        <v>1736</v>
      </c>
      <c r="C48" s="315" t="s">
        <v>1163</v>
      </c>
      <c r="D48" s="257">
        <v>18</v>
      </c>
      <c r="E48" s="304">
        <f t="shared" si="4"/>
        <v>0</v>
      </c>
      <c r="F48" s="305">
        <f t="shared" si="0"/>
        <v>0</v>
      </c>
      <c r="G48" s="306">
        <f t="shared" si="5"/>
        <v>0</v>
      </c>
      <c r="H48" s="305">
        <f t="shared" si="3"/>
        <v>0</v>
      </c>
      <c r="I48" s="305">
        <f t="shared" si="1"/>
        <v>0</v>
      </c>
      <c r="J48" s="255"/>
      <c r="K48" s="307">
        <v>92</v>
      </c>
      <c r="L48" s="308"/>
      <c r="M48" s="307">
        <v>48</v>
      </c>
      <c r="N48" s="309"/>
      <c r="O48" s="309"/>
      <c r="P48" s="310"/>
    </row>
    <row r="49" spans="1:16" ht="15">
      <c r="A49" s="301">
        <f t="shared" si="2"/>
        <v>42</v>
      </c>
      <c r="B49" s="255" t="s">
        <v>1737</v>
      </c>
      <c r="C49" s="315" t="s">
        <v>331</v>
      </c>
      <c r="D49" s="257">
        <v>51</v>
      </c>
      <c r="E49" s="304">
        <f t="shared" si="4"/>
        <v>0</v>
      </c>
      <c r="F49" s="305">
        <f t="shared" si="0"/>
        <v>0</v>
      </c>
      <c r="G49" s="306">
        <f t="shared" si="5"/>
        <v>0</v>
      </c>
      <c r="H49" s="305">
        <f t="shared" si="3"/>
        <v>0</v>
      </c>
      <c r="I49" s="305">
        <f t="shared" si="1"/>
        <v>0</v>
      </c>
      <c r="J49" s="255"/>
      <c r="K49" s="307">
        <v>12.5</v>
      </c>
      <c r="L49" s="308"/>
      <c r="M49" s="307">
        <v>14</v>
      </c>
      <c r="N49" s="309"/>
      <c r="O49" s="309"/>
      <c r="P49" s="310"/>
    </row>
    <row r="50" spans="1:16" ht="15">
      <c r="A50" s="301">
        <f t="shared" si="2"/>
        <v>43</v>
      </c>
      <c r="B50" s="255" t="s">
        <v>1738</v>
      </c>
      <c r="C50" s="315" t="s">
        <v>1163</v>
      </c>
      <c r="D50" s="257">
        <v>54</v>
      </c>
      <c r="E50" s="304">
        <f t="shared" si="4"/>
        <v>0</v>
      </c>
      <c r="F50" s="305">
        <f t="shared" si="0"/>
        <v>0</v>
      </c>
      <c r="G50" s="306">
        <f t="shared" si="5"/>
        <v>0</v>
      </c>
      <c r="H50" s="305">
        <f t="shared" si="3"/>
        <v>0</v>
      </c>
      <c r="I50" s="305">
        <f t="shared" si="1"/>
        <v>0</v>
      </c>
      <c r="J50" s="255"/>
      <c r="K50" s="307">
        <v>2.8</v>
      </c>
      <c r="L50" s="308"/>
      <c r="M50" s="307">
        <v>3.8</v>
      </c>
      <c r="N50" s="309"/>
      <c r="O50" s="309"/>
      <c r="P50" s="310"/>
    </row>
    <row r="51" spans="1:16" ht="24.75">
      <c r="A51" s="301">
        <f t="shared" si="2"/>
        <v>44</v>
      </c>
      <c r="B51" s="317" t="s">
        <v>1739</v>
      </c>
      <c r="C51" s="315" t="s">
        <v>1163</v>
      </c>
      <c r="D51" s="257">
        <v>10</v>
      </c>
      <c r="E51" s="304">
        <f t="shared" si="4"/>
        <v>0</v>
      </c>
      <c r="F51" s="305">
        <f t="shared" si="0"/>
        <v>0</v>
      </c>
      <c r="G51" s="306">
        <f t="shared" si="5"/>
        <v>0</v>
      </c>
      <c r="H51" s="305">
        <f t="shared" si="3"/>
        <v>0</v>
      </c>
      <c r="I51" s="305">
        <f t="shared" si="1"/>
        <v>0</v>
      </c>
      <c r="J51" s="255"/>
      <c r="K51" s="307">
        <v>303</v>
      </c>
      <c r="L51" s="308"/>
      <c r="M51" s="307">
        <v>150</v>
      </c>
      <c r="N51" s="309"/>
      <c r="O51" s="309"/>
      <c r="P51" s="310"/>
    </row>
    <row r="52" spans="1:16" ht="24.75">
      <c r="A52" s="301">
        <f t="shared" si="2"/>
        <v>45</v>
      </c>
      <c r="B52" s="317" t="s">
        <v>1740</v>
      </c>
      <c r="C52" s="315" t="s">
        <v>1163</v>
      </c>
      <c r="D52" s="257">
        <v>18</v>
      </c>
      <c r="E52" s="304">
        <f t="shared" si="4"/>
        <v>0</v>
      </c>
      <c r="F52" s="305">
        <f t="shared" si="0"/>
        <v>0</v>
      </c>
      <c r="G52" s="306">
        <f t="shared" si="5"/>
        <v>0</v>
      </c>
      <c r="H52" s="305">
        <f t="shared" si="3"/>
        <v>0</v>
      </c>
      <c r="I52" s="305">
        <f t="shared" si="1"/>
        <v>0</v>
      </c>
      <c r="J52" s="255"/>
      <c r="K52" s="307">
        <v>411</v>
      </c>
      <c r="L52" s="308"/>
      <c r="M52" s="307">
        <v>150</v>
      </c>
      <c r="N52" s="309"/>
      <c r="O52" s="309"/>
      <c r="P52" s="310"/>
    </row>
    <row r="53" spans="1:16" ht="24.75">
      <c r="A53" s="301">
        <f t="shared" si="2"/>
        <v>46</v>
      </c>
      <c r="B53" s="318" t="s">
        <v>1741</v>
      </c>
      <c r="C53" s="315" t="s">
        <v>1163</v>
      </c>
      <c r="D53" s="257">
        <v>3</v>
      </c>
      <c r="E53" s="304">
        <f t="shared" si="4"/>
        <v>0</v>
      </c>
      <c r="F53" s="305">
        <f t="shared" si="0"/>
        <v>0</v>
      </c>
      <c r="G53" s="306">
        <f t="shared" si="5"/>
        <v>0</v>
      </c>
      <c r="H53" s="305">
        <f t="shared" si="3"/>
        <v>0</v>
      </c>
      <c r="I53" s="305">
        <f t="shared" si="1"/>
        <v>0</v>
      </c>
      <c r="J53" s="255"/>
      <c r="K53" s="307">
        <v>412</v>
      </c>
      <c r="L53" s="308"/>
      <c r="M53" s="307">
        <v>150</v>
      </c>
      <c r="N53" s="309"/>
      <c r="O53" s="309"/>
      <c r="P53" s="310"/>
    </row>
    <row r="54" spans="1:16" ht="24.75">
      <c r="A54" s="301">
        <f t="shared" si="2"/>
        <v>47</v>
      </c>
      <c r="B54" s="317" t="s">
        <v>1742</v>
      </c>
      <c r="C54" s="315" t="s">
        <v>1163</v>
      </c>
      <c r="D54" s="257">
        <v>2</v>
      </c>
      <c r="E54" s="304">
        <f t="shared" si="4"/>
        <v>0</v>
      </c>
      <c r="F54" s="305">
        <f t="shared" si="0"/>
        <v>0</v>
      </c>
      <c r="G54" s="306">
        <f t="shared" si="5"/>
        <v>0</v>
      </c>
      <c r="H54" s="305">
        <f t="shared" si="3"/>
        <v>0</v>
      </c>
      <c r="I54" s="305">
        <f t="shared" si="1"/>
        <v>0</v>
      </c>
      <c r="J54" s="255"/>
      <c r="K54" s="307">
        <v>620</v>
      </c>
      <c r="L54" s="308"/>
      <c r="M54" s="307">
        <v>150</v>
      </c>
      <c r="N54" s="309"/>
      <c r="O54" s="309"/>
      <c r="P54" s="310"/>
    </row>
    <row r="55" spans="1:16" ht="24.75">
      <c r="A55" s="301">
        <f t="shared" si="2"/>
        <v>48</v>
      </c>
      <c r="B55" s="317" t="s">
        <v>1743</v>
      </c>
      <c r="C55" s="315" t="s">
        <v>1163</v>
      </c>
      <c r="D55" s="257">
        <v>2</v>
      </c>
      <c r="E55" s="304">
        <f t="shared" si="4"/>
        <v>0</v>
      </c>
      <c r="F55" s="305">
        <f t="shared" si="0"/>
        <v>0</v>
      </c>
      <c r="G55" s="306">
        <f t="shared" si="5"/>
        <v>0</v>
      </c>
      <c r="H55" s="305">
        <f t="shared" si="3"/>
        <v>0</v>
      </c>
      <c r="I55" s="305">
        <f t="shared" si="1"/>
        <v>0</v>
      </c>
      <c r="J55" s="255"/>
      <c r="K55" s="307">
        <v>655</v>
      </c>
      <c r="L55" s="308"/>
      <c r="M55" s="307">
        <v>220</v>
      </c>
      <c r="N55" s="309"/>
      <c r="O55" s="309"/>
      <c r="P55" s="310"/>
    </row>
    <row r="56" spans="1:16" ht="24.75">
      <c r="A56" s="301">
        <f t="shared" si="2"/>
        <v>49</v>
      </c>
      <c r="B56" s="317" t="s">
        <v>1744</v>
      </c>
      <c r="C56" s="315" t="s">
        <v>1163</v>
      </c>
      <c r="D56" s="257">
        <v>2</v>
      </c>
      <c r="E56" s="304">
        <f t="shared" si="4"/>
        <v>0</v>
      </c>
      <c r="F56" s="305">
        <f t="shared" si="0"/>
        <v>0</v>
      </c>
      <c r="G56" s="306">
        <f t="shared" si="5"/>
        <v>0</v>
      </c>
      <c r="H56" s="305">
        <f t="shared" si="3"/>
        <v>0</v>
      </c>
      <c r="I56" s="305">
        <f t="shared" si="1"/>
        <v>0</v>
      </c>
      <c r="J56" s="255"/>
      <c r="K56" s="307">
        <v>638</v>
      </c>
      <c r="L56" s="308"/>
      <c r="M56" s="307">
        <v>180</v>
      </c>
      <c r="N56" s="309"/>
      <c r="O56" s="309"/>
      <c r="P56" s="310"/>
    </row>
    <row r="57" spans="1:16" ht="24.75">
      <c r="A57" s="301">
        <f t="shared" si="2"/>
        <v>50</v>
      </c>
      <c r="B57" s="317" t="s">
        <v>1745</v>
      </c>
      <c r="C57" s="315" t="s">
        <v>1163</v>
      </c>
      <c r="D57" s="257">
        <v>3</v>
      </c>
      <c r="E57" s="304">
        <f t="shared" si="4"/>
        <v>0</v>
      </c>
      <c r="F57" s="305">
        <f t="shared" si="0"/>
        <v>0</v>
      </c>
      <c r="G57" s="306">
        <f t="shared" si="5"/>
        <v>0</v>
      </c>
      <c r="H57" s="305">
        <f t="shared" si="3"/>
        <v>0</v>
      </c>
      <c r="I57" s="305">
        <f t="shared" si="1"/>
        <v>0</v>
      </c>
      <c r="J57" s="255"/>
      <c r="K57" s="307">
        <v>830</v>
      </c>
      <c r="L57" s="308"/>
      <c r="M57" s="307">
        <v>180</v>
      </c>
      <c r="N57" s="309"/>
      <c r="O57" s="309"/>
      <c r="P57" s="310"/>
    </row>
    <row r="58" spans="1:16" ht="24.75">
      <c r="A58" s="301">
        <f t="shared" si="2"/>
        <v>51</v>
      </c>
      <c r="B58" s="317" t="s">
        <v>1746</v>
      </c>
      <c r="C58" s="315" t="s">
        <v>1163</v>
      </c>
      <c r="D58" s="257">
        <v>12</v>
      </c>
      <c r="E58" s="304">
        <f t="shared" si="4"/>
        <v>0</v>
      </c>
      <c r="F58" s="305">
        <f t="shared" si="0"/>
        <v>0</v>
      </c>
      <c r="G58" s="306">
        <f t="shared" si="5"/>
        <v>0</v>
      </c>
      <c r="H58" s="305">
        <f t="shared" si="3"/>
        <v>0</v>
      </c>
      <c r="I58" s="305">
        <f t="shared" si="1"/>
        <v>0</v>
      </c>
      <c r="J58" s="255"/>
      <c r="K58" s="307">
        <v>2420</v>
      </c>
      <c r="L58" s="308"/>
      <c r="M58" s="307">
        <v>165</v>
      </c>
      <c r="N58" s="309"/>
      <c r="O58" s="309"/>
      <c r="P58" s="310"/>
    </row>
    <row r="59" spans="1:16" ht="24.75">
      <c r="A59" s="301">
        <f t="shared" si="2"/>
        <v>52</v>
      </c>
      <c r="B59" s="317" t="s">
        <v>1747</v>
      </c>
      <c r="C59" s="315" t="s">
        <v>1163</v>
      </c>
      <c r="D59" s="257">
        <v>8</v>
      </c>
      <c r="E59" s="304">
        <f t="shared" si="4"/>
        <v>0</v>
      </c>
      <c r="F59" s="305">
        <f t="shared" si="0"/>
        <v>0</v>
      </c>
      <c r="G59" s="306">
        <f t="shared" si="5"/>
        <v>0</v>
      </c>
      <c r="H59" s="305">
        <f t="shared" si="3"/>
        <v>0</v>
      </c>
      <c r="I59" s="305">
        <f t="shared" si="1"/>
        <v>0</v>
      </c>
      <c r="J59" s="255"/>
      <c r="K59" s="307">
        <v>1012</v>
      </c>
      <c r="L59" s="308"/>
      <c r="M59" s="307">
        <v>220</v>
      </c>
      <c r="N59" s="309"/>
      <c r="O59" s="309"/>
      <c r="P59" s="310"/>
    </row>
    <row r="60" spans="1:16" ht="24.75">
      <c r="A60" s="301">
        <f t="shared" si="2"/>
        <v>53</v>
      </c>
      <c r="B60" s="317" t="s">
        <v>1748</v>
      </c>
      <c r="C60" s="315" t="s">
        <v>1163</v>
      </c>
      <c r="D60" s="257">
        <v>18</v>
      </c>
      <c r="E60" s="304">
        <f t="shared" si="4"/>
        <v>0</v>
      </c>
      <c r="F60" s="305">
        <f t="shared" si="0"/>
        <v>0</v>
      </c>
      <c r="G60" s="306">
        <f t="shared" si="5"/>
        <v>0</v>
      </c>
      <c r="H60" s="305">
        <f t="shared" si="3"/>
        <v>0</v>
      </c>
      <c r="I60" s="305">
        <f t="shared" si="1"/>
        <v>0</v>
      </c>
      <c r="J60" s="255"/>
      <c r="K60" s="307">
        <v>851</v>
      </c>
      <c r="L60" s="308"/>
      <c r="M60" s="307">
        <v>220</v>
      </c>
      <c r="N60" s="309"/>
      <c r="O60" s="309"/>
      <c r="P60" s="310"/>
    </row>
    <row r="61" spans="1:16" ht="24.75">
      <c r="A61" s="301">
        <f t="shared" si="2"/>
        <v>54</v>
      </c>
      <c r="B61" s="317" t="s">
        <v>1749</v>
      </c>
      <c r="C61" s="315" t="s">
        <v>1163</v>
      </c>
      <c r="D61" s="257">
        <v>14</v>
      </c>
      <c r="E61" s="304">
        <f t="shared" si="4"/>
        <v>0</v>
      </c>
      <c r="F61" s="305">
        <f t="shared" si="0"/>
        <v>0</v>
      </c>
      <c r="G61" s="306">
        <f t="shared" si="5"/>
        <v>0</v>
      </c>
      <c r="H61" s="305">
        <f t="shared" si="3"/>
        <v>0</v>
      </c>
      <c r="I61" s="305">
        <f t="shared" si="1"/>
        <v>0</v>
      </c>
      <c r="J61" s="255"/>
      <c r="K61" s="307">
        <v>2420</v>
      </c>
      <c r="L61" s="308"/>
      <c r="M61" s="307">
        <v>190</v>
      </c>
      <c r="N61" s="309"/>
      <c r="O61" s="309"/>
      <c r="P61" s="310"/>
    </row>
    <row r="62" spans="1:16" ht="15">
      <c r="A62" s="301">
        <f t="shared" si="2"/>
        <v>55</v>
      </c>
      <c r="B62" s="255" t="s">
        <v>1750</v>
      </c>
      <c r="C62" s="315" t="s">
        <v>1163</v>
      </c>
      <c r="D62" s="257">
        <v>1</v>
      </c>
      <c r="E62" s="304">
        <f t="shared" si="4"/>
        <v>0</v>
      </c>
      <c r="F62" s="305">
        <f t="shared" si="0"/>
        <v>0</v>
      </c>
      <c r="G62" s="306">
        <f t="shared" si="5"/>
        <v>0</v>
      </c>
      <c r="H62" s="305">
        <f t="shared" si="3"/>
        <v>0</v>
      </c>
      <c r="I62" s="305">
        <f t="shared" si="1"/>
        <v>0</v>
      </c>
      <c r="J62" s="255"/>
      <c r="K62" s="307">
        <v>380</v>
      </c>
      <c r="L62" s="308"/>
      <c r="M62" s="307">
        <v>100</v>
      </c>
      <c r="N62" s="309"/>
      <c r="O62" s="309"/>
      <c r="P62" s="310"/>
    </row>
    <row r="63" spans="1:16" ht="15">
      <c r="A63" s="301">
        <f t="shared" si="2"/>
        <v>56</v>
      </c>
      <c r="B63" s="255"/>
      <c r="C63" s="315"/>
      <c r="D63" s="257"/>
      <c r="E63" s="304"/>
      <c r="F63" s="305"/>
      <c r="G63" s="304"/>
      <c r="H63" s="305"/>
      <c r="I63" s="305"/>
      <c r="J63" s="255"/>
      <c r="K63" s="299"/>
      <c r="L63" s="299"/>
      <c r="M63" s="300"/>
      <c r="N63" s="300"/>
      <c r="O63" s="299"/>
      <c r="P63" s="299"/>
    </row>
    <row r="64" spans="1:16" s="295" customFormat="1" ht="18" customHeight="1">
      <c r="A64" s="290">
        <f t="shared" si="2"/>
        <v>57</v>
      </c>
      <c r="B64" s="297" t="s">
        <v>1751</v>
      </c>
      <c r="C64" s="289"/>
      <c r="D64" s="290"/>
      <c r="E64" s="291"/>
      <c r="F64" s="290"/>
      <c r="G64" s="291"/>
      <c r="H64" s="290"/>
      <c r="I64" s="290"/>
      <c r="J64" s="298"/>
      <c r="K64" s="299"/>
      <c r="L64" s="299"/>
      <c r="M64" s="300"/>
      <c r="N64" s="300"/>
      <c r="O64" s="299"/>
      <c r="P64" s="299"/>
    </row>
    <row r="65" spans="1:16" ht="15">
      <c r="A65" s="301">
        <f t="shared" si="2"/>
        <v>58</v>
      </c>
      <c r="B65" s="255" t="s">
        <v>1752</v>
      </c>
      <c r="C65" s="315" t="s">
        <v>1163</v>
      </c>
      <c r="D65" s="257">
        <v>3</v>
      </c>
      <c r="E65" s="304">
        <f aca="true" t="shared" si="6" ref="E65:E71">K65*$M$1</f>
        <v>0</v>
      </c>
      <c r="F65" s="305">
        <f t="shared" si="0"/>
        <v>0</v>
      </c>
      <c r="G65" s="306">
        <f aca="true" t="shared" si="7" ref="G65:G71">M65*$M$1</f>
        <v>0</v>
      </c>
      <c r="H65" s="305">
        <f t="shared" si="3"/>
        <v>0</v>
      </c>
      <c r="I65" s="305">
        <f t="shared" si="1"/>
        <v>0</v>
      </c>
      <c r="J65" s="255"/>
      <c r="K65" s="307">
        <v>680</v>
      </c>
      <c r="L65" s="308"/>
      <c r="M65" s="307">
        <v>150</v>
      </c>
      <c r="N65" s="309"/>
      <c r="O65" s="309"/>
      <c r="P65" s="310"/>
    </row>
    <row r="66" spans="1:16" ht="15">
      <c r="A66" s="301">
        <f t="shared" si="2"/>
        <v>59</v>
      </c>
      <c r="B66" s="255" t="s">
        <v>1753</v>
      </c>
      <c r="C66" s="315" t="s">
        <v>1163</v>
      </c>
      <c r="D66" s="257">
        <v>8</v>
      </c>
      <c r="E66" s="304">
        <f t="shared" si="6"/>
        <v>0</v>
      </c>
      <c r="F66" s="305">
        <f t="shared" si="0"/>
        <v>0</v>
      </c>
      <c r="G66" s="306">
        <f t="shared" si="7"/>
        <v>0</v>
      </c>
      <c r="H66" s="305">
        <f t="shared" si="3"/>
        <v>0</v>
      </c>
      <c r="I66" s="305">
        <f t="shared" si="1"/>
        <v>0</v>
      </c>
      <c r="J66" s="255"/>
      <c r="K66" s="307">
        <v>680</v>
      </c>
      <c r="L66" s="308"/>
      <c r="M66" s="307">
        <v>150</v>
      </c>
      <c r="N66" s="309"/>
      <c r="O66" s="309"/>
      <c r="P66" s="310"/>
    </row>
    <row r="67" spans="1:16" ht="15">
      <c r="A67" s="301">
        <f t="shared" si="2"/>
        <v>60</v>
      </c>
      <c r="B67" s="255" t="s">
        <v>1754</v>
      </c>
      <c r="C67" s="315" t="s">
        <v>1163</v>
      </c>
      <c r="D67" s="257">
        <v>3</v>
      </c>
      <c r="E67" s="304">
        <f t="shared" si="6"/>
        <v>0</v>
      </c>
      <c r="F67" s="305">
        <f t="shared" si="0"/>
        <v>0</v>
      </c>
      <c r="G67" s="306">
        <f t="shared" si="7"/>
        <v>0</v>
      </c>
      <c r="H67" s="305">
        <f t="shared" si="3"/>
        <v>0</v>
      </c>
      <c r="I67" s="305">
        <f t="shared" si="1"/>
        <v>0</v>
      </c>
      <c r="J67" s="255"/>
      <c r="K67" s="307">
        <v>720</v>
      </c>
      <c r="L67" s="308"/>
      <c r="M67" s="307">
        <v>150</v>
      </c>
      <c r="N67" s="309"/>
      <c r="O67" s="309"/>
      <c r="P67" s="310"/>
    </row>
    <row r="68" spans="1:16" ht="15">
      <c r="A68" s="301">
        <f t="shared" si="2"/>
        <v>61</v>
      </c>
      <c r="B68" s="255" t="s">
        <v>1755</v>
      </c>
      <c r="C68" s="315" t="s">
        <v>1163</v>
      </c>
      <c r="D68" s="257">
        <v>1</v>
      </c>
      <c r="E68" s="304">
        <f t="shared" si="6"/>
        <v>0</v>
      </c>
      <c r="F68" s="305">
        <f t="shared" si="0"/>
        <v>0</v>
      </c>
      <c r="G68" s="306">
        <f t="shared" si="7"/>
        <v>0</v>
      </c>
      <c r="H68" s="305">
        <f t="shared" si="3"/>
        <v>0</v>
      </c>
      <c r="I68" s="305">
        <f t="shared" si="1"/>
        <v>0</v>
      </c>
      <c r="J68" s="255"/>
      <c r="K68" s="307">
        <v>42</v>
      </c>
      <c r="L68" s="308"/>
      <c r="M68" s="307"/>
      <c r="N68" s="309"/>
      <c r="O68" s="309"/>
      <c r="P68" s="310"/>
    </row>
    <row r="69" spans="1:16" ht="15">
      <c r="A69" s="301">
        <f t="shared" si="2"/>
        <v>62</v>
      </c>
      <c r="B69" s="255" t="s">
        <v>1756</v>
      </c>
      <c r="C69" s="315" t="s">
        <v>1163</v>
      </c>
      <c r="D69" s="257">
        <v>1</v>
      </c>
      <c r="E69" s="304">
        <f t="shared" si="6"/>
        <v>0</v>
      </c>
      <c r="F69" s="305">
        <f t="shared" si="0"/>
        <v>0</v>
      </c>
      <c r="G69" s="306">
        <f t="shared" si="7"/>
        <v>0</v>
      </c>
      <c r="H69" s="305">
        <f t="shared" si="3"/>
        <v>0</v>
      </c>
      <c r="I69" s="305">
        <f t="shared" si="1"/>
        <v>0</v>
      </c>
      <c r="J69" s="255"/>
      <c r="K69" s="307">
        <v>32</v>
      </c>
      <c r="L69" s="308"/>
      <c r="M69" s="307"/>
      <c r="N69" s="309"/>
      <c r="O69" s="309"/>
      <c r="P69" s="310"/>
    </row>
    <row r="70" spans="1:16" ht="15">
      <c r="A70" s="301">
        <f t="shared" si="2"/>
        <v>63</v>
      </c>
      <c r="B70" s="255" t="s">
        <v>1757</v>
      </c>
      <c r="C70" s="315" t="s">
        <v>1163</v>
      </c>
      <c r="D70" s="257">
        <v>1</v>
      </c>
      <c r="E70" s="304">
        <f t="shared" si="6"/>
        <v>0</v>
      </c>
      <c r="F70" s="305">
        <f t="shared" si="0"/>
        <v>0</v>
      </c>
      <c r="G70" s="306">
        <f t="shared" si="7"/>
        <v>0</v>
      </c>
      <c r="H70" s="305">
        <f t="shared" si="3"/>
        <v>0</v>
      </c>
      <c r="I70" s="305">
        <f t="shared" si="1"/>
        <v>0</v>
      </c>
      <c r="J70" s="255"/>
      <c r="K70" s="307">
        <v>42</v>
      </c>
      <c r="L70" s="308"/>
      <c r="M70" s="307"/>
      <c r="N70" s="309"/>
      <c r="O70" s="309"/>
      <c r="P70" s="310"/>
    </row>
    <row r="71" spans="1:16" ht="15">
      <c r="A71" s="301">
        <f t="shared" si="2"/>
        <v>64</v>
      </c>
      <c r="B71" s="255" t="s">
        <v>1719</v>
      </c>
      <c r="C71" s="315" t="s">
        <v>331</v>
      </c>
      <c r="D71" s="257">
        <v>55</v>
      </c>
      <c r="E71" s="304">
        <f t="shared" si="6"/>
        <v>0</v>
      </c>
      <c r="F71" s="305">
        <f t="shared" si="0"/>
        <v>0</v>
      </c>
      <c r="G71" s="306">
        <f t="shared" si="7"/>
        <v>0</v>
      </c>
      <c r="H71" s="305">
        <f t="shared" si="3"/>
        <v>0</v>
      </c>
      <c r="I71" s="305">
        <f t="shared" si="1"/>
        <v>0</v>
      </c>
      <c r="J71" s="255"/>
      <c r="K71" s="307">
        <v>13</v>
      </c>
      <c r="L71" s="308"/>
      <c r="M71" s="307">
        <v>15</v>
      </c>
      <c r="N71" s="309"/>
      <c r="O71" s="309"/>
      <c r="P71" s="310"/>
    </row>
    <row r="72" spans="1:16" ht="15">
      <c r="A72" s="301">
        <f t="shared" si="2"/>
        <v>65</v>
      </c>
      <c r="B72" s="255"/>
      <c r="C72" s="315"/>
      <c r="D72" s="257"/>
      <c r="E72" s="304"/>
      <c r="F72" s="305"/>
      <c r="G72" s="304"/>
      <c r="H72" s="305"/>
      <c r="I72" s="305"/>
      <c r="J72" s="255"/>
      <c r="K72" s="299"/>
      <c r="L72" s="299"/>
      <c r="M72" s="300"/>
      <c r="N72" s="300"/>
      <c r="O72" s="299"/>
      <c r="P72" s="299"/>
    </row>
    <row r="73" spans="1:16" s="295" customFormat="1" ht="18" customHeight="1">
      <c r="A73" s="290">
        <f t="shared" si="2"/>
        <v>66</v>
      </c>
      <c r="B73" s="297" t="s">
        <v>1758</v>
      </c>
      <c r="C73" s="289"/>
      <c r="D73" s="290"/>
      <c r="E73" s="291"/>
      <c r="F73" s="290"/>
      <c r="G73" s="291"/>
      <c r="H73" s="290"/>
      <c r="I73" s="290"/>
      <c r="J73" s="298"/>
      <c r="K73" s="299"/>
      <c r="L73" s="299"/>
      <c r="M73" s="300"/>
      <c r="N73" s="300"/>
      <c r="O73" s="299"/>
      <c r="P73" s="299"/>
    </row>
    <row r="74" spans="1:16" ht="15">
      <c r="A74" s="301">
        <f aca="true" t="shared" si="8" ref="A74:A137">A73+1</f>
        <v>67</v>
      </c>
      <c r="B74" s="255" t="s">
        <v>1759</v>
      </c>
      <c r="C74" s="315" t="s">
        <v>1163</v>
      </c>
      <c r="D74" s="257">
        <v>2</v>
      </c>
      <c r="E74" s="304"/>
      <c r="F74" s="305"/>
      <c r="G74" s="306">
        <f aca="true" t="shared" si="9" ref="G74:G86">M74*$M$1</f>
        <v>0</v>
      </c>
      <c r="H74" s="305">
        <f t="shared" si="3"/>
        <v>0</v>
      </c>
      <c r="I74" s="305">
        <f t="shared" si="1"/>
        <v>0</v>
      </c>
      <c r="J74" s="255"/>
      <c r="K74" s="307"/>
      <c r="L74" s="308"/>
      <c r="M74" s="307">
        <v>680</v>
      </c>
      <c r="N74" s="309"/>
      <c r="O74" s="309"/>
      <c r="P74" s="310"/>
    </row>
    <row r="75" spans="1:16" ht="15">
      <c r="A75" s="301">
        <f t="shared" si="8"/>
        <v>68</v>
      </c>
      <c r="B75" s="255" t="s">
        <v>1760</v>
      </c>
      <c r="C75" s="315" t="s">
        <v>1163</v>
      </c>
      <c r="D75" s="257">
        <v>1</v>
      </c>
      <c r="E75" s="304"/>
      <c r="F75" s="305"/>
      <c r="G75" s="306">
        <f t="shared" si="9"/>
        <v>0</v>
      </c>
      <c r="H75" s="305">
        <f t="shared" si="3"/>
        <v>0</v>
      </c>
      <c r="I75" s="305">
        <f t="shared" si="1"/>
        <v>0</v>
      </c>
      <c r="J75" s="255"/>
      <c r="K75" s="307"/>
      <c r="L75" s="308"/>
      <c r="M75" s="307">
        <v>980</v>
      </c>
      <c r="N75" s="309"/>
      <c r="O75" s="309"/>
      <c r="P75" s="310"/>
    </row>
    <row r="76" spans="1:16" ht="15">
      <c r="A76" s="301">
        <f t="shared" si="8"/>
        <v>69</v>
      </c>
      <c r="B76" s="255" t="s">
        <v>1761</v>
      </c>
      <c r="C76" s="315" t="s">
        <v>1163</v>
      </c>
      <c r="D76" s="257">
        <v>1</v>
      </c>
      <c r="E76" s="304"/>
      <c r="F76" s="305"/>
      <c r="G76" s="306">
        <f t="shared" si="9"/>
        <v>0</v>
      </c>
      <c r="H76" s="305">
        <f t="shared" si="3"/>
        <v>0</v>
      </c>
      <c r="I76" s="305">
        <f t="shared" si="1"/>
        <v>0</v>
      </c>
      <c r="J76" s="255"/>
      <c r="K76" s="307"/>
      <c r="L76" s="308"/>
      <c r="M76" s="307">
        <v>450</v>
      </c>
      <c r="N76" s="309"/>
      <c r="O76" s="309"/>
      <c r="P76" s="310"/>
    </row>
    <row r="77" spans="1:16" ht="15">
      <c r="A77" s="301">
        <f t="shared" si="8"/>
        <v>70</v>
      </c>
      <c r="B77" s="255" t="s">
        <v>1762</v>
      </c>
      <c r="C77" s="315" t="s">
        <v>1163</v>
      </c>
      <c r="D77" s="257">
        <v>166</v>
      </c>
      <c r="E77" s="304"/>
      <c r="F77" s="305"/>
      <c r="G77" s="306">
        <f t="shared" si="9"/>
        <v>0</v>
      </c>
      <c r="H77" s="305">
        <f t="shared" si="3"/>
        <v>0</v>
      </c>
      <c r="I77" s="305">
        <f t="shared" si="1"/>
        <v>0</v>
      </c>
      <c r="J77" s="255"/>
      <c r="K77" s="307"/>
      <c r="L77" s="308"/>
      <c r="M77" s="307">
        <v>6.5</v>
      </c>
      <c r="N77" s="309"/>
      <c r="O77" s="309"/>
      <c r="P77" s="310"/>
    </row>
    <row r="78" spans="1:16" ht="15">
      <c r="A78" s="301">
        <f t="shared" si="8"/>
        <v>71</v>
      </c>
      <c r="B78" s="255" t="s">
        <v>1763</v>
      </c>
      <c r="C78" s="315" t="s">
        <v>1163</v>
      </c>
      <c r="D78" s="257">
        <v>50</v>
      </c>
      <c r="E78" s="304"/>
      <c r="F78" s="305"/>
      <c r="G78" s="306">
        <f t="shared" si="9"/>
        <v>0</v>
      </c>
      <c r="H78" s="305">
        <f t="shared" si="3"/>
        <v>0</v>
      </c>
      <c r="I78" s="305">
        <f t="shared" si="1"/>
        <v>0</v>
      </c>
      <c r="J78" s="255"/>
      <c r="K78" s="307"/>
      <c r="L78" s="308"/>
      <c r="M78" s="307">
        <v>18.8</v>
      </c>
      <c r="N78" s="309"/>
      <c r="O78" s="309"/>
      <c r="P78" s="310"/>
    </row>
    <row r="79" spans="1:16" ht="15">
      <c r="A79" s="301">
        <f t="shared" si="8"/>
        <v>72</v>
      </c>
      <c r="B79" s="255" t="s">
        <v>1764</v>
      </c>
      <c r="C79" s="315" t="s">
        <v>1163</v>
      </c>
      <c r="D79" s="257">
        <v>4</v>
      </c>
      <c r="E79" s="304"/>
      <c r="F79" s="305"/>
      <c r="G79" s="306">
        <f t="shared" si="9"/>
        <v>0</v>
      </c>
      <c r="H79" s="305">
        <f t="shared" si="3"/>
        <v>0</v>
      </c>
      <c r="I79" s="305">
        <f t="shared" si="1"/>
        <v>0</v>
      </c>
      <c r="J79" s="255"/>
      <c r="K79" s="307"/>
      <c r="L79" s="308"/>
      <c r="M79" s="307">
        <v>42</v>
      </c>
      <c r="N79" s="309"/>
      <c r="O79" s="309"/>
      <c r="P79" s="310"/>
    </row>
    <row r="80" spans="1:16" ht="15">
      <c r="A80" s="301">
        <f t="shared" si="8"/>
        <v>73</v>
      </c>
      <c r="B80" s="312" t="s">
        <v>1765</v>
      </c>
      <c r="C80" s="315" t="s">
        <v>1163</v>
      </c>
      <c r="D80" s="257">
        <v>12</v>
      </c>
      <c r="E80" s="304"/>
      <c r="F80" s="305"/>
      <c r="G80" s="306">
        <f t="shared" si="9"/>
        <v>0</v>
      </c>
      <c r="H80" s="305">
        <f t="shared" si="3"/>
        <v>0</v>
      </c>
      <c r="I80" s="305">
        <f t="shared" si="1"/>
        <v>0</v>
      </c>
      <c r="J80" s="255"/>
      <c r="K80" s="307"/>
      <c r="L80" s="308"/>
      <c r="M80" s="307">
        <v>420</v>
      </c>
      <c r="N80" s="309"/>
      <c r="O80" s="309"/>
      <c r="P80" s="310"/>
    </row>
    <row r="81" spans="1:16" ht="15">
      <c r="A81" s="301">
        <f t="shared" si="8"/>
        <v>74</v>
      </c>
      <c r="B81" s="312" t="s">
        <v>1766</v>
      </c>
      <c r="C81" s="315" t="s">
        <v>331</v>
      </c>
      <c r="D81" s="257">
        <v>78</v>
      </c>
      <c r="E81" s="304"/>
      <c r="F81" s="305"/>
      <c r="G81" s="306">
        <f t="shared" si="9"/>
        <v>0</v>
      </c>
      <c r="H81" s="305">
        <f t="shared" si="3"/>
        <v>0</v>
      </c>
      <c r="I81" s="305">
        <f t="shared" si="1"/>
        <v>0</v>
      </c>
      <c r="J81" s="255"/>
      <c r="K81" s="307"/>
      <c r="L81" s="308"/>
      <c r="M81" s="307">
        <v>420</v>
      </c>
      <c r="N81" s="309"/>
      <c r="O81" s="309"/>
      <c r="P81" s="310"/>
    </row>
    <row r="82" spans="1:16" ht="15">
      <c r="A82" s="301">
        <f t="shared" si="8"/>
        <v>75</v>
      </c>
      <c r="B82" s="312" t="s">
        <v>1767</v>
      </c>
      <c r="C82" s="315" t="s">
        <v>1163</v>
      </c>
      <c r="D82" s="257">
        <v>200</v>
      </c>
      <c r="E82" s="304">
        <f aca="true" t="shared" si="10" ref="E82:E87">K82*$M$1</f>
        <v>0</v>
      </c>
      <c r="F82" s="305">
        <f>D82*E82</f>
        <v>0</v>
      </c>
      <c r="G82" s="306">
        <f t="shared" si="9"/>
        <v>0</v>
      </c>
      <c r="H82" s="305">
        <f t="shared" si="3"/>
        <v>0</v>
      </c>
      <c r="I82" s="305">
        <f t="shared" si="1"/>
        <v>0</v>
      </c>
      <c r="J82" s="255"/>
      <c r="K82" s="307">
        <v>0.4</v>
      </c>
      <c r="L82" s="308"/>
      <c r="M82" s="307">
        <v>0.85</v>
      </c>
      <c r="N82" s="309"/>
      <c r="O82" s="309"/>
      <c r="P82" s="310"/>
    </row>
    <row r="83" spans="1:16" ht="15">
      <c r="A83" s="301">
        <f t="shared" si="8"/>
        <v>76</v>
      </c>
      <c r="B83" s="255" t="s">
        <v>1768</v>
      </c>
      <c r="C83" s="315" t="s">
        <v>1163</v>
      </c>
      <c r="D83" s="257">
        <v>400</v>
      </c>
      <c r="E83" s="304">
        <f t="shared" si="10"/>
        <v>0</v>
      </c>
      <c r="F83" s="305">
        <f t="shared" si="0"/>
        <v>0</v>
      </c>
      <c r="G83" s="306">
        <f t="shared" si="9"/>
        <v>0</v>
      </c>
      <c r="H83" s="305">
        <f t="shared" si="3"/>
        <v>0</v>
      </c>
      <c r="I83" s="305">
        <f t="shared" si="1"/>
        <v>0</v>
      </c>
      <c r="J83" s="255"/>
      <c r="K83" s="307">
        <v>2.5</v>
      </c>
      <c r="L83" s="308"/>
      <c r="M83" s="307">
        <v>3.8</v>
      </c>
      <c r="N83" s="309"/>
      <c r="O83" s="309"/>
      <c r="P83" s="310"/>
    </row>
    <row r="84" spans="1:16" ht="15">
      <c r="A84" s="301">
        <f t="shared" si="8"/>
        <v>77</v>
      </c>
      <c r="B84" s="319" t="s">
        <v>1769</v>
      </c>
      <c r="C84" s="315" t="s">
        <v>1770</v>
      </c>
      <c r="D84" s="257">
        <v>2</v>
      </c>
      <c r="E84" s="304">
        <f t="shared" si="10"/>
        <v>0</v>
      </c>
      <c r="F84" s="305">
        <f t="shared" si="0"/>
        <v>0</v>
      </c>
      <c r="G84" s="306"/>
      <c r="H84" s="305"/>
      <c r="I84" s="305">
        <f t="shared" si="1"/>
        <v>0</v>
      </c>
      <c r="J84" s="255"/>
      <c r="K84" s="307">
        <v>145</v>
      </c>
      <c r="L84" s="308"/>
      <c r="M84" s="307"/>
      <c r="N84" s="309"/>
      <c r="O84" s="309"/>
      <c r="P84" s="310"/>
    </row>
    <row r="85" spans="1:16" ht="15">
      <c r="A85" s="301">
        <f t="shared" si="8"/>
        <v>78</v>
      </c>
      <c r="B85" s="255" t="s">
        <v>1771</v>
      </c>
      <c r="C85" s="315" t="s">
        <v>1163</v>
      </c>
      <c r="D85" s="257">
        <v>3</v>
      </c>
      <c r="E85" s="304">
        <f t="shared" si="10"/>
        <v>0</v>
      </c>
      <c r="F85" s="305">
        <f aca="true" t="shared" si="11" ref="F85:F101">D85*E85</f>
        <v>0</v>
      </c>
      <c r="G85" s="306">
        <f t="shared" si="9"/>
        <v>0</v>
      </c>
      <c r="H85" s="305">
        <f aca="true" t="shared" si="12" ref="H85:H103">D85*G85</f>
        <v>0</v>
      </c>
      <c r="I85" s="305">
        <f aca="true" t="shared" si="13" ref="I85:I103">F85+H85</f>
        <v>0</v>
      </c>
      <c r="J85" s="255"/>
      <c r="K85" s="307">
        <v>4250</v>
      </c>
      <c r="L85" s="308"/>
      <c r="M85" s="307">
        <v>420</v>
      </c>
      <c r="N85" s="309"/>
      <c r="O85" s="309"/>
      <c r="P85" s="310"/>
    </row>
    <row r="86" spans="1:16" ht="15">
      <c r="A86" s="301">
        <f t="shared" si="8"/>
        <v>79</v>
      </c>
      <c r="B86" s="320" t="s">
        <v>1772</v>
      </c>
      <c r="C86" s="315" t="s">
        <v>331</v>
      </c>
      <c r="D86" s="257">
        <v>6</v>
      </c>
      <c r="E86" s="304">
        <f t="shared" si="10"/>
        <v>0</v>
      </c>
      <c r="F86" s="305">
        <f t="shared" si="11"/>
        <v>0</v>
      </c>
      <c r="G86" s="306">
        <f t="shared" si="9"/>
        <v>0</v>
      </c>
      <c r="H86" s="305">
        <f t="shared" si="12"/>
        <v>0</v>
      </c>
      <c r="I86" s="305">
        <f t="shared" si="13"/>
        <v>0</v>
      </c>
      <c r="J86" s="255"/>
      <c r="K86" s="307">
        <v>66</v>
      </c>
      <c r="L86" s="308"/>
      <c r="M86" s="307">
        <v>54</v>
      </c>
      <c r="N86" s="309"/>
      <c r="O86" s="309"/>
      <c r="P86" s="310"/>
    </row>
    <row r="87" spans="1:16" ht="15">
      <c r="A87" s="301">
        <f t="shared" si="8"/>
        <v>80</v>
      </c>
      <c r="B87" s="320" t="s">
        <v>1773</v>
      </c>
      <c r="C87" s="315" t="s">
        <v>1774</v>
      </c>
      <c r="D87" s="257">
        <v>32</v>
      </c>
      <c r="E87" s="304">
        <f t="shared" si="10"/>
        <v>0</v>
      </c>
      <c r="F87" s="305">
        <f>D87*E87</f>
        <v>0</v>
      </c>
      <c r="G87" s="306">
        <f>M87*$M$1</f>
        <v>0</v>
      </c>
      <c r="H87" s="305">
        <f>D87*G87</f>
        <v>0</v>
      </c>
      <c r="I87" s="305">
        <f>F87+H87</f>
        <v>0</v>
      </c>
      <c r="J87" s="255"/>
      <c r="K87" s="307">
        <v>250</v>
      </c>
      <c r="L87" s="308"/>
      <c r="M87" s="307">
        <v>580</v>
      </c>
      <c r="N87" s="309"/>
      <c r="O87" s="309"/>
      <c r="P87" s="310"/>
    </row>
    <row r="88" spans="1:16" ht="15">
      <c r="A88" s="301">
        <f t="shared" si="8"/>
        <v>81</v>
      </c>
      <c r="B88" s="255"/>
      <c r="C88" s="315"/>
      <c r="D88" s="257"/>
      <c r="E88" s="304"/>
      <c r="F88" s="305"/>
      <c r="G88" s="304"/>
      <c r="H88" s="305"/>
      <c r="I88" s="305"/>
      <c r="J88" s="255"/>
      <c r="K88" s="299"/>
      <c r="L88" s="299"/>
      <c r="M88" s="300"/>
      <c r="N88" s="300"/>
      <c r="O88" s="299"/>
      <c r="P88" s="299"/>
    </row>
    <row r="89" spans="1:16" s="295" customFormat="1" ht="18" customHeight="1">
      <c r="A89" s="290">
        <f t="shared" si="8"/>
        <v>82</v>
      </c>
      <c r="B89" s="297" t="s">
        <v>1775</v>
      </c>
      <c r="C89" s="289"/>
      <c r="D89" s="290"/>
      <c r="E89" s="291"/>
      <c r="F89" s="290"/>
      <c r="G89" s="291"/>
      <c r="H89" s="290"/>
      <c r="I89" s="290"/>
      <c r="J89" s="298"/>
      <c r="K89" s="299"/>
      <c r="L89" s="299"/>
      <c r="M89" s="300"/>
      <c r="N89" s="300"/>
      <c r="O89" s="299"/>
      <c r="P89" s="299"/>
    </row>
    <row r="90" spans="1:16" ht="15">
      <c r="A90" s="301">
        <f t="shared" si="8"/>
        <v>83</v>
      </c>
      <c r="B90" s="255" t="s">
        <v>1776</v>
      </c>
      <c r="C90" s="315" t="s">
        <v>1163</v>
      </c>
      <c r="D90" s="257">
        <v>29</v>
      </c>
      <c r="E90" s="304">
        <f>K90*$M$1</f>
        <v>0</v>
      </c>
      <c r="F90" s="305">
        <f t="shared" si="11"/>
        <v>0</v>
      </c>
      <c r="G90" s="306">
        <f>M90*$M$1</f>
        <v>0</v>
      </c>
      <c r="H90" s="305">
        <f t="shared" si="12"/>
        <v>0</v>
      </c>
      <c r="I90" s="305">
        <f t="shared" si="13"/>
        <v>0</v>
      </c>
      <c r="J90" s="255"/>
      <c r="K90" s="307">
        <v>240</v>
      </c>
      <c r="L90" s="308"/>
      <c r="M90" s="307">
        <v>220</v>
      </c>
      <c r="N90" s="309"/>
      <c r="O90" s="309"/>
      <c r="P90" s="310"/>
    </row>
    <row r="91" spans="1:16" ht="15">
      <c r="A91" s="301">
        <f t="shared" si="8"/>
        <v>84</v>
      </c>
      <c r="B91" s="255" t="s">
        <v>1777</v>
      </c>
      <c r="C91" s="315" t="s">
        <v>1163</v>
      </c>
      <c r="D91" s="257">
        <v>50</v>
      </c>
      <c r="E91" s="304">
        <f>K91*$M$1</f>
        <v>0</v>
      </c>
      <c r="F91" s="305">
        <f t="shared" si="11"/>
        <v>0</v>
      </c>
      <c r="G91" s="306">
        <f>M91*$M$1</f>
        <v>0</v>
      </c>
      <c r="H91" s="305">
        <f t="shared" si="12"/>
        <v>0</v>
      </c>
      <c r="I91" s="305">
        <f t="shared" si="13"/>
        <v>0</v>
      </c>
      <c r="J91" s="255"/>
      <c r="K91" s="307">
        <v>26</v>
      </c>
      <c r="L91" s="308"/>
      <c r="M91" s="307">
        <v>10</v>
      </c>
      <c r="N91" s="309"/>
      <c r="O91" s="309"/>
      <c r="P91" s="310"/>
    </row>
    <row r="92" spans="1:16" ht="15">
      <c r="A92" s="301">
        <f t="shared" si="8"/>
        <v>85</v>
      </c>
      <c r="B92" s="255" t="s">
        <v>1778</v>
      </c>
      <c r="C92" s="315" t="s">
        <v>1163</v>
      </c>
      <c r="D92" s="257">
        <v>29</v>
      </c>
      <c r="E92" s="304">
        <f>K92*$M$1</f>
        <v>0</v>
      </c>
      <c r="F92" s="305">
        <f t="shared" si="11"/>
        <v>0</v>
      </c>
      <c r="G92" s="306">
        <f>M92*$M$1</f>
        <v>0</v>
      </c>
      <c r="H92" s="305">
        <f t="shared" si="12"/>
        <v>0</v>
      </c>
      <c r="I92" s="305">
        <f t="shared" si="13"/>
        <v>0</v>
      </c>
      <c r="J92" s="255"/>
      <c r="K92" s="307">
        <v>15</v>
      </c>
      <c r="L92" s="308"/>
      <c r="M92" s="307">
        <v>12</v>
      </c>
      <c r="N92" s="309"/>
      <c r="O92" s="309"/>
      <c r="P92" s="310"/>
    </row>
    <row r="93" spans="1:16" ht="15">
      <c r="A93" s="301">
        <f t="shared" si="8"/>
        <v>86</v>
      </c>
      <c r="B93" s="255" t="s">
        <v>1779</v>
      </c>
      <c r="C93" s="315" t="s">
        <v>1163</v>
      </c>
      <c r="D93" s="257">
        <v>2</v>
      </c>
      <c r="E93" s="304">
        <f>K93*$M$1</f>
        <v>0</v>
      </c>
      <c r="F93" s="305">
        <f t="shared" si="11"/>
        <v>0</v>
      </c>
      <c r="G93" s="306">
        <f>M93*$M$1</f>
        <v>0</v>
      </c>
      <c r="H93" s="305">
        <f t="shared" si="12"/>
        <v>0</v>
      </c>
      <c r="I93" s="305">
        <f t="shared" si="13"/>
        <v>0</v>
      </c>
      <c r="J93" s="255"/>
      <c r="K93" s="307">
        <v>65</v>
      </c>
      <c r="L93" s="308"/>
      <c r="M93" s="307">
        <v>18</v>
      </c>
      <c r="N93" s="309"/>
      <c r="O93" s="309"/>
      <c r="P93" s="310"/>
    </row>
    <row r="94" spans="1:16" ht="15">
      <c r="A94" s="301">
        <f t="shared" si="8"/>
        <v>87</v>
      </c>
      <c r="B94" s="255" t="s">
        <v>1780</v>
      </c>
      <c r="C94" s="315" t="s">
        <v>1163</v>
      </c>
      <c r="D94" s="257">
        <v>56</v>
      </c>
      <c r="E94" s="304">
        <f>K94*$M$1</f>
        <v>0</v>
      </c>
      <c r="F94" s="305">
        <f t="shared" si="11"/>
        <v>0</v>
      </c>
      <c r="G94" s="306">
        <f>M94*$M$1</f>
        <v>0</v>
      </c>
      <c r="H94" s="305">
        <f t="shared" si="12"/>
        <v>0</v>
      </c>
      <c r="I94" s="305">
        <f t="shared" si="13"/>
        <v>0</v>
      </c>
      <c r="J94" s="255"/>
      <c r="K94" s="307">
        <v>125</v>
      </c>
      <c r="L94" s="308"/>
      <c r="M94" s="307">
        <v>68</v>
      </c>
      <c r="N94" s="309"/>
      <c r="O94" s="309"/>
      <c r="P94" s="310"/>
    </row>
    <row r="95" spans="1:16" ht="15">
      <c r="A95" s="301">
        <f t="shared" si="8"/>
        <v>88</v>
      </c>
      <c r="B95" s="255"/>
      <c r="C95" s="315"/>
      <c r="D95" s="257"/>
      <c r="E95" s="304"/>
      <c r="F95" s="305"/>
      <c r="G95" s="304"/>
      <c r="H95" s="305"/>
      <c r="I95" s="305"/>
      <c r="J95" s="255"/>
      <c r="K95" s="299"/>
      <c r="L95" s="299"/>
      <c r="M95" s="300"/>
      <c r="N95" s="300"/>
      <c r="O95" s="299"/>
      <c r="P95" s="299"/>
    </row>
    <row r="96" spans="1:16" s="295" customFormat="1" ht="18" customHeight="1">
      <c r="A96" s="290">
        <f t="shared" si="8"/>
        <v>89</v>
      </c>
      <c r="B96" s="297" t="s">
        <v>1781</v>
      </c>
      <c r="C96" s="289"/>
      <c r="D96" s="290"/>
      <c r="E96" s="291"/>
      <c r="F96" s="290"/>
      <c r="G96" s="291"/>
      <c r="H96" s="290"/>
      <c r="I96" s="290"/>
      <c r="J96" s="298"/>
      <c r="K96" s="299"/>
      <c r="L96" s="299"/>
      <c r="M96" s="300"/>
      <c r="N96" s="300"/>
      <c r="O96" s="299"/>
      <c r="P96" s="299"/>
    </row>
    <row r="97" spans="1:16" ht="15">
      <c r="A97" s="301">
        <f t="shared" si="8"/>
        <v>90</v>
      </c>
      <c r="B97" s="312" t="s">
        <v>1782</v>
      </c>
      <c r="C97" s="315" t="s">
        <v>331</v>
      </c>
      <c r="D97" s="257">
        <v>30</v>
      </c>
      <c r="E97" s="304"/>
      <c r="F97" s="305"/>
      <c r="G97" s="306">
        <f aca="true" t="shared" si="14" ref="G97:G103">M97*$M$1</f>
        <v>0</v>
      </c>
      <c r="H97" s="305">
        <f t="shared" si="12"/>
        <v>0</v>
      </c>
      <c r="I97" s="305">
        <f t="shared" si="13"/>
        <v>0</v>
      </c>
      <c r="J97" s="255"/>
      <c r="K97" s="307"/>
      <c r="L97" s="308"/>
      <c r="M97" s="307">
        <v>280</v>
      </c>
      <c r="N97" s="309"/>
      <c r="O97" s="309"/>
      <c r="P97" s="310"/>
    </row>
    <row r="98" spans="1:16" ht="15">
      <c r="A98" s="301">
        <f t="shared" si="8"/>
        <v>91</v>
      </c>
      <c r="B98" s="312" t="s">
        <v>1783</v>
      </c>
      <c r="C98" s="315" t="s">
        <v>331</v>
      </c>
      <c r="D98" s="257">
        <v>30</v>
      </c>
      <c r="E98" s="304">
        <f>K98*$M$1</f>
        <v>0</v>
      </c>
      <c r="F98" s="305">
        <f t="shared" si="11"/>
        <v>0</v>
      </c>
      <c r="G98" s="306">
        <f t="shared" si="14"/>
        <v>0</v>
      </c>
      <c r="H98" s="305">
        <f t="shared" si="12"/>
        <v>0</v>
      </c>
      <c r="I98" s="305">
        <f t="shared" si="13"/>
        <v>0</v>
      </c>
      <c r="J98" s="255"/>
      <c r="K98" s="307">
        <v>50</v>
      </c>
      <c r="L98" s="308"/>
      <c r="M98" s="307">
        <v>60</v>
      </c>
      <c r="N98" s="309"/>
      <c r="O98" s="309"/>
      <c r="P98" s="310"/>
    </row>
    <row r="99" spans="1:16" ht="15">
      <c r="A99" s="301">
        <f t="shared" si="8"/>
        <v>92</v>
      </c>
      <c r="B99" s="312" t="s">
        <v>1784</v>
      </c>
      <c r="C99" s="315" t="s">
        <v>331</v>
      </c>
      <c r="D99" s="257">
        <v>30</v>
      </c>
      <c r="E99" s="304"/>
      <c r="F99" s="305"/>
      <c r="G99" s="306">
        <f t="shared" si="14"/>
        <v>0</v>
      </c>
      <c r="H99" s="305">
        <f t="shared" si="12"/>
        <v>0</v>
      </c>
      <c r="I99" s="305">
        <f t="shared" si="13"/>
        <v>0</v>
      </c>
      <c r="J99" s="255"/>
      <c r="K99" s="307"/>
      <c r="L99" s="308"/>
      <c r="M99" s="307">
        <v>120</v>
      </c>
      <c r="N99" s="309"/>
      <c r="O99" s="309"/>
      <c r="P99" s="310"/>
    </row>
    <row r="100" spans="1:16" ht="15">
      <c r="A100" s="301">
        <f t="shared" si="8"/>
        <v>93</v>
      </c>
      <c r="B100" s="312" t="s">
        <v>1785</v>
      </c>
      <c r="C100" s="315" t="s">
        <v>331</v>
      </c>
      <c r="D100" s="257">
        <v>30</v>
      </c>
      <c r="E100" s="304"/>
      <c r="F100" s="305"/>
      <c r="G100" s="306">
        <f t="shared" si="14"/>
        <v>0</v>
      </c>
      <c r="H100" s="305">
        <f t="shared" si="12"/>
        <v>0</v>
      </c>
      <c r="I100" s="305">
        <f t="shared" si="13"/>
        <v>0</v>
      </c>
      <c r="J100" s="255"/>
      <c r="K100" s="307"/>
      <c r="L100" s="308"/>
      <c r="M100" s="307">
        <v>80</v>
      </c>
      <c r="N100" s="309"/>
      <c r="O100" s="309"/>
      <c r="P100" s="310"/>
    </row>
    <row r="101" spans="1:16" ht="15">
      <c r="A101" s="301">
        <f t="shared" si="8"/>
        <v>94</v>
      </c>
      <c r="B101" s="312" t="s">
        <v>1786</v>
      </c>
      <c r="C101" s="315" t="s">
        <v>331</v>
      </c>
      <c r="D101" s="257">
        <v>30</v>
      </c>
      <c r="E101" s="304">
        <f>K101*$M$1</f>
        <v>0</v>
      </c>
      <c r="F101" s="305">
        <f t="shared" si="11"/>
        <v>0</v>
      </c>
      <c r="G101" s="306">
        <f t="shared" si="14"/>
        <v>0</v>
      </c>
      <c r="H101" s="305">
        <f t="shared" si="12"/>
        <v>0</v>
      </c>
      <c r="I101" s="305">
        <f t="shared" si="13"/>
        <v>0</v>
      </c>
      <c r="J101" s="255"/>
      <c r="K101" s="307">
        <v>350</v>
      </c>
      <c r="L101" s="308"/>
      <c r="M101" s="307">
        <v>12</v>
      </c>
      <c r="N101" s="309"/>
      <c r="O101" s="309"/>
      <c r="P101" s="310"/>
    </row>
    <row r="102" spans="1:16" ht="15">
      <c r="A102" s="301">
        <f t="shared" si="8"/>
        <v>95</v>
      </c>
      <c r="B102" s="312" t="s">
        <v>1787</v>
      </c>
      <c r="C102" s="315" t="s">
        <v>1163</v>
      </c>
      <c r="D102" s="257">
        <v>1</v>
      </c>
      <c r="E102" s="304"/>
      <c r="F102" s="305"/>
      <c r="G102" s="306">
        <f t="shared" si="14"/>
        <v>0</v>
      </c>
      <c r="H102" s="305">
        <f t="shared" si="12"/>
        <v>0</v>
      </c>
      <c r="I102" s="305">
        <f t="shared" si="13"/>
        <v>0</v>
      </c>
      <c r="J102" s="255"/>
      <c r="K102" s="307"/>
      <c r="L102" s="308"/>
      <c r="M102" s="307">
        <v>420</v>
      </c>
      <c r="N102" s="309"/>
      <c r="O102" s="309"/>
      <c r="P102" s="310"/>
    </row>
    <row r="103" spans="1:16" ht="15">
      <c r="A103" s="301">
        <f t="shared" si="8"/>
        <v>96</v>
      </c>
      <c r="B103" s="312" t="s">
        <v>1788</v>
      </c>
      <c r="C103" s="315" t="s">
        <v>331</v>
      </c>
      <c r="D103" s="257">
        <v>15</v>
      </c>
      <c r="E103" s="304"/>
      <c r="F103" s="305"/>
      <c r="G103" s="306">
        <f t="shared" si="14"/>
        <v>0</v>
      </c>
      <c r="H103" s="305">
        <f t="shared" si="12"/>
        <v>0</v>
      </c>
      <c r="I103" s="305">
        <f t="shared" si="13"/>
        <v>0</v>
      </c>
      <c r="J103" s="255"/>
      <c r="K103" s="307"/>
      <c r="L103" s="308"/>
      <c r="M103" s="307">
        <v>350</v>
      </c>
      <c r="N103" s="309"/>
      <c r="O103" s="309"/>
      <c r="P103" s="310"/>
    </row>
    <row r="104" spans="1:16" ht="15">
      <c r="A104" s="301">
        <f t="shared" si="8"/>
        <v>97</v>
      </c>
      <c r="B104" s="255"/>
      <c r="C104" s="315"/>
      <c r="D104" s="257"/>
      <c r="E104" s="304"/>
      <c r="F104" s="305"/>
      <c r="G104" s="304"/>
      <c r="H104" s="305"/>
      <c r="I104" s="305"/>
      <c r="J104" s="255"/>
      <c r="K104" s="299"/>
      <c r="L104" s="299"/>
      <c r="M104" s="300"/>
      <c r="N104" s="300"/>
      <c r="O104" s="299"/>
      <c r="P104" s="299"/>
    </row>
    <row r="105" spans="1:16" s="295" customFormat="1" ht="18" customHeight="1">
      <c r="A105" s="290">
        <f t="shared" si="8"/>
        <v>98</v>
      </c>
      <c r="B105" s="297" t="s">
        <v>1789</v>
      </c>
      <c r="C105" s="289"/>
      <c r="D105" s="290"/>
      <c r="E105" s="291"/>
      <c r="F105" s="290"/>
      <c r="G105" s="291"/>
      <c r="H105" s="290"/>
      <c r="I105" s="290"/>
      <c r="J105" s="298"/>
      <c r="K105" s="299"/>
      <c r="L105" s="299"/>
      <c r="M105" s="300"/>
      <c r="N105" s="300"/>
      <c r="O105" s="299"/>
      <c r="P105" s="299"/>
    </row>
    <row r="106" spans="1:16" ht="15">
      <c r="A106" s="301">
        <f t="shared" si="8"/>
        <v>99</v>
      </c>
      <c r="B106" s="255" t="s">
        <v>1790</v>
      </c>
      <c r="C106" s="315" t="s">
        <v>331</v>
      </c>
      <c r="D106" s="257">
        <v>125</v>
      </c>
      <c r="E106" s="304">
        <f aca="true" t="shared" si="15" ref="E106:E119">K106*$M$1</f>
        <v>0</v>
      </c>
      <c r="F106" s="305">
        <f aca="true" t="shared" si="16" ref="F106:F133">D106*E106</f>
        <v>0</v>
      </c>
      <c r="G106" s="306">
        <f aca="true" t="shared" si="17" ref="G106:G119">M106*$M$1</f>
        <v>0</v>
      </c>
      <c r="H106" s="305">
        <f aca="true" t="shared" si="18" ref="H106:H133">D106*G106</f>
        <v>0</v>
      </c>
      <c r="I106" s="305">
        <f aca="true" t="shared" si="19" ref="I106:I133">F106+H106</f>
        <v>0</v>
      </c>
      <c r="J106" s="255"/>
      <c r="K106" s="307">
        <v>24</v>
      </c>
      <c r="L106" s="308"/>
      <c r="M106" s="307">
        <v>24</v>
      </c>
      <c r="N106" s="309"/>
      <c r="O106" s="309"/>
      <c r="P106" s="310"/>
    </row>
    <row r="107" spans="1:16" ht="15">
      <c r="A107" s="301">
        <f t="shared" si="8"/>
        <v>100</v>
      </c>
      <c r="B107" s="255" t="s">
        <v>1791</v>
      </c>
      <c r="C107" s="315" t="s">
        <v>1163</v>
      </c>
      <c r="D107" s="257">
        <v>36</v>
      </c>
      <c r="E107" s="304">
        <f t="shared" si="15"/>
        <v>0</v>
      </c>
      <c r="F107" s="305">
        <f t="shared" si="16"/>
        <v>0</v>
      </c>
      <c r="G107" s="306">
        <f t="shared" si="17"/>
        <v>0</v>
      </c>
      <c r="H107" s="305">
        <f t="shared" si="18"/>
        <v>0</v>
      </c>
      <c r="I107" s="305">
        <f t="shared" si="19"/>
        <v>0</v>
      </c>
      <c r="J107" s="255"/>
      <c r="K107" s="307">
        <v>48</v>
      </c>
      <c r="L107" s="308"/>
      <c r="M107" s="307">
        <v>42</v>
      </c>
      <c r="N107" s="309"/>
      <c r="O107" s="309"/>
      <c r="P107" s="310"/>
    </row>
    <row r="108" spans="1:16" ht="15">
      <c r="A108" s="301">
        <f t="shared" si="8"/>
        <v>101</v>
      </c>
      <c r="B108" s="255" t="s">
        <v>1792</v>
      </c>
      <c r="C108" s="315" t="s">
        <v>1163</v>
      </c>
      <c r="D108" s="257">
        <v>30</v>
      </c>
      <c r="E108" s="304">
        <f t="shared" si="15"/>
        <v>0</v>
      </c>
      <c r="F108" s="305">
        <f t="shared" si="16"/>
        <v>0</v>
      </c>
      <c r="G108" s="306">
        <f t="shared" si="17"/>
        <v>0</v>
      </c>
      <c r="H108" s="305">
        <f t="shared" si="18"/>
        <v>0</v>
      </c>
      <c r="I108" s="305">
        <f t="shared" si="19"/>
        <v>0</v>
      </c>
      <c r="J108" s="255"/>
      <c r="K108" s="307">
        <v>54</v>
      </c>
      <c r="L108" s="308"/>
      <c r="M108" s="307">
        <v>44</v>
      </c>
      <c r="N108" s="309"/>
      <c r="O108" s="309"/>
      <c r="P108" s="310"/>
    </row>
    <row r="109" spans="1:16" ht="15">
      <c r="A109" s="301">
        <f t="shared" si="8"/>
        <v>102</v>
      </c>
      <c r="B109" s="255" t="s">
        <v>1793</v>
      </c>
      <c r="C109" s="315" t="s">
        <v>1163</v>
      </c>
      <c r="D109" s="257">
        <v>2</v>
      </c>
      <c r="E109" s="304">
        <f t="shared" si="15"/>
        <v>0</v>
      </c>
      <c r="F109" s="305">
        <f t="shared" si="16"/>
        <v>0</v>
      </c>
      <c r="G109" s="306">
        <f t="shared" si="17"/>
        <v>0</v>
      </c>
      <c r="H109" s="305">
        <f t="shared" si="18"/>
        <v>0</v>
      </c>
      <c r="I109" s="305">
        <f t="shared" si="19"/>
        <v>0</v>
      </c>
      <c r="J109" s="255"/>
      <c r="K109" s="307">
        <v>38</v>
      </c>
      <c r="L109" s="308"/>
      <c r="M109" s="307">
        <v>38</v>
      </c>
      <c r="N109" s="309"/>
      <c r="O109" s="309"/>
      <c r="P109" s="310"/>
    </row>
    <row r="110" spans="1:16" ht="15">
      <c r="A110" s="301">
        <f t="shared" si="8"/>
        <v>103</v>
      </c>
      <c r="B110" s="255" t="s">
        <v>1794</v>
      </c>
      <c r="C110" s="315" t="s">
        <v>1163</v>
      </c>
      <c r="D110" s="257">
        <v>15</v>
      </c>
      <c r="E110" s="304">
        <f t="shared" si="15"/>
        <v>0</v>
      </c>
      <c r="F110" s="305">
        <f t="shared" si="16"/>
        <v>0</v>
      </c>
      <c r="G110" s="306">
        <f t="shared" si="17"/>
        <v>0</v>
      </c>
      <c r="H110" s="305">
        <f t="shared" si="18"/>
        <v>0</v>
      </c>
      <c r="I110" s="305">
        <f t="shared" si="19"/>
        <v>0</v>
      </c>
      <c r="J110" s="255"/>
      <c r="K110" s="307">
        <v>34</v>
      </c>
      <c r="L110" s="308"/>
      <c r="M110" s="307">
        <v>42</v>
      </c>
      <c r="N110" s="309"/>
      <c r="O110" s="309"/>
      <c r="P110" s="310"/>
    </row>
    <row r="111" spans="1:16" ht="15">
      <c r="A111" s="301">
        <f t="shared" si="8"/>
        <v>104</v>
      </c>
      <c r="B111" s="255" t="s">
        <v>1795</v>
      </c>
      <c r="C111" s="315" t="s">
        <v>1163</v>
      </c>
      <c r="D111" s="257">
        <v>3</v>
      </c>
      <c r="E111" s="304">
        <f t="shared" si="15"/>
        <v>0</v>
      </c>
      <c r="F111" s="305">
        <f t="shared" si="16"/>
        <v>0</v>
      </c>
      <c r="G111" s="306">
        <f t="shared" si="17"/>
        <v>0</v>
      </c>
      <c r="H111" s="305">
        <f t="shared" si="18"/>
        <v>0</v>
      </c>
      <c r="I111" s="305">
        <f t="shared" si="19"/>
        <v>0</v>
      </c>
      <c r="J111" s="255"/>
      <c r="K111" s="307">
        <v>28</v>
      </c>
      <c r="L111" s="308"/>
      <c r="M111" s="307">
        <v>36</v>
      </c>
      <c r="N111" s="309"/>
      <c r="O111" s="309"/>
      <c r="P111" s="310"/>
    </row>
    <row r="112" spans="1:16" ht="15">
      <c r="A112" s="301">
        <f t="shared" si="8"/>
        <v>105</v>
      </c>
      <c r="B112" s="255" t="s">
        <v>1796</v>
      </c>
      <c r="C112" s="315" t="s">
        <v>1163</v>
      </c>
      <c r="D112" s="257">
        <v>5</v>
      </c>
      <c r="E112" s="304">
        <f t="shared" si="15"/>
        <v>0</v>
      </c>
      <c r="F112" s="305">
        <f t="shared" si="16"/>
        <v>0</v>
      </c>
      <c r="G112" s="306">
        <f t="shared" si="17"/>
        <v>0</v>
      </c>
      <c r="H112" s="305">
        <f t="shared" si="18"/>
        <v>0</v>
      </c>
      <c r="I112" s="305">
        <f t="shared" si="19"/>
        <v>0</v>
      </c>
      <c r="J112" s="255"/>
      <c r="K112" s="307">
        <v>420</v>
      </c>
      <c r="L112" s="308"/>
      <c r="M112" s="307">
        <v>120</v>
      </c>
      <c r="N112" s="309"/>
      <c r="O112" s="309"/>
      <c r="P112" s="310"/>
    </row>
    <row r="113" spans="1:16" ht="15">
      <c r="A113" s="301">
        <f t="shared" si="8"/>
        <v>106</v>
      </c>
      <c r="B113" s="255" t="s">
        <v>1797</v>
      </c>
      <c r="C113" s="315" t="s">
        <v>1163</v>
      </c>
      <c r="D113" s="257">
        <v>5</v>
      </c>
      <c r="E113" s="304">
        <f t="shared" si="15"/>
        <v>0</v>
      </c>
      <c r="F113" s="305">
        <f t="shared" si="16"/>
        <v>0</v>
      </c>
      <c r="G113" s="306">
        <f t="shared" si="17"/>
        <v>0</v>
      </c>
      <c r="H113" s="305">
        <f t="shared" si="18"/>
        <v>0</v>
      </c>
      <c r="I113" s="305">
        <f t="shared" si="19"/>
        <v>0</v>
      </c>
      <c r="J113" s="255"/>
      <c r="K113" s="307">
        <v>54</v>
      </c>
      <c r="L113" s="308"/>
      <c r="M113" s="307">
        <v>24</v>
      </c>
      <c r="N113" s="309"/>
      <c r="O113" s="309"/>
      <c r="P113" s="310"/>
    </row>
    <row r="114" spans="1:16" ht="15">
      <c r="A114" s="301">
        <f t="shared" si="8"/>
        <v>107</v>
      </c>
      <c r="B114" s="255" t="s">
        <v>1798</v>
      </c>
      <c r="C114" s="315" t="s">
        <v>1163</v>
      </c>
      <c r="D114" s="257">
        <v>20</v>
      </c>
      <c r="E114" s="304">
        <f t="shared" si="15"/>
        <v>0</v>
      </c>
      <c r="F114" s="305">
        <f t="shared" si="16"/>
        <v>0</v>
      </c>
      <c r="G114" s="306">
        <f t="shared" si="17"/>
        <v>0</v>
      </c>
      <c r="H114" s="305">
        <f t="shared" si="18"/>
        <v>0</v>
      </c>
      <c r="I114" s="305">
        <f t="shared" si="19"/>
        <v>0</v>
      </c>
      <c r="J114" s="255"/>
      <c r="K114" s="307">
        <v>18</v>
      </c>
      <c r="L114" s="308"/>
      <c r="M114" s="307">
        <v>24</v>
      </c>
      <c r="N114" s="309"/>
      <c r="O114" s="309"/>
      <c r="P114" s="310"/>
    </row>
    <row r="115" spans="1:16" ht="15">
      <c r="A115" s="301">
        <f t="shared" si="8"/>
        <v>108</v>
      </c>
      <c r="B115" s="255" t="s">
        <v>1799</v>
      </c>
      <c r="C115" s="315" t="s">
        <v>1163</v>
      </c>
      <c r="D115" s="257">
        <v>3</v>
      </c>
      <c r="E115" s="304">
        <f t="shared" si="15"/>
        <v>0</v>
      </c>
      <c r="F115" s="305">
        <f t="shared" si="16"/>
        <v>0</v>
      </c>
      <c r="G115" s="306">
        <f t="shared" si="17"/>
        <v>0</v>
      </c>
      <c r="H115" s="305">
        <f t="shared" si="18"/>
        <v>0</v>
      </c>
      <c r="I115" s="305">
        <f t="shared" si="19"/>
        <v>0</v>
      </c>
      <c r="J115" s="255"/>
      <c r="K115" s="307">
        <v>22</v>
      </c>
      <c r="L115" s="308"/>
      <c r="M115" s="307">
        <v>24</v>
      </c>
      <c r="N115" s="309"/>
      <c r="O115" s="309"/>
      <c r="P115" s="310"/>
    </row>
    <row r="116" spans="1:16" ht="15">
      <c r="A116" s="301">
        <f t="shared" si="8"/>
        <v>109</v>
      </c>
      <c r="B116" s="255" t="s">
        <v>1800</v>
      </c>
      <c r="C116" s="315" t="s">
        <v>1163</v>
      </c>
      <c r="D116" s="257">
        <v>6</v>
      </c>
      <c r="E116" s="304">
        <f t="shared" si="15"/>
        <v>0</v>
      </c>
      <c r="F116" s="305">
        <f t="shared" si="16"/>
        <v>0</v>
      </c>
      <c r="G116" s="306">
        <f t="shared" si="17"/>
        <v>0</v>
      </c>
      <c r="H116" s="305">
        <f t="shared" si="18"/>
        <v>0</v>
      </c>
      <c r="I116" s="305">
        <f t="shared" si="19"/>
        <v>0</v>
      </c>
      <c r="J116" s="255"/>
      <c r="K116" s="307">
        <v>42</v>
      </c>
      <c r="L116" s="308"/>
      <c r="M116" s="307">
        <v>26</v>
      </c>
      <c r="N116" s="309"/>
      <c r="O116" s="309"/>
      <c r="P116" s="310"/>
    </row>
    <row r="117" spans="1:16" ht="15">
      <c r="A117" s="301">
        <f t="shared" si="8"/>
        <v>110</v>
      </c>
      <c r="B117" s="255" t="s">
        <v>1801</v>
      </c>
      <c r="C117" s="315" t="s">
        <v>1163</v>
      </c>
      <c r="D117" s="257">
        <v>6</v>
      </c>
      <c r="E117" s="304">
        <f t="shared" si="15"/>
        <v>0</v>
      </c>
      <c r="F117" s="305">
        <f t="shared" si="16"/>
        <v>0</v>
      </c>
      <c r="G117" s="306">
        <f t="shared" si="17"/>
        <v>0</v>
      </c>
      <c r="H117" s="305">
        <f t="shared" si="18"/>
        <v>0</v>
      </c>
      <c r="I117" s="305">
        <f t="shared" si="19"/>
        <v>0</v>
      </c>
      <c r="J117" s="255"/>
      <c r="K117" s="307">
        <v>125</v>
      </c>
      <c r="L117" s="308"/>
      <c r="M117" s="307">
        <v>85</v>
      </c>
      <c r="N117" s="309"/>
      <c r="O117" s="309"/>
      <c r="P117" s="310"/>
    </row>
    <row r="118" spans="1:16" ht="15">
      <c r="A118" s="301">
        <f t="shared" si="8"/>
        <v>111</v>
      </c>
      <c r="B118" s="255" t="s">
        <v>1802</v>
      </c>
      <c r="C118" s="315" t="s">
        <v>1163</v>
      </c>
      <c r="D118" s="257">
        <v>12</v>
      </c>
      <c r="E118" s="304">
        <f t="shared" si="15"/>
        <v>0</v>
      </c>
      <c r="F118" s="305">
        <f t="shared" si="16"/>
        <v>0</v>
      </c>
      <c r="G118" s="306">
        <f t="shared" si="17"/>
        <v>0</v>
      </c>
      <c r="H118" s="305">
        <f t="shared" si="18"/>
        <v>0</v>
      </c>
      <c r="I118" s="305">
        <f t="shared" si="19"/>
        <v>0</v>
      </c>
      <c r="J118" s="255"/>
      <c r="K118" s="307">
        <v>54</v>
      </c>
      <c r="L118" s="308"/>
      <c r="M118" s="307">
        <v>42</v>
      </c>
      <c r="N118" s="309"/>
      <c r="O118" s="309"/>
      <c r="P118" s="310"/>
    </row>
    <row r="119" spans="1:16" ht="15">
      <c r="A119" s="301">
        <f t="shared" si="8"/>
        <v>112</v>
      </c>
      <c r="B119" s="255" t="s">
        <v>1803</v>
      </c>
      <c r="C119" s="315" t="s">
        <v>1770</v>
      </c>
      <c r="D119" s="257">
        <v>1</v>
      </c>
      <c r="E119" s="304">
        <f t="shared" si="15"/>
        <v>0</v>
      </c>
      <c r="F119" s="305">
        <f t="shared" si="16"/>
        <v>0</v>
      </c>
      <c r="G119" s="306">
        <f t="shared" si="17"/>
        <v>0</v>
      </c>
      <c r="H119" s="305">
        <f t="shared" si="18"/>
        <v>0</v>
      </c>
      <c r="I119" s="305">
        <f t="shared" si="19"/>
        <v>0</v>
      </c>
      <c r="J119" s="255"/>
      <c r="K119" s="307">
        <v>150</v>
      </c>
      <c r="L119" s="308"/>
      <c r="M119" s="307">
        <v>350</v>
      </c>
      <c r="N119" s="309"/>
      <c r="O119" s="309"/>
      <c r="P119" s="310"/>
    </row>
    <row r="120" spans="1:16" ht="15">
      <c r="A120" s="301">
        <f t="shared" si="8"/>
        <v>113</v>
      </c>
      <c r="B120" s="255"/>
      <c r="C120" s="315"/>
      <c r="D120" s="257"/>
      <c r="E120" s="304"/>
      <c r="F120" s="305"/>
      <c r="G120" s="304"/>
      <c r="H120" s="305"/>
      <c r="I120" s="305"/>
      <c r="J120" s="255"/>
      <c r="K120" s="299"/>
      <c r="L120" s="299"/>
      <c r="M120" s="300"/>
      <c r="N120" s="300"/>
      <c r="O120" s="299"/>
      <c r="P120" s="299"/>
    </row>
    <row r="121" spans="1:16" s="295" customFormat="1" ht="18" customHeight="1">
      <c r="A121" s="290">
        <f t="shared" si="8"/>
        <v>114</v>
      </c>
      <c r="B121" s="297" t="s">
        <v>1804</v>
      </c>
      <c r="C121" s="289"/>
      <c r="D121" s="290"/>
      <c r="E121" s="291"/>
      <c r="F121" s="290"/>
      <c r="G121" s="291"/>
      <c r="H121" s="290"/>
      <c r="I121" s="290"/>
      <c r="J121" s="298"/>
      <c r="K121" s="299"/>
      <c r="L121" s="299"/>
      <c r="M121" s="300"/>
      <c r="N121" s="300"/>
      <c r="O121" s="299"/>
      <c r="P121" s="299"/>
    </row>
    <row r="122" spans="1:16" ht="15">
      <c r="A122" s="301">
        <f t="shared" si="8"/>
        <v>115</v>
      </c>
      <c r="B122" s="321" t="s">
        <v>1805</v>
      </c>
      <c r="C122" s="315" t="s">
        <v>331</v>
      </c>
      <c r="D122" s="257">
        <v>110</v>
      </c>
      <c r="E122" s="304">
        <f>K122*$M$1</f>
        <v>0</v>
      </c>
      <c r="F122" s="305">
        <f t="shared" si="16"/>
        <v>0</v>
      </c>
      <c r="G122" s="306">
        <f>M122*$M$1</f>
        <v>0</v>
      </c>
      <c r="H122" s="305">
        <f t="shared" si="18"/>
        <v>0</v>
      </c>
      <c r="I122" s="305">
        <f t="shared" si="19"/>
        <v>0</v>
      </c>
      <c r="J122" s="255"/>
      <c r="K122" s="307">
        <v>36</v>
      </c>
      <c r="L122" s="308"/>
      <c r="M122" s="307">
        <v>0</v>
      </c>
      <c r="N122" s="309"/>
      <c r="O122" s="309"/>
      <c r="P122" s="310"/>
    </row>
    <row r="123" spans="1:16" ht="15">
      <c r="A123" s="301">
        <f t="shared" si="8"/>
        <v>116</v>
      </c>
      <c r="B123" s="255" t="s">
        <v>1806</v>
      </c>
      <c r="C123" s="315" t="s">
        <v>331</v>
      </c>
      <c r="D123" s="257">
        <v>30</v>
      </c>
      <c r="E123" s="304">
        <f>K123*$M$1</f>
        <v>0</v>
      </c>
      <c r="F123" s="305">
        <f t="shared" si="16"/>
        <v>0</v>
      </c>
      <c r="G123" s="306">
        <f>M123*$M$1</f>
        <v>0</v>
      </c>
      <c r="H123" s="305">
        <f t="shared" si="18"/>
        <v>0</v>
      </c>
      <c r="I123" s="305">
        <f t="shared" si="19"/>
        <v>0</v>
      </c>
      <c r="J123" s="255"/>
      <c r="K123" s="307">
        <v>24</v>
      </c>
      <c r="L123" s="308"/>
      <c r="M123" s="307">
        <v>0</v>
      </c>
      <c r="N123" s="309"/>
      <c r="O123" s="309"/>
      <c r="P123" s="310"/>
    </row>
    <row r="124" spans="1:16" ht="15">
      <c r="A124" s="301">
        <f t="shared" si="8"/>
        <v>117</v>
      </c>
      <c r="B124" s="255" t="s">
        <v>1807</v>
      </c>
      <c r="C124" s="315" t="s">
        <v>1163</v>
      </c>
      <c r="D124" s="257">
        <v>18</v>
      </c>
      <c r="E124" s="304">
        <f>K124*$M$1</f>
        <v>0</v>
      </c>
      <c r="F124" s="305">
        <f t="shared" si="16"/>
        <v>0</v>
      </c>
      <c r="G124" s="306">
        <f>M124*$M$1</f>
        <v>0</v>
      </c>
      <c r="H124" s="305">
        <f t="shared" si="18"/>
        <v>0</v>
      </c>
      <c r="I124" s="305">
        <f t="shared" si="19"/>
        <v>0</v>
      </c>
      <c r="J124" s="255"/>
      <c r="K124" s="307">
        <v>36</v>
      </c>
      <c r="L124" s="308"/>
      <c r="M124" s="307">
        <v>0</v>
      </c>
      <c r="N124" s="309"/>
      <c r="O124" s="309"/>
      <c r="P124" s="310"/>
    </row>
    <row r="125" spans="1:16" ht="24.75">
      <c r="A125" s="301">
        <f t="shared" si="8"/>
        <v>118</v>
      </c>
      <c r="B125" s="317" t="s">
        <v>1808</v>
      </c>
      <c r="C125" s="315" t="s">
        <v>1770</v>
      </c>
      <c r="D125" s="257">
        <v>6</v>
      </c>
      <c r="E125" s="304">
        <f>K125*$M$1</f>
        <v>0</v>
      </c>
      <c r="F125" s="305">
        <f t="shared" si="16"/>
        <v>0</v>
      </c>
      <c r="G125" s="306">
        <f>M125*$M$1</f>
        <v>0</v>
      </c>
      <c r="H125" s="305">
        <f t="shared" si="18"/>
        <v>0</v>
      </c>
      <c r="I125" s="305">
        <f t="shared" si="19"/>
        <v>0</v>
      </c>
      <c r="J125" s="255"/>
      <c r="K125" s="307">
        <v>25</v>
      </c>
      <c r="L125" s="308"/>
      <c r="M125" s="307">
        <v>22</v>
      </c>
      <c r="N125" s="309"/>
      <c r="O125" s="309"/>
      <c r="P125" s="310"/>
    </row>
    <row r="126" spans="1:16" ht="15">
      <c r="A126" s="301">
        <f t="shared" si="8"/>
        <v>119</v>
      </c>
      <c r="B126" s="255"/>
      <c r="C126" s="315"/>
      <c r="D126" s="257"/>
      <c r="E126" s="304"/>
      <c r="F126" s="305"/>
      <c r="G126" s="304"/>
      <c r="H126" s="305"/>
      <c r="I126" s="305"/>
      <c r="J126" s="255"/>
      <c r="K126" s="299"/>
      <c r="L126" s="299"/>
      <c r="M126" s="300"/>
      <c r="N126" s="300"/>
      <c r="O126" s="299"/>
      <c r="P126" s="299"/>
    </row>
    <row r="127" spans="1:16" s="295" customFormat="1" ht="18" customHeight="1">
      <c r="A127" s="290">
        <f t="shared" si="8"/>
        <v>120</v>
      </c>
      <c r="B127" s="297" t="s">
        <v>1809</v>
      </c>
      <c r="C127" s="289"/>
      <c r="D127" s="290"/>
      <c r="E127" s="291"/>
      <c r="F127" s="290"/>
      <c r="G127" s="291"/>
      <c r="H127" s="290"/>
      <c r="I127" s="290"/>
      <c r="J127" s="298"/>
      <c r="K127" s="299"/>
      <c r="L127" s="299"/>
      <c r="M127" s="300"/>
      <c r="N127" s="300"/>
      <c r="O127" s="299"/>
      <c r="P127" s="299"/>
    </row>
    <row r="128" spans="1:16" ht="15">
      <c r="A128" s="301">
        <f t="shared" si="8"/>
        <v>121</v>
      </c>
      <c r="B128" s="322" t="s">
        <v>1810</v>
      </c>
      <c r="C128" s="323" t="s">
        <v>1811</v>
      </c>
      <c r="D128" s="324">
        <v>24</v>
      </c>
      <c r="E128" s="304"/>
      <c r="F128" s="305"/>
      <c r="G128" s="306">
        <f>M128*N128*$M$1</f>
        <v>0</v>
      </c>
      <c r="H128" s="305">
        <f t="shared" si="18"/>
        <v>0</v>
      </c>
      <c r="I128" s="305">
        <f t="shared" si="19"/>
        <v>0</v>
      </c>
      <c r="J128" s="255"/>
      <c r="K128" s="307"/>
      <c r="L128" s="308"/>
      <c r="M128" s="307">
        <v>380</v>
      </c>
      <c r="N128" s="307">
        <v>1.1</v>
      </c>
      <c r="O128" s="309"/>
      <c r="P128" s="310"/>
    </row>
    <row r="129" spans="1:16" ht="15">
      <c r="A129" s="301">
        <f t="shared" si="8"/>
        <v>122</v>
      </c>
      <c r="B129" s="322" t="s">
        <v>1812</v>
      </c>
      <c r="C129" s="323" t="s">
        <v>1813</v>
      </c>
      <c r="D129" s="324">
        <v>16</v>
      </c>
      <c r="E129" s="304"/>
      <c r="F129" s="305"/>
      <c r="G129" s="306">
        <f>M129*N129*$M$1</f>
        <v>0</v>
      </c>
      <c r="H129" s="305">
        <f t="shared" si="18"/>
        <v>0</v>
      </c>
      <c r="I129" s="305">
        <f t="shared" si="19"/>
        <v>0</v>
      </c>
      <c r="J129" s="255"/>
      <c r="K129" s="307"/>
      <c r="L129" s="308"/>
      <c r="M129" s="307">
        <v>380</v>
      </c>
      <c r="N129" s="307">
        <v>1.3</v>
      </c>
      <c r="O129" s="309"/>
      <c r="P129" s="310"/>
    </row>
    <row r="130" spans="1:16" ht="15">
      <c r="A130" s="301">
        <f t="shared" si="8"/>
        <v>123</v>
      </c>
      <c r="B130" s="322" t="s">
        <v>1814</v>
      </c>
      <c r="C130" s="323" t="s">
        <v>1815</v>
      </c>
      <c r="D130" s="324">
        <v>275</v>
      </c>
      <c r="E130" s="304">
        <f>K130*$M$1</f>
        <v>0</v>
      </c>
      <c r="F130" s="305">
        <f t="shared" si="16"/>
        <v>0</v>
      </c>
      <c r="G130" s="306"/>
      <c r="H130" s="305"/>
      <c r="I130" s="305">
        <f t="shared" si="19"/>
        <v>0</v>
      </c>
      <c r="J130" s="255"/>
      <c r="K130" s="307">
        <v>18</v>
      </c>
      <c r="L130" s="308"/>
      <c r="M130" s="307"/>
      <c r="N130" s="307"/>
      <c r="O130" s="309"/>
      <c r="P130" s="310"/>
    </row>
    <row r="131" spans="1:16" ht="15">
      <c r="A131" s="301">
        <f t="shared" si="8"/>
        <v>124</v>
      </c>
      <c r="B131" s="322" t="s">
        <v>1816</v>
      </c>
      <c r="C131" s="323" t="s">
        <v>1817</v>
      </c>
      <c r="D131" s="324">
        <v>18</v>
      </c>
      <c r="E131" s="304"/>
      <c r="F131" s="305"/>
      <c r="G131" s="306">
        <f>M131*N131*$M$1</f>
        <v>0</v>
      </c>
      <c r="H131" s="305">
        <f t="shared" si="18"/>
        <v>0</v>
      </c>
      <c r="I131" s="305">
        <f t="shared" si="19"/>
        <v>0</v>
      </c>
      <c r="J131" s="255"/>
      <c r="K131" s="307"/>
      <c r="L131" s="308"/>
      <c r="M131" s="307">
        <v>380</v>
      </c>
      <c r="N131" s="307">
        <v>1.25</v>
      </c>
      <c r="O131" s="309"/>
      <c r="P131" s="310"/>
    </row>
    <row r="132" spans="1:16" ht="15">
      <c r="A132" s="301">
        <f t="shared" si="8"/>
        <v>125</v>
      </c>
      <c r="B132" s="322" t="s">
        <v>1818</v>
      </c>
      <c r="C132" s="323" t="s">
        <v>1774</v>
      </c>
      <c r="D132" s="324">
        <v>6</v>
      </c>
      <c r="E132" s="304"/>
      <c r="F132" s="305"/>
      <c r="G132" s="306">
        <f>M132*$M$1</f>
        <v>0</v>
      </c>
      <c r="H132" s="305">
        <f t="shared" si="18"/>
        <v>0</v>
      </c>
      <c r="I132" s="305">
        <f t="shared" si="19"/>
        <v>0</v>
      </c>
      <c r="J132" s="255"/>
      <c r="K132" s="307"/>
      <c r="L132" s="308"/>
      <c r="M132" s="307">
        <v>380</v>
      </c>
      <c r="N132" s="309"/>
      <c r="O132" s="309"/>
      <c r="P132" s="310"/>
    </row>
    <row r="133" spans="1:16" ht="15">
      <c r="A133" s="301">
        <f t="shared" si="8"/>
        <v>126</v>
      </c>
      <c r="B133" s="322" t="s">
        <v>1819</v>
      </c>
      <c r="C133" s="323" t="s">
        <v>1770</v>
      </c>
      <c r="D133" s="324">
        <v>2</v>
      </c>
      <c r="E133" s="304">
        <f>K133*$M$1</f>
        <v>0</v>
      </c>
      <c r="F133" s="305">
        <f t="shared" si="16"/>
        <v>0</v>
      </c>
      <c r="G133" s="306">
        <f>M133*$M$1</f>
        <v>0</v>
      </c>
      <c r="H133" s="305">
        <f t="shared" si="18"/>
        <v>0</v>
      </c>
      <c r="I133" s="305">
        <f t="shared" si="19"/>
        <v>0</v>
      </c>
      <c r="J133" s="255"/>
      <c r="K133" s="307">
        <v>600</v>
      </c>
      <c r="L133" s="308"/>
      <c r="M133" s="307">
        <v>380</v>
      </c>
      <c r="N133" s="309"/>
      <c r="O133" s="309"/>
      <c r="P133" s="310"/>
    </row>
    <row r="134" spans="1:16" ht="15" customHeight="1">
      <c r="A134" s="301">
        <f t="shared" si="8"/>
        <v>127</v>
      </c>
      <c r="B134" s="325"/>
      <c r="C134" s="326"/>
      <c r="D134" s="257"/>
      <c r="E134" s="304"/>
      <c r="F134" s="305"/>
      <c r="G134" s="304"/>
      <c r="H134" s="305"/>
      <c r="I134" s="305"/>
      <c r="J134" s="255"/>
      <c r="K134" s="255"/>
      <c r="L134" s="255"/>
      <c r="M134" s="255"/>
      <c r="N134" s="255"/>
      <c r="O134" s="255"/>
      <c r="P134" s="263"/>
    </row>
    <row r="135" spans="1:16" ht="15" customHeight="1">
      <c r="A135" s="301">
        <f t="shared" si="8"/>
        <v>128</v>
      </c>
      <c r="B135" s="282"/>
      <c r="C135" s="282"/>
      <c r="D135" s="282"/>
      <c r="E135" s="327"/>
      <c r="F135" s="282" t="s">
        <v>1820</v>
      </c>
      <c r="G135" s="327"/>
      <c r="H135" s="328" t="s">
        <v>1821</v>
      </c>
      <c r="I135" s="328" t="s">
        <v>1822</v>
      </c>
      <c r="J135" s="255"/>
      <c r="K135" s="255"/>
      <c r="L135" s="255"/>
      <c r="M135" s="255"/>
      <c r="N135" s="255"/>
      <c r="O135" s="255"/>
      <c r="P135" s="263"/>
    </row>
    <row r="136" spans="1:16" ht="15" customHeight="1">
      <c r="A136" s="301">
        <f t="shared" si="8"/>
        <v>129</v>
      </c>
      <c r="B136" s="282"/>
      <c r="C136" s="282"/>
      <c r="D136" s="282"/>
      <c r="E136" s="327"/>
      <c r="F136" s="329">
        <f>SUM(F9:F133)</f>
        <v>0</v>
      </c>
      <c r="G136" s="330"/>
      <c r="H136" s="329">
        <f>SUM(H9:H133)</f>
        <v>0</v>
      </c>
      <c r="I136" s="329">
        <f>SUM(I9:I133)</f>
        <v>0</v>
      </c>
      <c r="J136" s="255"/>
      <c r="K136" s="331">
        <f>SUM(F136:H136)</f>
        <v>0</v>
      </c>
      <c r="L136" s="255"/>
      <c r="M136" s="255"/>
      <c r="N136" s="255"/>
      <c r="O136" s="255"/>
      <c r="P136" s="263"/>
    </row>
    <row r="137" spans="1:16" ht="15" customHeight="1" thickBot="1">
      <c r="A137" s="301">
        <f t="shared" si="8"/>
        <v>130</v>
      </c>
      <c r="B137" s="332" t="s">
        <v>1823</v>
      </c>
      <c r="C137" s="332"/>
      <c r="D137" s="333">
        <v>3</v>
      </c>
      <c r="E137" s="334"/>
      <c r="F137" s="335">
        <f>F136/100*D137</f>
        <v>0</v>
      </c>
      <c r="G137" s="334"/>
      <c r="H137" s="336"/>
      <c r="I137" s="336"/>
      <c r="J137" s="255"/>
      <c r="K137" s="255"/>
      <c r="L137" s="255"/>
      <c r="M137" s="255"/>
      <c r="N137" s="255"/>
      <c r="O137" s="255"/>
      <c r="P137" s="263"/>
    </row>
    <row r="138" spans="1:16" ht="3.75" customHeight="1" thickBot="1">
      <c r="A138" s="301">
        <f aca="true" t="shared" si="20" ref="A138:A143">A137+1</f>
        <v>131</v>
      </c>
      <c r="B138" s="255"/>
      <c r="C138" s="255"/>
      <c r="D138" s="257"/>
      <c r="F138" s="255"/>
      <c r="H138" s="255"/>
      <c r="I138" s="255"/>
      <c r="J138" s="255"/>
      <c r="K138" s="255"/>
      <c r="L138" s="255"/>
      <c r="M138" s="255"/>
      <c r="N138" s="255"/>
      <c r="O138" s="255"/>
      <c r="P138" s="263"/>
    </row>
    <row r="139" spans="1:16" ht="15" customHeight="1" thickBot="1">
      <c r="A139" s="301">
        <f>A137+1</f>
        <v>131</v>
      </c>
      <c r="B139" s="337" t="s">
        <v>1824</v>
      </c>
      <c r="C139" s="337"/>
      <c r="D139" s="338"/>
      <c r="E139" s="339"/>
      <c r="F139" s="340">
        <f>F136+F137</f>
        <v>0</v>
      </c>
      <c r="G139" s="341"/>
      <c r="H139" s="342">
        <f>H136</f>
        <v>0</v>
      </c>
      <c r="I139" s="343">
        <f>F139+H139</f>
        <v>0</v>
      </c>
      <c r="J139" s="255"/>
      <c r="K139" s="331">
        <f>K136+F137</f>
        <v>0</v>
      </c>
      <c r="L139" s="255"/>
      <c r="M139" s="255"/>
      <c r="N139" s="255"/>
      <c r="O139" s="255"/>
      <c r="P139" s="263"/>
    </row>
    <row r="140" spans="1:16" ht="16.5" customHeight="1">
      <c r="A140" s="301">
        <f t="shared" si="20"/>
        <v>132</v>
      </c>
      <c r="B140" s="255"/>
      <c r="C140" s="255"/>
      <c r="D140" s="257"/>
      <c r="F140" s="255"/>
      <c r="H140" s="255"/>
      <c r="I140" s="255"/>
      <c r="J140" s="255"/>
      <c r="K140" s="255"/>
      <c r="L140" s="255"/>
      <c r="M140" s="255"/>
      <c r="N140" s="255"/>
      <c r="O140" s="255"/>
      <c r="P140" s="263"/>
    </row>
    <row r="141" spans="1:16" ht="16.5" customHeight="1">
      <c r="A141" s="301">
        <f t="shared" si="20"/>
        <v>133</v>
      </c>
      <c r="B141" s="344" t="s">
        <v>1825</v>
      </c>
      <c r="C141" s="255"/>
      <c r="D141" s="257"/>
      <c r="E141" s="345">
        <f>I139</f>
        <v>0</v>
      </c>
      <c r="F141" s="346" t="s">
        <v>1660</v>
      </c>
      <c r="H141" s="255"/>
      <c r="I141" s="255"/>
      <c r="J141" s="255"/>
      <c r="K141" s="255"/>
      <c r="L141" s="255"/>
      <c r="M141" s="255"/>
      <c r="N141" s="255"/>
      <c r="O141" s="255"/>
      <c r="P141" s="263"/>
    </row>
    <row r="142" spans="1:16" ht="16.5" customHeight="1" thickBot="1">
      <c r="A142" s="301">
        <f t="shared" si="20"/>
        <v>134</v>
      </c>
      <c r="B142" s="344" t="s">
        <v>1826</v>
      </c>
      <c r="C142" s="347" t="s">
        <v>725</v>
      </c>
      <c r="D142" s="257">
        <v>21</v>
      </c>
      <c r="E142" s="345">
        <f>I139/100*D142</f>
        <v>0</v>
      </c>
      <c r="F142" s="346" t="s">
        <v>1660</v>
      </c>
      <c r="H142" s="255"/>
      <c r="I142" s="255"/>
      <c r="J142" s="255"/>
      <c r="K142" s="255"/>
      <c r="L142" s="255"/>
      <c r="M142" s="255"/>
      <c r="N142" s="255"/>
      <c r="O142" s="255"/>
      <c r="P142" s="263"/>
    </row>
    <row r="143" spans="1:16" ht="16.5" customHeight="1" thickBot="1">
      <c r="A143" s="301">
        <f t="shared" si="20"/>
        <v>135</v>
      </c>
      <c r="B143" s="348" t="s">
        <v>1827</v>
      </c>
      <c r="C143" s="349"/>
      <c r="D143" s="350"/>
      <c r="E143" s="351">
        <f>E141+E142</f>
        <v>0</v>
      </c>
      <c r="F143" s="352" t="s">
        <v>1660</v>
      </c>
      <c r="G143" s="353"/>
      <c r="H143" s="354" t="s">
        <v>1828</v>
      </c>
      <c r="I143" s="355">
        <v>0</v>
      </c>
      <c r="J143" s="263"/>
      <c r="K143" s="255"/>
      <c r="L143" s="255"/>
      <c r="M143" s="255"/>
      <c r="N143" s="255"/>
      <c r="O143" s="255"/>
      <c r="P143" s="263"/>
    </row>
    <row r="144" spans="1:16" ht="12">
      <c r="A144" s="255"/>
      <c r="B144" s="255"/>
      <c r="C144" s="255"/>
      <c r="D144" s="257"/>
      <c r="E144" s="356"/>
      <c r="F144" s="255"/>
      <c r="H144" s="255"/>
      <c r="I144" s="255"/>
      <c r="J144" s="255"/>
      <c r="K144" s="255"/>
      <c r="L144" s="255"/>
      <c r="M144" s="255"/>
      <c r="N144" s="255"/>
      <c r="O144" s="255"/>
      <c r="P144" s="263"/>
    </row>
    <row r="145" spans="1:16" ht="12">
      <c r="A145" s="255"/>
      <c r="B145" s="255"/>
      <c r="C145" s="255"/>
      <c r="D145" s="257"/>
      <c r="E145" s="356"/>
      <c r="F145" s="255"/>
      <c r="H145" s="255"/>
      <c r="I145" s="255"/>
      <c r="J145" s="255"/>
      <c r="K145" s="255"/>
      <c r="L145" s="255"/>
      <c r="M145" s="255"/>
      <c r="N145" s="255"/>
      <c r="O145" s="255"/>
      <c r="P145" s="263"/>
    </row>
    <row r="146" spans="1:16" ht="12">
      <c r="A146" s="255"/>
      <c r="B146" s="255"/>
      <c r="C146" s="255"/>
      <c r="D146" s="357"/>
      <c r="F146" s="255"/>
      <c r="H146" s="255"/>
      <c r="I146" s="255"/>
      <c r="J146" s="255"/>
      <c r="K146" s="255"/>
      <c r="L146" s="255"/>
      <c r="M146" s="255"/>
      <c r="N146" s="255"/>
      <c r="O146" s="255"/>
      <c r="P146" s="263"/>
    </row>
    <row r="147" spans="1:16" ht="12">
      <c r="A147" s="255"/>
      <c r="B147" s="255"/>
      <c r="C147" s="255"/>
      <c r="D147" s="257"/>
      <c r="F147" s="255"/>
      <c r="H147" s="255"/>
      <c r="I147" s="255"/>
      <c r="J147" s="255"/>
      <c r="K147" s="255"/>
      <c r="L147" s="255"/>
      <c r="M147" s="255"/>
      <c r="N147" s="255"/>
      <c r="O147" s="255"/>
      <c r="P147" s="263"/>
    </row>
  </sheetData>
  <sheetProtection password="DAFF" sheet="1" objects="1" scenarios="1"/>
  <mergeCells count="8">
    <mergeCell ref="O4:O5"/>
    <mergeCell ref="P5:P6"/>
    <mergeCell ref="C4:C5"/>
    <mergeCell ref="D4:D5"/>
    <mergeCell ref="K4:K5"/>
    <mergeCell ref="L4:L5"/>
    <mergeCell ref="M4:M5"/>
    <mergeCell ref="N4:N5"/>
  </mergeCells>
  <printOptions gridLines="1"/>
  <pageMargins left="0.7086614173228347" right="0.7086614173228347" top="0.7874015748031497" bottom="0.7874015748031497" header="0.31496062992125984" footer="0.31496062992125984"/>
  <pageSetup fitToHeight="4" horizontalDpi="600" verticalDpi="600" orientation="landscape" paperSize="9" scale="83" r:id="rId1"/>
  <rowBreaks count="3" manualBreakCount="3">
    <brk id="37" max="16383" man="1"/>
    <brk id="68" max="16383" man="1"/>
    <brk id="10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8"/>
  <sheetViews>
    <sheetView showGridLines="0" workbookViewId="0" topLeftCell="A1">
      <selection activeCell="D8" sqref="D8"/>
    </sheetView>
  </sheetViews>
  <sheetFormatPr defaultColWidth="9.140625" defaultRowHeight="12"/>
  <cols>
    <col min="1" max="1" width="9.28125" style="360" customWidth="1"/>
    <col min="2" max="2" width="12.140625" style="360" bestFit="1" customWidth="1"/>
    <col min="3" max="3" width="33.28125" style="361" customWidth="1"/>
    <col min="4" max="4" width="9.28125" style="360" customWidth="1"/>
    <col min="5" max="5" width="11.8515625" style="360" customWidth="1"/>
    <col min="6" max="6" width="15.8515625" style="360" customWidth="1"/>
    <col min="7" max="8" width="9.28125" style="360" customWidth="1"/>
    <col min="9" max="9" width="14.7109375" style="361" customWidth="1"/>
    <col min="10" max="10" width="21.8515625" style="361" customWidth="1"/>
    <col min="11" max="11" width="21.7109375" style="361" customWidth="1"/>
    <col min="12" max="257" width="9.28125" style="361" customWidth="1"/>
    <col min="258" max="258" width="12.140625" style="361" bestFit="1" customWidth="1"/>
    <col min="259" max="259" width="33.28125" style="361" customWidth="1"/>
    <col min="260" max="260" width="9.28125" style="361" customWidth="1"/>
    <col min="261" max="261" width="11.8515625" style="361" customWidth="1"/>
    <col min="262" max="262" width="15.8515625" style="361" customWidth="1"/>
    <col min="263" max="264" width="9.28125" style="361" customWidth="1"/>
    <col min="265" max="265" width="14.7109375" style="361" customWidth="1"/>
    <col min="266" max="266" width="21.8515625" style="361" customWidth="1"/>
    <col min="267" max="267" width="21.7109375" style="361" customWidth="1"/>
    <col min="268" max="513" width="9.28125" style="361" customWidth="1"/>
    <col min="514" max="514" width="12.140625" style="361" bestFit="1" customWidth="1"/>
    <col min="515" max="515" width="33.28125" style="361" customWidth="1"/>
    <col min="516" max="516" width="9.28125" style="361" customWidth="1"/>
    <col min="517" max="517" width="11.8515625" style="361" customWidth="1"/>
    <col min="518" max="518" width="15.8515625" style="361" customWidth="1"/>
    <col min="519" max="520" width="9.28125" style="361" customWidth="1"/>
    <col min="521" max="521" width="14.7109375" style="361" customWidth="1"/>
    <col min="522" max="522" width="21.8515625" style="361" customWidth="1"/>
    <col min="523" max="523" width="21.7109375" style="361" customWidth="1"/>
    <col min="524" max="769" width="9.28125" style="361" customWidth="1"/>
    <col min="770" max="770" width="12.140625" style="361" bestFit="1" customWidth="1"/>
    <col min="771" max="771" width="33.28125" style="361" customWidth="1"/>
    <col min="772" max="772" width="9.28125" style="361" customWidth="1"/>
    <col min="773" max="773" width="11.8515625" style="361" customWidth="1"/>
    <col min="774" max="774" width="15.8515625" style="361" customWidth="1"/>
    <col min="775" max="776" width="9.28125" style="361" customWidth="1"/>
    <col min="777" max="777" width="14.7109375" style="361" customWidth="1"/>
    <col min="778" max="778" width="21.8515625" style="361" customWidth="1"/>
    <col min="779" max="779" width="21.7109375" style="361" customWidth="1"/>
    <col min="780" max="1025" width="9.28125" style="361" customWidth="1"/>
    <col min="1026" max="1026" width="12.140625" style="361" bestFit="1" customWidth="1"/>
    <col min="1027" max="1027" width="33.28125" style="361" customWidth="1"/>
    <col min="1028" max="1028" width="9.28125" style="361" customWidth="1"/>
    <col min="1029" max="1029" width="11.8515625" style="361" customWidth="1"/>
    <col min="1030" max="1030" width="15.8515625" style="361" customWidth="1"/>
    <col min="1031" max="1032" width="9.28125" style="361" customWidth="1"/>
    <col min="1033" max="1033" width="14.7109375" style="361" customWidth="1"/>
    <col min="1034" max="1034" width="21.8515625" style="361" customWidth="1"/>
    <col min="1035" max="1035" width="21.7109375" style="361" customWidth="1"/>
    <col min="1036" max="1281" width="9.28125" style="361" customWidth="1"/>
    <col min="1282" max="1282" width="12.140625" style="361" bestFit="1" customWidth="1"/>
    <col min="1283" max="1283" width="33.28125" style="361" customWidth="1"/>
    <col min="1284" max="1284" width="9.28125" style="361" customWidth="1"/>
    <col min="1285" max="1285" width="11.8515625" style="361" customWidth="1"/>
    <col min="1286" max="1286" width="15.8515625" style="361" customWidth="1"/>
    <col min="1287" max="1288" width="9.28125" style="361" customWidth="1"/>
    <col min="1289" max="1289" width="14.7109375" style="361" customWidth="1"/>
    <col min="1290" max="1290" width="21.8515625" style="361" customWidth="1"/>
    <col min="1291" max="1291" width="21.7109375" style="361" customWidth="1"/>
    <col min="1292" max="1537" width="9.28125" style="361" customWidth="1"/>
    <col min="1538" max="1538" width="12.140625" style="361" bestFit="1" customWidth="1"/>
    <col min="1539" max="1539" width="33.28125" style="361" customWidth="1"/>
    <col min="1540" max="1540" width="9.28125" style="361" customWidth="1"/>
    <col min="1541" max="1541" width="11.8515625" style="361" customWidth="1"/>
    <col min="1542" max="1542" width="15.8515625" style="361" customWidth="1"/>
    <col min="1543" max="1544" width="9.28125" style="361" customWidth="1"/>
    <col min="1545" max="1545" width="14.7109375" style="361" customWidth="1"/>
    <col min="1546" max="1546" width="21.8515625" style="361" customWidth="1"/>
    <col min="1547" max="1547" width="21.7109375" style="361" customWidth="1"/>
    <col min="1548" max="1793" width="9.28125" style="361" customWidth="1"/>
    <col min="1794" max="1794" width="12.140625" style="361" bestFit="1" customWidth="1"/>
    <col min="1795" max="1795" width="33.28125" style="361" customWidth="1"/>
    <col min="1796" max="1796" width="9.28125" style="361" customWidth="1"/>
    <col min="1797" max="1797" width="11.8515625" style="361" customWidth="1"/>
    <col min="1798" max="1798" width="15.8515625" style="361" customWidth="1"/>
    <col min="1799" max="1800" width="9.28125" style="361" customWidth="1"/>
    <col min="1801" max="1801" width="14.7109375" style="361" customWidth="1"/>
    <col min="1802" max="1802" width="21.8515625" style="361" customWidth="1"/>
    <col min="1803" max="1803" width="21.7109375" style="361" customWidth="1"/>
    <col min="1804" max="2049" width="9.28125" style="361" customWidth="1"/>
    <col min="2050" max="2050" width="12.140625" style="361" bestFit="1" customWidth="1"/>
    <col min="2051" max="2051" width="33.28125" style="361" customWidth="1"/>
    <col min="2052" max="2052" width="9.28125" style="361" customWidth="1"/>
    <col min="2053" max="2053" width="11.8515625" style="361" customWidth="1"/>
    <col min="2054" max="2054" width="15.8515625" style="361" customWidth="1"/>
    <col min="2055" max="2056" width="9.28125" style="361" customWidth="1"/>
    <col min="2057" max="2057" width="14.7109375" style="361" customWidth="1"/>
    <col min="2058" max="2058" width="21.8515625" style="361" customWidth="1"/>
    <col min="2059" max="2059" width="21.7109375" style="361" customWidth="1"/>
    <col min="2060" max="2305" width="9.28125" style="361" customWidth="1"/>
    <col min="2306" max="2306" width="12.140625" style="361" bestFit="1" customWidth="1"/>
    <col min="2307" max="2307" width="33.28125" style="361" customWidth="1"/>
    <col min="2308" max="2308" width="9.28125" style="361" customWidth="1"/>
    <col min="2309" max="2309" width="11.8515625" style="361" customWidth="1"/>
    <col min="2310" max="2310" width="15.8515625" style="361" customWidth="1"/>
    <col min="2311" max="2312" width="9.28125" style="361" customWidth="1"/>
    <col min="2313" max="2313" width="14.7109375" style="361" customWidth="1"/>
    <col min="2314" max="2314" width="21.8515625" style="361" customWidth="1"/>
    <col min="2315" max="2315" width="21.7109375" style="361" customWidth="1"/>
    <col min="2316" max="2561" width="9.28125" style="361" customWidth="1"/>
    <col min="2562" max="2562" width="12.140625" style="361" bestFit="1" customWidth="1"/>
    <col min="2563" max="2563" width="33.28125" style="361" customWidth="1"/>
    <col min="2564" max="2564" width="9.28125" style="361" customWidth="1"/>
    <col min="2565" max="2565" width="11.8515625" style="361" customWidth="1"/>
    <col min="2566" max="2566" width="15.8515625" style="361" customWidth="1"/>
    <col min="2567" max="2568" width="9.28125" style="361" customWidth="1"/>
    <col min="2569" max="2569" width="14.7109375" style="361" customWidth="1"/>
    <col min="2570" max="2570" width="21.8515625" style="361" customWidth="1"/>
    <col min="2571" max="2571" width="21.7109375" style="361" customWidth="1"/>
    <col min="2572" max="2817" width="9.28125" style="361" customWidth="1"/>
    <col min="2818" max="2818" width="12.140625" style="361" bestFit="1" customWidth="1"/>
    <col min="2819" max="2819" width="33.28125" style="361" customWidth="1"/>
    <col min="2820" max="2820" width="9.28125" style="361" customWidth="1"/>
    <col min="2821" max="2821" width="11.8515625" style="361" customWidth="1"/>
    <col min="2822" max="2822" width="15.8515625" style="361" customWidth="1"/>
    <col min="2823" max="2824" width="9.28125" style="361" customWidth="1"/>
    <col min="2825" max="2825" width="14.7109375" style="361" customWidth="1"/>
    <col min="2826" max="2826" width="21.8515625" style="361" customWidth="1"/>
    <col min="2827" max="2827" width="21.7109375" style="361" customWidth="1"/>
    <col min="2828" max="3073" width="9.28125" style="361" customWidth="1"/>
    <col min="3074" max="3074" width="12.140625" style="361" bestFit="1" customWidth="1"/>
    <col min="3075" max="3075" width="33.28125" style="361" customWidth="1"/>
    <col min="3076" max="3076" width="9.28125" style="361" customWidth="1"/>
    <col min="3077" max="3077" width="11.8515625" style="361" customWidth="1"/>
    <col min="3078" max="3078" width="15.8515625" style="361" customWidth="1"/>
    <col min="3079" max="3080" width="9.28125" style="361" customWidth="1"/>
    <col min="3081" max="3081" width="14.7109375" style="361" customWidth="1"/>
    <col min="3082" max="3082" width="21.8515625" style="361" customWidth="1"/>
    <col min="3083" max="3083" width="21.7109375" style="361" customWidth="1"/>
    <col min="3084" max="3329" width="9.28125" style="361" customWidth="1"/>
    <col min="3330" max="3330" width="12.140625" style="361" bestFit="1" customWidth="1"/>
    <col min="3331" max="3331" width="33.28125" style="361" customWidth="1"/>
    <col min="3332" max="3332" width="9.28125" style="361" customWidth="1"/>
    <col min="3333" max="3333" width="11.8515625" style="361" customWidth="1"/>
    <col min="3334" max="3334" width="15.8515625" style="361" customWidth="1"/>
    <col min="3335" max="3336" width="9.28125" style="361" customWidth="1"/>
    <col min="3337" max="3337" width="14.7109375" style="361" customWidth="1"/>
    <col min="3338" max="3338" width="21.8515625" style="361" customWidth="1"/>
    <col min="3339" max="3339" width="21.7109375" style="361" customWidth="1"/>
    <col min="3340" max="3585" width="9.28125" style="361" customWidth="1"/>
    <col min="3586" max="3586" width="12.140625" style="361" bestFit="1" customWidth="1"/>
    <col min="3587" max="3587" width="33.28125" style="361" customWidth="1"/>
    <col min="3588" max="3588" width="9.28125" style="361" customWidth="1"/>
    <col min="3589" max="3589" width="11.8515625" style="361" customWidth="1"/>
    <col min="3590" max="3590" width="15.8515625" style="361" customWidth="1"/>
    <col min="3591" max="3592" width="9.28125" style="361" customWidth="1"/>
    <col min="3593" max="3593" width="14.7109375" style="361" customWidth="1"/>
    <col min="3594" max="3594" width="21.8515625" style="361" customWidth="1"/>
    <col min="3595" max="3595" width="21.7109375" style="361" customWidth="1"/>
    <col min="3596" max="3841" width="9.28125" style="361" customWidth="1"/>
    <col min="3842" max="3842" width="12.140625" style="361" bestFit="1" customWidth="1"/>
    <col min="3843" max="3843" width="33.28125" style="361" customWidth="1"/>
    <col min="3844" max="3844" width="9.28125" style="361" customWidth="1"/>
    <col min="3845" max="3845" width="11.8515625" style="361" customWidth="1"/>
    <col min="3846" max="3846" width="15.8515625" style="361" customWidth="1"/>
    <col min="3847" max="3848" width="9.28125" style="361" customWidth="1"/>
    <col min="3849" max="3849" width="14.7109375" style="361" customWidth="1"/>
    <col min="3850" max="3850" width="21.8515625" style="361" customWidth="1"/>
    <col min="3851" max="3851" width="21.7109375" style="361" customWidth="1"/>
    <col min="3852" max="4097" width="9.28125" style="361" customWidth="1"/>
    <col min="4098" max="4098" width="12.140625" style="361" bestFit="1" customWidth="1"/>
    <col min="4099" max="4099" width="33.28125" style="361" customWidth="1"/>
    <col min="4100" max="4100" width="9.28125" style="361" customWidth="1"/>
    <col min="4101" max="4101" width="11.8515625" style="361" customWidth="1"/>
    <col min="4102" max="4102" width="15.8515625" style="361" customWidth="1"/>
    <col min="4103" max="4104" width="9.28125" style="361" customWidth="1"/>
    <col min="4105" max="4105" width="14.7109375" style="361" customWidth="1"/>
    <col min="4106" max="4106" width="21.8515625" style="361" customWidth="1"/>
    <col min="4107" max="4107" width="21.7109375" style="361" customWidth="1"/>
    <col min="4108" max="4353" width="9.28125" style="361" customWidth="1"/>
    <col min="4354" max="4354" width="12.140625" style="361" bestFit="1" customWidth="1"/>
    <col min="4355" max="4355" width="33.28125" style="361" customWidth="1"/>
    <col min="4356" max="4356" width="9.28125" style="361" customWidth="1"/>
    <col min="4357" max="4357" width="11.8515625" style="361" customWidth="1"/>
    <col min="4358" max="4358" width="15.8515625" style="361" customWidth="1"/>
    <col min="4359" max="4360" width="9.28125" style="361" customWidth="1"/>
    <col min="4361" max="4361" width="14.7109375" style="361" customWidth="1"/>
    <col min="4362" max="4362" width="21.8515625" style="361" customWidth="1"/>
    <col min="4363" max="4363" width="21.7109375" style="361" customWidth="1"/>
    <col min="4364" max="4609" width="9.28125" style="361" customWidth="1"/>
    <col min="4610" max="4610" width="12.140625" style="361" bestFit="1" customWidth="1"/>
    <col min="4611" max="4611" width="33.28125" style="361" customWidth="1"/>
    <col min="4612" max="4612" width="9.28125" style="361" customWidth="1"/>
    <col min="4613" max="4613" width="11.8515625" style="361" customWidth="1"/>
    <col min="4614" max="4614" width="15.8515625" style="361" customWidth="1"/>
    <col min="4615" max="4616" width="9.28125" style="361" customWidth="1"/>
    <col min="4617" max="4617" width="14.7109375" style="361" customWidth="1"/>
    <col min="4618" max="4618" width="21.8515625" style="361" customWidth="1"/>
    <col min="4619" max="4619" width="21.7109375" style="361" customWidth="1"/>
    <col min="4620" max="4865" width="9.28125" style="361" customWidth="1"/>
    <col min="4866" max="4866" width="12.140625" style="361" bestFit="1" customWidth="1"/>
    <col min="4867" max="4867" width="33.28125" style="361" customWidth="1"/>
    <col min="4868" max="4868" width="9.28125" style="361" customWidth="1"/>
    <col min="4869" max="4869" width="11.8515625" style="361" customWidth="1"/>
    <col min="4870" max="4870" width="15.8515625" style="361" customWidth="1"/>
    <col min="4871" max="4872" width="9.28125" style="361" customWidth="1"/>
    <col min="4873" max="4873" width="14.7109375" style="361" customWidth="1"/>
    <col min="4874" max="4874" width="21.8515625" style="361" customWidth="1"/>
    <col min="4875" max="4875" width="21.7109375" style="361" customWidth="1"/>
    <col min="4876" max="5121" width="9.28125" style="361" customWidth="1"/>
    <col min="5122" max="5122" width="12.140625" style="361" bestFit="1" customWidth="1"/>
    <col min="5123" max="5123" width="33.28125" style="361" customWidth="1"/>
    <col min="5124" max="5124" width="9.28125" style="361" customWidth="1"/>
    <col min="5125" max="5125" width="11.8515625" style="361" customWidth="1"/>
    <col min="5126" max="5126" width="15.8515625" style="361" customWidth="1"/>
    <col min="5127" max="5128" width="9.28125" style="361" customWidth="1"/>
    <col min="5129" max="5129" width="14.7109375" style="361" customWidth="1"/>
    <col min="5130" max="5130" width="21.8515625" style="361" customWidth="1"/>
    <col min="5131" max="5131" width="21.7109375" style="361" customWidth="1"/>
    <col min="5132" max="5377" width="9.28125" style="361" customWidth="1"/>
    <col min="5378" max="5378" width="12.140625" style="361" bestFit="1" customWidth="1"/>
    <col min="5379" max="5379" width="33.28125" style="361" customWidth="1"/>
    <col min="5380" max="5380" width="9.28125" style="361" customWidth="1"/>
    <col min="5381" max="5381" width="11.8515625" style="361" customWidth="1"/>
    <col min="5382" max="5382" width="15.8515625" style="361" customWidth="1"/>
    <col min="5383" max="5384" width="9.28125" style="361" customWidth="1"/>
    <col min="5385" max="5385" width="14.7109375" style="361" customWidth="1"/>
    <col min="5386" max="5386" width="21.8515625" style="361" customWidth="1"/>
    <col min="5387" max="5387" width="21.7109375" style="361" customWidth="1"/>
    <col min="5388" max="5633" width="9.28125" style="361" customWidth="1"/>
    <col min="5634" max="5634" width="12.140625" style="361" bestFit="1" customWidth="1"/>
    <col min="5635" max="5635" width="33.28125" style="361" customWidth="1"/>
    <col min="5636" max="5636" width="9.28125" style="361" customWidth="1"/>
    <col min="5637" max="5637" width="11.8515625" style="361" customWidth="1"/>
    <col min="5638" max="5638" width="15.8515625" style="361" customWidth="1"/>
    <col min="5639" max="5640" width="9.28125" style="361" customWidth="1"/>
    <col min="5641" max="5641" width="14.7109375" style="361" customWidth="1"/>
    <col min="5642" max="5642" width="21.8515625" style="361" customWidth="1"/>
    <col min="5643" max="5643" width="21.7109375" style="361" customWidth="1"/>
    <col min="5644" max="5889" width="9.28125" style="361" customWidth="1"/>
    <col min="5890" max="5890" width="12.140625" style="361" bestFit="1" customWidth="1"/>
    <col min="5891" max="5891" width="33.28125" style="361" customWidth="1"/>
    <col min="5892" max="5892" width="9.28125" style="361" customWidth="1"/>
    <col min="5893" max="5893" width="11.8515625" style="361" customWidth="1"/>
    <col min="5894" max="5894" width="15.8515625" style="361" customWidth="1"/>
    <col min="5895" max="5896" width="9.28125" style="361" customWidth="1"/>
    <col min="5897" max="5897" width="14.7109375" style="361" customWidth="1"/>
    <col min="5898" max="5898" width="21.8515625" style="361" customWidth="1"/>
    <col min="5899" max="5899" width="21.7109375" style="361" customWidth="1"/>
    <col min="5900" max="6145" width="9.28125" style="361" customWidth="1"/>
    <col min="6146" max="6146" width="12.140625" style="361" bestFit="1" customWidth="1"/>
    <col min="6147" max="6147" width="33.28125" style="361" customWidth="1"/>
    <col min="6148" max="6148" width="9.28125" style="361" customWidth="1"/>
    <col min="6149" max="6149" width="11.8515625" style="361" customWidth="1"/>
    <col min="6150" max="6150" width="15.8515625" style="361" customWidth="1"/>
    <col min="6151" max="6152" width="9.28125" style="361" customWidth="1"/>
    <col min="6153" max="6153" width="14.7109375" style="361" customWidth="1"/>
    <col min="6154" max="6154" width="21.8515625" style="361" customWidth="1"/>
    <col min="6155" max="6155" width="21.7109375" style="361" customWidth="1"/>
    <col min="6156" max="6401" width="9.28125" style="361" customWidth="1"/>
    <col min="6402" max="6402" width="12.140625" style="361" bestFit="1" customWidth="1"/>
    <col min="6403" max="6403" width="33.28125" style="361" customWidth="1"/>
    <col min="6404" max="6404" width="9.28125" style="361" customWidth="1"/>
    <col min="6405" max="6405" width="11.8515625" style="361" customWidth="1"/>
    <col min="6406" max="6406" width="15.8515625" style="361" customWidth="1"/>
    <col min="6407" max="6408" width="9.28125" style="361" customWidth="1"/>
    <col min="6409" max="6409" width="14.7109375" style="361" customWidth="1"/>
    <col min="6410" max="6410" width="21.8515625" style="361" customWidth="1"/>
    <col min="6411" max="6411" width="21.7109375" style="361" customWidth="1"/>
    <col min="6412" max="6657" width="9.28125" style="361" customWidth="1"/>
    <col min="6658" max="6658" width="12.140625" style="361" bestFit="1" customWidth="1"/>
    <col min="6659" max="6659" width="33.28125" style="361" customWidth="1"/>
    <col min="6660" max="6660" width="9.28125" style="361" customWidth="1"/>
    <col min="6661" max="6661" width="11.8515625" style="361" customWidth="1"/>
    <col min="6662" max="6662" width="15.8515625" style="361" customWidth="1"/>
    <col min="6663" max="6664" width="9.28125" style="361" customWidth="1"/>
    <col min="6665" max="6665" width="14.7109375" style="361" customWidth="1"/>
    <col min="6666" max="6666" width="21.8515625" style="361" customWidth="1"/>
    <col min="6667" max="6667" width="21.7109375" style="361" customWidth="1"/>
    <col min="6668" max="6913" width="9.28125" style="361" customWidth="1"/>
    <col min="6914" max="6914" width="12.140625" style="361" bestFit="1" customWidth="1"/>
    <col min="6915" max="6915" width="33.28125" style="361" customWidth="1"/>
    <col min="6916" max="6916" width="9.28125" style="361" customWidth="1"/>
    <col min="6917" max="6917" width="11.8515625" style="361" customWidth="1"/>
    <col min="6918" max="6918" width="15.8515625" style="361" customWidth="1"/>
    <col min="6919" max="6920" width="9.28125" style="361" customWidth="1"/>
    <col min="6921" max="6921" width="14.7109375" style="361" customWidth="1"/>
    <col min="6922" max="6922" width="21.8515625" style="361" customWidth="1"/>
    <col min="6923" max="6923" width="21.7109375" style="361" customWidth="1"/>
    <col min="6924" max="7169" width="9.28125" style="361" customWidth="1"/>
    <col min="7170" max="7170" width="12.140625" style="361" bestFit="1" customWidth="1"/>
    <col min="7171" max="7171" width="33.28125" style="361" customWidth="1"/>
    <col min="7172" max="7172" width="9.28125" style="361" customWidth="1"/>
    <col min="7173" max="7173" width="11.8515625" style="361" customWidth="1"/>
    <col min="7174" max="7174" width="15.8515625" style="361" customWidth="1"/>
    <col min="7175" max="7176" width="9.28125" style="361" customWidth="1"/>
    <col min="7177" max="7177" width="14.7109375" style="361" customWidth="1"/>
    <col min="7178" max="7178" width="21.8515625" style="361" customWidth="1"/>
    <col min="7179" max="7179" width="21.7109375" style="361" customWidth="1"/>
    <col min="7180" max="7425" width="9.28125" style="361" customWidth="1"/>
    <col min="7426" max="7426" width="12.140625" style="361" bestFit="1" customWidth="1"/>
    <col min="7427" max="7427" width="33.28125" style="361" customWidth="1"/>
    <col min="7428" max="7428" width="9.28125" style="361" customWidth="1"/>
    <col min="7429" max="7429" width="11.8515625" style="361" customWidth="1"/>
    <col min="7430" max="7430" width="15.8515625" style="361" customWidth="1"/>
    <col min="7431" max="7432" width="9.28125" style="361" customWidth="1"/>
    <col min="7433" max="7433" width="14.7109375" style="361" customWidth="1"/>
    <col min="7434" max="7434" width="21.8515625" style="361" customWidth="1"/>
    <col min="7435" max="7435" width="21.7109375" style="361" customWidth="1"/>
    <col min="7436" max="7681" width="9.28125" style="361" customWidth="1"/>
    <col min="7682" max="7682" width="12.140625" style="361" bestFit="1" customWidth="1"/>
    <col min="7683" max="7683" width="33.28125" style="361" customWidth="1"/>
    <col min="7684" max="7684" width="9.28125" style="361" customWidth="1"/>
    <col min="7685" max="7685" width="11.8515625" style="361" customWidth="1"/>
    <col min="7686" max="7686" width="15.8515625" style="361" customWidth="1"/>
    <col min="7687" max="7688" width="9.28125" style="361" customWidth="1"/>
    <col min="7689" max="7689" width="14.7109375" style="361" customWidth="1"/>
    <col min="7690" max="7690" width="21.8515625" style="361" customWidth="1"/>
    <col min="7691" max="7691" width="21.7109375" style="361" customWidth="1"/>
    <col min="7692" max="7937" width="9.28125" style="361" customWidth="1"/>
    <col min="7938" max="7938" width="12.140625" style="361" bestFit="1" customWidth="1"/>
    <col min="7939" max="7939" width="33.28125" style="361" customWidth="1"/>
    <col min="7940" max="7940" width="9.28125" style="361" customWidth="1"/>
    <col min="7941" max="7941" width="11.8515625" style="361" customWidth="1"/>
    <col min="7942" max="7942" width="15.8515625" style="361" customWidth="1"/>
    <col min="7943" max="7944" width="9.28125" style="361" customWidth="1"/>
    <col min="7945" max="7945" width="14.7109375" style="361" customWidth="1"/>
    <col min="7946" max="7946" width="21.8515625" style="361" customWidth="1"/>
    <col min="7947" max="7947" width="21.7109375" style="361" customWidth="1"/>
    <col min="7948" max="8193" width="9.28125" style="361" customWidth="1"/>
    <col min="8194" max="8194" width="12.140625" style="361" bestFit="1" customWidth="1"/>
    <col min="8195" max="8195" width="33.28125" style="361" customWidth="1"/>
    <col min="8196" max="8196" width="9.28125" style="361" customWidth="1"/>
    <col min="8197" max="8197" width="11.8515625" style="361" customWidth="1"/>
    <col min="8198" max="8198" width="15.8515625" style="361" customWidth="1"/>
    <col min="8199" max="8200" width="9.28125" style="361" customWidth="1"/>
    <col min="8201" max="8201" width="14.7109375" style="361" customWidth="1"/>
    <col min="8202" max="8202" width="21.8515625" style="361" customWidth="1"/>
    <col min="8203" max="8203" width="21.7109375" style="361" customWidth="1"/>
    <col min="8204" max="8449" width="9.28125" style="361" customWidth="1"/>
    <col min="8450" max="8450" width="12.140625" style="361" bestFit="1" customWidth="1"/>
    <col min="8451" max="8451" width="33.28125" style="361" customWidth="1"/>
    <col min="8452" max="8452" width="9.28125" style="361" customWidth="1"/>
    <col min="8453" max="8453" width="11.8515625" style="361" customWidth="1"/>
    <col min="8454" max="8454" width="15.8515625" style="361" customWidth="1"/>
    <col min="8455" max="8456" width="9.28125" style="361" customWidth="1"/>
    <col min="8457" max="8457" width="14.7109375" style="361" customWidth="1"/>
    <col min="8458" max="8458" width="21.8515625" style="361" customWidth="1"/>
    <col min="8459" max="8459" width="21.7109375" style="361" customWidth="1"/>
    <col min="8460" max="8705" width="9.28125" style="361" customWidth="1"/>
    <col min="8706" max="8706" width="12.140625" style="361" bestFit="1" customWidth="1"/>
    <col min="8707" max="8707" width="33.28125" style="361" customWidth="1"/>
    <col min="8708" max="8708" width="9.28125" style="361" customWidth="1"/>
    <col min="8709" max="8709" width="11.8515625" style="361" customWidth="1"/>
    <col min="8710" max="8710" width="15.8515625" style="361" customWidth="1"/>
    <col min="8711" max="8712" width="9.28125" style="361" customWidth="1"/>
    <col min="8713" max="8713" width="14.7109375" style="361" customWidth="1"/>
    <col min="8714" max="8714" width="21.8515625" style="361" customWidth="1"/>
    <col min="8715" max="8715" width="21.7109375" style="361" customWidth="1"/>
    <col min="8716" max="8961" width="9.28125" style="361" customWidth="1"/>
    <col min="8962" max="8962" width="12.140625" style="361" bestFit="1" customWidth="1"/>
    <col min="8963" max="8963" width="33.28125" style="361" customWidth="1"/>
    <col min="8964" max="8964" width="9.28125" style="361" customWidth="1"/>
    <col min="8965" max="8965" width="11.8515625" style="361" customWidth="1"/>
    <col min="8966" max="8966" width="15.8515625" style="361" customWidth="1"/>
    <col min="8967" max="8968" width="9.28125" style="361" customWidth="1"/>
    <col min="8969" max="8969" width="14.7109375" style="361" customWidth="1"/>
    <col min="8970" max="8970" width="21.8515625" style="361" customWidth="1"/>
    <col min="8971" max="8971" width="21.7109375" style="361" customWidth="1"/>
    <col min="8972" max="9217" width="9.28125" style="361" customWidth="1"/>
    <col min="9218" max="9218" width="12.140625" style="361" bestFit="1" customWidth="1"/>
    <col min="9219" max="9219" width="33.28125" style="361" customWidth="1"/>
    <col min="9220" max="9220" width="9.28125" style="361" customWidth="1"/>
    <col min="9221" max="9221" width="11.8515625" style="361" customWidth="1"/>
    <col min="9222" max="9222" width="15.8515625" style="361" customWidth="1"/>
    <col min="9223" max="9224" width="9.28125" style="361" customWidth="1"/>
    <col min="9225" max="9225" width="14.7109375" style="361" customWidth="1"/>
    <col min="9226" max="9226" width="21.8515625" style="361" customWidth="1"/>
    <col min="9227" max="9227" width="21.7109375" style="361" customWidth="1"/>
    <col min="9228" max="9473" width="9.28125" style="361" customWidth="1"/>
    <col min="9474" max="9474" width="12.140625" style="361" bestFit="1" customWidth="1"/>
    <col min="9475" max="9475" width="33.28125" style="361" customWidth="1"/>
    <col min="9476" max="9476" width="9.28125" style="361" customWidth="1"/>
    <col min="9477" max="9477" width="11.8515625" style="361" customWidth="1"/>
    <col min="9478" max="9478" width="15.8515625" style="361" customWidth="1"/>
    <col min="9479" max="9480" width="9.28125" style="361" customWidth="1"/>
    <col min="9481" max="9481" width="14.7109375" style="361" customWidth="1"/>
    <col min="9482" max="9482" width="21.8515625" style="361" customWidth="1"/>
    <col min="9483" max="9483" width="21.7109375" style="361" customWidth="1"/>
    <col min="9484" max="9729" width="9.28125" style="361" customWidth="1"/>
    <col min="9730" max="9730" width="12.140625" style="361" bestFit="1" customWidth="1"/>
    <col min="9731" max="9731" width="33.28125" style="361" customWidth="1"/>
    <col min="9732" max="9732" width="9.28125" style="361" customWidth="1"/>
    <col min="9733" max="9733" width="11.8515625" style="361" customWidth="1"/>
    <col min="9734" max="9734" width="15.8515625" style="361" customWidth="1"/>
    <col min="9735" max="9736" width="9.28125" style="361" customWidth="1"/>
    <col min="9737" max="9737" width="14.7109375" style="361" customWidth="1"/>
    <col min="9738" max="9738" width="21.8515625" style="361" customWidth="1"/>
    <col min="9739" max="9739" width="21.7109375" style="361" customWidth="1"/>
    <col min="9740" max="9985" width="9.28125" style="361" customWidth="1"/>
    <col min="9986" max="9986" width="12.140625" style="361" bestFit="1" customWidth="1"/>
    <col min="9987" max="9987" width="33.28125" style="361" customWidth="1"/>
    <col min="9988" max="9988" width="9.28125" style="361" customWidth="1"/>
    <col min="9989" max="9989" width="11.8515625" style="361" customWidth="1"/>
    <col min="9990" max="9990" width="15.8515625" style="361" customWidth="1"/>
    <col min="9991" max="9992" width="9.28125" style="361" customWidth="1"/>
    <col min="9993" max="9993" width="14.7109375" style="361" customWidth="1"/>
    <col min="9994" max="9994" width="21.8515625" style="361" customWidth="1"/>
    <col min="9995" max="9995" width="21.7109375" style="361" customWidth="1"/>
    <col min="9996" max="10241" width="9.28125" style="361" customWidth="1"/>
    <col min="10242" max="10242" width="12.140625" style="361" bestFit="1" customWidth="1"/>
    <col min="10243" max="10243" width="33.28125" style="361" customWidth="1"/>
    <col min="10244" max="10244" width="9.28125" style="361" customWidth="1"/>
    <col min="10245" max="10245" width="11.8515625" style="361" customWidth="1"/>
    <col min="10246" max="10246" width="15.8515625" style="361" customWidth="1"/>
    <col min="10247" max="10248" width="9.28125" style="361" customWidth="1"/>
    <col min="10249" max="10249" width="14.7109375" style="361" customWidth="1"/>
    <col min="10250" max="10250" width="21.8515625" style="361" customWidth="1"/>
    <col min="10251" max="10251" width="21.7109375" style="361" customWidth="1"/>
    <col min="10252" max="10497" width="9.28125" style="361" customWidth="1"/>
    <col min="10498" max="10498" width="12.140625" style="361" bestFit="1" customWidth="1"/>
    <col min="10499" max="10499" width="33.28125" style="361" customWidth="1"/>
    <col min="10500" max="10500" width="9.28125" style="361" customWidth="1"/>
    <col min="10501" max="10501" width="11.8515625" style="361" customWidth="1"/>
    <col min="10502" max="10502" width="15.8515625" style="361" customWidth="1"/>
    <col min="10503" max="10504" width="9.28125" style="361" customWidth="1"/>
    <col min="10505" max="10505" width="14.7109375" style="361" customWidth="1"/>
    <col min="10506" max="10506" width="21.8515625" style="361" customWidth="1"/>
    <col min="10507" max="10507" width="21.7109375" style="361" customWidth="1"/>
    <col min="10508" max="10753" width="9.28125" style="361" customWidth="1"/>
    <col min="10754" max="10754" width="12.140625" style="361" bestFit="1" customWidth="1"/>
    <col min="10755" max="10755" width="33.28125" style="361" customWidth="1"/>
    <col min="10756" max="10756" width="9.28125" style="361" customWidth="1"/>
    <col min="10757" max="10757" width="11.8515625" style="361" customWidth="1"/>
    <col min="10758" max="10758" width="15.8515625" style="361" customWidth="1"/>
    <col min="10759" max="10760" width="9.28125" style="361" customWidth="1"/>
    <col min="10761" max="10761" width="14.7109375" style="361" customWidth="1"/>
    <col min="10762" max="10762" width="21.8515625" style="361" customWidth="1"/>
    <col min="10763" max="10763" width="21.7109375" style="361" customWidth="1"/>
    <col min="10764" max="11009" width="9.28125" style="361" customWidth="1"/>
    <col min="11010" max="11010" width="12.140625" style="361" bestFit="1" customWidth="1"/>
    <col min="11011" max="11011" width="33.28125" style="361" customWidth="1"/>
    <col min="11012" max="11012" width="9.28125" style="361" customWidth="1"/>
    <col min="11013" max="11013" width="11.8515625" style="361" customWidth="1"/>
    <col min="11014" max="11014" width="15.8515625" style="361" customWidth="1"/>
    <col min="11015" max="11016" width="9.28125" style="361" customWidth="1"/>
    <col min="11017" max="11017" width="14.7109375" style="361" customWidth="1"/>
    <col min="11018" max="11018" width="21.8515625" style="361" customWidth="1"/>
    <col min="11019" max="11019" width="21.7109375" style="361" customWidth="1"/>
    <col min="11020" max="11265" width="9.28125" style="361" customWidth="1"/>
    <col min="11266" max="11266" width="12.140625" style="361" bestFit="1" customWidth="1"/>
    <col min="11267" max="11267" width="33.28125" style="361" customWidth="1"/>
    <col min="11268" max="11268" width="9.28125" style="361" customWidth="1"/>
    <col min="11269" max="11269" width="11.8515625" style="361" customWidth="1"/>
    <col min="11270" max="11270" width="15.8515625" style="361" customWidth="1"/>
    <col min="11271" max="11272" width="9.28125" style="361" customWidth="1"/>
    <col min="11273" max="11273" width="14.7109375" style="361" customWidth="1"/>
    <col min="11274" max="11274" width="21.8515625" style="361" customWidth="1"/>
    <col min="11275" max="11275" width="21.7109375" style="361" customWidth="1"/>
    <col min="11276" max="11521" width="9.28125" style="361" customWidth="1"/>
    <col min="11522" max="11522" width="12.140625" style="361" bestFit="1" customWidth="1"/>
    <col min="11523" max="11523" width="33.28125" style="361" customWidth="1"/>
    <col min="11524" max="11524" width="9.28125" style="361" customWidth="1"/>
    <col min="11525" max="11525" width="11.8515625" style="361" customWidth="1"/>
    <col min="11526" max="11526" width="15.8515625" style="361" customWidth="1"/>
    <col min="11527" max="11528" width="9.28125" style="361" customWidth="1"/>
    <col min="11529" max="11529" width="14.7109375" style="361" customWidth="1"/>
    <col min="11530" max="11530" width="21.8515625" style="361" customWidth="1"/>
    <col min="11531" max="11531" width="21.7109375" style="361" customWidth="1"/>
    <col min="11532" max="11777" width="9.28125" style="361" customWidth="1"/>
    <col min="11778" max="11778" width="12.140625" style="361" bestFit="1" customWidth="1"/>
    <col min="11779" max="11779" width="33.28125" style="361" customWidth="1"/>
    <col min="11780" max="11780" width="9.28125" style="361" customWidth="1"/>
    <col min="11781" max="11781" width="11.8515625" style="361" customWidth="1"/>
    <col min="11782" max="11782" width="15.8515625" style="361" customWidth="1"/>
    <col min="11783" max="11784" width="9.28125" style="361" customWidth="1"/>
    <col min="11785" max="11785" width="14.7109375" style="361" customWidth="1"/>
    <col min="11786" max="11786" width="21.8515625" style="361" customWidth="1"/>
    <col min="11787" max="11787" width="21.7109375" style="361" customWidth="1"/>
    <col min="11788" max="12033" width="9.28125" style="361" customWidth="1"/>
    <col min="12034" max="12034" width="12.140625" style="361" bestFit="1" customWidth="1"/>
    <col min="12035" max="12035" width="33.28125" style="361" customWidth="1"/>
    <col min="12036" max="12036" width="9.28125" style="361" customWidth="1"/>
    <col min="12037" max="12037" width="11.8515625" style="361" customWidth="1"/>
    <col min="12038" max="12038" width="15.8515625" style="361" customWidth="1"/>
    <col min="12039" max="12040" width="9.28125" style="361" customWidth="1"/>
    <col min="12041" max="12041" width="14.7109375" style="361" customWidth="1"/>
    <col min="12042" max="12042" width="21.8515625" style="361" customWidth="1"/>
    <col min="12043" max="12043" width="21.7109375" style="361" customWidth="1"/>
    <col min="12044" max="12289" width="9.28125" style="361" customWidth="1"/>
    <col min="12290" max="12290" width="12.140625" style="361" bestFit="1" customWidth="1"/>
    <col min="12291" max="12291" width="33.28125" style="361" customWidth="1"/>
    <col min="12292" max="12292" width="9.28125" style="361" customWidth="1"/>
    <col min="12293" max="12293" width="11.8515625" style="361" customWidth="1"/>
    <col min="12294" max="12294" width="15.8515625" style="361" customWidth="1"/>
    <col min="12295" max="12296" width="9.28125" style="361" customWidth="1"/>
    <col min="12297" max="12297" width="14.7109375" style="361" customWidth="1"/>
    <col min="12298" max="12298" width="21.8515625" style="361" customWidth="1"/>
    <col min="12299" max="12299" width="21.7109375" style="361" customWidth="1"/>
    <col min="12300" max="12545" width="9.28125" style="361" customWidth="1"/>
    <col min="12546" max="12546" width="12.140625" style="361" bestFit="1" customWidth="1"/>
    <col min="12547" max="12547" width="33.28125" style="361" customWidth="1"/>
    <col min="12548" max="12548" width="9.28125" style="361" customWidth="1"/>
    <col min="12549" max="12549" width="11.8515625" style="361" customWidth="1"/>
    <col min="12550" max="12550" width="15.8515625" style="361" customWidth="1"/>
    <col min="12551" max="12552" width="9.28125" style="361" customWidth="1"/>
    <col min="12553" max="12553" width="14.7109375" style="361" customWidth="1"/>
    <col min="12554" max="12554" width="21.8515625" style="361" customWidth="1"/>
    <col min="12555" max="12555" width="21.7109375" style="361" customWidth="1"/>
    <col min="12556" max="12801" width="9.28125" style="361" customWidth="1"/>
    <col min="12802" max="12802" width="12.140625" style="361" bestFit="1" customWidth="1"/>
    <col min="12803" max="12803" width="33.28125" style="361" customWidth="1"/>
    <col min="12804" max="12804" width="9.28125" style="361" customWidth="1"/>
    <col min="12805" max="12805" width="11.8515625" style="361" customWidth="1"/>
    <col min="12806" max="12806" width="15.8515625" style="361" customWidth="1"/>
    <col min="12807" max="12808" width="9.28125" style="361" customWidth="1"/>
    <col min="12809" max="12809" width="14.7109375" style="361" customWidth="1"/>
    <col min="12810" max="12810" width="21.8515625" style="361" customWidth="1"/>
    <col min="12811" max="12811" width="21.7109375" style="361" customWidth="1"/>
    <col min="12812" max="13057" width="9.28125" style="361" customWidth="1"/>
    <col min="13058" max="13058" width="12.140625" style="361" bestFit="1" customWidth="1"/>
    <col min="13059" max="13059" width="33.28125" style="361" customWidth="1"/>
    <col min="13060" max="13060" width="9.28125" style="361" customWidth="1"/>
    <col min="13061" max="13061" width="11.8515625" style="361" customWidth="1"/>
    <col min="13062" max="13062" width="15.8515625" style="361" customWidth="1"/>
    <col min="13063" max="13064" width="9.28125" style="361" customWidth="1"/>
    <col min="13065" max="13065" width="14.7109375" style="361" customWidth="1"/>
    <col min="13066" max="13066" width="21.8515625" style="361" customWidth="1"/>
    <col min="13067" max="13067" width="21.7109375" style="361" customWidth="1"/>
    <col min="13068" max="13313" width="9.28125" style="361" customWidth="1"/>
    <col min="13314" max="13314" width="12.140625" style="361" bestFit="1" customWidth="1"/>
    <col min="13315" max="13315" width="33.28125" style="361" customWidth="1"/>
    <col min="13316" max="13316" width="9.28125" style="361" customWidth="1"/>
    <col min="13317" max="13317" width="11.8515625" style="361" customWidth="1"/>
    <col min="13318" max="13318" width="15.8515625" style="361" customWidth="1"/>
    <col min="13319" max="13320" width="9.28125" style="361" customWidth="1"/>
    <col min="13321" max="13321" width="14.7109375" style="361" customWidth="1"/>
    <col min="13322" max="13322" width="21.8515625" style="361" customWidth="1"/>
    <col min="13323" max="13323" width="21.7109375" style="361" customWidth="1"/>
    <col min="13324" max="13569" width="9.28125" style="361" customWidth="1"/>
    <col min="13570" max="13570" width="12.140625" style="361" bestFit="1" customWidth="1"/>
    <col min="13571" max="13571" width="33.28125" style="361" customWidth="1"/>
    <col min="13572" max="13572" width="9.28125" style="361" customWidth="1"/>
    <col min="13573" max="13573" width="11.8515625" style="361" customWidth="1"/>
    <col min="13574" max="13574" width="15.8515625" style="361" customWidth="1"/>
    <col min="13575" max="13576" width="9.28125" style="361" customWidth="1"/>
    <col min="13577" max="13577" width="14.7109375" style="361" customWidth="1"/>
    <col min="13578" max="13578" width="21.8515625" style="361" customWidth="1"/>
    <col min="13579" max="13579" width="21.7109375" style="361" customWidth="1"/>
    <col min="13580" max="13825" width="9.28125" style="361" customWidth="1"/>
    <col min="13826" max="13826" width="12.140625" style="361" bestFit="1" customWidth="1"/>
    <col min="13827" max="13827" width="33.28125" style="361" customWidth="1"/>
    <col min="13828" max="13828" width="9.28125" style="361" customWidth="1"/>
    <col min="13829" max="13829" width="11.8515625" style="361" customWidth="1"/>
    <col min="13830" max="13830" width="15.8515625" style="361" customWidth="1"/>
    <col min="13831" max="13832" width="9.28125" style="361" customWidth="1"/>
    <col min="13833" max="13833" width="14.7109375" style="361" customWidth="1"/>
    <col min="13834" max="13834" width="21.8515625" style="361" customWidth="1"/>
    <col min="13835" max="13835" width="21.7109375" style="361" customWidth="1"/>
    <col min="13836" max="14081" width="9.28125" style="361" customWidth="1"/>
    <col min="14082" max="14082" width="12.140625" style="361" bestFit="1" customWidth="1"/>
    <col min="14083" max="14083" width="33.28125" style="361" customWidth="1"/>
    <col min="14084" max="14084" width="9.28125" style="361" customWidth="1"/>
    <col min="14085" max="14085" width="11.8515625" style="361" customWidth="1"/>
    <col min="14086" max="14086" width="15.8515625" style="361" customWidth="1"/>
    <col min="14087" max="14088" width="9.28125" style="361" customWidth="1"/>
    <col min="14089" max="14089" width="14.7109375" style="361" customWidth="1"/>
    <col min="14090" max="14090" width="21.8515625" style="361" customWidth="1"/>
    <col min="14091" max="14091" width="21.7109375" style="361" customWidth="1"/>
    <col min="14092" max="14337" width="9.28125" style="361" customWidth="1"/>
    <col min="14338" max="14338" width="12.140625" style="361" bestFit="1" customWidth="1"/>
    <col min="14339" max="14339" width="33.28125" style="361" customWidth="1"/>
    <col min="14340" max="14340" width="9.28125" style="361" customWidth="1"/>
    <col min="14341" max="14341" width="11.8515625" style="361" customWidth="1"/>
    <col min="14342" max="14342" width="15.8515625" style="361" customWidth="1"/>
    <col min="14343" max="14344" width="9.28125" style="361" customWidth="1"/>
    <col min="14345" max="14345" width="14.7109375" style="361" customWidth="1"/>
    <col min="14346" max="14346" width="21.8515625" style="361" customWidth="1"/>
    <col min="14347" max="14347" width="21.7109375" style="361" customWidth="1"/>
    <col min="14348" max="14593" width="9.28125" style="361" customWidth="1"/>
    <col min="14594" max="14594" width="12.140625" style="361" bestFit="1" customWidth="1"/>
    <col min="14595" max="14595" width="33.28125" style="361" customWidth="1"/>
    <col min="14596" max="14596" width="9.28125" style="361" customWidth="1"/>
    <col min="14597" max="14597" width="11.8515625" style="361" customWidth="1"/>
    <col min="14598" max="14598" width="15.8515625" style="361" customWidth="1"/>
    <col min="14599" max="14600" width="9.28125" style="361" customWidth="1"/>
    <col min="14601" max="14601" width="14.7109375" style="361" customWidth="1"/>
    <col min="14602" max="14602" width="21.8515625" style="361" customWidth="1"/>
    <col min="14603" max="14603" width="21.7109375" style="361" customWidth="1"/>
    <col min="14604" max="14849" width="9.28125" style="361" customWidth="1"/>
    <col min="14850" max="14850" width="12.140625" style="361" bestFit="1" customWidth="1"/>
    <col min="14851" max="14851" width="33.28125" style="361" customWidth="1"/>
    <col min="14852" max="14852" width="9.28125" style="361" customWidth="1"/>
    <col min="14853" max="14853" width="11.8515625" style="361" customWidth="1"/>
    <col min="14854" max="14854" width="15.8515625" style="361" customWidth="1"/>
    <col min="14855" max="14856" width="9.28125" style="361" customWidth="1"/>
    <col min="14857" max="14857" width="14.7109375" style="361" customWidth="1"/>
    <col min="14858" max="14858" width="21.8515625" style="361" customWidth="1"/>
    <col min="14859" max="14859" width="21.7109375" style="361" customWidth="1"/>
    <col min="14860" max="15105" width="9.28125" style="361" customWidth="1"/>
    <col min="15106" max="15106" width="12.140625" style="361" bestFit="1" customWidth="1"/>
    <col min="15107" max="15107" width="33.28125" style="361" customWidth="1"/>
    <col min="15108" max="15108" width="9.28125" style="361" customWidth="1"/>
    <col min="15109" max="15109" width="11.8515625" style="361" customWidth="1"/>
    <col min="15110" max="15110" width="15.8515625" style="361" customWidth="1"/>
    <col min="15111" max="15112" width="9.28125" style="361" customWidth="1"/>
    <col min="15113" max="15113" width="14.7109375" style="361" customWidth="1"/>
    <col min="15114" max="15114" width="21.8515625" style="361" customWidth="1"/>
    <col min="15115" max="15115" width="21.7109375" style="361" customWidth="1"/>
    <col min="15116" max="15361" width="9.28125" style="361" customWidth="1"/>
    <col min="15362" max="15362" width="12.140625" style="361" bestFit="1" customWidth="1"/>
    <col min="15363" max="15363" width="33.28125" style="361" customWidth="1"/>
    <col min="15364" max="15364" width="9.28125" style="361" customWidth="1"/>
    <col min="15365" max="15365" width="11.8515625" style="361" customWidth="1"/>
    <col min="15366" max="15366" width="15.8515625" style="361" customWidth="1"/>
    <col min="15367" max="15368" width="9.28125" style="361" customWidth="1"/>
    <col min="15369" max="15369" width="14.7109375" style="361" customWidth="1"/>
    <col min="15370" max="15370" width="21.8515625" style="361" customWidth="1"/>
    <col min="15371" max="15371" width="21.7109375" style="361" customWidth="1"/>
    <col min="15372" max="15617" width="9.28125" style="361" customWidth="1"/>
    <col min="15618" max="15618" width="12.140625" style="361" bestFit="1" customWidth="1"/>
    <col min="15619" max="15619" width="33.28125" style="361" customWidth="1"/>
    <col min="15620" max="15620" width="9.28125" style="361" customWidth="1"/>
    <col min="15621" max="15621" width="11.8515625" style="361" customWidth="1"/>
    <col min="15622" max="15622" width="15.8515625" style="361" customWidth="1"/>
    <col min="15623" max="15624" width="9.28125" style="361" customWidth="1"/>
    <col min="15625" max="15625" width="14.7109375" style="361" customWidth="1"/>
    <col min="15626" max="15626" width="21.8515625" style="361" customWidth="1"/>
    <col min="15627" max="15627" width="21.7109375" style="361" customWidth="1"/>
    <col min="15628" max="15873" width="9.28125" style="361" customWidth="1"/>
    <col min="15874" max="15874" width="12.140625" style="361" bestFit="1" customWidth="1"/>
    <col min="15875" max="15875" width="33.28125" style="361" customWidth="1"/>
    <col min="15876" max="15876" width="9.28125" style="361" customWidth="1"/>
    <col min="15877" max="15877" width="11.8515625" style="361" customWidth="1"/>
    <col min="15878" max="15878" width="15.8515625" style="361" customWidth="1"/>
    <col min="15879" max="15880" width="9.28125" style="361" customWidth="1"/>
    <col min="15881" max="15881" width="14.7109375" style="361" customWidth="1"/>
    <col min="15882" max="15882" width="21.8515625" style="361" customWidth="1"/>
    <col min="15883" max="15883" width="21.7109375" style="361" customWidth="1"/>
    <col min="15884" max="16129" width="9.28125" style="361" customWidth="1"/>
    <col min="16130" max="16130" width="12.140625" style="361" bestFit="1" customWidth="1"/>
    <col min="16131" max="16131" width="33.28125" style="361" customWidth="1"/>
    <col min="16132" max="16132" width="9.28125" style="361" customWidth="1"/>
    <col min="16133" max="16133" width="11.8515625" style="361" customWidth="1"/>
    <col min="16134" max="16134" width="15.8515625" style="361" customWidth="1"/>
    <col min="16135" max="16136" width="9.28125" style="361" customWidth="1"/>
    <col min="16137" max="16137" width="14.7109375" style="361" customWidth="1"/>
    <col min="16138" max="16138" width="21.8515625" style="361" customWidth="1"/>
    <col min="16139" max="16139" width="21.7109375" style="361" customWidth="1"/>
    <col min="16140" max="16384" width="9.28125" style="361" customWidth="1"/>
  </cols>
  <sheetData>
    <row r="1" ht="30" customHeight="1">
      <c r="A1" s="359" t="s">
        <v>1829</v>
      </c>
    </row>
    <row r="3" spans="2:12" ht="12">
      <c r="B3" s="360" t="s">
        <v>1830</v>
      </c>
      <c r="C3" s="360"/>
      <c r="D3" s="360" t="s">
        <v>1831</v>
      </c>
      <c r="F3" s="360" t="s">
        <v>1832</v>
      </c>
      <c r="G3" s="360" t="s">
        <v>1833</v>
      </c>
      <c r="I3" s="360"/>
      <c r="J3" s="360" t="s">
        <v>1834</v>
      </c>
      <c r="K3" s="360"/>
      <c r="L3" s="360"/>
    </row>
    <row r="4" spans="1:12" ht="15">
      <c r="A4" s="360" t="s">
        <v>1835</v>
      </c>
      <c r="B4" s="362" t="s">
        <v>1836</v>
      </c>
      <c r="C4" s="362" t="s">
        <v>1837</v>
      </c>
      <c r="D4" s="362" t="s">
        <v>1838</v>
      </c>
      <c r="E4" s="362" t="s">
        <v>1839</v>
      </c>
      <c r="F4" s="362" t="s">
        <v>1840</v>
      </c>
      <c r="G4" s="362" t="s">
        <v>1841</v>
      </c>
      <c r="H4" s="362" t="s">
        <v>1842</v>
      </c>
      <c r="I4" s="362" t="s">
        <v>1693</v>
      </c>
      <c r="J4" s="362" t="s">
        <v>1830</v>
      </c>
      <c r="K4" s="362" t="s">
        <v>1843</v>
      </c>
      <c r="L4" s="362"/>
    </row>
    <row r="5" ht="6.75" customHeight="1"/>
    <row r="6" spans="1:11" ht="25.5">
      <c r="A6" s="363">
        <v>1</v>
      </c>
      <c r="B6" s="363" t="s">
        <v>1844</v>
      </c>
      <c r="C6" s="364" t="s">
        <v>1845</v>
      </c>
      <c r="D6" s="363">
        <v>12</v>
      </c>
      <c r="E6" s="363" t="s">
        <v>1846</v>
      </c>
      <c r="F6" s="363" t="s">
        <v>1847</v>
      </c>
      <c r="G6" s="363">
        <v>950</v>
      </c>
      <c r="H6" s="363" t="s">
        <v>1848</v>
      </c>
      <c r="I6" s="363" t="s">
        <v>1849</v>
      </c>
      <c r="J6" s="365" t="s">
        <v>1850</v>
      </c>
      <c r="K6" s="363" t="s">
        <v>1851</v>
      </c>
    </row>
    <row r="7" spans="1:11" ht="25.5">
      <c r="A7" s="363">
        <v>2</v>
      </c>
      <c r="B7" s="363" t="s">
        <v>1844</v>
      </c>
      <c r="C7" s="364" t="s">
        <v>1852</v>
      </c>
      <c r="D7" s="363">
        <v>24</v>
      </c>
      <c r="E7" s="363" t="s">
        <v>1846</v>
      </c>
      <c r="F7" s="363" t="s">
        <v>1847</v>
      </c>
      <c r="G7" s="363">
        <v>1625</v>
      </c>
      <c r="H7" s="363" t="s">
        <v>1853</v>
      </c>
      <c r="I7" s="363" t="s">
        <v>1849</v>
      </c>
      <c r="J7" s="365" t="s">
        <v>1854</v>
      </c>
      <c r="K7" s="363" t="s">
        <v>1855</v>
      </c>
    </row>
    <row r="8" spans="1:11" ht="25.5">
      <c r="A8" s="363">
        <v>3</v>
      </c>
      <c r="B8" s="363" t="s">
        <v>1856</v>
      </c>
      <c r="C8" s="366">
        <v>103</v>
      </c>
      <c r="D8" s="363">
        <v>18</v>
      </c>
      <c r="E8" s="363" t="s">
        <v>1846</v>
      </c>
      <c r="F8" s="363" t="s">
        <v>1847</v>
      </c>
      <c r="G8" s="363">
        <v>1440</v>
      </c>
      <c r="H8" s="363" t="s">
        <v>1857</v>
      </c>
      <c r="I8" s="363" t="s">
        <v>1858</v>
      </c>
      <c r="J8" s="365" t="s">
        <v>1859</v>
      </c>
      <c r="K8" s="364" t="s">
        <v>1860</v>
      </c>
    </row>
    <row r="9" spans="1:11" ht="38.25">
      <c r="A9" s="363">
        <v>4</v>
      </c>
      <c r="B9" s="363" t="s">
        <v>1861</v>
      </c>
      <c r="C9" s="366" t="s">
        <v>1862</v>
      </c>
      <c r="D9" s="363" t="s">
        <v>1863</v>
      </c>
      <c r="E9" s="363" t="s">
        <v>1864</v>
      </c>
      <c r="F9" s="363" t="s">
        <v>1847</v>
      </c>
      <c r="G9" s="363">
        <v>960</v>
      </c>
      <c r="H9" s="363" t="s">
        <v>1848</v>
      </c>
      <c r="I9" s="363" t="s">
        <v>1858</v>
      </c>
      <c r="J9" s="365" t="s">
        <v>1865</v>
      </c>
      <c r="K9" s="363" t="s">
        <v>1866</v>
      </c>
    </row>
    <row r="10" spans="1:11" ht="38.25">
      <c r="A10" s="363">
        <v>5</v>
      </c>
      <c r="B10" s="363" t="s">
        <v>1867</v>
      </c>
      <c r="C10" s="366">
        <v>101</v>
      </c>
      <c r="D10" s="363" t="s">
        <v>1863</v>
      </c>
      <c r="E10" s="363" t="s">
        <v>1864</v>
      </c>
      <c r="F10" s="363" t="s">
        <v>1847</v>
      </c>
      <c r="G10" s="363">
        <v>960</v>
      </c>
      <c r="H10" s="363" t="s">
        <v>1853</v>
      </c>
      <c r="I10" s="363" t="s">
        <v>1868</v>
      </c>
      <c r="J10" s="365" t="s">
        <v>1869</v>
      </c>
      <c r="K10" s="363" t="s">
        <v>1870</v>
      </c>
    </row>
    <row r="11" spans="1:11" ht="61.5" customHeight="1">
      <c r="A11" s="363">
        <v>6</v>
      </c>
      <c r="B11" s="363" t="s">
        <v>1871</v>
      </c>
      <c r="C11" s="366" t="s">
        <v>1872</v>
      </c>
      <c r="D11" s="363">
        <v>12</v>
      </c>
      <c r="E11" s="363" t="s">
        <v>1846</v>
      </c>
      <c r="F11" s="363" t="s">
        <v>1847</v>
      </c>
      <c r="G11" s="363">
        <v>950</v>
      </c>
      <c r="H11" s="363" t="s">
        <v>1848</v>
      </c>
      <c r="I11" s="363" t="s">
        <v>1858</v>
      </c>
      <c r="J11" s="367" t="s">
        <v>1873</v>
      </c>
      <c r="K11" s="363" t="s">
        <v>1851</v>
      </c>
    </row>
    <row r="12" spans="1:11" ht="38.25">
      <c r="A12" s="363">
        <v>7</v>
      </c>
      <c r="B12" s="363" t="s">
        <v>1874</v>
      </c>
      <c r="C12" s="366" t="s">
        <v>1875</v>
      </c>
      <c r="D12" s="363" t="s">
        <v>1863</v>
      </c>
      <c r="E12" s="363" t="s">
        <v>1864</v>
      </c>
      <c r="F12" s="363" t="s">
        <v>1847</v>
      </c>
      <c r="G12" s="363">
        <v>960</v>
      </c>
      <c r="H12" s="363" t="s">
        <v>1853</v>
      </c>
      <c r="I12" s="363" t="s">
        <v>1858</v>
      </c>
      <c r="J12" s="365" t="s">
        <v>1869</v>
      </c>
      <c r="K12" s="363" t="s">
        <v>1876</v>
      </c>
    </row>
    <row r="13" spans="1:11" ht="38.25">
      <c r="A13" s="363">
        <v>8</v>
      </c>
      <c r="B13" s="363" t="s">
        <v>1877</v>
      </c>
      <c r="C13" s="366">
        <v>112</v>
      </c>
      <c r="D13" s="363" t="s">
        <v>1878</v>
      </c>
      <c r="E13" s="363" t="s">
        <v>1879</v>
      </c>
      <c r="F13" s="363" t="s">
        <v>1847</v>
      </c>
      <c r="G13" s="363" t="s">
        <v>1880</v>
      </c>
      <c r="H13" s="363" t="s">
        <v>1857</v>
      </c>
      <c r="I13" s="363" t="s">
        <v>1868</v>
      </c>
      <c r="J13" s="365" t="s">
        <v>1881</v>
      </c>
      <c r="K13" s="363" t="s">
        <v>1882</v>
      </c>
    </row>
    <row r="14" spans="1:11" ht="38.25">
      <c r="A14" s="363">
        <v>9</v>
      </c>
      <c r="B14" s="363" t="s">
        <v>1877</v>
      </c>
      <c r="C14" s="366">
        <v>202</v>
      </c>
      <c r="D14" s="363" t="s">
        <v>1883</v>
      </c>
      <c r="E14" s="363" t="s">
        <v>1879</v>
      </c>
      <c r="F14" s="363" t="s">
        <v>1847</v>
      </c>
      <c r="G14" s="363" t="s">
        <v>1884</v>
      </c>
      <c r="H14" s="363" t="s">
        <v>1857</v>
      </c>
      <c r="I14" s="363" t="s">
        <v>1868</v>
      </c>
      <c r="J14" s="365" t="s">
        <v>1885</v>
      </c>
      <c r="K14" s="363" t="s">
        <v>1886</v>
      </c>
    </row>
    <row r="15" spans="1:11" ht="51">
      <c r="A15" s="363">
        <v>10</v>
      </c>
      <c r="B15" s="363" t="s">
        <v>1887</v>
      </c>
      <c r="C15" s="368" t="s">
        <v>1888</v>
      </c>
      <c r="D15" s="363">
        <v>48</v>
      </c>
      <c r="E15" s="363" t="s">
        <v>1889</v>
      </c>
      <c r="F15" s="363" t="s">
        <v>1847</v>
      </c>
      <c r="G15" s="363">
        <v>3800</v>
      </c>
      <c r="H15" s="363" t="s">
        <v>1890</v>
      </c>
      <c r="I15" s="363" t="s">
        <v>1868</v>
      </c>
      <c r="J15" s="365" t="s">
        <v>1891</v>
      </c>
      <c r="K15" s="363" t="s">
        <v>1892</v>
      </c>
    </row>
    <row r="16" spans="1:11" ht="51">
      <c r="A16" s="363">
        <v>11</v>
      </c>
      <c r="B16" s="363" t="s">
        <v>1893</v>
      </c>
      <c r="C16" s="366" t="s">
        <v>1894</v>
      </c>
      <c r="D16" s="363">
        <v>48</v>
      </c>
      <c r="E16" s="363" t="s">
        <v>1889</v>
      </c>
      <c r="F16" s="363" t="s">
        <v>1847</v>
      </c>
      <c r="G16" s="363">
        <v>3800</v>
      </c>
      <c r="H16" s="363" t="s">
        <v>1890</v>
      </c>
      <c r="I16" s="363" t="s">
        <v>1868</v>
      </c>
      <c r="J16" s="365" t="s">
        <v>1891</v>
      </c>
      <c r="K16" s="363" t="s">
        <v>1895</v>
      </c>
    </row>
    <row r="17" spans="1:11" ht="18.75" customHeight="1">
      <c r="A17" s="363">
        <v>12</v>
      </c>
      <c r="B17" s="363" t="s">
        <v>1896</v>
      </c>
      <c r="C17" s="366" t="s">
        <v>1897</v>
      </c>
      <c r="D17" s="363">
        <v>11</v>
      </c>
      <c r="E17" s="363" t="s">
        <v>1846</v>
      </c>
      <c r="F17" s="363"/>
      <c r="G17" s="363"/>
      <c r="H17" s="363" t="s">
        <v>1898</v>
      </c>
      <c r="I17" s="363" t="s">
        <v>1858</v>
      </c>
      <c r="J17" s="364"/>
      <c r="K17" s="363" t="s">
        <v>1899</v>
      </c>
    </row>
    <row r="18" spans="1:11" ht="18.75" customHeight="1">
      <c r="A18" s="363">
        <v>13</v>
      </c>
      <c r="B18" s="363" t="s">
        <v>1896</v>
      </c>
      <c r="C18" s="366" t="s">
        <v>1897</v>
      </c>
      <c r="D18" s="363">
        <v>11</v>
      </c>
      <c r="E18" s="363" t="s">
        <v>1846</v>
      </c>
      <c r="F18" s="363"/>
      <c r="G18" s="363"/>
      <c r="H18" s="363" t="s">
        <v>1853</v>
      </c>
      <c r="I18" s="363" t="s">
        <v>1849</v>
      </c>
      <c r="J18" s="364"/>
      <c r="K18" s="363" t="s">
        <v>1899</v>
      </c>
    </row>
  </sheetData>
  <sheetProtection password="DAFF" sheet="1" objects="1" scenarios="1"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view="pageBreakPreview" zoomScale="130" zoomScaleSheetLayoutView="130" workbookViewId="0" topLeftCell="A1">
      <selection activeCell="D36" sqref="D36"/>
    </sheetView>
  </sheetViews>
  <sheetFormatPr defaultColWidth="9.140625" defaultRowHeight="12"/>
  <cols>
    <col min="1" max="1" width="57.7109375" style="540" customWidth="1"/>
    <col min="2" max="2" width="5.00390625" style="541" customWidth="1"/>
    <col min="3" max="3" width="8.28125" style="516" customWidth="1"/>
    <col min="4" max="4" width="9.7109375" style="507" customWidth="1"/>
    <col min="5" max="5" width="14.28125" style="507" customWidth="1"/>
    <col min="6" max="6" width="10.28125" style="507" customWidth="1"/>
    <col min="7" max="7" width="12.8515625" style="507" customWidth="1"/>
    <col min="8" max="8" width="9.28125" style="507" customWidth="1"/>
    <col min="9" max="9" width="14.28125" style="507" customWidth="1"/>
    <col min="10" max="10" width="9.28125" style="507" customWidth="1"/>
    <col min="11" max="11" width="12.140625" style="507" customWidth="1"/>
    <col min="12" max="12" width="23.421875" style="507" customWidth="1"/>
    <col min="13" max="13" width="41.8515625" style="507" customWidth="1"/>
    <col min="14" max="256" width="9.28125" style="507" customWidth="1"/>
    <col min="257" max="257" width="57.7109375" style="507" customWidth="1"/>
    <col min="258" max="258" width="5.00390625" style="507" customWidth="1"/>
    <col min="259" max="259" width="8.28125" style="507" customWidth="1"/>
    <col min="260" max="260" width="9.7109375" style="507" customWidth="1"/>
    <col min="261" max="261" width="14.28125" style="507" customWidth="1"/>
    <col min="262" max="262" width="10.28125" style="507" customWidth="1"/>
    <col min="263" max="263" width="12.8515625" style="507" customWidth="1"/>
    <col min="264" max="264" width="9.28125" style="507" customWidth="1"/>
    <col min="265" max="265" width="14.28125" style="507" customWidth="1"/>
    <col min="266" max="266" width="9.28125" style="507" customWidth="1"/>
    <col min="267" max="267" width="12.140625" style="507" customWidth="1"/>
    <col min="268" max="268" width="23.421875" style="507" customWidth="1"/>
    <col min="269" max="269" width="41.8515625" style="507" customWidth="1"/>
    <col min="270" max="512" width="9.28125" style="507" customWidth="1"/>
    <col min="513" max="513" width="57.7109375" style="507" customWidth="1"/>
    <col min="514" max="514" width="5.00390625" style="507" customWidth="1"/>
    <col min="515" max="515" width="8.28125" style="507" customWidth="1"/>
    <col min="516" max="516" width="9.7109375" style="507" customWidth="1"/>
    <col min="517" max="517" width="14.28125" style="507" customWidth="1"/>
    <col min="518" max="518" width="10.28125" style="507" customWidth="1"/>
    <col min="519" max="519" width="12.8515625" style="507" customWidth="1"/>
    <col min="520" max="520" width="9.28125" style="507" customWidth="1"/>
    <col min="521" max="521" width="14.28125" style="507" customWidth="1"/>
    <col min="522" max="522" width="9.28125" style="507" customWidth="1"/>
    <col min="523" max="523" width="12.140625" style="507" customWidth="1"/>
    <col min="524" max="524" width="23.421875" style="507" customWidth="1"/>
    <col min="525" max="525" width="41.8515625" style="507" customWidth="1"/>
    <col min="526" max="768" width="9.28125" style="507" customWidth="1"/>
    <col min="769" max="769" width="57.7109375" style="507" customWidth="1"/>
    <col min="770" max="770" width="5.00390625" style="507" customWidth="1"/>
    <col min="771" max="771" width="8.28125" style="507" customWidth="1"/>
    <col min="772" max="772" width="9.7109375" style="507" customWidth="1"/>
    <col min="773" max="773" width="14.28125" style="507" customWidth="1"/>
    <col min="774" max="774" width="10.28125" style="507" customWidth="1"/>
    <col min="775" max="775" width="12.8515625" style="507" customWidth="1"/>
    <col min="776" max="776" width="9.28125" style="507" customWidth="1"/>
    <col min="777" max="777" width="14.28125" style="507" customWidth="1"/>
    <col min="778" max="778" width="9.28125" style="507" customWidth="1"/>
    <col min="779" max="779" width="12.140625" style="507" customWidth="1"/>
    <col min="780" max="780" width="23.421875" style="507" customWidth="1"/>
    <col min="781" max="781" width="41.8515625" style="507" customWidth="1"/>
    <col min="782" max="1024" width="9.28125" style="507" customWidth="1"/>
    <col min="1025" max="1025" width="57.7109375" style="507" customWidth="1"/>
    <col min="1026" max="1026" width="5.00390625" style="507" customWidth="1"/>
    <col min="1027" max="1027" width="8.28125" style="507" customWidth="1"/>
    <col min="1028" max="1028" width="9.7109375" style="507" customWidth="1"/>
    <col min="1029" max="1029" width="14.28125" style="507" customWidth="1"/>
    <col min="1030" max="1030" width="10.28125" style="507" customWidth="1"/>
    <col min="1031" max="1031" width="12.8515625" style="507" customWidth="1"/>
    <col min="1032" max="1032" width="9.28125" style="507" customWidth="1"/>
    <col min="1033" max="1033" width="14.28125" style="507" customWidth="1"/>
    <col min="1034" max="1034" width="9.28125" style="507" customWidth="1"/>
    <col min="1035" max="1035" width="12.140625" style="507" customWidth="1"/>
    <col min="1036" max="1036" width="23.421875" style="507" customWidth="1"/>
    <col min="1037" max="1037" width="41.8515625" style="507" customWidth="1"/>
    <col min="1038" max="1280" width="9.28125" style="507" customWidth="1"/>
    <col min="1281" max="1281" width="57.7109375" style="507" customWidth="1"/>
    <col min="1282" max="1282" width="5.00390625" style="507" customWidth="1"/>
    <col min="1283" max="1283" width="8.28125" style="507" customWidth="1"/>
    <col min="1284" max="1284" width="9.7109375" style="507" customWidth="1"/>
    <col min="1285" max="1285" width="14.28125" style="507" customWidth="1"/>
    <col min="1286" max="1286" width="10.28125" style="507" customWidth="1"/>
    <col min="1287" max="1287" width="12.8515625" style="507" customWidth="1"/>
    <col min="1288" max="1288" width="9.28125" style="507" customWidth="1"/>
    <col min="1289" max="1289" width="14.28125" style="507" customWidth="1"/>
    <col min="1290" max="1290" width="9.28125" style="507" customWidth="1"/>
    <col min="1291" max="1291" width="12.140625" style="507" customWidth="1"/>
    <col min="1292" max="1292" width="23.421875" style="507" customWidth="1"/>
    <col min="1293" max="1293" width="41.8515625" style="507" customWidth="1"/>
    <col min="1294" max="1536" width="9.28125" style="507" customWidth="1"/>
    <col min="1537" max="1537" width="57.7109375" style="507" customWidth="1"/>
    <col min="1538" max="1538" width="5.00390625" style="507" customWidth="1"/>
    <col min="1539" max="1539" width="8.28125" style="507" customWidth="1"/>
    <col min="1540" max="1540" width="9.7109375" style="507" customWidth="1"/>
    <col min="1541" max="1541" width="14.28125" style="507" customWidth="1"/>
    <col min="1542" max="1542" width="10.28125" style="507" customWidth="1"/>
    <col min="1543" max="1543" width="12.8515625" style="507" customWidth="1"/>
    <col min="1544" max="1544" width="9.28125" style="507" customWidth="1"/>
    <col min="1545" max="1545" width="14.28125" style="507" customWidth="1"/>
    <col min="1546" max="1546" width="9.28125" style="507" customWidth="1"/>
    <col min="1547" max="1547" width="12.140625" style="507" customWidth="1"/>
    <col min="1548" max="1548" width="23.421875" style="507" customWidth="1"/>
    <col min="1549" max="1549" width="41.8515625" style="507" customWidth="1"/>
    <col min="1550" max="1792" width="9.28125" style="507" customWidth="1"/>
    <col min="1793" max="1793" width="57.7109375" style="507" customWidth="1"/>
    <col min="1794" max="1794" width="5.00390625" style="507" customWidth="1"/>
    <col min="1795" max="1795" width="8.28125" style="507" customWidth="1"/>
    <col min="1796" max="1796" width="9.7109375" style="507" customWidth="1"/>
    <col min="1797" max="1797" width="14.28125" style="507" customWidth="1"/>
    <col min="1798" max="1798" width="10.28125" style="507" customWidth="1"/>
    <col min="1799" max="1799" width="12.8515625" style="507" customWidth="1"/>
    <col min="1800" max="1800" width="9.28125" style="507" customWidth="1"/>
    <col min="1801" max="1801" width="14.28125" style="507" customWidth="1"/>
    <col min="1802" max="1802" width="9.28125" style="507" customWidth="1"/>
    <col min="1803" max="1803" width="12.140625" style="507" customWidth="1"/>
    <col min="1804" max="1804" width="23.421875" style="507" customWidth="1"/>
    <col min="1805" max="1805" width="41.8515625" style="507" customWidth="1"/>
    <col min="1806" max="2048" width="9.28125" style="507" customWidth="1"/>
    <col min="2049" max="2049" width="57.7109375" style="507" customWidth="1"/>
    <col min="2050" max="2050" width="5.00390625" style="507" customWidth="1"/>
    <col min="2051" max="2051" width="8.28125" style="507" customWidth="1"/>
    <col min="2052" max="2052" width="9.7109375" style="507" customWidth="1"/>
    <col min="2053" max="2053" width="14.28125" style="507" customWidth="1"/>
    <col min="2054" max="2054" width="10.28125" style="507" customWidth="1"/>
    <col min="2055" max="2055" width="12.8515625" style="507" customWidth="1"/>
    <col min="2056" max="2056" width="9.28125" style="507" customWidth="1"/>
    <col min="2057" max="2057" width="14.28125" style="507" customWidth="1"/>
    <col min="2058" max="2058" width="9.28125" style="507" customWidth="1"/>
    <col min="2059" max="2059" width="12.140625" style="507" customWidth="1"/>
    <col min="2060" max="2060" width="23.421875" style="507" customWidth="1"/>
    <col min="2061" max="2061" width="41.8515625" style="507" customWidth="1"/>
    <col min="2062" max="2304" width="9.28125" style="507" customWidth="1"/>
    <col min="2305" max="2305" width="57.7109375" style="507" customWidth="1"/>
    <col min="2306" max="2306" width="5.00390625" style="507" customWidth="1"/>
    <col min="2307" max="2307" width="8.28125" style="507" customWidth="1"/>
    <col min="2308" max="2308" width="9.7109375" style="507" customWidth="1"/>
    <col min="2309" max="2309" width="14.28125" style="507" customWidth="1"/>
    <col min="2310" max="2310" width="10.28125" style="507" customWidth="1"/>
    <col min="2311" max="2311" width="12.8515625" style="507" customWidth="1"/>
    <col min="2312" max="2312" width="9.28125" style="507" customWidth="1"/>
    <col min="2313" max="2313" width="14.28125" style="507" customWidth="1"/>
    <col min="2314" max="2314" width="9.28125" style="507" customWidth="1"/>
    <col min="2315" max="2315" width="12.140625" style="507" customWidth="1"/>
    <col min="2316" max="2316" width="23.421875" style="507" customWidth="1"/>
    <col min="2317" max="2317" width="41.8515625" style="507" customWidth="1"/>
    <col min="2318" max="2560" width="9.28125" style="507" customWidth="1"/>
    <col min="2561" max="2561" width="57.7109375" style="507" customWidth="1"/>
    <col min="2562" max="2562" width="5.00390625" style="507" customWidth="1"/>
    <col min="2563" max="2563" width="8.28125" style="507" customWidth="1"/>
    <col min="2564" max="2564" width="9.7109375" style="507" customWidth="1"/>
    <col min="2565" max="2565" width="14.28125" style="507" customWidth="1"/>
    <col min="2566" max="2566" width="10.28125" style="507" customWidth="1"/>
    <col min="2567" max="2567" width="12.8515625" style="507" customWidth="1"/>
    <col min="2568" max="2568" width="9.28125" style="507" customWidth="1"/>
    <col min="2569" max="2569" width="14.28125" style="507" customWidth="1"/>
    <col min="2570" max="2570" width="9.28125" style="507" customWidth="1"/>
    <col min="2571" max="2571" width="12.140625" style="507" customWidth="1"/>
    <col min="2572" max="2572" width="23.421875" style="507" customWidth="1"/>
    <col min="2573" max="2573" width="41.8515625" style="507" customWidth="1"/>
    <col min="2574" max="2816" width="9.28125" style="507" customWidth="1"/>
    <col min="2817" max="2817" width="57.7109375" style="507" customWidth="1"/>
    <col min="2818" max="2818" width="5.00390625" style="507" customWidth="1"/>
    <col min="2819" max="2819" width="8.28125" style="507" customWidth="1"/>
    <col min="2820" max="2820" width="9.7109375" style="507" customWidth="1"/>
    <col min="2821" max="2821" width="14.28125" style="507" customWidth="1"/>
    <col min="2822" max="2822" width="10.28125" style="507" customWidth="1"/>
    <col min="2823" max="2823" width="12.8515625" style="507" customWidth="1"/>
    <col min="2824" max="2824" width="9.28125" style="507" customWidth="1"/>
    <col min="2825" max="2825" width="14.28125" style="507" customWidth="1"/>
    <col min="2826" max="2826" width="9.28125" style="507" customWidth="1"/>
    <col min="2827" max="2827" width="12.140625" style="507" customWidth="1"/>
    <col min="2828" max="2828" width="23.421875" style="507" customWidth="1"/>
    <col min="2829" max="2829" width="41.8515625" style="507" customWidth="1"/>
    <col min="2830" max="3072" width="9.28125" style="507" customWidth="1"/>
    <col min="3073" max="3073" width="57.7109375" style="507" customWidth="1"/>
    <col min="3074" max="3074" width="5.00390625" style="507" customWidth="1"/>
    <col min="3075" max="3075" width="8.28125" style="507" customWidth="1"/>
    <col min="3076" max="3076" width="9.7109375" style="507" customWidth="1"/>
    <col min="3077" max="3077" width="14.28125" style="507" customWidth="1"/>
    <col min="3078" max="3078" width="10.28125" style="507" customWidth="1"/>
    <col min="3079" max="3079" width="12.8515625" style="507" customWidth="1"/>
    <col min="3080" max="3080" width="9.28125" style="507" customWidth="1"/>
    <col min="3081" max="3081" width="14.28125" style="507" customWidth="1"/>
    <col min="3082" max="3082" width="9.28125" style="507" customWidth="1"/>
    <col min="3083" max="3083" width="12.140625" style="507" customWidth="1"/>
    <col min="3084" max="3084" width="23.421875" style="507" customWidth="1"/>
    <col min="3085" max="3085" width="41.8515625" style="507" customWidth="1"/>
    <col min="3086" max="3328" width="9.28125" style="507" customWidth="1"/>
    <col min="3329" max="3329" width="57.7109375" style="507" customWidth="1"/>
    <col min="3330" max="3330" width="5.00390625" style="507" customWidth="1"/>
    <col min="3331" max="3331" width="8.28125" style="507" customWidth="1"/>
    <col min="3332" max="3332" width="9.7109375" style="507" customWidth="1"/>
    <col min="3333" max="3333" width="14.28125" style="507" customWidth="1"/>
    <col min="3334" max="3334" width="10.28125" style="507" customWidth="1"/>
    <col min="3335" max="3335" width="12.8515625" style="507" customWidth="1"/>
    <col min="3336" max="3336" width="9.28125" style="507" customWidth="1"/>
    <col min="3337" max="3337" width="14.28125" style="507" customWidth="1"/>
    <col min="3338" max="3338" width="9.28125" style="507" customWidth="1"/>
    <col min="3339" max="3339" width="12.140625" style="507" customWidth="1"/>
    <col min="3340" max="3340" width="23.421875" style="507" customWidth="1"/>
    <col min="3341" max="3341" width="41.8515625" style="507" customWidth="1"/>
    <col min="3342" max="3584" width="9.28125" style="507" customWidth="1"/>
    <col min="3585" max="3585" width="57.7109375" style="507" customWidth="1"/>
    <col min="3586" max="3586" width="5.00390625" style="507" customWidth="1"/>
    <col min="3587" max="3587" width="8.28125" style="507" customWidth="1"/>
    <col min="3588" max="3588" width="9.7109375" style="507" customWidth="1"/>
    <col min="3589" max="3589" width="14.28125" style="507" customWidth="1"/>
    <col min="3590" max="3590" width="10.28125" style="507" customWidth="1"/>
    <col min="3591" max="3591" width="12.8515625" style="507" customWidth="1"/>
    <col min="3592" max="3592" width="9.28125" style="507" customWidth="1"/>
    <col min="3593" max="3593" width="14.28125" style="507" customWidth="1"/>
    <col min="3594" max="3594" width="9.28125" style="507" customWidth="1"/>
    <col min="3595" max="3595" width="12.140625" style="507" customWidth="1"/>
    <col min="3596" max="3596" width="23.421875" style="507" customWidth="1"/>
    <col min="3597" max="3597" width="41.8515625" style="507" customWidth="1"/>
    <col min="3598" max="3840" width="9.28125" style="507" customWidth="1"/>
    <col min="3841" max="3841" width="57.7109375" style="507" customWidth="1"/>
    <col min="3842" max="3842" width="5.00390625" style="507" customWidth="1"/>
    <col min="3843" max="3843" width="8.28125" style="507" customWidth="1"/>
    <col min="3844" max="3844" width="9.7109375" style="507" customWidth="1"/>
    <col min="3845" max="3845" width="14.28125" style="507" customWidth="1"/>
    <col min="3846" max="3846" width="10.28125" style="507" customWidth="1"/>
    <col min="3847" max="3847" width="12.8515625" style="507" customWidth="1"/>
    <col min="3848" max="3848" width="9.28125" style="507" customWidth="1"/>
    <col min="3849" max="3849" width="14.28125" style="507" customWidth="1"/>
    <col min="3850" max="3850" width="9.28125" style="507" customWidth="1"/>
    <col min="3851" max="3851" width="12.140625" style="507" customWidth="1"/>
    <col min="3852" max="3852" width="23.421875" style="507" customWidth="1"/>
    <col min="3853" max="3853" width="41.8515625" style="507" customWidth="1"/>
    <col min="3854" max="4096" width="9.28125" style="507" customWidth="1"/>
    <col min="4097" max="4097" width="57.7109375" style="507" customWidth="1"/>
    <col min="4098" max="4098" width="5.00390625" style="507" customWidth="1"/>
    <col min="4099" max="4099" width="8.28125" style="507" customWidth="1"/>
    <col min="4100" max="4100" width="9.7109375" style="507" customWidth="1"/>
    <col min="4101" max="4101" width="14.28125" style="507" customWidth="1"/>
    <col min="4102" max="4102" width="10.28125" style="507" customWidth="1"/>
    <col min="4103" max="4103" width="12.8515625" style="507" customWidth="1"/>
    <col min="4104" max="4104" width="9.28125" style="507" customWidth="1"/>
    <col min="4105" max="4105" width="14.28125" style="507" customWidth="1"/>
    <col min="4106" max="4106" width="9.28125" style="507" customWidth="1"/>
    <col min="4107" max="4107" width="12.140625" style="507" customWidth="1"/>
    <col min="4108" max="4108" width="23.421875" style="507" customWidth="1"/>
    <col min="4109" max="4109" width="41.8515625" style="507" customWidth="1"/>
    <col min="4110" max="4352" width="9.28125" style="507" customWidth="1"/>
    <col min="4353" max="4353" width="57.7109375" style="507" customWidth="1"/>
    <col min="4354" max="4354" width="5.00390625" style="507" customWidth="1"/>
    <col min="4355" max="4355" width="8.28125" style="507" customWidth="1"/>
    <col min="4356" max="4356" width="9.7109375" style="507" customWidth="1"/>
    <col min="4357" max="4357" width="14.28125" style="507" customWidth="1"/>
    <col min="4358" max="4358" width="10.28125" style="507" customWidth="1"/>
    <col min="4359" max="4359" width="12.8515625" style="507" customWidth="1"/>
    <col min="4360" max="4360" width="9.28125" style="507" customWidth="1"/>
    <col min="4361" max="4361" width="14.28125" style="507" customWidth="1"/>
    <col min="4362" max="4362" width="9.28125" style="507" customWidth="1"/>
    <col min="4363" max="4363" width="12.140625" style="507" customWidth="1"/>
    <col min="4364" max="4364" width="23.421875" style="507" customWidth="1"/>
    <col min="4365" max="4365" width="41.8515625" style="507" customWidth="1"/>
    <col min="4366" max="4608" width="9.28125" style="507" customWidth="1"/>
    <col min="4609" max="4609" width="57.7109375" style="507" customWidth="1"/>
    <col min="4610" max="4610" width="5.00390625" style="507" customWidth="1"/>
    <col min="4611" max="4611" width="8.28125" style="507" customWidth="1"/>
    <col min="4612" max="4612" width="9.7109375" style="507" customWidth="1"/>
    <col min="4613" max="4613" width="14.28125" style="507" customWidth="1"/>
    <col min="4614" max="4614" width="10.28125" style="507" customWidth="1"/>
    <col min="4615" max="4615" width="12.8515625" style="507" customWidth="1"/>
    <col min="4616" max="4616" width="9.28125" style="507" customWidth="1"/>
    <col min="4617" max="4617" width="14.28125" style="507" customWidth="1"/>
    <col min="4618" max="4618" width="9.28125" style="507" customWidth="1"/>
    <col min="4619" max="4619" width="12.140625" style="507" customWidth="1"/>
    <col min="4620" max="4620" width="23.421875" style="507" customWidth="1"/>
    <col min="4621" max="4621" width="41.8515625" style="507" customWidth="1"/>
    <col min="4622" max="4864" width="9.28125" style="507" customWidth="1"/>
    <col min="4865" max="4865" width="57.7109375" style="507" customWidth="1"/>
    <col min="4866" max="4866" width="5.00390625" style="507" customWidth="1"/>
    <col min="4867" max="4867" width="8.28125" style="507" customWidth="1"/>
    <col min="4868" max="4868" width="9.7109375" style="507" customWidth="1"/>
    <col min="4869" max="4869" width="14.28125" style="507" customWidth="1"/>
    <col min="4870" max="4870" width="10.28125" style="507" customWidth="1"/>
    <col min="4871" max="4871" width="12.8515625" style="507" customWidth="1"/>
    <col min="4872" max="4872" width="9.28125" style="507" customWidth="1"/>
    <col min="4873" max="4873" width="14.28125" style="507" customWidth="1"/>
    <col min="4874" max="4874" width="9.28125" style="507" customWidth="1"/>
    <col min="4875" max="4875" width="12.140625" style="507" customWidth="1"/>
    <col min="4876" max="4876" width="23.421875" style="507" customWidth="1"/>
    <col min="4877" max="4877" width="41.8515625" style="507" customWidth="1"/>
    <col min="4878" max="5120" width="9.28125" style="507" customWidth="1"/>
    <col min="5121" max="5121" width="57.7109375" style="507" customWidth="1"/>
    <col min="5122" max="5122" width="5.00390625" style="507" customWidth="1"/>
    <col min="5123" max="5123" width="8.28125" style="507" customWidth="1"/>
    <col min="5124" max="5124" width="9.7109375" style="507" customWidth="1"/>
    <col min="5125" max="5125" width="14.28125" style="507" customWidth="1"/>
    <col min="5126" max="5126" width="10.28125" style="507" customWidth="1"/>
    <col min="5127" max="5127" width="12.8515625" style="507" customWidth="1"/>
    <col min="5128" max="5128" width="9.28125" style="507" customWidth="1"/>
    <col min="5129" max="5129" width="14.28125" style="507" customWidth="1"/>
    <col min="5130" max="5130" width="9.28125" style="507" customWidth="1"/>
    <col min="5131" max="5131" width="12.140625" style="507" customWidth="1"/>
    <col min="5132" max="5132" width="23.421875" style="507" customWidth="1"/>
    <col min="5133" max="5133" width="41.8515625" style="507" customWidth="1"/>
    <col min="5134" max="5376" width="9.28125" style="507" customWidth="1"/>
    <col min="5377" max="5377" width="57.7109375" style="507" customWidth="1"/>
    <col min="5378" max="5378" width="5.00390625" style="507" customWidth="1"/>
    <col min="5379" max="5379" width="8.28125" style="507" customWidth="1"/>
    <col min="5380" max="5380" width="9.7109375" style="507" customWidth="1"/>
    <col min="5381" max="5381" width="14.28125" style="507" customWidth="1"/>
    <col min="5382" max="5382" width="10.28125" style="507" customWidth="1"/>
    <col min="5383" max="5383" width="12.8515625" style="507" customWidth="1"/>
    <col min="5384" max="5384" width="9.28125" style="507" customWidth="1"/>
    <col min="5385" max="5385" width="14.28125" style="507" customWidth="1"/>
    <col min="5386" max="5386" width="9.28125" style="507" customWidth="1"/>
    <col min="5387" max="5387" width="12.140625" style="507" customWidth="1"/>
    <col min="5388" max="5388" width="23.421875" style="507" customWidth="1"/>
    <col min="5389" max="5389" width="41.8515625" style="507" customWidth="1"/>
    <col min="5390" max="5632" width="9.28125" style="507" customWidth="1"/>
    <col min="5633" max="5633" width="57.7109375" style="507" customWidth="1"/>
    <col min="5634" max="5634" width="5.00390625" style="507" customWidth="1"/>
    <col min="5635" max="5635" width="8.28125" style="507" customWidth="1"/>
    <col min="5636" max="5636" width="9.7109375" style="507" customWidth="1"/>
    <col min="5637" max="5637" width="14.28125" style="507" customWidth="1"/>
    <col min="5638" max="5638" width="10.28125" style="507" customWidth="1"/>
    <col min="5639" max="5639" width="12.8515625" style="507" customWidth="1"/>
    <col min="5640" max="5640" width="9.28125" style="507" customWidth="1"/>
    <col min="5641" max="5641" width="14.28125" style="507" customWidth="1"/>
    <col min="5642" max="5642" width="9.28125" style="507" customWidth="1"/>
    <col min="5643" max="5643" width="12.140625" style="507" customWidth="1"/>
    <col min="5644" max="5644" width="23.421875" style="507" customWidth="1"/>
    <col min="5645" max="5645" width="41.8515625" style="507" customWidth="1"/>
    <col min="5646" max="5888" width="9.28125" style="507" customWidth="1"/>
    <col min="5889" max="5889" width="57.7109375" style="507" customWidth="1"/>
    <col min="5890" max="5890" width="5.00390625" style="507" customWidth="1"/>
    <col min="5891" max="5891" width="8.28125" style="507" customWidth="1"/>
    <col min="5892" max="5892" width="9.7109375" style="507" customWidth="1"/>
    <col min="5893" max="5893" width="14.28125" style="507" customWidth="1"/>
    <col min="5894" max="5894" width="10.28125" style="507" customWidth="1"/>
    <col min="5895" max="5895" width="12.8515625" style="507" customWidth="1"/>
    <col min="5896" max="5896" width="9.28125" style="507" customWidth="1"/>
    <col min="5897" max="5897" width="14.28125" style="507" customWidth="1"/>
    <col min="5898" max="5898" width="9.28125" style="507" customWidth="1"/>
    <col min="5899" max="5899" width="12.140625" style="507" customWidth="1"/>
    <col min="5900" max="5900" width="23.421875" style="507" customWidth="1"/>
    <col min="5901" max="5901" width="41.8515625" style="507" customWidth="1"/>
    <col min="5902" max="6144" width="9.28125" style="507" customWidth="1"/>
    <col min="6145" max="6145" width="57.7109375" style="507" customWidth="1"/>
    <col min="6146" max="6146" width="5.00390625" style="507" customWidth="1"/>
    <col min="6147" max="6147" width="8.28125" style="507" customWidth="1"/>
    <col min="6148" max="6148" width="9.7109375" style="507" customWidth="1"/>
    <col min="6149" max="6149" width="14.28125" style="507" customWidth="1"/>
    <col min="6150" max="6150" width="10.28125" style="507" customWidth="1"/>
    <col min="6151" max="6151" width="12.8515625" style="507" customWidth="1"/>
    <col min="6152" max="6152" width="9.28125" style="507" customWidth="1"/>
    <col min="6153" max="6153" width="14.28125" style="507" customWidth="1"/>
    <col min="6154" max="6154" width="9.28125" style="507" customWidth="1"/>
    <col min="6155" max="6155" width="12.140625" style="507" customWidth="1"/>
    <col min="6156" max="6156" width="23.421875" style="507" customWidth="1"/>
    <col min="6157" max="6157" width="41.8515625" style="507" customWidth="1"/>
    <col min="6158" max="6400" width="9.28125" style="507" customWidth="1"/>
    <col min="6401" max="6401" width="57.7109375" style="507" customWidth="1"/>
    <col min="6402" max="6402" width="5.00390625" style="507" customWidth="1"/>
    <col min="6403" max="6403" width="8.28125" style="507" customWidth="1"/>
    <col min="6404" max="6404" width="9.7109375" style="507" customWidth="1"/>
    <col min="6405" max="6405" width="14.28125" style="507" customWidth="1"/>
    <col min="6406" max="6406" width="10.28125" style="507" customWidth="1"/>
    <col min="6407" max="6407" width="12.8515625" style="507" customWidth="1"/>
    <col min="6408" max="6408" width="9.28125" style="507" customWidth="1"/>
    <col min="6409" max="6409" width="14.28125" style="507" customWidth="1"/>
    <col min="6410" max="6410" width="9.28125" style="507" customWidth="1"/>
    <col min="6411" max="6411" width="12.140625" style="507" customWidth="1"/>
    <col min="6412" max="6412" width="23.421875" style="507" customWidth="1"/>
    <col min="6413" max="6413" width="41.8515625" style="507" customWidth="1"/>
    <col min="6414" max="6656" width="9.28125" style="507" customWidth="1"/>
    <col min="6657" max="6657" width="57.7109375" style="507" customWidth="1"/>
    <col min="6658" max="6658" width="5.00390625" style="507" customWidth="1"/>
    <col min="6659" max="6659" width="8.28125" style="507" customWidth="1"/>
    <col min="6660" max="6660" width="9.7109375" style="507" customWidth="1"/>
    <col min="6661" max="6661" width="14.28125" style="507" customWidth="1"/>
    <col min="6662" max="6662" width="10.28125" style="507" customWidth="1"/>
    <col min="6663" max="6663" width="12.8515625" style="507" customWidth="1"/>
    <col min="6664" max="6664" width="9.28125" style="507" customWidth="1"/>
    <col min="6665" max="6665" width="14.28125" style="507" customWidth="1"/>
    <col min="6666" max="6666" width="9.28125" style="507" customWidth="1"/>
    <col min="6667" max="6667" width="12.140625" style="507" customWidth="1"/>
    <col min="6668" max="6668" width="23.421875" style="507" customWidth="1"/>
    <col min="6669" max="6669" width="41.8515625" style="507" customWidth="1"/>
    <col min="6670" max="6912" width="9.28125" style="507" customWidth="1"/>
    <col min="6913" max="6913" width="57.7109375" style="507" customWidth="1"/>
    <col min="6914" max="6914" width="5.00390625" style="507" customWidth="1"/>
    <col min="6915" max="6915" width="8.28125" style="507" customWidth="1"/>
    <col min="6916" max="6916" width="9.7109375" style="507" customWidth="1"/>
    <col min="6917" max="6917" width="14.28125" style="507" customWidth="1"/>
    <col min="6918" max="6918" width="10.28125" style="507" customWidth="1"/>
    <col min="6919" max="6919" width="12.8515625" style="507" customWidth="1"/>
    <col min="6920" max="6920" width="9.28125" style="507" customWidth="1"/>
    <col min="6921" max="6921" width="14.28125" style="507" customWidth="1"/>
    <col min="6922" max="6922" width="9.28125" style="507" customWidth="1"/>
    <col min="6923" max="6923" width="12.140625" style="507" customWidth="1"/>
    <col min="6924" max="6924" width="23.421875" style="507" customWidth="1"/>
    <col min="6925" max="6925" width="41.8515625" style="507" customWidth="1"/>
    <col min="6926" max="7168" width="9.28125" style="507" customWidth="1"/>
    <col min="7169" max="7169" width="57.7109375" style="507" customWidth="1"/>
    <col min="7170" max="7170" width="5.00390625" style="507" customWidth="1"/>
    <col min="7171" max="7171" width="8.28125" style="507" customWidth="1"/>
    <col min="7172" max="7172" width="9.7109375" style="507" customWidth="1"/>
    <col min="7173" max="7173" width="14.28125" style="507" customWidth="1"/>
    <col min="7174" max="7174" width="10.28125" style="507" customWidth="1"/>
    <col min="7175" max="7175" width="12.8515625" style="507" customWidth="1"/>
    <col min="7176" max="7176" width="9.28125" style="507" customWidth="1"/>
    <col min="7177" max="7177" width="14.28125" style="507" customWidth="1"/>
    <col min="7178" max="7178" width="9.28125" style="507" customWidth="1"/>
    <col min="7179" max="7179" width="12.140625" style="507" customWidth="1"/>
    <col min="7180" max="7180" width="23.421875" style="507" customWidth="1"/>
    <col min="7181" max="7181" width="41.8515625" style="507" customWidth="1"/>
    <col min="7182" max="7424" width="9.28125" style="507" customWidth="1"/>
    <col min="7425" max="7425" width="57.7109375" style="507" customWidth="1"/>
    <col min="7426" max="7426" width="5.00390625" style="507" customWidth="1"/>
    <col min="7427" max="7427" width="8.28125" style="507" customWidth="1"/>
    <col min="7428" max="7428" width="9.7109375" style="507" customWidth="1"/>
    <col min="7429" max="7429" width="14.28125" style="507" customWidth="1"/>
    <col min="7430" max="7430" width="10.28125" style="507" customWidth="1"/>
    <col min="7431" max="7431" width="12.8515625" style="507" customWidth="1"/>
    <col min="7432" max="7432" width="9.28125" style="507" customWidth="1"/>
    <col min="7433" max="7433" width="14.28125" style="507" customWidth="1"/>
    <col min="7434" max="7434" width="9.28125" style="507" customWidth="1"/>
    <col min="7435" max="7435" width="12.140625" style="507" customWidth="1"/>
    <col min="7436" max="7436" width="23.421875" style="507" customWidth="1"/>
    <col min="7437" max="7437" width="41.8515625" style="507" customWidth="1"/>
    <col min="7438" max="7680" width="9.28125" style="507" customWidth="1"/>
    <col min="7681" max="7681" width="57.7109375" style="507" customWidth="1"/>
    <col min="7682" max="7682" width="5.00390625" style="507" customWidth="1"/>
    <col min="7683" max="7683" width="8.28125" style="507" customWidth="1"/>
    <col min="7684" max="7684" width="9.7109375" style="507" customWidth="1"/>
    <col min="7685" max="7685" width="14.28125" style="507" customWidth="1"/>
    <col min="7686" max="7686" width="10.28125" style="507" customWidth="1"/>
    <col min="7687" max="7687" width="12.8515625" style="507" customWidth="1"/>
    <col min="7688" max="7688" width="9.28125" style="507" customWidth="1"/>
    <col min="7689" max="7689" width="14.28125" style="507" customWidth="1"/>
    <col min="7690" max="7690" width="9.28125" style="507" customWidth="1"/>
    <col min="7691" max="7691" width="12.140625" style="507" customWidth="1"/>
    <col min="7692" max="7692" width="23.421875" style="507" customWidth="1"/>
    <col min="7693" max="7693" width="41.8515625" style="507" customWidth="1"/>
    <col min="7694" max="7936" width="9.28125" style="507" customWidth="1"/>
    <col min="7937" max="7937" width="57.7109375" style="507" customWidth="1"/>
    <col min="7938" max="7938" width="5.00390625" style="507" customWidth="1"/>
    <col min="7939" max="7939" width="8.28125" style="507" customWidth="1"/>
    <col min="7940" max="7940" width="9.7109375" style="507" customWidth="1"/>
    <col min="7941" max="7941" width="14.28125" style="507" customWidth="1"/>
    <col min="7942" max="7942" width="10.28125" style="507" customWidth="1"/>
    <col min="7943" max="7943" width="12.8515625" style="507" customWidth="1"/>
    <col min="7944" max="7944" width="9.28125" style="507" customWidth="1"/>
    <col min="7945" max="7945" width="14.28125" style="507" customWidth="1"/>
    <col min="7946" max="7946" width="9.28125" style="507" customWidth="1"/>
    <col min="7947" max="7947" width="12.140625" style="507" customWidth="1"/>
    <col min="7948" max="7948" width="23.421875" style="507" customWidth="1"/>
    <col min="7949" max="7949" width="41.8515625" style="507" customWidth="1"/>
    <col min="7950" max="8192" width="9.28125" style="507" customWidth="1"/>
    <col min="8193" max="8193" width="57.7109375" style="507" customWidth="1"/>
    <col min="8194" max="8194" width="5.00390625" style="507" customWidth="1"/>
    <col min="8195" max="8195" width="8.28125" style="507" customWidth="1"/>
    <col min="8196" max="8196" width="9.7109375" style="507" customWidth="1"/>
    <col min="8197" max="8197" width="14.28125" style="507" customWidth="1"/>
    <col min="8198" max="8198" width="10.28125" style="507" customWidth="1"/>
    <col min="8199" max="8199" width="12.8515625" style="507" customWidth="1"/>
    <col min="8200" max="8200" width="9.28125" style="507" customWidth="1"/>
    <col min="8201" max="8201" width="14.28125" style="507" customWidth="1"/>
    <col min="8202" max="8202" width="9.28125" style="507" customWidth="1"/>
    <col min="8203" max="8203" width="12.140625" style="507" customWidth="1"/>
    <col min="8204" max="8204" width="23.421875" style="507" customWidth="1"/>
    <col min="8205" max="8205" width="41.8515625" style="507" customWidth="1"/>
    <col min="8206" max="8448" width="9.28125" style="507" customWidth="1"/>
    <col min="8449" max="8449" width="57.7109375" style="507" customWidth="1"/>
    <col min="8450" max="8450" width="5.00390625" style="507" customWidth="1"/>
    <col min="8451" max="8451" width="8.28125" style="507" customWidth="1"/>
    <col min="8452" max="8452" width="9.7109375" style="507" customWidth="1"/>
    <col min="8453" max="8453" width="14.28125" style="507" customWidth="1"/>
    <col min="8454" max="8454" width="10.28125" style="507" customWidth="1"/>
    <col min="8455" max="8455" width="12.8515625" style="507" customWidth="1"/>
    <col min="8456" max="8456" width="9.28125" style="507" customWidth="1"/>
    <col min="8457" max="8457" width="14.28125" style="507" customWidth="1"/>
    <col min="8458" max="8458" width="9.28125" style="507" customWidth="1"/>
    <col min="8459" max="8459" width="12.140625" style="507" customWidth="1"/>
    <col min="8460" max="8460" width="23.421875" style="507" customWidth="1"/>
    <col min="8461" max="8461" width="41.8515625" style="507" customWidth="1"/>
    <col min="8462" max="8704" width="9.28125" style="507" customWidth="1"/>
    <col min="8705" max="8705" width="57.7109375" style="507" customWidth="1"/>
    <col min="8706" max="8706" width="5.00390625" style="507" customWidth="1"/>
    <col min="8707" max="8707" width="8.28125" style="507" customWidth="1"/>
    <col min="8708" max="8708" width="9.7109375" style="507" customWidth="1"/>
    <col min="8709" max="8709" width="14.28125" style="507" customWidth="1"/>
    <col min="8710" max="8710" width="10.28125" style="507" customWidth="1"/>
    <col min="8711" max="8711" width="12.8515625" style="507" customWidth="1"/>
    <col min="8712" max="8712" width="9.28125" style="507" customWidth="1"/>
    <col min="8713" max="8713" width="14.28125" style="507" customWidth="1"/>
    <col min="8714" max="8714" width="9.28125" style="507" customWidth="1"/>
    <col min="8715" max="8715" width="12.140625" style="507" customWidth="1"/>
    <col min="8716" max="8716" width="23.421875" style="507" customWidth="1"/>
    <col min="8717" max="8717" width="41.8515625" style="507" customWidth="1"/>
    <col min="8718" max="8960" width="9.28125" style="507" customWidth="1"/>
    <col min="8961" max="8961" width="57.7109375" style="507" customWidth="1"/>
    <col min="8962" max="8962" width="5.00390625" style="507" customWidth="1"/>
    <col min="8963" max="8963" width="8.28125" style="507" customWidth="1"/>
    <col min="8964" max="8964" width="9.7109375" style="507" customWidth="1"/>
    <col min="8965" max="8965" width="14.28125" style="507" customWidth="1"/>
    <col min="8966" max="8966" width="10.28125" style="507" customWidth="1"/>
    <col min="8967" max="8967" width="12.8515625" style="507" customWidth="1"/>
    <col min="8968" max="8968" width="9.28125" style="507" customWidth="1"/>
    <col min="8969" max="8969" width="14.28125" style="507" customWidth="1"/>
    <col min="8970" max="8970" width="9.28125" style="507" customWidth="1"/>
    <col min="8971" max="8971" width="12.140625" style="507" customWidth="1"/>
    <col min="8972" max="8972" width="23.421875" style="507" customWidth="1"/>
    <col min="8973" max="8973" width="41.8515625" style="507" customWidth="1"/>
    <col min="8974" max="9216" width="9.28125" style="507" customWidth="1"/>
    <col min="9217" max="9217" width="57.7109375" style="507" customWidth="1"/>
    <col min="9218" max="9218" width="5.00390625" style="507" customWidth="1"/>
    <col min="9219" max="9219" width="8.28125" style="507" customWidth="1"/>
    <col min="9220" max="9220" width="9.7109375" style="507" customWidth="1"/>
    <col min="9221" max="9221" width="14.28125" style="507" customWidth="1"/>
    <col min="9222" max="9222" width="10.28125" style="507" customWidth="1"/>
    <col min="9223" max="9223" width="12.8515625" style="507" customWidth="1"/>
    <col min="9224" max="9224" width="9.28125" style="507" customWidth="1"/>
    <col min="9225" max="9225" width="14.28125" style="507" customWidth="1"/>
    <col min="9226" max="9226" width="9.28125" style="507" customWidth="1"/>
    <col min="9227" max="9227" width="12.140625" style="507" customWidth="1"/>
    <col min="9228" max="9228" width="23.421875" style="507" customWidth="1"/>
    <col min="9229" max="9229" width="41.8515625" style="507" customWidth="1"/>
    <col min="9230" max="9472" width="9.28125" style="507" customWidth="1"/>
    <col min="9473" max="9473" width="57.7109375" style="507" customWidth="1"/>
    <col min="9474" max="9474" width="5.00390625" style="507" customWidth="1"/>
    <col min="9475" max="9475" width="8.28125" style="507" customWidth="1"/>
    <col min="9476" max="9476" width="9.7109375" style="507" customWidth="1"/>
    <col min="9477" max="9477" width="14.28125" style="507" customWidth="1"/>
    <col min="9478" max="9478" width="10.28125" style="507" customWidth="1"/>
    <col min="9479" max="9479" width="12.8515625" style="507" customWidth="1"/>
    <col min="9480" max="9480" width="9.28125" style="507" customWidth="1"/>
    <col min="9481" max="9481" width="14.28125" style="507" customWidth="1"/>
    <col min="9482" max="9482" width="9.28125" style="507" customWidth="1"/>
    <col min="9483" max="9483" width="12.140625" style="507" customWidth="1"/>
    <col min="9484" max="9484" width="23.421875" style="507" customWidth="1"/>
    <col min="9485" max="9485" width="41.8515625" style="507" customWidth="1"/>
    <col min="9486" max="9728" width="9.28125" style="507" customWidth="1"/>
    <col min="9729" max="9729" width="57.7109375" style="507" customWidth="1"/>
    <col min="9730" max="9730" width="5.00390625" style="507" customWidth="1"/>
    <col min="9731" max="9731" width="8.28125" style="507" customWidth="1"/>
    <col min="9732" max="9732" width="9.7109375" style="507" customWidth="1"/>
    <col min="9733" max="9733" width="14.28125" style="507" customWidth="1"/>
    <col min="9734" max="9734" width="10.28125" style="507" customWidth="1"/>
    <col min="9735" max="9735" width="12.8515625" style="507" customWidth="1"/>
    <col min="9736" max="9736" width="9.28125" style="507" customWidth="1"/>
    <col min="9737" max="9737" width="14.28125" style="507" customWidth="1"/>
    <col min="9738" max="9738" width="9.28125" style="507" customWidth="1"/>
    <col min="9739" max="9739" width="12.140625" style="507" customWidth="1"/>
    <col min="9740" max="9740" width="23.421875" style="507" customWidth="1"/>
    <col min="9741" max="9741" width="41.8515625" style="507" customWidth="1"/>
    <col min="9742" max="9984" width="9.28125" style="507" customWidth="1"/>
    <col min="9985" max="9985" width="57.7109375" style="507" customWidth="1"/>
    <col min="9986" max="9986" width="5.00390625" style="507" customWidth="1"/>
    <col min="9987" max="9987" width="8.28125" style="507" customWidth="1"/>
    <col min="9988" max="9988" width="9.7109375" style="507" customWidth="1"/>
    <col min="9989" max="9989" width="14.28125" style="507" customWidth="1"/>
    <col min="9990" max="9990" width="10.28125" style="507" customWidth="1"/>
    <col min="9991" max="9991" width="12.8515625" style="507" customWidth="1"/>
    <col min="9992" max="9992" width="9.28125" style="507" customWidth="1"/>
    <col min="9993" max="9993" width="14.28125" style="507" customWidth="1"/>
    <col min="9994" max="9994" width="9.28125" style="507" customWidth="1"/>
    <col min="9995" max="9995" width="12.140625" style="507" customWidth="1"/>
    <col min="9996" max="9996" width="23.421875" style="507" customWidth="1"/>
    <col min="9997" max="9997" width="41.8515625" style="507" customWidth="1"/>
    <col min="9998" max="10240" width="9.28125" style="507" customWidth="1"/>
    <col min="10241" max="10241" width="57.7109375" style="507" customWidth="1"/>
    <col min="10242" max="10242" width="5.00390625" style="507" customWidth="1"/>
    <col min="10243" max="10243" width="8.28125" style="507" customWidth="1"/>
    <col min="10244" max="10244" width="9.7109375" style="507" customWidth="1"/>
    <col min="10245" max="10245" width="14.28125" style="507" customWidth="1"/>
    <col min="10246" max="10246" width="10.28125" style="507" customWidth="1"/>
    <col min="10247" max="10247" width="12.8515625" style="507" customWidth="1"/>
    <col min="10248" max="10248" width="9.28125" style="507" customWidth="1"/>
    <col min="10249" max="10249" width="14.28125" style="507" customWidth="1"/>
    <col min="10250" max="10250" width="9.28125" style="507" customWidth="1"/>
    <col min="10251" max="10251" width="12.140625" style="507" customWidth="1"/>
    <col min="10252" max="10252" width="23.421875" style="507" customWidth="1"/>
    <col min="10253" max="10253" width="41.8515625" style="507" customWidth="1"/>
    <col min="10254" max="10496" width="9.28125" style="507" customWidth="1"/>
    <col min="10497" max="10497" width="57.7109375" style="507" customWidth="1"/>
    <col min="10498" max="10498" width="5.00390625" style="507" customWidth="1"/>
    <col min="10499" max="10499" width="8.28125" style="507" customWidth="1"/>
    <col min="10500" max="10500" width="9.7109375" style="507" customWidth="1"/>
    <col min="10501" max="10501" width="14.28125" style="507" customWidth="1"/>
    <col min="10502" max="10502" width="10.28125" style="507" customWidth="1"/>
    <col min="10503" max="10503" width="12.8515625" style="507" customWidth="1"/>
    <col min="10504" max="10504" width="9.28125" style="507" customWidth="1"/>
    <col min="10505" max="10505" width="14.28125" style="507" customWidth="1"/>
    <col min="10506" max="10506" width="9.28125" style="507" customWidth="1"/>
    <col min="10507" max="10507" width="12.140625" style="507" customWidth="1"/>
    <col min="10508" max="10508" width="23.421875" style="507" customWidth="1"/>
    <col min="10509" max="10509" width="41.8515625" style="507" customWidth="1"/>
    <col min="10510" max="10752" width="9.28125" style="507" customWidth="1"/>
    <col min="10753" max="10753" width="57.7109375" style="507" customWidth="1"/>
    <col min="10754" max="10754" width="5.00390625" style="507" customWidth="1"/>
    <col min="10755" max="10755" width="8.28125" style="507" customWidth="1"/>
    <col min="10756" max="10756" width="9.7109375" style="507" customWidth="1"/>
    <col min="10757" max="10757" width="14.28125" style="507" customWidth="1"/>
    <col min="10758" max="10758" width="10.28125" style="507" customWidth="1"/>
    <col min="10759" max="10759" width="12.8515625" style="507" customWidth="1"/>
    <col min="10760" max="10760" width="9.28125" style="507" customWidth="1"/>
    <col min="10761" max="10761" width="14.28125" style="507" customWidth="1"/>
    <col min="10762" max="10762" width="9.28125" style="507" customWidth="1"/>
    <col min="10763" max="10763" width="12.140625" style="507" customWidth="1"/>
    <col min="10764" max="10764" width="23.421875" style="507" customWidth="1"/>
    <col min="10765" max="10765" width="41.8515625" style="507" customWidth="1"/>
    <col min="10766" max="11008" width="9.28125" style="507" customWidth="1"/>
    <col min="11009" max="11009" width="57.7109375" style="507" customWidth="1"/>
    <col min="11010" max="11010" width="5.00390625" style="507" customWidth="1"/>
    <col min="11011" max="11011" width="8.28125" style="507" customWidth="1"/>
    <col min="11012" max="11012" width="9.7109375" style="507" customWidth="1"/>
    <col min="11013" max="11013" width="14.28125" style="507" customWidth="1"/>
    <col min="11014" max="11014" width="10.28125" style="507" customWidth="1"/>
    <col min="11015" max="11015" width="12.8515625" style="507" customWidth="1"/>
    <col min="11016" max="11016" width="9.28125" style="507" customWidth="1"/>
    <col min="11017" max="11017" width="14.28125" style="507" customWidth="1"/>
    <col min="11018" max="11018" width="9.28125" style="507" customWidth="1"/>
    <col min="11019" max="11019" width="12.140625" style="507" customWidth="1"/>
    <col min="11020" max="11020" width="23.421875" style="507" customWidth="1"/>
    <col min="11021" max="11021" width="41.8515625" style="507" customWidth="1"/>
    <col min="11022" max="11264" width="9.28125" style="507" customWidth="1"/>
    <col min="11265" max="11265" width="57.7109375" style="507" customWidth="1"/>
    <col min="11266" max="11266" width="5.00390625" style="507" customWidth="1"/>
    <col min="11267" max="11267" width="8.28125" style="507" customWidth="1"/>
    <col min="11268" max="11268" width="9.7109375" style="507" customWidth="1"/>
    <col min="11269" max="11269" width="14.28125" style="507" customWidth="1"/>
    <col min="11270" max="11270" width="10.28125" style="507" customWidth="1"/>
    <col min="11271" max="11271" width="12.8515625" style="507" customWidth="1"/>
    <col min="11272" max="11272" width="9.28125" style="507" customWidth="1"/>
    <col min="11273" max="11273" width="14.28125" style="507" customWidth="1"/>
    <col min="11274" max="11274" width="9.28125" style="507" customWidth="1"/>
    <col min="11275" max="11275" width="12.140625" style="507" customWidth="1"/>
    <col min="11276" max="11276" width="23.421875" style="507" customWidth="1"/>
    <col min="11277" max="11277" width="41.8515625" style="507" customWidth="1"/>
    <col min="11278" max="11520" width="9.28125" style="507" customWidth="1"/>
    <col min="11521" max="11521" width="57.7109375" style="507" customWidth="1"/>
    <col min="11522" max="11522" width="5.00390625" style="507" customWidth="1"/>
    <col min="11523" max="11523" width="8.28125" style="507" customWidth="1"/>
    <col min="11524" max="11524" width="9.7109375" style="507" customWidth="1"/>
    <col min="11525" max="11525" width="14.28125" style="507" customWidth="1"/>
    <col min="11526" max="11526" width="10.28125" style="507" customWidth="1"/>
    <col min="11527" max="11527" width="12.8515625" style="507" customWidth="1"/>
    <col min="11528" max="11528" width="9.28125" style="507" customWidth="1"/>
    <col min="11529" max="11529" width="14.28125" style="507" customWidth="1"/>
    <col min="11530" max="11530" width="9.28125" style="507" customWidth="1"/>
    <col min="11531" max="11531" width="12.140625" style="507" customWidth="1"/>
    <col min="11532" max="11532" width="23.421875" style="507" customWidth="1"/>
    <col min="11533" max="11533" width="41.8515625" style="507" customWidth="1"/>
    <col min="11534" max="11776" width="9.28125" style="507" customWidth="1"/>
    <col min="11777" max="11777" width="57.7109375" style="507" customWidth="1"/>
    <col min="11778" max="11778" width="5.00390625" style="507" customWidth="1"/>
    <col min="11779" max="11779" width="8.28125" style="507" customWidth="1"/>
    <col min="11780" max="11780" width="9.7109375" style="507" customWidth="1"/>
    <col min="11781" max="11781" width="14.28125" style="507" customWidth="1"/>
    <col min="11782" max="11782" width="10.28125" style="507" customWidth="1"/>
    <col min="11783" max="11783" width="12.8515625" style="507" customWidth="1"/>
    <col min="11784" max="11784" width="9.28125" style="507" customWidth="1"/>
    <col min="11785" max="11785" width="14.28125" style="507" customWidth="1"/>
    <col min="11786" max="11786" width="9.28125" style="507" customWidth="1"/>
    <col min="11787" max="11787" width="12.140625" style="507" customWidth="1"/>
    <col min="11788" max="11788" width="23.421875" style="507" customWidth="1"/>
    <col min="11789" max="11789" width="41.8515625" style="507" customWidth="1"/>
    <col min="11790" max="12032" width="9.28125" style="507" customWidth="1"/>
    <col min="12033" max="12033" width="57.7109375" style="507" customWidth="1"/>
    <col min="12034" max="12034" width="5.00390625" style="507" customWidth="1"/>
    <col min="12035" max="12035" width="8.28125" style="507" customWidth="1"/>
    <col min="12036" max="12036" width="9.7109375" style="507" customWidth="1"/>
    <col min="12037" max="12037" width="14.28125" style="507" customWidth="1"/>
    <col min="12038" max="12038" width="10.28125" style="507" customWidth="1"/>
    <col min="12039" max="12039" width="12.8515625" style="507" customWidth="1"/>
    <col min="12040" max="12040" width="9.28125" style="507" customWidth="1"/>
    <col min="12041" max="12041" width="14.28125" style="507" customWidth="1"/>
    <col min="12042" max="12042" width="9.28125" style="507" customWidth="1"/>
    <col min="12043" max="12043" width="12.140625" style="507" customWidth="1"/>
    <col min="12044" max="12044" width="23.421875" style="507" customWidth="1"/>
    <col min="12045" max="12045" width="41.8515625" style="507" customWidth="1"/>
    <col min="12046" max="12288" width="9.28125" style="507" customWidth="1"/>
    <col min="12289" max="12289" width="57.7109375" style="507" customWidth="1"/>
    <col min="12290" max="12290" width="5.00390625" style="507" customWidth="1"/>
    <col min="12291" max="12291" width="8.28125" style="507" customWidth="1"/>
    <col min="12292" max="12292" width="9.7109375" style="507" customWidth="1"/>
    <col min="12293" max="12293" width="14.28125" style="507" customWidth="1"/>
    <col min="12294" max="12294" width="10.28125" style="507" customWidth="1"/>
    <col min="12295" max="12295" width="12.8515625" style="507" customWidth="1"/>
    <col min="12296" max="12296" width="9.28125" style="507" customWidth="1"/>
    <col min="12297" max="12297" width="14.28125" style="507" customWidth="1"/>
    <col min="12298" max="12298" width="9.28125" style="507" customWidth="1"/>
    <col min="12299" max="12299" width="12.140625" style="507" customWidth="1"/>
    <col min="12300" max="12300" width="23.421875" style="507" customWidth="1"/>
    <col min="12301" max="12301" width="41.8515625" style="507" customWidth="1"/>
    <col min="12302" max="12544" width="9.28125" style="507" customWidth="1"/>
    <col min="12545" max="12545" width="57.7109375" style="507" customWidth="1"/>
    <col min="12546" max="12546" width="5.00390625" style="507" customWidth="1"/>
    <col min="12547" max="12547" width="8.28125" style="507" customWidth="1"/>
    <col min="12548" max="12548" width="9.7109375" style="507" customWidth="1"/>
    <col min="12549" max="12549" width="14.28125" style="507" customWidth="1"/>
    <col min="12550" max="12550" width="10.28125" style="507" customWidth="1"/>
    <col min="12551" max="12551" width="12.8515625" style="507" customWidth="1"/>
    <col min="12552" max="12552" width="9.28125" style="507" customWidth="1"/>
    <col min="12553" max="12553" width="14.28125" style="507" customWidth="1"/>
    <col min="12554" max="12554" width="9.28125" style="507" customWidth="1"/>
    <col min="12555" max="12555" width="12.140625" style="507" customWidth="1"/>
    <col min="12556" max="12556" width="23.421875" style="507" customWidth="1"/>
    <col min="12557" max="12557" width="41.8515625" style="507" customWidth="1"/>
    <col min="12558" max="12800" width="9.28125" style="507" customWidth="1"/>
    <col min="12801" max="12801" width="57.7109375" style="507" customWidth="1"/>
    <col min="12802" max="12802" width="5.00390625" style="507" customWidth="1"/>
    <col min="12803" max="12803" width="8.28125" style="507" customWidth="1"/>
    <col min="12804" max="12804" width="9.7109375" style="507" customWidth="1"/>
    <col min="12805" max="12805" width="14.28125" style="507" customWidth="1"/>
    <col min="12806" max="12806" width="10.28125" style="507" customWidth="1"/>
    <col min="12807" max="12807" width="12.8515625" style="507" customWidth="1"/>
    <col min="12808" max="12808" width="9.28125" style="507" customWidth="1"/>
    <col min="12809" max="12809" width="14.28125" style="507" customWidth="1"/>
    <col min="12810" max="12810" width="9.28125" style="507" customWidth="1"/>
    <col min="12811" max="12811" width="12.140625" style="507" customWidth="1"/>
    <col min="12812" max="12812" width="23.421875" style="507" customWidth="1"/>
    <col min="12813" max="12813" width="41.8515625" style="507" customWidth="1"/>
    <col min="12814" max="13056" width="9.28125" style="507" customWidth="1"/>
    <col min="13057" max="13057" width="57.7109375" style="507" customWidth="1"/>
    <col min="13058" max="13058" width="5.00390625" style="507" customWidth="1"/>
    <col min="13059" max="13059" width="8.28125" style="507" customWidth="1"/>
    <col min="13060" max="13060" width="9.7109375" style="507" customWidth="1"/>
    <col min="13061" max="13061" width="14.28125" style="507" customWidth="1"/>
    <col min="13062" max="13062" width="10.28125" style="507" customWidth="1"/>
    <col min="13063" max="13063" width="12.8515625" style="507" customWidth="1"/>
    <col min="13064" max="13064" width="9.28125" style="507" customWidth="1"/>
    <col min="13065" max="13065" width="14.28125" style="507" customWidth="1"/>
    <col min="13066" max="13066" width="9.28125" style="507" customWidth="1"/>
    <col min="13067" max="13067" width="12.140625" style="507" customWidth="1"/>
    <col min="13068" max="13068" width="23.421875" style="507" customWidth="1"/>
    <col min="13069" max="13069" width="41.8515625" style="507" customWidth="1"/>
    <col min="13070" max="13312" width="9.28125" style="507" customWidth="1"/>
    <col min="13313" max="13313" width="57.7109375" style="507" customWidth="1"/>
    <col min="13314" max="13314" width="5.00390625" style="507" customWidth="1"/>
    <col min="13315" max="13315" width="8.28125" style="507" customWidth="1"/>
    <col min="13316" max="13316" width="9.7109375" style="507" customWidth="1"/>
    <col min="13317" max="13317" width="14.28125" style="507" customWidth="1"/>
    <col min="13318" max="13318" width="10.28125" style="507" customWidth="1"/>
    <col min="13319" max="13319" width="12.8515625" style="507" customWidth="1"/>
    <col min="13320" max="13320" width="9.28125" style="507" customWidth="1"/>
    <col min="13321" max="13321" width="14.28125" style="507" customWidth="1"/>
    <col min="13322" max="13322" width="9.28125" style="507" customWidth="1"/>
    <col min="13323" max="13323" width="12.140625" style="507" customWidth="1"/>
    <col min="13324" max="13324" width="23.421875" style="507" customWidth="1"/>
    <col min="13325" max="13325" width="41.8515625" style="507" customWidth="1"/>
    <col min="13326" max="13568" width="9.28125" style="507" customWidth="1"/>
    <col min="13569" max="13569" width="57.7109375" style="507" customWidth="1"/>
    <col min="13570" max="13570" width="5.00390625" style="507" customWidth="1"/>
    <col min="13571" max="13571" width="8.28125" style="507" customWidth="1"/>
    <col min="13572" max="13572" width="9.7109375" style="507" customWidth="1"/>
    <col min="13573" max="13573" width="14.28125" style="507" customWidth="1"/>
    <col min="13574" max="13574" width="10.28125" style="507" customWidth="1"/>
    <col min="13575" max="13575" width="12.8515625" style="507" customWidth="1"/>
    <col min="13576" max="13576" width="9.28125" style="507" customWidth="1"/>
    <col min="13577" max="13577" width="14.28125" style="507" customWidth="1"/>
    <col min="13578" max="13578" width="9.28125" style="507" customWidth="1"/>
    <col min="13579" max="13579" width="12.140625" style="507" customWidth="1"/>
    <col min="13580" max="13580" width="23.421875" style="507" customWidth="1"/>
    <col min="13581" max="13581" width="41.8515625" style="507" customWidth="1"/>
    <col min="13582" max="13824" width="9.28125" style="507" customWidth="1"/>
    <col min="13825" max="13825" width="57.7109375" style="507" customWidth="1"/>
    <col min="13826" max="13826" width="5.00390625" style="507" customWidth="1"/>
    <col min="13827" max="13827" width="8.28125" style="507" customWidth="1"/>
    <col min="13828" max="13828" width="9.7109375" style="507" customWidth="1"/>
    <col min="13829" max="13829" width="14.28125" style="507" customWidth="1"/>
    <col min="13830" max="13830" width="10.28125" style="507" customWidth="1"/>
    <col min="13831" max="13831" width="12.8515625" style="507" customWidth="1"/>
    <col min="13832" max="13832" width="9.28125" style="507" customWidth="1"/>
    <col min="13833" max="13833" width="14.28125" style="507" customWidth="1"/>
    <col min="13834" max="13834" width="9.28125" style="507" customWidth="1"/>
    <col min="13835" max="13835" width="12.140625" style="507" customWidth="1"/>
    <col min="13836" max="13836" width="23.421875" style="507" customWidth="1"/>
    <col min="13837" max="13837" width="41.8515625" style="507" customWidth="1"/>
    <col min="13838" max="14080" width="9.28125" style="507" customWidth="1"/>
    <col min="14081" max="14081" width="57.7109375" style="507" customWidth="1"/>
    <col min="14082" max="14082" width="5.00390625" style="507" customWidth="1"/>
    <col min="14083" max="14083" width="8.28125" style="507" customWidth="1"/>
    <col min="14084" max="14084" width="9.7109375" style="507" customWidth="1"/>
    <col min="14085" max="14085" width="14.28125" style="507" customWidth="1"/>
    <col min="14086" max="14086" width="10.28125" style="507" customWidth="1"/>
    <col min="14087" max="14087" width="12.8515625" style="507" customWidth="1"/>
    <col min="14088" max="14088" width="9.28125" style="507" customWidth="1"/>
    <col min="14089" max="14089" width="14.28125" style="507" customWidth="1"/>
    <col min="14090" max="14090" width="9.28125" style="507" customWidth="1"/>
    <col min="14091" max="14091" width="12.140625" style="507" customWidth="1"/>
    <col min="14092" max="14092" width="23.421875" style="507" customWidth="1"/>
    <col min="14093" max="14093" width="41.8515625" style="507" customWidth="1"/>
    <col min="14094" max="14336" width="9.28125" style="507" customWidth="1"/>
    <col min="14337" max="14337" width="57.7109375" style="507" customWidth="1"/>
    <col min="14338" max="14338" width="5.00390625" style="507" customWidth="1"/>
    <col min="14339" max="14339" width="8.28125" style="507" customWidth="1"/>
    <col min="14340" max="14340" width="9.7109375" style="507" customWidth="1"/>
    <col min="14341" max="14341" width="14.28125" style="507" customWidth="1"/>
    <col min="14342" max="14342" width="10.28125" style="507" customWidth="1"/>
    <col min="14343" max="14343" width="12.8515625" style="507" customWidth="1"/>
    <col min="14344" max="14344" width="9.28125" style="507" customWidth="1"/>
    <col min="14345" max="14345" width="14.28125" style="507" customWidth="1"/>
    <col min="14346" max="14346" width="9.28125" style="507" customWidth="1"/>
    <col min="14347" max="14347" width="12.140625" style="507" customWidth="1"/>
    <col min="14348" max="14348" width="23.421875" style="507" customWidth="1"/>
    <col min="14349" max="14349" width="41.8515625" style="507" customWidth="1"/>
    <col min="14350" max="14592" width="9.28125" style="507" customWidth="1"/>
    <col min="14593" max="14593" width="57.7109375" style="507" customWidth="1"/>
    <col min="14594" max="14594" width="5.00390625" style="507" customWidth="1"/>
    <col min="14595" max="14595" width="8.28125" style="507" customWidth="1"/>
    <col min="14596" max="14596" width="9.7109375" style="507" customWidth="1"/>
    <col min="14597" max="14597" width="14.28125" style="507" customWidth="1"/>
    <col min="14598" max="14598" width="10.28125" style="507" customWidth="1"/>
    <col min="14599" max="14599" width="12.8515625" style="507" customWidth="1"/>
    <col min="14600" max="14600" width="9.28125" style="507" customWidth="1"/>
    <col min="14601" max="14601" width="14.28125" style="507" customWidth="1"/>
    <col min="14602" max="14602" width="9.28125" style="507" customWidth="1"/>
    <col min="14603" max="14603" width="12.140625" style="507" customWidth="1"/>
    <col min="14604" max="14604" width="23.421875" style="507" customWidth="1"/>
    <col min="14605" max="14605" width="41.8515625" style="507" customWidth="1"/>
    <col min="14606" max="14848" width="9.28125" style="507" customWidth="1"/>
    <col min="14849" max="14849" width="57.7109375" style="507" customWidth="1"/>
    <col min="14850" max="14850" width="5.00390625" style="507" customWidth="1"/>
    <col min="14851" max="14851" width="8.28125" style="507" customWidth="1"/>
    <col min="14852" max="14852" width="9.7109375" style="507" customWidth="1"/>
    <col min="14853" max="14853" width="14.28125" style="507" customWidth="1"/>
    <col min="14854" max="14854" width="10.28125" style="507" customWidth="1"/>
    <col min="14855" max="14855" width="12.8515625" style="507" customWidth="1"/>
    <col min="14856" max="14856" width="9.28125" style="507" customWidth="1"/>
    <col min="14857" max="14857" width="14.28125" style="507" customWidth="1"/>
    <col min="14858" max="14858" width="9.28125" style="507" customWidth="1"/>
    <col min="14859" max="14859" width="12.140625" style="507" customWidth="1"/>
    <col min="14860" max="14860" width="23.421875" style="507" customWidth="1"/>
    <col min="14861" max="14861" width="41.8515625" style="507" customWidth="1"/>
    <col min="14862" max="15104" width="9.28125" style="507" customWidth="1"/>
    <col min="15105" max="15105" width="57.7109375" style="507" customWidth="1"/>
    <col min="15106" max="15106" width="5.00390625" style="507" customWidth="1"/>
    <col min="15107" max="15107" width="8.28125" style="507" customWidth="1"/>
    <col min="15108" max="15108" width="9.7109375" style="507" customWidth="1"/>
    <col min="15109" max="15109" width="14.28125" style="507" customWidth="1"/>
    <col min="15110" max="15110" width="10.28125" style="507" customWidth="1"/>
    <col min="15111" max="15111" width="12.8515625" style="507" customWidth="1"/>
    <col min="15112" max="15112" width="9.28125" style="507" customWidth="1"/>
    <col min="15113" max="15113" width="14.28125" style="507" customWidth="1"/>
    <col min="15114" max="15114" width="9.28125" style="507" customWidth="1"/>
    <col min="15115" max="15115" width="12.140625" style="507" customWidth="1"/>
    <col min="15116" max="15116" width="23.421875" style="507" customWidth="1"/>
    <col min="15117" max="15117" width="41.8515625" style="507" customWidth="1"/>
    <col min="15118" max="15360" width="9.28125" style="507" customWidth="1"/>
    <col min="15361" max="15361" width="57.7109375" style="507" customWidth="1"/>
    <col min="15362" max="15362" width="5.00390625" style="507" customWidth="1"/>
    <col min="15363" max="15363" width="8.28125" style="507" customWidth="1"/>
    <col min="15364" max="15364" width="9.7109375" style="507" customWidth="1"/>
    <col min="15365" max="15365" width="14.28125" style="507" customWidth="1"/>
    <col min="15366" max="15366" width="10.28125" style="507" customWidth="1"/>
    <col min="15367" max="15367" width="12.8515625" style="507" customWidth="1"/>
    <col min="15368" max="15368" width="9.28125" style="507" customWidth="1"/>
    <col min="15369" max="15369" width="14.28125" style="507" customWidth="1"/>
    <col min="15370" max="15370" width="9.28125" style="507" customWidth="1"/>
    <col min="15371" max="15371" width="12.140625" style="507" customWidth="1"/>
    <col min="15372" max="15372" width="23.421875" style="507" customWidth="1"/>
    <col min="15373" max="15373" width="41.8515625" style="507" customWidth="1"/>
    <col min="15374" max="15616" width="9.28125" style="507" customWidth="1"/>
    <col min="15617" max="15617" width="57.7109375" style="507" customWidth="1"/>
    <col min="15618" max="15618" width="5.00390625" style="507" customWidth="1"/>
    <col min="15619" max="15619" width="8.28125" style="507" customWidth="1"/>
    <col min="15620" max="15620" width="9.7109375" style="507" customWidth="1"/>
    <col min="15621" max="15621" width="14.28125" style="507" customWidth="1"/>
    <col min="15622" max="15622" width="10.28125" style="507" customWidth="1"/>
    <col min="15623" max="15623" width="12.8515625" style="507" customWidth="1"/>
    <col min="15624" max="15624" width="9.28125" style="507" customWidth="1"/>
    <col min="15625" max="15625" width="14.28125" style="507" customWidth="1"/>
    <col min="15626" max="15626" width="9.28125" style="507" customWidth="1"/>
    <col min="15627" max="15627" width="12.140625" style="507" customWidth="1"/>
    <col min="15628" max="15628" width="23.421875" style="507" customWidth="1"/>
    <col min="15629" max="15629" width="41.8515625" style="507" customWidth="1"/>
    <col min="15630" max="15872" width="9.28125" style="507" customWidth="1"/>
    <col min="15873" max="15873" width="57.7109375" style="507" customWidth="1"/>
    <col min="15874" max="15874" width="5.00390625" style="507" customWidth="1"/>
    <col min="15875" max="15875" width="8.28125" style="507" customWidth="1"/>
    <col min="15876" max="15876" width="9.7109375" style="507" customWidth="1"/>
    <col min="15877" max="15877" width="14.28125" style="507" customWidth="1"/>
    <col min="15878" max="15878" width="10.28125" style="507" customWidth="1"/>
    <col min="15879" max="15879" width="12.8515625" style="507" customWidth="1"/>
    <col min="15880" max="15880" width="9.28125" style="507" customWidth="1"/>
    <col min="15881" max="15881" width="14.28125" style="507" customWidth="1"/>
    <col min="15882" max="15882" width="9.28125" style="507" customWidth="1"/>
    <col min="15883" max="15883" width="12.140625" style="507" customWidth="1"/>
    <col min="15884" max="15884" width="23.421875" style="507" customWidth="1"/>
    <col min="15885" max="15885" width="41.8515625" style="507" customWidth="1"/>
    <col min="15886" max="16128" width="9.28125" style="507" customWidth="1"/>
    <col min="16129" max="16129" width="57.7109375" style="507" customWidth="1"/>
    <col min="16130" max="16130" width="5.00390625" style="507" customWidth="1"/>
    <col min="16131" max="16131" width="8.28125" style="507" customWidth="1"/>
    <col min="16132" max="16132" width="9.7109375" style="507" customWidth="1"/>
    <col min="16133" max="16133" width="14.28125" style="507" customWidth="1"/>
    <col min="16134" max="16134" width="10.28125" style="507" customWidth="1"/>
    <col min="16135" max="16135" width="12.8515625" style="507" customWidth="1"/>
    <col min="16136" max="16136" width="9.28125" style="507" customWidth="1"/>
    <col min="16137" max="16137" width="14.28125" style="507" customWidth="1"/>
    <col min="16138" max="16138" width="9.28125" style="507" customWidth="1"/>
    <col min="16139" max="16139" width="12.140625" style="507" customWidth="1"/>
    <col min="16140" max="16140" width="23.421875" style="507" customWidth="1"/>
    <col min="16141" max="16141" width="41.8515625" style="507" customWidth="1"/>
    <col min="16142" max="16384" width="9.28125" style="507" customWidth="1"/>
  </cols>
  <sheetData>
    <row r="1" spans="1:9" ht="12">
      <c r="A1" s="504" t="s">
        <v>1935</v>
      </c>
      <c r="B1" s="504" t="s">
        <v>1936</v>
      </c>
      <c r="C1" s="505" t="s">
        <v>1937</v>
      </c>
      <c r="D1" s="505" t="s">
        <v>1938</v>
      </c>
      <c r="E1" s="505" t="s">
        <v>1939</v>
      </c>
      <c r="F1" s="505" t="s">
        <v>1684</v>
      </c>
      <c r="G1" s="505" t="s">
        <v>1940</v>
      </c>
      <c r="H1" s="505" t="s">
        <v>1941</v>
      </c>
      <c r="I1" s="506" t="s">
        <v>1425</v>
      </c>
    </row>
    <row r="2" spans="1:9" ht="12">
      <c r="A2" s="508" t="s">
        <v>1942</v>
      </c>
      <c r="B2" s="509"/>
      <c r="C2" s="510"/>
      <c r="D2" s="510"/>
      <c r="E2" s="510"/>
      <c r="F2" s="510"/>
      <c r="G2" s="510"/>
      <c r="H2" s="510"/>
      <c r="I2" s="511"/>
    </row>
    <row r="3" spans="1:15" ht="24">
      <c r="A3" s="512" t="s">
        <v>1943</v>
      </c>
      <c r="B3" s="513"/>
      <c r="C3" s="514"/>
      <c r="D3" s="514"/>
      <c r="E3" s="514"/>
      <c r="F3" s="514"/>
      <c r="G3" s="514"/>
      <c r="H3" s="514"/>
      <c r="I3" s="515"/>
      <c r="O3" s="516"/>
    </row>
    <row r="4" spans="1:15" s="517" customFormat="1" ht="12">
      <c r="A4" s="512" t="s">
        <v>1944</v>
      </c>
      <c r="B4" s="513"/>
      <c r="C4" s="514"/>
      <c r="D4" s="514"/>
      <c r="E4" s="514"/>
      <c r="F4" s="514"/>
      <c r="G4" s="514"/>
      <c r="H4" s="514"/>
      <c r="I4" s="515"/>
      <c r="O4" s="518"/>
    </row>
    <row r="5" spans="1:15" s="524" customFormat="1" ht="22.5">
      <c r="A5" s="519" t="s">
        <v>1945</v>
      </c>
      <c r="B5" s="520" t="s">
        <v>1163</v>
      </c>
      <c r="C5" s="521">
        <v>1</v>
      </c>
      <c r="D5" s="522">
        <v>0</v>
      </c>
      <c r="E5" s="521">
        <f aca="true" t="shared" si="0" ref="E5:E10">C5*D5</f>
        <v>0</v>
      </c>
      <c r="F5" s="521"/>
      <c r="G5" s="521">
        <f aca="true" t="shared" si="1" ref="G5:G10">C5*F5</f>
        <v>0</v>
      </c>
      <c r="H5" s="521">
        <f aca="true" t="shared" si="2" ref="H5:H10">D5+F5</f>
        <v>0</v>
      </c>
      <c r="I5" s="523">
        <f aca="true" t="shared" si="3" ref="I5:I10">C5*H5</f>
        <v>0</v>
      </c>
      <c r="O5" s="525"/>
    </row>
    <row r="6" spans="1:15" s="524" customFormat="1" ht="12">
      <c r="A6" s="519" t="s">
        <v>1946</v>
      </c>
      <c r="B6" s="520" t="s">
        <v>1163</v>
      </c>
      <c r="C6" s="521">
        <v>1</v>
      </c>
      <c r="D6" s="526">
        <v>0</v>
      </c>
      <c r="E6" s="521">
        <f t="shared" si="0"/>
        <v>0</v>
      </c>
      <c r="F6" s="521"/>
      <c r="G6" s="521">
        <f t="shared" si="1"/>
        <v>0</v>
      </c>
      <c r="H6" s="521">
        <f t="shared" si="2"/>
        <v>0</v>
      </c>
      <c r="I6" s="523">
        <f t="shared" si="3"/>
        <v>0</v>
      </c>
      <c r="O6" s="525"/>
    </row>
    <row r="7" spans="1:15" s="524" customFormat="1" ht="12">
      <c r="A7" s="519" t="s">
        <v>1947</v>
      </c>
      <c r="B7" s="520" t="s">
        <v>1163</v>
      </c>
      <c r="C7" s="521">
        <v>2</v>
      </c>
      <c r="D7" s="526">
        <v>0</v>
      </c>
      <c r="E7" s="521">
        <f t="shared" si="0"/>
        <v>0</v>
      </c>
      <c r="F7" s="521"/>
      <c r="G7" s="521">
        <f t="shared" si="1"/>
        <v>0</v>
      </c>
      <c r="H7" s="521">
        <f t="shared" si="2"/>
        <v>0</v>
      </c>
      <c r="I7" s="523">
        <f t="shared" si="3"/>
        <v>0</v>
      </c>
      <c r="O7" s="525"/>
    </row>
    <row r="8" spans="1:15" s="524" customFormat="1" ht="12">
      <c r="A8" s="519" t="s">
        <v>1948</v>
      </c>
      <c r="B8" s="520" t="s">
        <v>1163</v>
      </c>
      <c r="C8" s="521">
        <v>1</v>
      </c>
      <c r="D8" s="526">
        <v>0</v>
      </c>
      <c r="E8" s="521">
        <f t="shared" si="0"/>
        <v>0</v>
      </c>
      <c r="F8" s="521"/>
      <c r="G8" s="521">
        <f t="shared" si="1"/>
        <v>0</v>
      </c>
      <c r="H8" s="521">
        <f t="shared" si="2"/>
        <v>0</v>
      </c>
      <c r="I8" s="523">
        <f t="shared" si="3"/>
        <v>0</v>
      </c>
      <c r="O8" s="525"/>
    </row>
    <row r="9" spans="1:15" s="524" customFormat="1" ht="12">
      <c r="A9" s="519" t="s">
        <v>1949</v>
      </c>
      <c r="B9" s="520" t="s">
        <v>1163</v>
      </c>
      <c r="C9" s="521">
        <v>1</v>
      </c>
      <c r="D9" s="526">
        <v>0</v>
      </c>
      <c r="E9" s="521">
        <f t="shared" si="0"/>
        <v>0</v>
      </c>
      <c r="F9" s="521"/>
      <c r="G9" s="521">
        <f t="shared" si="1"/>
        <v>0</v>
      </c>
      <c r="H9" s="521">
        <f t="shared" si="2"/>
        <v>0</v>
      </c>
      <c r="I9" s="523">
        <f t="shared" si="3"/>
        <v>0</v>
      </c>
      <c r="O9" s="525"/>
    </row>
    <row r="10" spans="1:15" s="524" customFormat="1" ht="12">
      <c r="A10" s="519" t="s">
        <v>1950</v>
      </c>
      <c r="B10" s="520" t="s">
        <v>1163</v>
      </c>
      <c r="C10" s="521">
        <v>1</v>
      </c>
      <c r="D10" s="526">
        <v>0</v>
      </c>
      <c r="E10" s="521">
        <f t="shared" si="0"/>
        <v>0</v>
      </c>
      <c r="F10" s="521"/>
      <c r="G10" s="521">
        <f t="shared" si="1"/>
        <v>0</v>
      </c>
      <c r="H10" s="521">
        <f t="shared" si="2"/>
        <v>0</v>
      </c>
      <c r="I10" s="523">
        <f t="shared" si="3"/>
        <v>0</v>
      </c>
      <c r="O10" s="525"/>
    </row>
    <row r="11" spans="1:9" s="524" customFormat="1" ht="12">
      <c r="A11" s="512" t="s">
        <v>1951</v>
      </c>
      <c r="B11" s="513"/>
      <c r="C11" s="514"/>
      <c r="D11" s="514"/>
      <c r="E11" s="514"/>
      <c r="F11" s="514"/>
      <c r="G11" s="514"/>
      <c r="H11" s="514"/>
      <c r="I11" s="515"/>
    </row>
    <row r="12" spans="1:9" s="524" customFormat="1" ht="12">
      <c r="A12" s="519" t="s">
        <v>1952</v>
      </c>
      <c r="B12" s="520" t="s">
        <v>795</v>
      </c>
      <c r="C12" s="521">
        <v>1</v>
      </c>
      <c r="D12" s="521"/>
      <c r="E12" s="521">
        <f>C12*D12</f>
        <v>0</v>
      </c>
      <c r="F12" s="526">
        <v>0</v>
      </c>
      <c r="G12" s="521">
        <f>C12*F12</f>
        <v>0</v>
      </c>
      <c r="H12" s="521">
        <f>D12+F12</f>
        <v>0</v>
      </c>
      <c r="I12" s="523">
        <f>C12*H12</f>
        <v>0</v>
      </c>
    </row>
    <row r="13" spans="1:9" s="524" customFormat="1" ht="12">
      <c r="A13" s="519" t="s">
        <v>1953</v>
      </c>
      <c r="B13" s="520" t="s">
        <v>795</v>
      </c>
      <c r="C13" s="521">
        <v>1</v>
      </c>
      <c r="D13" s="521"/>
      <c r="E13" s="521">
        <f>C13*D13</f>
        <v>0</v>
      </c>
      <c r="F13" s="526">
        <v>0</v>
      </c>
      <c r="G13" s="521">
        <f>C13*F13</f>
        <v>0</v>
      </c>
      <c r="H13" s="521">
        <f>D13+F13</f>
        <v>0</v>
      </c>
      <c r="I13" s="523">
        <f>C13*H13</f>
        <v>0</v>
      </c>
    </row>
    <row r="14" spans="1:9" ht="12">
      <c r="A14" s="519" t="s">
        <v>1954</v>
      </c>
      <c r="B14" s="520" t="s">
        <v>1260</v>
      </c>
      <c r="C14" s="521">
        <v>1</v>
      </c>
      <c r="D14" s="526">
        <v>0</v>
      </c>
      <c r="E14" s="521">
        <f>C14*D14</f>
        <v>0</v>
      </c>
      <c r="F14" s="521"/>
      <c r="G14" s="521">
        <f>C14*F14</f>
        <v>0</v>
      </c>
      <c r="H14" s="521">
        <f>D14+F14</f>
        <v>0</v>
      </c>
      <c r="I14" s="523">
        <f>C14*H14</f>
        <v>0</v>
      </c>
    </row>
    <row r="15" spans="1:9" ht="12">
      <c r="A15" s="508" t="s">
        <v>1955</v>
      </c>
      <c r="B15" s="509"/>
      <c r="C15" s="510"/>
      <c r="D15" s="510"/>
      <c r="E15" s="527">
        <f>SUM(E4:E14)</f>
        <v>0</v>
      </c>
      <c r="F15" s="527"/>
      <c r="G15" s="527">
        <f>SUM(G4:G14)</f>
        <v>0</v>
      </c>
      <c r="H15" s="527"/>
      <c r="I15" s="528">
        <f>E15+G15</f>
        <v>0</v>
      </c>
    </row>
    <row r="16" spans="1:9" ht="12">
      <c r="A16" s="519"/>
      <c r="B16" s="520"/>
      <c r="C16" s="521"/>
      <c r="D16" s="529"/>
      <c r="E16" s="521"/>
      <c r="F16" s="521"/>
      <c r="G16" s="521"/>
      <c r="H16" s="521"/>
      <c r="I16" s="523"/>
    </row>
    <row r="17" spans="1:9" ht="12">
      <c r="A17" s="508" t="s">
        <v>1956</v>
      </c>
      <c r="B17" s="509"/>
      <c r="C17" s="510"/>
      <c r="D17" s="510"/>
      <c r="E17" s="510"/>
      <c r="F17" s="510"/>
      <c r="G17" s="510"/>
      <c r="H17" s="510"/>
      <c r="I17" s="511"/>
    </row>
    <row r="18" spans="1:9" ht="12">
      <c r="A18" s="519" t="s">
        <v>1957</v>
      </c>
      <c r="B18" s="520" t="s">
        <v>1163</v>
      </c>
      <c r="C18" s="521">
        <v>1</v>
      </c>
      <c r="D18" s="526">
        <v>0</v>
      </c>
      <c r="E18" s="521">
        <f aca="true" t="shared" si="4" ref="E18:E22">C18*D18</f>
        <v>0</v>
      </c>
      <c r="F18" s="526">
        <v>0</v>
      </c>
      <c r="G18" s="521">
        <f aca="true" t="shared" si="5" ref="G18:G22">C18*F18</f>
        <v>0</v>
      </c>
      <c r="H18" s="521">
        <f aca="true" t="shared" si="6" ref="H18:H22">D18+F18</f>
        <v>0</v>
      </c>
      <c r="I18" s="523">
        <f aca="true" t="shared" si="7" ref="I18:I22">C18*H18</f>
        <v>0</v>
      </c>
    </row>
    <row r="19" spans="1:9" ht="12">
      <c r="A19" s="519" t="s">
        <v>1958</v>
      </c>
      <c r="B19" s="520" t="s">
        <v>1163</v>
      </c>
      <c r="C19" s="521">
        <v>1</v>
      </c>
      <c r="D19" s="526">
        <v>0</v>
      </c>
      <c r="E19" s="521">
        <f t="shared" si="4"/>
        <v>0</v>
      </c>
      <c r="F19" s="530"/>
      <c r="G19" s="521"/>
      <c r="H19" s="521">
        <f t="shared" si="6"/>
        <v>0</v>
      </c>
      <c r="I19" s="523">
        <f t="shared" si="7"/>
        <v>0</v>
      </c>
    </row>
    <row r="20" spans="1:9" ht="12">
      <c r="A20" s="519" t="s">
        <v>1959</v>
      </c>
      <c r="B20" s="520" t="s">
        <v>1163</v>
      </c>
      <c r="C20" s="521">
        <v>1</v>
      </c>
      <c r="D20" s="526">
        <v>0</v>
      </c>
      <c r="E20" s="521">
        <f t="shared" si="4"/>
        <v>0</v>
      </c>
      <c r="F20" s="526">
        <v>0</v>
      </c>
      <c r="G20" s="521">
        <f t="shared" si="5"/>
        <v>0</v>
      </c>
      <c r="H20" s="521">
        <f t="shared" si="6"/>
        <v>0</v>
      </c>
      <c r="I20" s="523">
        <f t="shared" si="7"/>
        <v>0</v>
      </c>
    </row>
    <row r="21" spans="1:9" ht="12">
      <c r="A21" s="519" t="s">
        <v>1960</v>
      </c>
      <c r="B21" s="520" t="s">
        <v>1163</v>
      </c>
      <c r="C21" s="521">
        <v>13</v>
      </c>
      <c r="D21" s="526">
        <v>0</v>
      </c>
      <c r="E21" s="521">
        <f t="shared" si="4"/>
        <v>0</v>
      </c>
      <c r="F21" s="526">
        <v>0</v>
      </c>
      <c r="G21" s="521">
        <f t="shared" si="5"/>
        <v>0</v>
      </c>
      <c r="H21" s="521">
        <f t="shared" si="6"/>
        <v>0</v>
      </c>
      <c r="I21" s="523">
        <f t="shared" si="7"/>
        <v>0</v>
      </c>
    </row>
    <row r="22" spans="1:9" ht="12">
      <c r="A22" s="519" t="s">
        <v>1961</v>
      </c>
      <c r="B22" s="520" t="s">
        <v>1163</v>
      </c>
      <c r="C22" s="521">
        <v>9</v>
      </c>
      <c r="D22" s="526">
        <v>0</v>
      </c>
      <c r="E22" s="521">
        <f t="shared" si="4"/>
        <v>0</v>
      </c>
      <c r="F22" s="526">
        <v>0</v>
      </c>
      <c r="G22" s="521">
        <f t="shared" si="5"/>
        <v>0</v>
      </c>
      <c r="H22" s="521">
        <f t="shared" si="6"/>
        <v>0</v>
      </c>
      <c r="I22" s="523">
        <f t="shared" si="7"/>
        <v>0</v>
      </c>
    </row>
    <row r="23" spans="1:9" ht="12">
      <c r="A23" s="519"/>
      <c r="B23" s="520"/>
      <c r="C23" s="521"/>
      <c r="D23" s="521"/>
      <c r="E23" s="521"/>
      <c r="F23" s="521"/>
      <c r="G23" s="521"/>
      <c r="H23" s="521"/>
      <c r="I23" s="523"/>
    </row>
    <row r="24" spans="1:9" ht="12">
      <c r="A24" s="508" t="s">
        <v>1962</v>
      </c>
      <c r="B24" s="509"/>
      <c r="C24" s="510"/>
      <c r="D24" s="510"/>
      <c r="E24" s="527">
        <f>SUM(E18:E23)</f>
        <v>0</v>
      </c>
      <c r="F24" s="527"/>
      <c r="G24" s="527">
        <f>SUM(G18:G23)</f>
        <v>0</v>
      </c>
      <c r="H24" s="527"/>
      <c r="I24" s="528">
        <f>E24+G24</f>
        <v>0</v>
      </c>
    </row>
    <row r="25" spans="1:9" ht="12">
      <c r="A25" s="531"/>
      <c r="B25" s="532"/>
      <c r="C25" s="533"/>
      <c r="D25" s="533"/>
      <c r="E25" s="534"/>
      <c r="F25" s="534"/>
      <c r="G25" s="534"/>
      <c r="H25" s="534"/>
      <c r="I25" s="535"/>
    </row>
    <row r="26" spans="1:9" ht="12">
      <c r="A26" s="508" t="s">
        <v>1963</v>
      </c>
      <c r="B26" s="509"/>
      <c r="C26" s="510"/>
      <c r="D26" s="510"/>
      <c r="E26" s="510"/>
      <c r="F26" s="510"/>
      <c r="G26" s="510"/>
      <c r="H26" s="510"/>
      <c r="I26" s="511"/>
    </row>
    <row r="27" spans="1:9" ht="12">
      <c r="A27" s="512" t="s">
        <v>1964</v>
      </c>
      <c r="B27" s="513"/>
      <c r="C27" s="514"/>
      <c r="D27" s="514"/>
      <c r="E27" s="514"/>
      <c r="F27" s="514"/>
      <c r="G27" s="514"/>
      <c r="H27" s="514"/>
      <c r="I27" s="515"/>
    </row>
    <row r="28" spans="1:9" ht="12">
      <c r="A28" s="536" t="s">
        <v>1965</v>
      </c>
      <c r="B28" s="520" t="s">
        <v>331</v>
      </c>
      <c r="C28" s="521">
        <v>50</v>
      </c>
      <c r="D28" s="526">
        <v>0</v>
      </c>
      <c r="E28" s="521">
        <f>C28*D28</f>
        <v>0</v>
      </c>
      <c r="F28" s="526">
        <v>0</v>
      </c>
      <c r="G28" s="521">
        <f>C28*F28</f>
        <v>0</v>
      </c>
      <c r="H28" s="521">
        <f>D28+F28</f>
        <v>0</v>
      </c>
      <c r="I28" s="523">
        <f>C28*H28</f>
        <v>0</v>
      </c>
    </row>
    <row r="29" spans="1:9" ht="12">
      <c r="A29" s="520" t="s">
        <v>1966</v>
      </c>
      <c r="B29" s="520" t="s">
        <v>1163</v>
      </c>
      <c r="C29" s="521">
        <v>1</v>
      </c>
      <c r="D29" s="526">
        <v>0</v>
      </c>
      <c r="E29" s="521">
        <f>C29*D29</f>
        <v>0</v>
      </c>
      <c r="F29" s="521"/>
      <c r="G29" s="521"/>
      <c r="H29" s="521">
        <f>D29+F29</f>
        <v>0</v>
      </c>
      <c r="I29" s="521">
        <f>C29*H29</f>
        <v>0</v>
      </c>
    </row>
    <row r="30" spans="1:9" ht="12">
      <c r="A30" s="508" t="s">
        <v>1967</v>
      </c>
      <c r="B30" s="509"/>
      <c r="C30" s="510"/>
      <c r="D30" s="510"/>
      <c r="E30" s="527">
        <f>SUM(E27:E29)</f>
        <v>0</v>
      </c>
      <c r="F30" s="527"/>
      <c r="G30" s="527">
        <f>SUM(G27:G29)</f>
        <v>0</v>
      </c>
      <c r="H30" s="527"/>
      <c r="I30" s="528">
        <f>E30+G30</f>
        <v>0</v>
      </c>
    </row>
    <row r="31" spans="1:9" ht="12">
      <c r="A31" s="531"/>
      <c r="B31" s="532"/>
      <c r="C31" s="533"/>
      <c r="D31" s="533"/>
      <c r="E31" s="534"/>
      <c r="F31" s="534"/>
      <c r="G31" s="534"/>
      <c r="H31" s="534"/>
      <c r="I31" s="535"/>
    </row>
    <row r="32" spans="1:9" ht="12">
      <c r="A32" s="508" t="s">
        <v>1968</v>
      </c>
      <c r="B32" s="509"/>
      <c r="C32" s="510"/>
      <c r="D32" s="510"/>
      <c r="E32" s="510"/>
      <c r="F32" s="510"/>
      <c r="G32" s="510"/>
      <c r="H32" s="510"/>
      <c r="I32" s="511"/>
    </row>
    <row r="33" spans="1:9" ht="12">
      <c r="A33" s="512" t="s">
        <v>1969</v>
      </c>
      <c r="B33" s="513"/>
      <c r="C33" s="514"/>
      <c r="D33" s="514"/>
      <c r="E33" s="514"/>
      <c r="F33" s="514"/>
      <c r="G33" s="514"/>
      <c r="H33" s="514"/>
      <c r="I33" s="515"/>
    </row>
    <row r="34" spans="1:9" ht="12">
      <c r="A34" s="537" t="s">
        <v>1970</v>
      </c>
      <c r="B34" s="520" t="s">
        <v>1163</v>
      </c>
      <c r="C34" s="521">
        <v>21</v>
      </c>
      <c r="D34" s="526">
        <v>0</v>
      </c>
      <c r="E34" s="521">
        <f>C34*D34</f>
        <v>0</v>
      </c>
      <c r="F34" s="526">
        <v>0</v>
      </c>
      <c r="G34" s="521">
        <f>C34*F34</f>
        <v>0</v>
      </c>
      <c r="H34" s="521">
        <f>D34+F34</f>
        <v>0</v>
      </c>
      <c r="I34" s="523">
        <f>C34*H34</f>
        <v>0</v>
      </c>
    </row>
    <row r="35" spans="1:9" ht="12">
      <c r="A35" s="537" t="s">
        <v>1971</v>
      </c>
      <c r="B35" s="520" t="s">
        <v>1163</v>
      </c>
      <c r="C35" s="521">
        <v>21</v>
      </c>
      <c r="D35" s="526">
        <v>0</v>
      </c>
      <c r="E35" s="521">
        <f>C35*D35</f>
        <v>0</v>
      </c>
      <c r="F35" s="526">
        <v>0</v>
      </c>
      <c r="G35" s="521">
        <f>C35*F35</f>
        <v>0</v>
      </c>
      <c r="H35" s="521">
        <f>D35+F35</f>
        <v>0</v>
      </c>
      <c r="I35" s="523">
        <f>C35*H35</f>
        <v>0</v>
      </c>
    </row>
    <row r="36" spans="1:9" ht="12">
      <c r="A36" s="508" t="s">
        <v>1972</v>
      </c>
      <c r="B36" s="509"/>
      <c r="C36" s="510"/>
      <c r="D36" s="510"/>
      <c r="E36" s="527">
        <f>SUM(E34:E35)</f>
        <v>0</v>
      </c>
      <c r="F36" s="527"/>
      <c r="G36" s="527">
        <f>SUM(G34:G35)</f>
        <v>0</v>
      </c>
      <c r="H36" s="527"/>
      <c r="I36" s="528">
        <f>E36+G36</f>
        <v>0</v>
      </c>
    </row>
    <row r="37" spans="1:9" ht="12">
      <c r="A37" s="531"/>
      <c r="B37" s="532"/>
      <c r="C37" s="533"/>
      <c r="D37" s="533"/>
      <c r="E37" s="534"/>
      <c r="F37" s="534"/>
      <c r="G37" s="534"/>
      <c r="H37" s="534"/>
      <c r="I37" s="535"/>
    </row>
    <row r="38" spans="1:9" ht="12">
      <c r="A38" s="508" t="s">
        <v>1973</v>
      </c>
      <c r="B38" s="509"/>
      <c r="C38" s="510"/>
      <c r="D38" s="510"/>
      <c r="E38" s="510"/>
      <c r="F38" s="510"/>
      <c r="G38" s="510"/>
      <c r="H38" s="510"/>
      <c r="I38" s="511"/>
    </row>
    <row r="39" spans="1:9" ht="12">
      <c r="A39" s="512" t="s">
        <v>1974</v>
      </c>
      <c r="B39" s="513"/>
      <c r="C39" s="514"/>
      <c r="D39" s="514"/>
      <c r="E39" s="514"/>
      <c r="F39" s="514"/>
      <c r="G39" s="514"/>
      <c r="H39" s="514"/>
      <c r="I39" s="515"/>
    </row>
    <row r="40" spans="1:9" ht="12">
      <c r="A40" s="519" t="s">
        <v>1975</v>
      </c>
      <c r="B40" s="520" t="s">
        <v>331</v>
      </c>
      <c r="C40" s="521">
        <v>88</v>
      </c>
      <c r="D40" s="526">
        <v>0</v>
      </c>
      <c r="E40" s="521">
        <f>C40*D40</f>
        <v>0</v>
      </c>
      <c r="F40" s="526">
        <v>0</v>
      </c>
      <c r="G40" s="521">
        <f>C40*F40</f>
        <v>0</v>
      </c>
      <c r="H40" s="521">
        <f>D40+F40</f>
        <v>0</v>
      </c>
      <c r="I40" s="523">
        <f>C40*H40</f>
        <v>0</v>
      </c>
    </row>
    <row r="41" spans="1:9" ht="12">
      <c r="A41" s="519" t="s">
        <v>1976</v>
      </c>
      <c r="B41" s="520" t="s">
        <v>331</v>
      </c>
      <c r="C41" s="521">
        <v>120</v>
      </c>
      <c r="D41" s="526">
        <v>0</v>
      </c>
      <c r="E41" s="521">
        <f>C41*D41</f>
        <v>0</v>
      </c>
      <c r="F41" s="526">
        <v>0</v>
      </c>
      <c r="G41" s="521">
        <f>C41*F41</f>
        <v>0</v>
      </c>
      <c r="H41" s="521">
        <f>D41+F41</f>
        <v>0</v>
      </c>
      <c r="I41" s="523">
        <f>C41*H41</f>
        <v>0</v>
      </c>
    </row>
    <row r="42" spans="1:9" ht="12">
      <c r="A42" s="519" t="s">
        <v>1977</v>
      </c>
      <c r="B42" s="520" t="s">
        <v>331</v>
      </c>
      <c r="C42" s="521">
        <v>250</v>
      </c>
      <c r="D42" s="526">
        <v>0</v>
      </c>
      <c r="E42" s="521">
        <f>C42*D42</f>
        <v>0</v>
      </c>
      <c r="F42" s="526">
        <v>0</v>
      </c>
      <c r="G42" s="521">
        <f>C42*F42</f>
        <v>0</v>
      </c>
      <c r="H42" s="521">
        <f>D42+F42</f>
        <v>0</v>
      </c>
      <c r="I42" s="523">
        <f>C42*H42</f>
        <v>0</v>
      </c>
    </row>
    <row r="43" spans="1:9" ht="12">
      <c r="A43" s="512" t="s">
        <v>1978</v>
      </c>
      <c r="B43" s="513"/>
      <c r="C43" s="514"/>
      <c r="D43" s="514"/>
      <c r="E43" s="514"/>
      <c r="F43" s="514"/>
      <c r="G43" s="514"/>
      <c r="H43" s="514"/>
      <c r="I43" s="515"/>
    </row>
    <row r="44" spans="1:9" ht="12">
      <c r="A44" s="519" t="s">
        <v>1979</v>
      </c>
      <c r="B44" s="520" t="s">
        <v>331</v>
      </c>
      <c r="C44" s="521">
        <v>25</v>
      </c>
      <c r="D44" s="526">
        <v>0</v>
      </c>
      <c r="E44" s="521">
        <f>C44*D44</f>
        <v>0</v>
      </c>
      <c r="F44" s="526">
        <v>0</v>
      </c>
      <c r="G44" s="521">
        <f>C44*F44</f>
        <v>0</v>
      </c>
      <c r="H44" s="521">
        <f>D44+F44</f>
        <v>0</v>
      </c>
      <c r="I44" s="523">
        <f>C44*H44</f>
        <v>0</v>
      </c>
    </row>
    <row r="45" spans="1:9" ht="12">
      <c r="A45" s="519" t="s">
        <v>1980</v>
      </c>
      <c r="B45" s="520" t="s">
        <v>331</v>
      </c>
      <c r="C45" s="521">
        <v>25</v>
      </c>
      <c r="D45" s="526">
        <v>0</v>
      </c>
      <c r="E45" s="521">
        <f>C45*D45</f>
        <v>0</v>
      </c>
      <c r="F45" s="526">
        <v>0</v>
      </c>
      <c r="G45" s="521">
        <f>C45*F45</f>
        <v>0</v>
      </c>
      <c r="H45" s="521">
        <f>D45+F45</f>
        <v>0</v>
      </c>
      <c r="I45" s="523">
        <f>C45*H45</f>
        <v>0</v>
      </c>
    </row>
    <row r="46" spans="1:9" ht="12">
      <c r="A46" s="512" t="s">
        <v>1978</v>
      </c>
      <c r="B46" s="513"/>
      <c r="C46" s="514"/>
      <c r="D46" s="514"/>
      <c r="E46" s="514"/>
      <c r="F46" s="514"/>
      <c r="G46" s="514"/>
      <c r="H46" s="514"/>
      <c r="I46" s="515"/>
    </row>
    <row r="47" spans="1:9" ht="12">
      <c r="A47" s="519" t="s">
        <v>1981</v>
      </c>
      <c r="B47" s="520" t="s">
        <v>331</v>
      </c>
      <c r="C47" s="521">
        <v>610</v>
      </c>
      <c r="D47" s="526">
        <v>0</v>
      </c>
      <c r="E47" s="521">
        <f>C47*D47</f>
        <v>0</v>
      </c>
      <c r="F47" s="526">
        <v>0</v>
      </c>
      <c r="G47" s="521">
        <f>C47*F47</f>
        <v>0</v>
      </c>
      <c r="H47" s="521">
        <f>D47+F47</f>
        <v>0</v>
      </c>
      <c r="I47" s="523">
        <f>C47*H47</f>
        <v>0</v>
      </c>
    </row>
    <row r="48" spans="1:9" ht="12">
      <c r="A48" s="508" t="s">
        <v>1982</v>
      </c>
      <c r="B48" s="509"/>
      <c r="C48" s="510"/>
      <c r="D48" s="510"/>
      <c r="E48" s="527">
        <f>SUM(E39:E47)</f>
        <v>0</v>
      </c>
      <c r="F48" s="527"/>
      <c r="G48" s="527">
        <f>SUM(G39:G47)</f>
        <v>0</v>
      </c>
      <c r="H48" s="527"/>
      <c r="I48" s="528">
        <f>E48+G48</f>
        <v>0</v>
      </c>
    </row>
    <row r="49" spans="1:9" ht="12">
      <c r="A49" s="519"/>
      <c r="B49" s="520"/>
      <c r="C49" s="521"/>
      <c r="D49" s="521"/>
      <c r="E49" s="521"/>
      <c r="F49" s="521"/>
      <c r="G49" s="521"/>
      <c r="H49" s="521"/>
      <c r="I49" s="523"/>
    </row>
    <row r="50" spans="1:9" ht="12">
      <c r="A50" s="508" t="s">
        <v>1983</v>
      </c>
      <c r="B50" s="509"/>
      <c r="C50" s="510"/>
      <c r="D50" s="510"/>
      <c r="E50" s="510"/>
      <c r="F50" s="510"/>
      <c r="G50" s="510"/>
      <c r="H50" s="510"/>
      <c r="I50" s="511"/>
    </row>
    <row r="51" spans="1:9" ht="12">
      <c r="A51" s="512" t="s">
        <v>1984</v>
      </c>
      <c r="B51" s="513"/>
      <c r="C51" s="514"/>
      <c r="D51" s="514"/>
      <c r="E51" s="514"/>
      <c r="F51" s="514"/>
      <c r="G51" s="514"/>
      <c r="H51" s="514"/>
      <c r="I51" s="515"/>
    </row>
    <row r="52" spans="1:9" ht="12">
      <c r="A52" s="519" t="s">
        <v>1985</v>
      </c>
      <c r="B52" s="520" t="s">
        <v>1163</v>
      </c>
      <c r="C52" s="521">
        <v>2</v>
      </c>
      <c r="D52" s="521"/>
      <c r="E52" s="521">
        <f>C52*D52</f>
        <v>0</v>
      </c>
      <c r="F52" s="526">
        <v>0</v>
      </c>
      <c r="G52" s="521">
        <f>C52*F52</f>
        <v>0</v>
      </c>
      <c r="H52" s="521">
        <f>D52+F52</f>
        <v>0</v>
      </c>
      <c r="I52" s="523">
        <f>C52*H52</f>
        <v>0</v>
      </c>
    </row>
    <row r="53" spans="1:9" ht="12">
      <c r="A53" s="519" t="s">
        <v>1986</v>
      </c>
      <c r="B53" s="520" t="s">
        <v>1163</v>
      </c>
      <c r="C53" s="521">
        <v>21</v>
      </c>
      <c r="D53" s="521"/>
      <c r="E53" s="521">
        <f>C53*D53</f>
        <v>0</v>
      </c>
      <c r="F53" s="526">
        <v>0</v>
      </c>
      <c r="G53" s="521">
        <f>C53*F53</f>
        <v>0</v>
      </c>
      <c r="H53" s="521">
        <f>D53+F53</f>
        <v>0</v>
      </c>
      <c r="I53" s="523">
        <f>C53*H53</f>
        <v>0</v>
      </c>
    </row>
    <row r="54" spans="1:9" ht="12">
      <c r="A54" s="519" t="s">
        <v>1987</v>
      </c>
      <c r="B54" s="520" t="s">
        <v>1163</v>
      </c>
      <c r="C54" s="521">
        <v>21</v>
      </c>
      <c r="D54" s="521"/>
      <c r="E54" s="521">
        <f>C54*D54</f>
        <v>0</v>
      </c>
      <c r="F54" s="526">
        <v>0</v>
      </c>
      <c r="G54" s="521">
        <f>C54*F54</f>
        <v>0</v>
      </c>
      <c r="H54" s="521">
        <f>D54+F54</f>
        <v>0</v>
      </c>
      <c r="I54" s="523">
        <f>C54*H54</f>
        <v>0</v>
      </c>
    </row>
    <row r="55" spans="1:9" ht="12">
      <c r="A55" s="519" t="s">
        <v>1988</v>
      </c>
      <c r="B55" s="520" t="s">
        <v>795</v>
      </c>
      <c r="C55" s="521">
        <v>1</v>
      </c>
      <c r="D55" s="521"/>
      <c r="E55" s="521">
        <f>C55*D55</f>
        <v>0</v>
      </c>
      <c r="F55" s="526">
        <v>0</v>
      </c>
      <c r="G55" s="521">
        <f>C55*F55</f>
        <v>0</v>
      </c>
      <c r="H55" s="521">
        <f>D55+F55</f>
        <v>0</v>
      </c>
      <c r="I55" s="523">
        <f>C55*H55</f>
        <v>0</v>
      </c>
    </row>
    <row r="56" spans="1:9" ht="12">
      <c r="A56" s="519" t="s">
        <v>1989</v>
      </c>
      <c r="B56" s="520" t="s">
        <v>795</v>
      </c>
      <c r="C56" s="521">
        <v>1</v>
      </c>
      <c r="D56" s="521"/>
      <c r="E56" s="521">
        <f>C56*D56</f>
        <v>0</v>
      </c>
      <c r="F56" s="526">
        <v>0</v>
      </c>
      <c r="G56" s="521">
        <f>C56*F56</f>
        <v>0</v>
      </c>
      <c r="H56" s="521">
        <f>D56+F56</f>
        <v>0</v>
      </c>
      <c r="I56" s="523">
        <f>C56*H56</f>
        <v>0</v>
      </c>
    </row>
    <row r="57" spans="1:9" ht="12">
      <c r="A57" s="512" t="s">
        <v>1990</v>
      </c>
      <c r="B57" s="513"/>
      <c r="C57" s="514"/>
      <c r="D57" s="514"/>
      <c r="E57" s="514"/>
      <c r="F57" s="514"/>
      <c r="G57" s="514"/>
      <c r="H57" s="514"/>
      <c r="I57" s="515"/>
    </row>
    <row r="58" spans="1:9" ht="12">
      <c r="A58" s="519" t="s">
        <v>1991</v>
      </c>
      <c r="B58" s="520" t="s">
        <v>795</v>
      </c>
      <c r="C58" s="521">
        <v>1</v>
      </c>
      <c r="D58" s="521"/>
      <c r="E58" s="521">
        <f>C58*D58</f>
        <v>0</v>
      </c>
      <c r="F58" s="526">
        <v>0</v>
      </c>
      <c r="G58" s="521">
        <f>C58*F58</f>
        <v>0</v>
      </c>
      <c r="H58" s="521">
        <f>D58+F58</f>
        <v>0</v>
      </c>
      <c r="I58" s="523">
        <f>C58*H58</f>
        <v>0</v>
      </c>
    </row>
    <row r="59" spans="1:9" ht="12">
      <c r="A59" s="512" t="s">
        <v>1992</v>
      </c>
      <c r="B59" s="513"/>
      <c r="C59" s="514"/>
      <c r="D59" s="514"/>
      <c r="E59" s="514"/>
      <c r="F59" s="514"/>
      <c r="G59" s="514"/>
      <c r="H59" s="514"/>
      <c r="I59" s="515"/>
    </row>
    <row r="60" spans="1:9" ht="12">
      <c r="A60" s="512" t="s">
        <v>1993</v>
      </c>
      <c r="B60" s="513"/>
      <c r="C60" s="514"/>
      <c r="D60" s="514"/>
      <c r="E60" s="514"/>
      <c r="F60" s="514"/>
      <c r="G60" s="514"/>
      <c r="H60" s="514"/>
      <c r="I60" s="515"/>
    </row>
    <row r="61" spans="1:9" ht="12">
      <c r="A61" s="519" t="s">
        <v>1994</v>
      </c>
      <c r="B61" s="520" t="s">
        <v>795</v>
      </c>
      <c r="C61" s="521">
        <v>1</v>
      </c>
      <c r="D61" s="521"/>
      <c r="E61" s="521">
        <f>C61*D61</f>
        <v>0</v>
      </c>
      <c r="F61" s="526">
        <v>0</v>
      </c>
      <c r="G61" s="521">
        <f>C61*F61</f>
        <v>0</v>
      </c>
      <c r="H61" s="521">
        <f>D61+F61</f>
        <v>0</v>
      </c>
      <c r="I61" s="523">
        <f>C61*H61</f>
        <v>0</v>
      </c>
    </row>
    <row r="62" spans="1:9" ht="12">
      <c r="A62" s="519" t="s">
        <v>1995</v>
      </c>
      <c r="B62" s="520" t="s">
        <v>795</v>
      </c>
      <c r="C62" s="521">
        <v>1</v>
      </c>
      <c r="D62" s="521"/>
      <c r="E62" s="521">
        <f>C62*D62</f>
        <v>0</v>
      </c>
      <c r="F62" s="526">
        <v>0</v>
      </c>
      <c r="G62" s="521">
        <f>C62*F62</f>
        <v>0</v>
      </c>
      <c r="H62" s="521">
        <f>D62+F62</f>
        <v>0</v>
      </c>
      <c r="I62" s="523">
        <f>C62*H62</f>
        <v>0</v>
      </c>
    </row>
    <row r="63" spans="1:9" ht="12">
      <c r="A63" s="508" t="s">
        <v>1996</v>
      </c>
      <c r="B63" s="509"/>
      <c r="C63" s="510"/>
      <c r="D63" s="510"/>
      <c r="E63" s="527">
        <f>SUM(E53:E62)</f>
        <v>0</v>
      </c>
      <c r="F63" s="527"/>
      <c r="G63" s="527">
        <f>SUM(G52:G62)</f>
        <v>0</v>
      </c>
      <c r="H63" s="527"/>
      <c r="I63" s="528">
        <f>E63+G63</f>
        <v>0</v>
      </c>
    </row>
    <row r="64" spans="1:9" ht="12">
      <c r="A64" s="519"/>
      <c r="B64" s="520"/>
      <c r="C64" s="521"/>
      <c r="D64" s="521"/>
      <c r="E64" s="521"/>
      <c r="F64" s="521"/>
      <c r="G64" s="521"/>
      <c r="H64" s="521"/>
      <c r="I64" s="538"/>
    </row>
    <row r="65" spans="1:9" ht="12">
      <c r="A65" s="519"/>
      <c r="B65" s="520"/>
      <c r="C65" s="521"/>
      <c r="D65" s="521"/>
      <c r="E65" s="521"/>
      <c r="F65" s="521"/>
      <c r="G65" s="521"/>
      <c r="H65" s="521"/>
      <c r="I65" s="538"/>
    </row>
    <row r="66" spans="1:9" ht="12">
      <c r="A66" s="508" t="s">
        <v>1997</v>
      </c>
      <c r="B66" s="509"/>
      <c r="C66" s="510"/>
      <c r="D66" s="510"/>
      <c r="E66" s="527"/>
      <c r="F66" s="527"/>
      <c r="G66" s="527"/>
      <c r="H66" s="527"/>
      <c r="I66" s="539">
        <f>I15+I24+I30+I36+I48+I63</f>
        <v>0</v>
      </c>
    </row>
    <row r="67" spans="1:9" ht="12">
      <c r="A67" s="519"/>
      <c r="B67" s="520"/>
      <c r="C67" s="521"/>
      <c r="D67" s="521"/>
      <c r="E67" s="521"/>
      <c r="F67" s="521"/>
      <c r="G67" s="521"/>
      <c r="H67" s="521"/>
      <c r="I67" s="538"/>
    </row>
  </sheetData>
  <sheetProtection password="DAFF" sheet="1" objects="1" scenarios="1"/>
  <printOptions/>
  <pageMargins left="0.7875" right="0.39375" top="0.5902777777777778" bottom="0.5902777777777778" header="0.31527777777777777" footer="0.31527777777777777"/>
  <pageSetup fitToHeight="0" fitToWidth="1" horizontalDpi="300" verticalDpi="300" orientation="portrait" paperSize="9" scale="80" r:id="rId1"/>
  <headerFooter alignWithMargins="0">
    <oddHeader>&amp;C&amp;F</oddHeader>
    <oddFooter>&amp;CStránka &amp;P z &amp;N</oddFooter>
  </headerFooter>
  <rowBreaks count="2" manualBreakCount="2">
    <brk id="10" max="16383" man="1"/>
    <brk id="4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workbookViewId="0" topLeftCell="A13">
      <selection activeCell="H66" sqref="H66"/>
    </sheetView>
  </sheetViews>
  <sheetFormatPr defaultColWidth="9.140625" defaultRowHeight="11.25" customHeight="1"/>
  <cols>
    <col min="1" max="1" width="4.7109375" style="167" customWidth="1"/>
    <col min="2" max="2" width="75.7109375" style="167" customWidth="1"/>
    <col min="3" max="3" width="5.421875" style="167" customWidth="1"/>
    <col min="4" max="4" width="11.421875" style="167" customWidth="1"/>
    <col min="5" max="5" width="12.00390625" style="167" customWidth="1"/>
    <col min="6" max="6" width="12.28125" style="167" customWidth="1"/>
    <col min="7" max="16384" width="9.28125" style="194" customWidth="1"/>
  </cols>
  <sheetData>
    <row r="1" spans="1:6" s="167" customFormat="1" ht="21" customHeight="1">
      <c r="A1" s="634" t="s">
        <v>1419</v>
      </c>
      <c r="B1" s="635"/>
      <c r="C1" s="635"/>
      <c r="D1" s="635"/>
      <c r="E1" s="635"/>
      <c r="F1" s="635"/>
    </row>
    <row r="2" spans="1:6" s="167" customFormat="1" ht="21" customHeight="1">
      <c r="A2" s="634" t="s">
        <v>1420</v>
      </c>
      <c r="B2" s="635"/>
      <c r="C2" s="635"/>
      <c r="D2" s="635"/>
      <c r="E2" s="635"/>
      <c r="F2" s="635"/>
    </row>
    <row r="3" spans="1:6" s="167" customFormat="1" ht="14.25" customHeight="1">
      <c r="A3" s="632" t="s">
        <v>1932</v>
      </c>
      <c r="B3" s="633"/>
      <c r="C3" s="636"/>
      <c r="D3" s="636"/>
      <c r="E3" s="636"/>
      <c r="F3" s="168"/>
    </row>
    <row r="4" spans="1:6" s="167" customFormat="1" ht="24.75" customHeight="1">
      <c r="A4" s="169" t="s">
        <v>1422</v>
      </c>
      <c r="B4" s="170" t="s">
        <v>58</v>
      </c>
      <c r="C4" s="170" t="s">
        <v>128</v>
      </c>
      <c r="D4" s="170" t="s">
        <v>1423</v>
      </c>
      <c r="E4" s="170" t="s">
        <v>1424</v>
      </c>
      <c r="F4" s="170" t="s">
        <v>1425</v>
      </c>
    </row>
    <row r="5" spans="1:6" s="167" customFormat="1" ht="14.25" customHeight="1">
      <c r="A5" s="171">
        <v>1</v>
      </c>
      <c r="B5" s="172">
        <v>5</v>
      </c>
      <c r="C5" s="172">
        <v>6</v>
      </c>
      <c r="D5" s="172">
        <v>7</v>
      </c>
      <c r="E5" s="172">
        <v>8</v>
      </c>
      <c r="F5" s="172">
        <v>9</v>
      </c>
    </row>
    <row r="6" spans="1:6" s="167" customFormat="1" ht="14.25" customHeight="1">
      <c r="A6" s="173">
        <v>1</v>
      </c>
      <c r="B6" s="632" t="s">
        <v>142</v>
      </c>
      <c r="C6" s="633"/>
      <c r="D6" s="174"/>
      <c r="E6" s="503"/>
      <c r="F6" s="175">
        <f>SUM(F7:F22)</f>
        <v>0</v>
      </c>
    </row>
    <row r="7" spans="1:7" s="167" customFormat="1" ht="14.25" customHeight="1">
      <c r="A7" s="176">
        <f aca="true" t="shared" si="0" ref="A7:A31">A6+1</f>
        <v>2</v>
      </c>
      <c r="B7" s="177" t="s">
        <v>1578</v>
      </c>
      <c r="C7" s="176" t="s">
        <v>146</v>
      </c>
      <c r="D7" s="178">
        <v>150</v>
      </c>
      <c r="E7" s="179"/>
      <c r="F7" s="180">
        <f aca="true" t="shared" si="1" ref="F7:F17">E7*D7</f>
        <v>0</v>
      </c>
      <c r="G7" s="181"/>
    </row>
    <row r="8" spans="1:7" s="167" customFormat="1" ht="14.25" customHeight="1">
      <c r="A8" s="176">
        <f t="shared" si="0"/>
        <v>3</v>
      </c>
      <c r="B8" s="177" t="s">
        <v>1579</v>
      </c>
      <c r="C8" s="176" t="s">
        <v>146</v>
      </c>
      <c r="D8" s="178">
        <v>15</v>
      </c>
      <c r="E8" s="179"/>
      <c r="F8" s="180">
        <f t="shared" si="1"/>
        <v>0</v>
      </c>
      <c r="G8" s="181"/>
    </row>
    <row r="9" spans="1:6" s="167" customFormat="1" ht="14.25" customHeight="1">
      <c r="A9" s="176">
        <f t="shared" si="0"/>
        <v>4</v>
      </c>
      <c r="B9" s="177" t="s">
        <v>1580</v>
      </c>
      <c r="C9" s="176" t="s">
        <v>146</v>
      </c>
      <c r="D9" s="178">
        <v>165</v>
      </c>
      <c r="E9" s="179"/>
      <c r="F9" s="180">
        <f t="shared" si="1"/>
        <v>0</v>
      </c>
    </row>
    <row r="10" spans="1:6" s="167" customFormat="1" ht="14.25" customHeight="1">
      <c r="A10" s="176">
        <f t="shared" si="0"/>
        <v>5</v>
      </c>
      <c r="B10" s="182" t="s">
        <v>1581</v>
      </c>
      <c r="C10" s="183" t="s">
        <v>146</v>
      </c>
      <c r="D10" s="184">
        <v>165</v>
      </c>
      <c r="E10" s="185"/>
      <c r="F10" s="180">
        <f t="shared" si="1"/>
        <v>0</v>
      </c>
    </row>
    <row r="11" spans="1:6" s="167" customFormat="1" ht="14.25" customHeight="1">
      <c r="A11" s="176">
        <f t="shared" si="0"/>
        <v>6</v>
      </c>
      <c r="B11" s="177" t="s">
        <v>1582</v>
      </c>
      <c r="C11" s="176" t="s">
        <v>146</v>
      </c>
      <c r="D11" s="178">
        <v>10</v>
      </c>
      <c r="E11" s="179"/>
      <c r="F11" s="180">
        <f t="shared" si="1"/>
        <v>0</v>
      </c>
    </row>
    <row r="12" spans="1:6" s="167" customFormat="1" ht="14.25" customHeight="1">
      <c r="A12" s="176">
        <f t="shared" si="0"/>
        <v>7</v>
      </c>
      <c r="B12" s="177" t="s">
        <v>1583</v>
      </c>
      <c r="C12" s="176" t="s">
        <v>146</v>
      </c>
      <c r="D12" s="178">
        <v>105</v>
      </c>
      <c r="E12" s="179"/>
      <c r="F12" s="180">
        <f t="shared" si="1"/>
        <v>0</v>
      </c>
    </row>
    <row r="13" spans="1:6" s="167" customFormat="1" ht="14.25" customHeight="1">
      <c r="A13" s="176">
        <f t="shared" si="0"/>
        <v>8</v>
      </c>
      <c r="B13" s="177" t="s">
        <v>1584</v>
      </c>
      <c r="C13" s="176" t="s">
        <v>146</v>
      </c>
      <c r="D13" s="178">
        <v>60</v>
      </c>
      <c r="E13" s="179"/>
      <c r="F13" s="180">
        <f t="shared" si="1"/>
        <v>0</v>
      </c>
    </row>
    <row r="14" spans="1:6" s="167" customFormat="1" ht="14.25" customHeight="1">
      <c r="A14" s="176">
        <f t="shared" si="0"/>
        <v>9</v>
      </c>
      <c r="B14" s="177" t="s">
        <v>1585</v>
      </c>
      <c r="C14" s="176" t="s">
        <v>193</v>
      </c>
      <c r="D14" s="178">
        <v>120</v>
      </c>
      <c r="E14" s="179"/>
      <c r="F14" s="180">
        <f t="shared" si="1"/>
        <v>0</v>
      </c>
    </row>
    <row r="15" spans="1:6" s="167" customFormat="1" ht="14.25" customHeight="1">
      <c r="A15" s="176">
        <f t="shared" si="0"/>
        <v>10</v>
      </c>
      <c r="B15" s="177" t="s">
        <v>1586</v>
      </c>
      <c r="C15" s="176" t="s">
        <v>146</v>
      </c>
      <c r="D15" s="178">
        <v>60</v>
      </c>
      <c r="E15" s="179"/>
      <c r="F15" s="180">
        <f t="shared" si="1"/>
        <v>0</v>
      </c>
    </row>
    <row r="16" spans="1:6" s="167" customFormat="1" ht="14.25" customHeight="1">
      <c r="A16" s="176">
        <f t="shared" si="0"/>
        <v>11</v>
      </c>
      <c r="B16" s="177" t="s">
        <v>1587</v>
      </c>
      <c r="C16" s="176" t="s">
        <v>222</v>
      </c>
      <c r="D16" s="178">
        <v>400</v>
      </c>
      <c r="E16" s="179"/>
      <c r="F16" s="180">
        <f t="shared" si="1"/>
        <v>0</v>
      </c>
    </row>
    <row r="17" spans="1:6" s="167" customFormat="1" ht="14.25" customHeight="1">
      <c r="A17" s="176">
        <f t="shared" si="0"/>
        <v>12</v>
      </c>
      <c r="B17" s="177" t="s">
        <v>1588</v>
      </c>
      <c r="C17" s="176" t="s">
        <v>222</v>
      </c>
      <c r="D17" s="178">
        <v>400</v>
      </c>
      <c r="E17" s="179"/>
      <c r="F17" s="180">
        <f t="shared" si="1"/>
        <v>0</v>
      </c>
    </row>
    <row r="18" spans="1:6" s="167" customFormat="1" ht="14.25" customHeight="1">
      <c r="A18" s="176">
        <f t="shared" si="0"/>
        <v>13</v>
      </c>
      <c r="B18" s="177" t="s">
        <v>1589</v>
      </c>
      <c r="C18" s="176" t="s">
        <v>146</v>
      </c>
      <c r="D18" s="178">
        <v>70</v>
      </c>
      <c r="E18" s="179"/>
      <c r="F18" s="180">
        <f>D18*E18</f>
        <v>0</v>
      </c>
    </row>
    <row r="19" spans="1:6" s="167" customFormat="1" ht="14.25" customHeight="1">
      <c r="A19" s="176">
        <f t="shared" si="0"/>
        <v>14</v>
      </c>
      <c r="B19" s="177" t="s">
        <v>1590</v>
      </c>
      <c r="C19" s="176" t="s">
        <v>146</v>
      </c>
      <c r="D19" s="178">
        <v>5</v>
      </c>
      <c r="E19" s="179"/>
      <c r="F19" s="180">
        <f>D19*E19</f>
        <v>0</v>
      </c>
    </row>
    <row r="20" spans="1:6" s="167" customFormat="1" ht="14.25" customHeight="1">
      <c r="A20" s="176">
        <f t="shared" si="0"/>
        <v>15</v>
      </c>
      <c r="B20" s="182" t="s">
        <v>1591</v>
      </c>
      <c r="C20" s="183" t="s">
        <v>222</v>
      </c>
      <c r="D20" s="184">
        <v>10</v>
      </c>
      <c r="E20" s="185"/>
      <c r="F20" s="180">
        <f>D20*E20</f>
        <v>0</v>
      </c>
    </row>
    <row r="21" spans="1:6" s="167" customFormat="1" ht="14.25" customHeight="1">
      <c r="A21" s="176">
        <f t="shared" si="0"/>
        <v>16</v>
      </c>
      <c r="B21" s="182" t="s">
        <v>1592</v>
      </c>
      <c r="C21" s="183" t="s">
        <v>222</v>
      </c>
      <c r="D21" s="184">
        <v>10</v>
      </c>
      <c r="E21" s="185"/>
      <c r="F21" s="180">
        <f>D21*E21</f>
        <v>0</v>
      </c>
    </row>
    <row r="22" spans="1:6" s="167" customFormat="1" ht="14.25" customHeight="1">
      <c r="A22" s="176">
        <f t="shared" si="0"/>
        <v>17</v>
      </c>
      <c r="B22" s="182" t="s">
        <v>1593</v>
      </c>
      <c r="C22" s="183" t="s">
        <v>222</v>
      </c>
      <c r="D22" s="184">
        <v>180</v>
      </c>
      <c r="E22" s="185"/>
      <c r="F22" s="180">
        <f>D22*E22</f>
        <v>0</v>
      </c>
    </row>
    <row r="23" spans="1:7" s="186" customFormat="1" ht="14.25" customHeight="1">
      <c r="A23" s="176">
        <f t="shared" si="0"/>
        <v>18</v>
      </c>
      <c r="B23" s="632" t="s">
        <v>1594</v>
      </c>
      <c r="C23" s="633"/>
      <c r="E23" s="187"/>
      <c r="F23" s="502">
        <f>SUM(F24:F47)</f>
        <v>0</v>
      </c>
      <c r="G23" s="188"/>
    </row>
    <row r="24" spans="1:6" s="188" customFormat="1" ht="14.25" customHeight="1">
      <c r="A24" s="176">
        <f t="shared" si="0"/>
        <v>19</v>
      </c>
      <c r="B24" s="177" t="s">
        <v>1931</v>
      </c>
      <c r="C24" s="176" t="s">
        <v>331</v>
      </c>
      <c r="D24" s="178">
        <v>180</v>
      </c>
      <c r="E24" s="179"/>
      <c r="F24" s="180">
        <f aca="true" t="shared" si="2" ref="F24:F31">D24*E24</f>
        <v>0</v>
      </c>
    </row>
    <row r="25" spans="1:6" s="188" customFormat="1" ht="14.25" customHeight="1">
      <c r="A25" s="176">
        <f t="shared" si="0"/>
        <v>20</v>
      </c>
      <c r="B25" s="177" t="s">
        <v>1599</v>
      </c>
      <c r="C25" s="176" t="s">
        <v>331</v>
      </c>
      <c r="D25" s="178">
        <v>14</v>
      </c>
      <c r="E25" s="179"/>
      <c r="F25" s="180">
        <f t="shared" si="2"/>
        <v>0</v>
      </c>
    </row>
    <row r="26" spans="1:6" s="188" customFormat="1" ht="14.25" customHeight="1">
      <c r="A26" s="176">
        <f t="shared" si="0"/>
        <v>21</v>
      </c>
      <c r="B26" s="177" t="s">
        <v>1600</v>
      </c>
      <c r="C26" s="176" t="s">
        <v>331</v>
      </c>
      <c r="D26" s="178">
        <f>SUM(D24:D25)</f>
        <v>194</v>
      </c>
      <c r="E26" s="179"/>
      <c r="F26" s="180">
        <f t="shared" si="2"/>
        <v>0</v>
      </c>
    </row>
    <row r="27" spans="1:6" s="188" customFormat="1" ht="14.25" customHeight="1">
      <c r="A27" s="176">
        <f t="shared" si="0"/>
        <v>22</v>
      </c>
      <c r="B27" s="177" t="s">
        <v>1930</v>
      </c>
      <c r="C27" s="176" t="s">
        <v>242</v>
      </c>
      <c r="D27" s="178">
        <v>1</v>
      </c>
      <c r="E27" s="179"/>
      <c r="F27" s="180">
        <f t="shared" si="2"/>
        <v>0</v>
      </c>
    </row>
    <row r="28" spans="1:6" s="188" customFormat="1" ht="14.25" customHeight="1">
      <c r="A28" s="176">
        <f t="shared" si="0"/>
        <v>23</v>
      </c>
      <c r="B28" s="177" t="s">
        <v>1929</v>
      </c>
      <c r="C28" s="176" t="s">
        <v>242</v>
      </c>
      <c r="D28" s="178">
        <v>1</v>
      </c>
      <c r="E28" s="179"/>
      <c r="F28" s="180">
        <f t="shared" si="2"/>
        <v>0</v>
      </c>
    </row>
    <row r="29" spans="1:6" s="188" customFormat="1" ht="14.25" customHeight="1">
      <c r="A29" s="176">
        <f t="shared" si="0"/>
        <v>24</v>
      </c>
      <c r="B29" s="177" t="s">
        <v>1928</v>
      </c>
      <c r="C29" s="176" t="s">
        <v>242</v>
      </c>
      <c r="D29" s="178">
        <v>1</v>
      </c>
      <c r="E29" s="179"/>
      <c r="F29" s="180">
        <f t="shared" si="2"/>
        <v>0</v>
      </c>
    </row>
    <row r="30" spans="1:6" s="188" customFormat="1" ht="14.25" customHeight="1">
      <c r="A30" s="176">
        <f t="shared" si="0"/>
        <v>25</v>
      </c>
      <c r="B30" s="177" t="s">
        <v>1927</v>
      </c>
      <c r="C30" s="176" t="s">
        <v>242</v>
      </c>
      <c r="D30" s="178">
        <v>1</v>
      </c>
      <c r="E30" s="179"/>
      <c r="F30" s="180">
        <f t="shared" si="2"/>
        <v>0</v>
      </c>
    </row>
    <row r="31" spans="1:6" s="188" customFormat="1" ht="14.25" customHeight="1">
      <c r="A31" s="176">
        <f t="shared" si="0"/>
        <v>26</v>
      </c>
      <c r="B31" s="177" t="s">
        <v>1926</v>
      </c>
      <c r="C31" s="176" t="s">
        <v>242</v>
      </c>
      <c r="D31" s="178">
        <v>1</v>
      </c>
      <c r="E31" s="179"/>
      <c r="F31" s="180">
        <f t="shared" si="2"/>
        <v>0</v>
      </c>
    </row>
    <row r="32" spans="1:6" s="188" customFormat="1" ht="14.25" customHeight="1">
      <c r="A32" s="176"/>
      <c r="B32" s="177" t="s">
        <v>1925</v>
      </c>
      <c r="C32" s="176"/>
      <c r="D32" s="178"/>
      <c r="E32" s="180"/>
      <c r="F32" s="180"/>
    </row>
    <row r="33" spans="1:6" s="188" customFormat="1" ht="14.25" customHeight="1">
      <c r="A33" s="176"/>
      <c r="B33" s="177" t="s">
        <v>1924</v>
      </c>
      <c r="C33" s="176"/>
      <c r="D33" s="178"/>
      <c r="E33" s="180"/>
      <c r="F33" s="180"/>
    </row>
    <row r="34" spans="1:6" s="188" customFormat="1" ht="14.25" customHeight="1">
      <c r="A34" s="176"/>
      <c r="B34" s="177" t="s">
        <v>1923</v>
      </c>
      <c r="C34" s="176"/>
      <c r="D34" s="178"/>
      <c r="E34" s="180"/>
      <c r="F34" s="180"/>
    </row>
    <row r="35" spans="1:6" s="188" customFormat="1" ht="14.25" customHeight="1">
      <c r="A35" s="176"/>
      <c r="B35" s="177" t="s">
        <v>1922</v>
      </c>
      <c r="C35" s="176"/>
      <c r="D35" s="178"/>
      <c r="E35" s="180"/>
      <c r="F35" s="180"/>
    </row>
    <row r="36" spans="1:6" s="188" customFormat="1" ht="14.25" customHeight="1">
      <c r="A36" s="176"/>
      <c r="B36" s="177" t="s">
        <v>1921</v>
      </c>
      <c r="C36" s="176"/>
      <c r="D36" s="178"/>
      <c r="E36" s="180"/>
      <c r="F36" s="180"/>
    </row>
    <row r="37" spans="1:6" s="188" customFormat="1" ht="14.25" customHeight="1">
      <c r="A37" s="176"/>
      <c r="B37" s="177" t="s">
        <v>1920</v>
      </c>
      <c r="C37" s="176"/>
      <c r="D37" s="178"/>
      <c r="E37" s="180"/>
      <c r="F37" s="180"/>
    </row>
    <row r="38" spans="1:6" s="188" customFormat="1" ht="14.25" customHeight="1">
      <c r="A38" s="176"/>
      <c r="B38" s="177" t="s">
        <v>1919</v>
      </c>
      <c r="C38" s="176"/>
      <c r="D38" s="178"/>
      <c r="E38" s="180"/>
      <c r="F38" s="180"/>
    </row>
    <row r="39" spans="1:6" s="188" customFormat="1" ht="14.25" customHeight="1">
      <c r="A39" s="176"/>
      <c r="B39" s="177" t="s">
        <v>1918</v>
      </c>
      <c r="C39" s="176"/>
      <c r="D39" s="178"/>
      <c r="E39" s="180"/>
      <c r="F39" s="180"/>
    </row>
    <row r="40" spans="1:6" s="188" customFormat="1" ht="14.25" customHeight="1">
      <c r="A40" s="176"/>
      <c r="B40" s="177" t="s">
        <v>1917</v>
      </c>
      <c r="C40" s="176"/>
      <c r="D40" s="178"/>
      <c r="E40" s="180"/>
      <c r="F40" s="180"/>
    </row>
    <row r="41" spans="1:6" s="188" customFormat="1" ht="14.25" customHeight="1">
      <c r="A41" s="176">
        <f>A31+1</f>
        <v>27</v>
      </c>
      <c r="B41" s="177" t="s">
        <v>1916</v>
      </c>
      <c r="C41" s="176" t="s">
        <v>242</v>
      </c>
      <c r="D41" s="178">
        <v>1</v>
      </c>
      <c r="E41" s="179"/>
      <c r="F41" s="180">
        <f>E41*D41</f>
        <v>0</v>
      </c>
    </row>
    <row r="42" spans="1:6" s="188" customFormat="1" ht="14.25" customHeight="1">
      <c r="A42" s="176"/>
      <c r="B42" s="177" t="s">
        <v>1915</v>
      </c>
      <c r="C42" s="176"/>
      <c r="D42" s="178"/>
      <c r="E42" s="180"/>
      <c r="F42" s="180"/>
    </row>
    <row r="43" spans="1:6" s="188" customFormat="1" ht="14.25" customHeight="1">
      <c r="A43" s="176"/>
      <c r="B43" s="177" t="s">
        <v>1914</v>
      </c>
      <c r="C43" s="176"/>
      <c r="D43" s="178"/>
      <c r="E43" s="180"/>
      <c r="F43" s="180"/>
    </row>
    <row r="44" spans="1:6" s="188" customFormat="1" ht="14.25" customHeight="1">
      <c r="A44" s="176"/>
      <c r="B44" s="177" t="s">
        <v>1913</v>
      </c>
      <c r="C44" s="176"/>
      <c r="D44" s="178"/>
      <c r="E44" s="180"/>
      <c r="F44" s="180"/>
    </row>
    <row r="45" spans="1:6" s="188" customFormat="1" ht="14.25" customHeight="1">
      <c r="A45" s="176"/>
      <c r="B45" s="177" t="s">
        <v>1912</v>
      </c>
      <c r="C45" s="176"/>
      <c r="D45" s="178"/>
      <c r="E45" s="180"/>
      <c r="F45" s="180"/>
    </row>
    <row r="46" spans="1:6" s="188" customFormat="1" ht="14.25" customHeight="1">
      <c r="A46" s="176">
        <f>A41+1</f>
        <v>28</v>
      </c>
      <c r="B46" s="177" t="s">
        <v>1911</v>
      </c>
      <c r="C46" s="176" t="s">
        <v>242</v>
      </c>
      <c r="D46" s="178">
        <v>1</v>
      </c>
      <c r="E46" s="179"/>
      <c r="F46" s="180">
        <f>E46*D46</f>
        <v>0</v>
      </c>
    </row>
    <row r="47" spans="1:6" s="188" customFormat="1" ht="14.25" customHeight="1">
      <c r="A47" s="176">
        <f aca="true" t="shared" si="3" ref="A47:A58">A46+1</f>
        <v>29</v>
      </c>
      <c r="B47" s="177" t="s">
        <v>661</v>
      </c>
      <c r="C47" s="176" t="s">
        <v>725</v>
      </c>
      <c r="D47" s="178">
        <v>2</v>
      </c>
      <c r="E47" s="179"/>
      <c r="F47" s="180">
        <f>D47*E47</f>
        <v>0</v>
      </c>
    </row>
    <row r="48" spans="1:6" s="188" customFormat="1" ht="14.25" customHeight="1">
      <c r="A48" s="176">
        <f t="shared" si="3"/>
        <v>30</v>
      </c>
      <c r="B48" s="632" t="s">
        <v>1910</v>
      </c>
      <c r="C48" s="633"/>
      <c r="D48" s="186"/>
      <c r="E48" s="186"/>
      <c r="F48" s="502">
        <f>SUM(F49:F58)</f>
        <v>0</v>
      </c>
    </row>
    <row r="49" spans="1:6" s="188" customFormat="1" ht="14.25" customHeight="1">
      <c r="A49" s="176">
        <f t="shared" si="3"/>
        <v>31</v>
      </c>
      <c r="B49" s="177" t="s">
        <v>1909</v>
      </c>
      <c r="C49" s="176" t="s">
        <v>331</v>
      </c>
      <c r="D49" s="178">
        <v>27</v>
      </c>
      <c r="E49" s="179"/>
      <c r="F49" s="180">
        <f aca="true" t="shared" si="4" ref="F49:F58">D49*E49</f>
        <v>0</v>
      </c>
    </row>
    <row r="50" spans="1:6" s="188" customFormat="1" ht="14.25" customHeight="1">
      <c r="A50" s="176">
        <f t="shared" si="3"/>
        <v>32</v>
      </c>
      <c r="B50" s="177" t="s">
        <v>1908</v>
      </c>
      <c r="C50" s="176" t="s">
        <v>331</v>
      </c>
      <c r="D50" s="178">
        <v>27</v>
      </c>
      <c r="E50" s="179"/>
      <c r="F50" s="180">
        <f t="shared" si="4"/>
        <v>0</v>
      </c>
    </row>
    <row r="51" spans="1:6" s="188" customFormat="1" ht="14.25" customHeight="1">
      <c r="A51" s="176">
        <f t="shared" si="3"/>
        <v>33</v>
      </c>
      <c r="B51" s="177" t="s">
        <v>1907</v>
      </c>
      <c r="C51" s="176" t="s">
        <v>331</v>
      </c>
      <c r="D51" s="178">
        <v>30</v>
      </c>
      <c r="E51" s="179"/>
      <c r="F51" s="180">
        <f t="shared" si="4"/>
        <v>0</v>
      </c>
    </row>
    <row r="52" spans="1:6" s="188" customFormat="1" ht="14.25" customHeight="1">
      <c r="A52" s="176">
        <f t="shared" si="3"/>
        <v>34</v>
      </c>
      <c r="B52" s="177" t="s">
        <v>1906</v>
      </c>
      <c r="C52" s="176" t="s">
        <v>331</v>
      </c>
      <c r="D52" s="178">
        <v>27</v>
      </c>
      <c r="E52" s="179"/>
      <c r="F52" s="180">
        <f t="shared" si="4"/>
        <v>0</v>
      </c>
    </row>
    <row r="53" spans="1:6" s="188" customFormat="1" ht="14.25" customHeight="1">
      <c r="A53" s="176">
        <f t="shared" si="3"/>
        <v>35</v>
      </c>
      <c r="B53" s="177" t="s">
        <v>1905</v>
      </c>
      <c r="C53" s="176" t="s">
        <v>331</v>
      </c>
      <c r="D53" s="178">
        <v>30</v>
      </c>
      <c r="E53" s="179"/>
      <c r="F53" s="180">
        <f t="shared" si="4"/>
        <v>0</v>
      </c>
    </row>
    <row r="54" spans="1:6" s="188" customFormat="1" ht="14.25" customHeight="1">
      <c r="A54" s="176">
        <f t="shared" si="3"/>
        <v>36</v>
      </c>
      <c r="B54" s="177" t="s">
        <v>1904</v>
      </c>
      <c r="C54" s="176" t="s">
        <v>331</v>
      </c>
      <c r="D54" s="178">
        <v>27</v>
      </c>
      <c r="E54" s="179"/>
      <c r="F54" s="180">
        <f t="shared" si="4"/>
        <v>0</v>
      </c>
    </row>
    <row r="55" spans="1:6" s="188" customFormat="1" ht="14.25" customHeight="1">
      <c r="A55" s="176">
        <f t="shared" si="3"/>
        <v>37</v>
      </c>
      <c r="B55" s="177" t="s">
        <v>1903</v>
      </c>
      <c r="C55" s="176" t="s">
        <v>222</v>
      </c>
      <c r="D55" s="178">
        <v>13.5</v>
      </c>
      <c r="E55" s="179"/>
      <c r="F55" s="180">
        <f t="shared" si="4"/>
        <v>0</v>
      </c>
    </row>
    <row r="56" spans="1:6" s="188" customFormat="1" ht="14.25" customHeight="1">
      <c r="A56" s="176">
        <f t="shared" si="3"/>
        <v>38</v>
      </c>
      <c r="B56" s="177" t="s">
        <v>1902</v>
      </c>
      <c r="C56" s="176" t="s">
        <v>1163</v>
      </c>
      <c r="D56" s="178">
        <v>3</v>
      </c>
      <c r="E56" s="179"/>
      <c r="F56" s="180">
        <f t="shared" si="4"/>
        <v>0</v>
      </c>
    </row>
    <row r="57" spans="1:6" s="188" customFormat="1" ht="14.25" customHeight="1">
      <c r="A57" s="176">
        <f t="shared" si="3"/>
        <v>39</v>
      </c>
      <c r="B57" s="177" t="s">
        <v>1901</v>
      </c>
      <c r="C57" s="176" t="s">
        <v>1774</v>
      </c>
      <c r="D57" s="178">
        <v>5</v>
      </c>
      <c r="E57" s="179"/>
      <c r="F57" s="180">
        <f t="shared" si="4"/>
        <v>0</v>
      </c>
    </row>
    <row r="58" spans="1:7" s="188" customFormat="1" ht="14.25" customHeight="1">
      <c r="A58" s="176">
        <f t="shared" si="3"/>
        <v>40</v>
      </c>
      <c r="B58" s="177" t="s">
        <v>1900</v>
      </c>
      <c r="C58" s="176" t="s">
        <v>1817</v>
      </c>
      <c r="D58" s="178">
        <v>2</v>
      </c>
      <c r="E58" s="179"/>
      <c r="F58" s="180">
        <f t="shared" si="4"/>
        <v>0</v>
      </c>
      <c r="G58" s="501"/>
    </row>
    <row r="59" spans="1:7" s="192" customFormat="1" ht="14.25" customHeight="1">
      <c r="A59" s="176"/>
      <c r="B59" s="189" t="s">
        <v>1469</v>
      </c>
      <c r="C59" s="190"/>
      <c r="D59" s="190"/>
      <c r="E59" s="190"/>
      <c r="F59" s="191">
        <f>F23+F6+F48</f>
        <v>0</v>
      </c>
      <c r="G59" s="191"/>
    </row>
    <row r="60" spans="1:7" ht="11.25" customHeight="1">
      <c r="A60" s="193"/>
      <c r="B60" s="193"/>
      <c r="C60" s="193"/>
      <c r="D60" s="193"/>
      <c r="E60" s="193"/>
      <c r="F60" s="193"/>
      <c r="G60" s="193"/>
    </row>
    <row r="61" spans="1:7" ht="11.25" customHeight="1">
      <c r="A61" s="193"/>
      <c r="B61" s="195" t="s">
        <v>1470</v>
      </c>
      <c r="C61" s="193"/>
      <c r="D61" s="193"/>
      <c r="E61" s="193"/>
      <c r="F61" s="193"/>
      <c r="G61" s="193"/>
    </row>
    <row r="62" spans="2:7" ht="11.25" customHeight="1">
      <c r="B62" s="195"/>
      <c r="C62" s="176"/>
      <c r="D62" s="196"/>
      <c r="E62" s="196"/>
      <c r="F62" s="197"/>
      <c r="G62" s="180"/>
    </row>
    <row r="64" spans="1:6" ht="11.25" customHeight="1">
      <c r="A64" s="173"/>
      <c r="B64" s="632"/>
      <c r="C64" s="633"/>
      <c r="D64" s="174"/>
      <c r="E64" s="174"/>
      <c r="F64" s="175"/>
    </row>
    <row r="65" spans="1:6" ht="11.25" customHeight="1">
      <c r="A65" s="173"/>
      <c r="B65" s="177"/>
      <c r="C65" s="176"/>
      <c r="D65" s="178"/>
      <c r="E65" s="180"/>
      <c r="F65" s="180"/>
    </row>
    <row r="67" spans="1:6" ht="11.25" customHeight="1">
      <c r="A67" s="176"/>
      <c r="B67" s="198"/>
      <c r="C67" s="176"/>
      <c r="D67" s="199"/>
      <c r="E67" s="200"/>
      <c r="F67" s="197"/>
    </row>
    <row r="69" spans="2:6" ht="11.25" customHeight="1">
      <c r="B69" s="198"/>
      <c r="C69" s="176"/>
      <c r="D69" s="196"/>
      <c r="E69" s="196"/>
      <c r="F69" s="197"/>
    </row>
    <row r="70" spans="2:6" ht="11.25" customHeight="1">
      <c r="B70" s="198"/>
      <c r="C70" s="176"/>
      <c r="D70" s="196"/>
      <c r="E70" s="196"/>
      <c r="F70" s="197"/>
    </row>
  </sheetData>
  <sheetProtection password="DAFF" sheet="1" objects="1" scenarios="1"/>
  <mergeCells count="7">
    <mergeCell ref="B64:C64"/>
    <mergeCell ref="B6:C6"/>
    <mergeCell ref="B23:C23"/>
    <mergeCell ref="A1:F1"/>
    <mergeCell ref="A2:F2"/>
    <mergeCell ref="A3:E3"/>
    <mergeCell ref="B48:C48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665"/>
  <sheetViews>
    <sheetView showGridLines="0" workbookViewId="0" topLeftCell="A1">
      <selection activeCell="A2" sqref="A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5.42187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spans="1:22" ht="12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</row>
    <row r="2" spans="1:46" s="1" customFormat="1" ht="36.95" customHeight="1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620" t="s">
        <v>5</v>
      </c>
      <c r="M2" s="621"/>
      <c r="N2" s="621"/>
      <c r="O2" s="621"/>
      <c r="P2" s="621"/>
      <c r="Q2" s="621"/>
      <c r="R2" s="621"/>
      <c r="S2" s="621"/>
      <c r="T2" s="621"/>
      <c r="U2" s="621"/>
      <c r="V2" s="621"/>
      <c r="AT2" s="17" t="s">
        <v>85</v>
      </c>
    </row>
    <row r="3" spans="1:46" s="1" customFormat="1" ht="6.95" customHeight="1">
      <c r="A3" s="370"/>
      <c r="B3" s="371"/>
      <c r="C3" s="372"/>
      <c r="D3" s="372"/>
      <c r="E3" s="372"/>
      <c r="F3" s="372"/>
      <c r="G3" s="372"/>
      <c r="H3" s="372"/>
      <c r="I3" s="372"/>
      <c r="J3" s="372"/>
      <c r="K3" s="372"/>
      <c r="L3" s="373"/>
      <c r="M3" s="370"/>
      <c r="N3" s="370"/>
      <c r="O3" s="370"/>
      <c r="P3" s="370"/>
      <c r="Q3" s="370"/>
      <c r="R3" s="370"/>
      <c r="S3" s="370"/>
      <c r="T3" s="370"/>
      <c r="U3" s="370"/>
      <c r="V3" s="370"/>
      <c r="AT3" s="17" t="s">
        <v>86</v>
      </c>
    </row>
    <row r="4" spans="1:46" s="1" customFormat="1" ht="24.95" customHeight="1">
      <c r="A4" s="370"/>
      <c r="B4" s="373"/>
      <c r="C4" s="370"/>
      <c r="D4" s="374" t="s">
        <v>87</v>
      </c>
      <c r="E4" s="370"/>
      <c r="F4" s="370"/>
      <c r="G4" s="370"/>
      <c r="H4" s="370"/>
      <c r="I4" s="370"/>
      <c r="J4" s="370"/>
      <c r="K4" s="370"/>
      <c r="L4" s="373"/>
      <c r="M4" s="375" t="s">
        <v>10</v>
      </c>
      <c r="N4" s="370"/>
      <c r="O4" s="370"/>
      <c r="P4" s="370"/>
      <c r="Q4" s="370"/>
      <c r="R4" s="370"/>
      <c r="S4" s="370"/>
      <c r="T4" s="370"/>
      <c r="U4" s="370"/>
      <c r="V4" s="370"/>
      <c r="AT4" s="17" t="s">
        <v>3</v>
      </c>
    </row>
    <row r="5" spans="1:22" s="1" customFormat="1" ht="6.95" customHeight="1">
      <c r="A5" s="370"/>
      <c r="B5" s="373"/>
      <c r="C5" s="370"/>
      <c r="D5" s="370"/>
      <c r="E5" s="370"/>
      <c r="F5" s="370"/>
      <c r="G5" s="370"/>
      <c r="H5" s="370"/>
      <c r="I5" s="370"/>
      <c r="J5" s="370"/>
      <c r="K5" s="370"/>
      <c r="L5" s="373"/>
      <c r="M5" s="370"/>
      <c r="N5" s="370"/>
      <c r="O5" s="370"/>
      <c r="P5" s="370"/>
      <c r="Q5" s="370"/>
      <c r="R5" s="370"/>
      <c r="S5" s="370"/>
      <c r="T5" s="370"/>
      <c r="U5" s="370"/>
      <c r="V5" s="370"/>
    </row>
    <row r="6" spans="1:22" s="1" customFormat="1" ht="12" customHeight="1">
      <c r="A6" s="370"/>
      <c r="B6" s="373"/>
      <c r="C6" s="370"/>
      <c r="D6" s="376" t="s">
        <v>16</v>
      </c>
      <c r="E6" s="370"/>
      <c r="F6" s="370"/>
      <c r="G6" s="370"/>
      <c r="H6" s="370"/>
      <c r="I6" s="370"/>
      <c r="J6" s="370"/>
      <c r="K6" s="370"/>
      <c r="L6" s="373"/>
      <c r="M6" s="370"/>
      <c r="N6" s="370"/>
      <c r="O6" s="370"/>
      <c r="P6" s="370"/>
      <c r="Q6" s="370"/>
      <c r="R6" s="370"/>
      <c r="S6" s="370"/>
      <c r="T6" s="370"/>
      <c r="U6" s="370"/>
      <c r="V6" s="370"/>
    </row>
    <row r="7" spans="1:22" s="1" customFormat="1" ht="16.5" customHeight="1">
      <c r="A7" s="370"/>
      <c r="B7" s="373"/>
      <c r="C7" s="370"/>
      <c r="D7" s="370"/>
      <c r="E7" s="618" t="str">
        <f>'Rekapitulace stavby'!K6</f>
        <v>Novostavba skladového objektu</v>
      </c>
      <c r="F7" s="619"/>
      <c r="G7" s="619"/>
      <c r="H7" s="619"/>
      <c r="I7" s="370"/>
      <c r="J7" s="370"/>
      <c r="K7" s="370"/>
      <c r="L7" s="373"/>
      <c r="M7" s="370"/>
      <c r="N7" s="370"/>
      <c r="O7" s="370"/>
      <c r="P7" s="370"/>
      <c r="Q7" s="370"/>
      <c r="R7" s="370"/>
      <c r="S7" s="370"/>
      <c r="T7" s="370"/>
      <c r="U7" s="370"/>
      <c r="V7" s="370"/>
    </row>
    <row r="8" spans="1:31" s="2" customFormat="1" ht="12" customHeight="1">
      <c r="A8" s="377"/>
      <c r="B8" s="378"/>
      <c r="C8" s="377"/>
      <c r="D8" s="376" t="s">
        <v>88</v>
      </c>
      <c r="E8" s="377"/>
      <c r="F8" s="377"/>
      <c r="G8" s="377"/>
      <c r="H8" s="377"/>
      <c r="I8" s="377"/>
      <c r="J8" s="377"/>
      <c r="K8" s="377"/>
      <c r="L8" s="379"/>
      <c r="M8" s="380"/>
      <c r="N8" s="380"/>
      <c r="O8" s="380"/>
      <c r="P8" s="380"/>
      <c r="Q8" s="380"/>
      <c r="R8" s="380"/>
      <c r="S8" s="377"/>
      <c r="T8" s="377"/>
      <c r="U8" s="377"/>
      <c r="V8" s="377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77"/>
      <c r="B9" s="378"/>
      <c r="C9" s="377"/>
      <c r="D9" s="377"/>
      <c r="E9" s="616" t="s">
        <v>89</v>
      </c>
      <c r="F9" s="617"/>
      <c r="G9" s="617"/>
      <c r="H9" s="617"/>
      <c r="I9" s="377"/>
      <c r="J9" s="377"/>
      <c r="K9" s="377"/>
      <c r="L9" s="379"/>
      <c r="M9" s="380"/>
      <c r="N9" s="380"/>
      <c r="O9" s="380"/>
      <c r="P9" s="380"/>
      <c r="Q9" s="380"/>
      <c r="R9" s="380"/>
      <c r="S9" s="377"/>
      <c r="T9" s="377"/>
      <c r="U9" s="377"/>
      <c r="V9" s="377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77"/>
      <c r="B10" s="378"/>
      <c r="C10" s="377"/>
      <c r="D10" s="377"/>
      <c r="E10" s="377"/>
      <c r="F10" s="377"/>
      <c r="G10" s="377"/>
      <c r="H10" s="377"/>
      <c r="I10" s="377"/>
      <c r="J10" s="377"/>
      <c r="K10" s="377"/>
      <c r="L10" s="379"/>
      <c r="M10" s="380"/>
      <c r="N10" s="380"/>
      <c r="O10" s="380"/>
      <c r="P10" s="380"/>
      <c r="Q10" s="380"/>
      <c r="R10" s="380"/>
      <c r="S10" s="377"/>
      <c r="T10" s="377"/>
      <c r="U10" s="377"/>
      <c r="V10" s="377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77"/>
      <c r="B11" s="378"/>
      <c r="C11" s="377"/>
      <c r="D11" s="376" t="s">
        <v>18</v>
      </c>
      <c r="E11" s="377"/>
      <c r="F11" s="381" t="s">
        <v>1</v>
      </c>
      <c r="G11" s="377"/>
      <c r="H11" s="377"/>
      <c r="I11" s="376" t="s">
        <v>19</v>
      </c>
      <c r="J11" s="381" t="s">
        <v>1</v>
      </c>
      <c r="K11" s="377"/>
      <c r="L11" s="379"/>
      <c r="M11" s="380"/>
      <c r="N11" s="380"/>
      <c r="O11" s="380"/>
      <c r="P11" s="380"/>
      <c r="Q11" s="380"/>
      <c r="R11" s="380"/>
      <c r="S11" s="377"/>
      <c r="T11" s="377"/>
      <c r="U11" s="377"/>
      <c r="V11" s="377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77"/>
      <c r="B12" s="378"/>
      <c r="C12" s="377"/>
      <c r="D12" s="376" t="s">
        <v>20</v>
      </c>
      <c r="E12" s="377"/>
      <c r="F12" s="381" t="s">
        <v>90</v>
      </c>
      <c r="G12" s="377"/>
      <c r="H12" s="377"/>
      <c r="I12" s="376" t="s">
        <v>22</v>
      </c>
      <c r="J12" s="382" t="str">
        <f>'Rekapitulace stavby'!AN8</f>
        <v>3. 4. 2021</v>
      </c>
      <c r="K12" s="377"/>
      <c r="L12" s="379"/>
      <c r="M12" s="380"/>
      <c r="N12" s="380"/>
      <c r="O12" s="380"/>
      <c r="P12" s="380"/>
      <c r="Q12" s="380"/>
      <c r="R12" s="380"/>
      <c r="S12" s="377"/>
      <c r="T12" s="377"/>
      <c r="U12" s="377"/>
      <c r="V12" s="377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77"/>
      <c r="B13" s="378"/>
      <c r="C13" s="377"/>
      <c r="D13" s="377"/>
      <c r="E13" s="377"/>
      <c r="F13" s="377"/>
      <c r="G13" s="377"/>
      <c r="H13" s="377"/>
      <c r="I13" s="377"/>
      <c r="J13" s="377"/>
      <c r="K13" s="377"/>
      <c r="L13" s="379"/>
      <c r="M13" s="380"/>
      <c r="N13" s="380"/>
      <c r="O13" s="380"/>
      <c r="P13" s="380"/>
      <c r="Q13" s="380"/>
      <c r="R13" s="380"/>
      <c r="S13" s="377"/>
      <c r="T13" s="377"/>
      <c r="U13" s="377"/>
      <c r="V13" s="377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77"/>
      <c r="B14" s="378"/>
      <c r="C14" s="377"/>
      <c r="D14" s="376" t="s">
        <v>24</v>
      </c>
      <c r="E14" s="377"/>
      <c r="F14" s="377"/>
      <c r="G14" s="377"/>
      <c r="H14" s="377"/>
      <c r="I14" s="376" t="s">
        <v>25</v>
      </c>
      <c r="J14" s="381" t="s">
        <v>1</v>
      </c>
      <c r="K14" s="377"/>
      <c r="L14" s="379"/>
      <c r="M14" s="380"/>
      <c r="N14" s="380"/>
      <c r="O14" s="380"/>
      <c r="P14" s="380"/>
      <c r="Q14" s="380"/>
      <c r="R14" s="380"/>
      <c r="S14" s="377"/>
      <c r="T14" s="377"/>
      <c r="U14" s="377"/>
      <c r="V14" s="377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77"/>
      <c r="B15" s="378"/>
      <c r="C15" s="377"/>
      <c r="D15" s="377"/>
      <c r="E15" s="381" t="s">
        <v>91</v>
      </c>
      <c r="F15" s="377"/>
      <c r="G15" s="377"/>
      <c r="H15" s="377"/>
      <c r="I15" s="376" t="s">
        <v>27</v>
      </c>
      <c r="J15" s="381" t="s">
        <v>1</v>
      </c>
      <c r="K15" s="377"/>
      <c r="L15" s="379"/>
      <c r="M15" s="380"/>
      <c r="N15" s="380"/>
      <c r="O15" s="380"/>
      <c r="P15" s="380"/>
      <c r="Q15" s="380"/>
      <c r="R15" s="380"/>
      <c r="S15" s="377"/>
      <c r="T15" s="377"/>
      <c r="U15" s="377"/>
      <c r="V15" s="377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77"/>
      <c r="B16" s="378"/>
      <c r="C16" s="377"/>
      <c r="D16" s="377"/>
      <c r="E16" s="377"/>
      <c r="F16" s="377"/>
      <c r="G16" s="377"/>
      <c r="H16" s="377"/>
      <c r="I16" s="377"/>
      <c r="J16" s="377"/>
      <c r="K16" s="377"/>
      <c r="L16" s="379"/>
      <c r="M16" s="380"/>
      <c r="N16" s="380"/>
      <c r="O16" s="380"/>
      <c r="P16" s="380"/>
      <c r="Q16" s="380"/>
      <c r="R16" s="380"/>
      <c r="S16" s="377"/>
      <c r="T16" s="377"/>
      <c r="U16" s="377"/>
      <c r="V16" s="377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77"/>
      <c r="B17" s="378"/>
      <c r="C17" s="377"/>
      <c r="D17" s="376" t="s">
        <v>28</v>
      </c>
      <c r="E17" s="377"/>
      <c r="F17" s="377"/>
      <c r="G17" s="377"/>
      <c r="H17" s="377"/>
      <c r="I17" s="376" t="s">
        <v>25</v>
      </c>
      <c r="J17" s="383" t="str">
        <f>'Rekapitulace stavby'!AN13</f>
        <v>Vyplň údaj</v>
      </c>
      <c r="K17" s="377"/>
      <c r="L17" s="379"/>
      <c r="M17" s="380"/>
      <c r="N17" s="380"/>
      <c r="O17" s="380"/>
      <c r="P17" s="380"/>
      <c r="Q17" s="380"/>
      <c r="R17" s="380"/>
      <c r="S17" s="377"/>
      <c r="T17" s="377"/>
      <c r="U17" s="377"/>
      <c r="V17" s="377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77"/>
      <c r="B18" s="378"/>
      <c r="C18" s="377"/>
      <c r="D18" s="377"/>
      <c r="E18" s="622" t="str">
        <f>'Rekapitulace stavby'!E14</f>
        <v>Vyplň údaj</v>
      </c>
      <c r="F18" s="623"/>
      <c r="G18" s="623"/>
      <c r="H18" s="623"/>
      <c r="I18" s="376" t="s">
        <v>27</v>
      </c>
      <c r="J18" s="383" t="str">
        <f>'Rekapitulace stavby'!AN14</f>
        <v>Vyplň údaj</v>
      </c>
      <c r="K18" s="377"/>
      <c r="L18" s="379"/>
      <c r="M18" s="380"/>
      <c r="N18" s="380"/>
      <c r="O18" s="380"/>
      <c r="P18" s="380"/>
      <c r="Q18" s="380"/>
      <c r="R18" s="380"/>
      <c r="S18" s="377"/>
      <c r="T18" s="377"/>
      <c r="U18" s="377"/>
      <c r="V18" s="377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77"/>
      <c r="B19" s="378"/>
      <c r="C19" s="377"/>
      <c r="D19" s="377"/>
      <c r="E19" s="377"/>
      <c r="F19" s="377"/>
      <c r="G19" s="377"/>
      <c r="H19" s="377"/>
      <c r="I19" s="377"/>
      <c r="J19" s="377"/>
      <c r="K19" s="377"/>
      <c r="L19" s="379"/>
      <c r="M19" s="380"/>
      <c r="N19" s="380"/>
      <c r="O19" s="380"/>
      <c r="P19" s="380"/>
      <c r="Q19" s="380"/>
      <c r="R19" s="380"/>
      <c r="S19" s="377"/>
      <c r="T19" s="377"/>
      <c r="U19" s="377"/>
      <c r="V19" s="377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77"/>
      <c r="B20" s="378"/>
      <c r="C20" s="377"/>
      <c r="D20" s="376" t="s">
        <v>30</v>
      </c>
      <c r="E20" s="377"/>
      <c r="F20" s="377"/>
      <c r="G20" s="377"/>
      <c r="H20" s="377"/>
      <c r="I20" s="376" t="s">
        <v>25</v>
      </c>
      <c r="J20" s="381" t="s">
        <v>1</v>
      </c>
      <c r="K20" s="377"/>
      <c r="L20" s="379"/>
      <c r="M20" s="380"/>
      <c r="N20" s="380"/>
      <c r="O20" s="380"/>
      <c r="P20" s="380"/>
      <c r="Q20" s="380"/>
      <c r="R20" s="380"/>
      <c r="S20" s="377"/>
      <c r="T20" s="377"/>
      <c r="U20" s="377"/>
      <c r="V20" s="377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77"/>
      <c r="B21" s="378"/>
      <c r="C21" s="377"/>
      <c r="D21" s="377"/>
      <c r="E21" s="381" t="s">
        <v>31</v>
      </c>
      <c r="F21" s="377"/>
      <c r="G21" s="377"/>
      <c r="H21" s="377"/>
      <c r="I21" s="376" t="s">
        <v>27</v>
      </c>
      <c r="J21" s="381" t="s">
        <v>1</v>
      </c>
      <c r="K21" s="377"/>
      <c r="L21" s="379"/>
      <c r="M21" s="380"/>
      <c r="N21" s="380"/>
      <c r="O21" s="380"/>
      <c r="P21" s="380"/>
      <c r="Q21" s="380"/>
      <c r="R21" s="380"/>
      <c r="S21" s="377"/>
      <c r="T21" s="377"/>
      <c r="U21" s="377"/>
      <c r="V21" s="377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77"/>
      <c r="B22" s="378"/>
      <c r="C22" s="377"/>
      <c r="D22" s="377"/>
      <c r="E22" s="377"/>
      <c r="F22" s="377"/>
      <c r="G22" s="377"/>
      <c r="H22" s="377"/>
      <c r="I22" s="377"/>
      <c r="J22" s="377"/>
      <c r="K22" s="377"/>
      <c r="L22" s="379"/>
      <c r="M22" s="380"/>
      <c r="N22" s="380"/>
      <c r="O22" s="380"/>
      <c r="P22" s="380"/>
      <c r="Q22" s="380"/>
      <c r="R22" s="380"/>
      <c r="S22" s="377"/>
      <c r="T22" s="377"/>
      <c r="U22" s="377"/>
      <c r="V22" s="377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77"/>
      <c r="B23" s="378"/>
      <c r="C23" s="377"/>
      <c r="D23" s="376" t="s">
        <v>33</v>
      </c>
      <c r="E23" s="377"/>
      <c r="F23" s="377"/>
      <c r="G23" s="377"/>
      <c r="H23" s="377"/>
      <c r="I23" s="376" t="s">
        <v>25</v>
      </c>
      <c r="J23" s="381" t="s">
        <v>1</v>
      </c>
      <c r="K23" s="377"/>
      <c r="L23" s="379"/>
      <c r="M23" s="380"/>
      <c r="N23" s="380"/>
      <c r="O23" s="380"/>
      <c r="P23" s="380"/>
      <c r="Q23" s="380"/>
      <c r="R23" s="380"/>
      <c r="S23" s="377"/>
      <c r="T23" s="377"/>
      <c r="U23" s="377"/>
      <c r="V23" s="377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77"/>
      <c r="B24" s="378"/>
      <c r="C24" s="377"/>
      <c r="D24" s="377"/>
      <c r="E24" s="381" t="s">
        <v>34</v>
      </c>
      <c r="F24" s="377"/>
      <c r="G24" s="377"/>
      <c r="H24" s="377"/>
      <c r="I24" s="376" t="s">
        <v>27</v>
      </c>
      <c r="J24" s="381" t="s">
        <v>1</v>
      </c>
      <c r="K24" s="377"/>
      <c r="L24" s="379"/>
      <c r="M24" s="380"/>
      <c r="N24" s="380"/>
      <c r="O24" s="380"/>
      <c r="P24" s="380"/>
      <c r="Q24" s="380"/>
      <c r="R24" s="380"/>
      <c r="S24" s="377"/>
      <c r="T24" s="377"/>
      <c r="U24" s="377"/>
      <c r="V24" s="377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77"/>
      <c r="B25" s="378"/>
      <c r="C25" s="377"/>
      <c r="D25" s="377"/>
      <c r="E25" s="377"/>
      <c r="F25" s="377"/>
      <c r="G25" s="377"/>
      <c r="H25" s="377"/>
      <c r="I25" s="377"/>
      <c r="J25" s="377"/>
      <c r="K25" s="377"/>
      <c r="L25" s="379"/>
      <c r="M25" s="380"/>
      <c r="N25" s="380"/>
      <c r="O25" s="380"/>
      <c r="P25" s="380"/>
      <c r="Q25" s="380"/>
      <c r="R25" s="380"/>
      <c r="S25" s="377"/>
      <c r="T25" s="377"/>
      <c r="U25" s="377"/>
      <c r="V25" s="377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77"/>
      <c r="B26" s="378"/>
      <c r="C26" s="377"/>
      <c r="D26" s="376" t="s">
        <v>35</v>
      </c>
      <c r="E26" s="377"/>
      <c r="F26" s="377"/>
      <c r="G26" s="377"/>
      <c r="H26" s="377"/>
      <c r="I26" s="377"/>
      <c r="J26" s="377"/>
      <c r="K26" s="377"/>
      <c r="L26" s="379"/>
      <c r="M26" s="380"/>
      <c r="N26" s="380"/>
      <c r="O26" s="380"/>
      <c r="P26" s="380"/>
      <c r="Q26" s="380"/>
      <c r="R26" s="380"/>
      <c r="S26" s="377"/>
      <c r="T26" s="377"/>
      <c r="U26" s="377"/>
      <c r="V26" s="377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384"/>
      <c r="B27" s="385"/>
      <c r="C27" s="384"/>
      <c r="D27" s="384"/>
      <c r="E27" s="624" t="s">
        <v>1</v>
      </c>
      <c r="F27" s="624"/>
      <c r="G27" s="624"/>
      <c r="H27" s="624"/>
      <c r="I27" s="384"/>
      <c r="J27" s="384"/>
      <c r="K27" s="384"/>
      <c r="L27" s="386"/>
      <c r="M27" s="387"/>
      <c r="N27" s="387"/>
      <c r="O27" s="387"/>
      <c r="P27" s="387"/>
      <c r="Q27" s="387"/>
      <c r="R27" s="387"/>
      <c r="S27" s="384"/>
      <c r="T27" s="384"/>
      <c r="U27" s="384"/>
      <c r="V27" s="384"/>
      <c r="W27" s="85"/>
      <c r="X27" s="85"/>
      <c r="Y27" s="85"/>
      <c r="Z27" s="85"/>
      <c r="AA27" s="85"/>
      <c r="AB27" s="85"/>
      <c r="AC27" s="85"/>
      <c r="AD27" s="85"/>
      <c r="AE27" s="85"/>
    </row>
    <row r="28" spans="1:31" s="2" customFormat="1" ht="6.95" customHeight="1">
      <c r="A28" s="377"/>
      <c r="B28" s="378"/>
      <c r="C28" s="377"/>
      <c r="D28" s="377"/>
      <c r="E28" s="377"/>
      <c r="F28" s="377"/>
      <c r="G28" s="377"/>
      <c r="H28" s="377"/>
      <c r="I28" s="377"/>
      <c r="J28" s="377"/>
      <c r="K28" s="377"/>
      <c r="L28" s="379"/>
      <c r="M28" s="380"/>
      <c r="N28" s="380"/>
      <c r="O28" s="380"/>
      <c r="P28" s="380"/>
      <c r="Q28" s="380"/>
      <c r="R28" s="380"/>
      <c r="S28" s="377"/>
      <c r="T28" s="377"/>
      <c r="U28" s="377"/>
      <c r="V28" s="377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77"/>
      <c r="B29" s="378"/>
      <c r="C29" s="377"/>
      <c r="D29" s="388"/>
      <c r="E29" s="388"/>
      <c r="F29" s="388"/>
      <c r="G29" s="388"/>
      <c r="H29" s="388"/>
      <c r="I29" s="388"/>
      <c r="J29" s="388"/>
      <c r="K29" s="388"/>
      <c r="L29" s="379"/>
      <c r="M29" s="380"/>
      <c r="N29" s="380"/>
      <c r="O29" s="380"/>
      <c r="P29" s="380"/>
      <c r="Q29" s="380"/>
      <c r="R29" s="380"/>
      <c r="S29" s="377"/>
      <c r="T29" s="377"/>
      <c r="U29" s="377"/>
      <c r="V29" s="377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77"/>
      <c r="B30" s="378"/>
      <c r="C30" s="377"/>
      <c r="D30" s="389" t="s">
        <v>36</v>
      </c>
      <c r="E30" s="377"/>
      <c r="F30" s="377"/>
      <c r="G30" s="377"/>
      <c r="H30" s="377"/>
      <c r="I30" s="377"/>
      <c r="J30" s="390">
        <f>J96</f>
        <v>0</v>
      </c>
      <c r="K30" s="377"/>
      <c r="L30" s="379"/>
      <c r="M30" s="380"/>
      <c r="N30" s="380"/>
      <c r="O30" s="380"/>
      <c r="P30" s="380"/>
      <c r="Q30" s="380"/>
      <c r="R30" s="380"/>
      <c r="S30" s="377"/>
      <c r="T30" s="377"/>
      <c r="U30" s="377"/>
      <c r="V30" s="377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77"/>
      <c r="B31" s="378"/>
      <c r="C31" s="377"/>
      <c r="D31" s="388"/>
      <c r="E31" s="388"/>
      <c r="F31" s="388"/>
      <c r="G31" s="388"/>
      <c r="H31" s="388"/>
      <c r="I31" s="388"/>
      <c r="J31" s="388"/>
      <c r="K31" s="388"/>
      <c r="L31" s="379"/>
      <c r="M31" s="380"/>
      <c r="N31" s="380"/>
      <c r="O31" s="380"/>
      <c r="P31" s="380"/>
      <c r="Q31" s="380"/>
      <c r="R31" s="380"/>
      <c r="S31" s="377"/>
      <c r="T31" s="377"/>
      <c r="U31" s="377"/>
      <c r="V31" s="377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77"/>
      <c r="B32" s="378"/>
      <c r="C32" s="377"/>
      <c r="D32" s="377"/>
      <c r="E32" s="377"/>
      <c r="F32" s="391" t="s">
        <v>38</v>
      </c>
      <c r="G32" s="377"/>
      <c r="H32" s="377"/>
      <c r="I32" s="391" t="s">
        <v>37</v>
      </c>
      <c r="J32" s="391" t="s">
        <v>39</v>
      </c>
      <c r="K32" s="377"/>
      <c r="L32" s="379"/>
      <c r="M32" s="380"/>
      <c r="N32" s="380"/>
      <c r="O32" s="380"/>
      <c r="P32" s="380"/>
      <c r="Q32" s="380"/>
      <c r="R32" s="380"/>
      <c r="S32" s="377"/>
      <c r="T32" s="377"/>
      <c r="U32" s="377"/>
      <c r="V32" s="377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77"/>
      <c r="B33" s="378"/>
      <c r="C33" s="377"/>
      <c r="D33" s="392" t="s">
        <v>40</v>
      </c>
      <c r="E33" s="376" t="s">
        <v>41</v>
      </c>
      <c r="F33" s="393">
        <f>J30</f>
        <v>0</v>
      </c>
      <c r="G33" s="377"/>
      <c r="H33" s="377"/>
      <c r="I33" s="394">
        <v>0.21</v>
      </c>
      <c r="J33" s="393">
        <f>F33*0.21</f>
        <v>0</v>
      </c>
      <c r="K33" s="377"/>
      <c r="L33" s="379"/>
      <c r="M33" s="380"/>
      <c r="N33" s="380"/>
      <c r="O33" s="380"/>
      <c r="P33" s="380"/>
      <c r="Q33" s="380"/>
      <c r="R33" s="380"/>
      <c r="S33" s="377"/>
      <c r="T33" s="377"/>
      <c r="U33" s="377"/>
      <c r="V33" s="377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77"/>
      <c r="B34" s="378"/>
      <c r="C34" s="377"/>
      <c r="D34" s="377"/>
      <c r="E34" s="376" t="s">
        <v>42</v>
      </c>
      <c r="F34" s="393">
        <f>ROUND((SUM(BF147:BF661)),2)</f>
        <v>0</v>
      </c>
      <c r="G34" s="377"/>
      <c r="H34" s="377"/>
      <c r="I34" s="394">
        <v>0.15</v>
      </c>
      <c r="J34" s="393">
        <f>ROUND(((SUM(BF147:BF661))*I34),2)</f>
        <v>0</v>
      </c>
      <c r="K34" s="377"/>
      <c r="L34" s="379"/>
      <c r="M34" s="380"/>
      <c r="N34" s="380"/>
      <c r="O34" s="380"/>
      <c r="P34" s="380"/>
      <c r="Q34" s="380"/>
      <c r="R34" s="380"/>
      <c r="S34" s="377"/>
      <c r="T34" s="377"/>
      <c r="U34" s="377"/>
      <c r="V34" s="377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77"/>
      <c r="B35" s="378"/>
      <c r="C35" s="377"/>
      <c r="D35" s="377"/>
      <c r="E35" s="376" t="s">
        <v>43</v>
      </c>
      <c r="F35" s="393">
        <f>ROUND((SUM(BG147:BG661)),2)</f>
        <v>0</v>
      </c>
      <c r="G35" s="377"/>
      <c r="H35" s="377"/>
      <c r="I35" s="394">
        <v>0.21</v>
      </c>
      <c r="J35" s="393">
        <f>0</f>
        <v>0</v>
      </c>
      <c r="K35" s="377"/>
      <c r="L35" s="379"/>
      <c r="M35" s="380"/>
      <c r="N35" s="380"/>
      <c r="O35" s="380"/>
      <c r="P35" s="380"/>
      <c r="Q35" s="380"/>
      <c r="R35" s="380"/>
      <c r="S35" s="377"/>
      <c r="T35" s="377"/>
      <c r="U35" s="377"/>
      <c r="V35" s="377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77"/>
      <c r="B36" s="378"/>
      <c r="C36" s="377"/>
      <c r="D36" s="377"/>
      <c r="E36" s="376" t="s">
        <v>44</v>
      </c>
      <c r="F36" s="393">
        <f>ROUND((SUM(BH147:BH661)),2)</f>
        <v>0</v>
      </c>
      <c r="G36" s="377"/>
      <c r="H36" s="377"/>
      <c r="I36" s="394">
        <v>0.15</v>
      </c>
      <c r="J36" s="393">
        <f>0</f>
        <v>0</v>
      </c>
      <c r="K36" s="377"/>
      <c r="L36" s="379"/>
      <c r="M36" s="380"/>
      <c r="N36" s="380"/>
      <c r="O36" s="380"/>
      <c r="P36" s="380"/>
      <c r="Q36" s="380"/>
      <c r="R36" s="380"/>
      <c r="S36" s="377"/>
      <c r="T36" s="377"/>
      <c r="U36" s="377"/>
      <c r="V36" s="377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77"/>
      <c r="B37" s="378"/>
      <c r="C37" s="377"/>
      <c r="D37" s="377"/>
      <c r="E37" s="376" t="s">
        <v>45</v>
      </c>
      <c r="F37" s="393">
        <f>ROUND((SUM(BI147:BI661)),2)</f>
        <v>0</v>
      </c>
      <c r="G37" s="377"/>
      <c r="H37" s="377"/>
      <c r="I37" s="394">
        <v>0</v>
      </c>
      <c r="J37" s="393">
        <f>0</f>
        <v>0</v>
      </c>
      <c r="K37" s="377"/>
      <c r="L37" s="379"/>
      <c r="M37" s="380"/>
      <c r="N37" s="380"/>
      <c r="O37" s="380"/>
      <c r="P37" s="380"/>
      <c r="Q37" s="380"/>
      <c r="R37" s="380"/>
      <c r="S37" s="377"/>
      <c r="T37" s="377"/>
      <c r="U37" s="377"/>
      <c r="V37" s="377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77"/>
      <c r="B38" s="378"/>
      <c r="C38" s="377"/>
      <c r="D38" s="377"/>
      <c r="E38" s="377"/>
      <c r="F38" s="377"/>
      <c r="G38" s="377"/>
      <c r="H38" s="377"/>
      <c r="I38" s="377"/>
      <c r="J38" s="377"/>
      <c r="K38" s="377"/>
      <c r="L38" s="379"/>
      <c r="M38" s="380"/>
      <c r="N38" s="380"/>
      <c r="O38" s="380"/>
      <c r="P38" s="380"/>
      <c r="Q38" s="380"/>
      <c r="R38" s="380"/>
      <c r="S38" s="377"/>
      <c r="T38" s="377"/>
      <c r="U38" s="377"/>
      <c r="V38" s="377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77"/>
      <c r="B39" s="378"/>
      <c r="C39" s="395"/>
      <c r="D39" s="396" t="s">
        <v>46</v>
      </c>
      <c r="E39" s="397"/>
      <c r="F39" s="397"/>
      <c r="G39" s="398" t="s">
        <v>47</v>
      </c>
      <c r="H39" s="399" t="s">
        <v>48</v>
      </c>
      <c r="I39" s="397"/>
      <c r="J39" s="400">
        <f>SUM(J30:J37)</f>
        <v>0</v>
      </c>
      <c r="K39" s="401"/>
      <c r="L39" s="379"/>
      <c r="M39" s="380"/>
      <c r="N39" s="380"/>
      <c r="O39" s="380"/>
      <c r="P39" s="380"/>
      <c r="Q39" s="380"/>
      <c r="R39" s="380"/>
      <c r="S39" s="377"/>
      <c r="T39" s="377"/>
      <c r="U39" s="377"/>
      <c r="V39" s="377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77"/>
      <c r="B40" s="378"/>
      <c r="C40" s="377"/>
      <c r="D40" s="377"/>
      <c r="E40" s="377"/>
      <c r="F40" s="377"/>
      <c r="G40" s="377"/>
      <c r="H40" s="377"/>
      <c r="I40" s="377"/>
      <c r="J40" s="377"/>
      <c r="K40" s="377"/>
      <c r="L40" s="379"/>
      <c r="M40" s="380"/>
      <c r="N40" s="380"/>
      <c r="O40" s="380"/>
      <c r="P40" s="380"/>
      <c r="Q40" s="380"/>
      <c r="R40" s="380"/>
      <c r="S40" s="377"/>
      <c r="T40" s="377"/>
      <c r="U40" s="377"/>
      <c r="V40" s="377"/>
      <c r="W40" s="31"/>
      <c r="X40" s="31"/>
      <c r="Y40" s="31"/>
      <c r="Z40" s="31"/>
      <c r="AA40" s="31"/>
      <c r="AB40" s="31"/>
      <c r="AC40" s="31"/>
      <c r="AD40" s="31"/>
      <c r="AE40" s="31"/>
    </row>
    <row r="41" spans="1:22" s="1" customFormat="1" ht="14.45" customHeight="1">
      <c r="A41" s="370"/>
      <c r="B41" s="373"/>
      <c r="C41" s="370"/>
      <c r="D41" s="370"/>
      <c r="E41" s="370"/>
      <c r="F41" s="370"/>
      <c r="G41" s="370"/>
      <c r="H41" s="370"/>
      <c r="I41" s="370"/>
      <c r="J41" s="370"/>
      <c r="K41" s="370"/>
      <c r="L41" s="373"/>
      <c r="M41" s="370"/>
      <c r="N41" s="370"/>
      <c r="O41" s="370"/>
      <c r="P41" s="370"/>
      <c r="Q41" s="370"/>
      <c r="R41" s="370"/>
      <c r="S41" s="370"/>
      <c r="T41" s="370"/>
      <c r="U41" s="370"/>
      <c r="V41" s="370"/>
    </row>
    <row r="42" spans="1:22" s="1" customFormat="1" ht="14.45" customHeight="1">
      <c r="A42" s="370"/>
      <c r="B42" s="373"/>
      <c r="C42" s="370"/>
      <c r="D42" s="370"/>
      <c r="E42" s="370"/>
      <c r="F42" s="370"/>
      <c r="G42" s="370"/>
      <c r="H42" s="370"/>
      <c r="I42" s="370"/>
      <c r="J42" s="370"/>
      <c r="K42" s="370"/>
      <c r="L42" s="373"/>
      <c r="M42" s="370"/>
      <c r="N42" s="370"/>
      <c r="O42" s="370"/>
      <c r="P42" s="370"/>
      <c r="Q42" s="370"/>
      <c r="R42" s="370"/>
      <c r="S42" s="370"/>
      <c r="T42" s="370"/>
      <c r="U42" s="370"/>
      <c r="V42" s="370"/>
    </row>
    <row r="43" spans="1:22" s="1" customFormat="1" ht="14.45" customHeight="1">
      <c r="A43" s="370"/>
      <c r="B43" s="373"/>
      <c r="C43" s="370"/>
      <c r="D43" s="370"/>
      <c r="E43" s="370"/>
      <c r="F43" s="370"/>
      <c r="G43" s="370"/>
      <c r="H43" s="370"/>
      <c r="I43" s="370"/>
      <c r="J43" s="370"/>
      <c r="K43" s="370"/>
      <c r="L43" s="373"/>
      <c r="M43" s="370"/>
      <c r="N43" s="370"/>
      <c r="O43" s="370"/>
      <c r="P43" s="370"/>
      <c r="Q43" s="370"/>
      <c r="R43" s="370"/>
      <c r="S43" s="370"/>
      <c r="T43" s="370"/>
      <c r="U43" s="370"/>
      <c r="V43" s="370"/>
    </row>
    <row r="44" spans="1:22" s="1" customFormat="1" ht="14.45" customHeight="1">
      <c r="A44" s="370"/>
      <c r="B44" s="373"/>
      <c r="C44" s="370"/>
      <c r="D44" s="370"/>
      <c r="E44" s="370"/>
      <c r="F44" s="370"/>
      <c r="G44" s="370"/>
      <c r="H44" s="370"/>
      <c r="I44" s="370"/>
      <c r="J44" s="370"/>
      <c r="K44" s="370"/>
      <c r="L44" s="373"/>
      <c r="M44" s="370"/>
      <c r="N44" s="370"/>
      <c r="O44" s="370"/>
      <c r="P44" s="370"/>
      <c r="Q44" s="370"/>
      <c r="R44" s="370"/>
      <c r="S44" s="370"/>
      <c r="T44" s="370"/>
      <c r="U44" s="370"/>
      <c r="V44" s="370"/>
    </row>
    <row r="45" spans="1:22" s="1" customFormat="1" ht="14.45" customHeight="1">
      <c r="A45" s="370"/>
      <c r="B45" s="373"/>
      <c r="C45" s="370"/>
      <c r="D45" s="370"/>
      <c r="E45" s="370"/>
      <c r="F45" s="370"/>
      <c r="G45" s="370"/>
      <c r="H45" s="370"/>
      <c r="I45" s="370"/>
      <c r="J45" s="370"/>
      <c r="K45" s="370"/>
      <c r="L45" s="373"/>
      <c r="M45" s="370"/>
      <c r="N45" s="370"/>
      <c r="O45" s="370"/>
      <c r="P45" s="370"/>
      <c r="Q45" s="370"/>
      <c r="R45" s="370"/>
      <c r="S45" s="370"/>
      <c r="T45" s="370"/>
      <c r="U45" s="370"/>
      <c r="V45" s="370"/>
    </row>
    <row r="46" spans="1:22" s="1" customFormat="1" ht="14.45" customHeight="1">
      <c r="A46" s="370"/>
      <c r="B46" s="373"/>
      <c r="C46" s="370"/>
      <c r="D46" s="370"/>
      <c r="E46" s="370"/>
      <c r="F46" s="370"/>
      <c r="G46" s="370"/>
      <c r="H46" s="370"/>
      <c r="I46" s="370"/>
      <c r="J46" s="370"/>
      <c r="K46" s="370"/>
      <c r="L46" s="373"/>
      <c r="M46" s="370"/>
      <c r="N46" s="370"/>
      <c r="O46" s="370"/>
      <c r="P46" s="370"/>
      <c r="Q46" s="370"/>
      <c r="R46" s="370"/>
      <c r="S46" s="370"/>
      <c r="T46" s="370"/>
      <c r="U46" s="370"/>
      <c r="V46" s="370"/>
    </row>
    <row r="47" spans="1:22" s="1" customFormat="1" ht="14.45" customHeight="1">
      <c r="A47" s="370"/>
      <c r="B47" s="373"/>
      <c r="C47" s="370"/>
      <c r="D47" s="370"/>
      <c r="E47" s="370"/>
      <c r="F47" s="370"/>
      <c r="G47" s="370"/>
      <c r="H47" s="370"/>
      <c r="I47" s="370"/>
      <c r="J47" s="370"/>
      <c r="K47" s="370"/>
      <c r="L47" s="373"/>
      <c r="M47" s="370"/>
      <c r="N47" s="370"/>
      <c r="O47" s="370"/>
      <c r="P47" s="370"/>
      <c r="Q47" s="370"/>
      <c r="R47" s="370"/>
      <c r="S47" s="370"/>
      <c r="T47" s="370"/>
      <c r="U47" s="370"/>
      <c r="V47" s="370"/>
    </row>
    <row r="48" spans="1:22" s="1" customFormat="1" ht="14.45" customHeight="1">
      <c r="A48" s="370"/>
      <c r="B48" s="373"/>
      <c r="C48" s="370"/>
      <c r="D48" s="370"/>
      <c r="E48" s="370"/>
      <c r="F48" s="370"/>
      <c r="G48" s="370"/>
      <c r="H48" s="370"/>
      <c r="I48" s="370"/>
      <c r="J48" s="370"/>
      <c r="K48" s="370"/>
      <c r="L48" s="373"/>
      <c r="M48" s="370"/>
      <c r="N48" s="370"/>
      <c r="O48" s="370"/>
      <c r="P48" s="370"/>
      <c r="Q48" s="370"/>
      <c r="R48" s="370"/>
      <c r="S48" s="370"/>
      <c r="T48" s="370"/>
      <c r="U48" s="370"/>
      <c r="V48" s="370"/>
    </row>
    <row r="49" spans="1:22" s="1" customFormat="1" ht="14.45" customHeight="1">
      <c r="A49" s="370"/>
      <c r="B49" s="373"/>
      <c r="C49" s="370"/>
      <c r="D49" s="370"/>
      <c r="E49" s="370"/>
      <c r="F49" s="370"/>
      <c r="G49" s="370"/>
      <c r="H49" s="370"/>
      <c r="I49" s="370"/>
      <c r="J49" s="370"/>
      <c r="K49" s="370"/>
      <c r="L49" s="373"/>
      <c r="M49" s="370"/>
      <c r="N49" s="370"/>
      <c r="O49" s="370"/>
      <c r="P49" s="370"/>
      <c r="Q49" s="370"/>
      <c r="R49" s="370"/>
      <c r="S49" s="370"/>
      <c r="T49" s="370"/>
      <c r="U49" s="370"/>
      <c r="V49" s="370"/>
    </row>
    <row r="50" spans="1:22" s="2" customFormat="1" ht="14.45" customHeight="1">
      <c r="A50" s="380"/>
      <c r="B50" s="379"/>
      <c r="C50" s="380"/>
      <c r="D50" s="402" t="s">
        <v>49</v>
      </c>
      <c r="E50" s="403"/>
      <c r="F50" s="403"/>
      <c r="G50" s="402" t="s">
        <v>50</v>
      </c>
      <c r="H50" s="403"/>
      <c r="I50" s="403"/>
      <c r="J50" s="403"/>
      <c r="K50" s="403"/>
      <c r="L50" s="379"/>
      <c r="M50" s="380"/>
      <c r="N50" s="380"/>
      <c r="O50" s="380"/>
      <c r="P50" s="380"/>
      <c r="Q50" s="380"/>
      <c r="R50" s="380"/>
      <c r="S50" s="380"/>
      <c r="T50" s="380"/>
      <c r="U50" s="380"/>
      <c r="V50" s="380"/>
    </row>
    <row r="51" spans="1:22" ht="12">
      <c r="A51" s="370"/>
      <c r="B51" s="373"/>
      <c r="C51" s="370"/>
      <c r="D51" s="370"/>
      <c r="E51" s="370"/>
      <c r="F51" s="370"/>
      <c r="G51" s="370"/>
      <c r="H51" s="370"/>
      <c r="I51" s="370"/>
      <c r="J51" s="370"/>
      <c r="K51" s="370"/>
      <c r="L51" s="373"/>
      <c r="M51" s="370"/>
      <c r="N51" s="370"/>
      <c r="O51" s="370"/>
      <c r="P51" s="370"/>
      <c r="Q51" s="370"/>
      <c r="R51" s="370"/>
      <c r="S51" s="370"/>
      <c r="T51" s="370"/>
      <c r="U51" s="370"/>
      <c r="V51" s="370"/>
    </row>
    <row r="52" spans="1:22" ht="12">
      <c r="A52" s="370"/>
      <c r="B52" s="373"/>
      <c r="C52" s="370"/>
      <c r="D52" s="370"/>
      <c r="E52" s="370"/>
      <c r="F52" s="370"/>
      <c r="G52" s="370"/>
      <c r="H52" s="370"/>
      <c r="I52" s="370"/>
      <c r="J52" s="370"/>
      <c r="K52" s="370"/>
      <c r="L52" s="373"/>
      <c r="M52" s="370"/>
      <c r="N52" s="370"/>
      <c r="O52" s="370"/>
      <c r="P52" s="370"/>
      <c r="Q52" s="370"/>
      <c r="R52" s="370"/>
      <c r="S52" s="370"/>
      <c r="T52" s="370"/>
      <c r="U52" s="370"/>
      <c r="V52" s="370"/>
    </row>
    <row r="53" spans="1:22" ht="12">
      <c r="A53" s="370"/>
      <c r="B53" s="373"/>
      <c r="C53" s="370"/>
      <c r="D53" s="370"/>
      <c r="E53" s="370"/>
      <c r="F53" s="370"/>
      <c r="G53" s="370"/>
      <c r="H53" s="370"/>
      <c r="I53" s="370"/>
      <c r="J53" s="370"/>
      <c r="K53" s="370"/>
      <c r="L53" s="373"/>
      <c r="M53" s="370"/>
      <c r="N53" s="370"/>
      <c r="O53" s="370"/>
      <c r="P53" s="370"/>
      <c r="Q53" s="370"/>
      <c r="R53" s="370"/>
      <c r="S53" s="370"/>
      <c r="T53" s="370"/>
      <c r="U53" s="370"/>
      <c r="V53" s="370"/>
    </row>
    <row r="54" spans="1:22" ht="12">
      <c r="A54" s="370"/>
      <c r="B54" s="373"/>
      <c r="C54" s="370"/>
      <c r="D54" s="370"/>
      <c r="E54" s="370"/>
      <c r="F54" s="370"/>
      <c r="G54" s="370"/>
      <c r="H54" s="370"/>
      <c r="I54" s="370"/>
      <c r="J54" s="370"/>
      <c r="K54" s="370"/>
      <c r="L54" s="373"/>
      <c r="M54" s="370"/>
      <c r="N54" s="370"/>
      <c r="O54" s="370"/>
      <c r="P54" s="370"/>
      <c r="Q54" s="370"/>
      <c r="R54" s="370"/>
      <c r="S54" s="370"/>
      <c r="T54" s="370"/>
      <c r="U54" s="370"/>
      <c r="V54" s="370"/>
    </row>
    <row r="55" spans="1:22" ht="12">
      <c r="A55" s="370"/>
      <c r="B55" s="373"/>
      <c r="C55" s="370"/>
      <c r="D55" s="370"/>
      <c r="E55" s="370"/>
      <c r="F55" s="370"/>
      <c r="G55" s="370"/>
      <c r="H55" s="370"/>
      <c r="I55" s="370"/>
      <c r="J55" s="370"/>
      <c r="K55" s="370"/>
      <c r="L55" s="373"/>
      <c r="M55" s="370"/>
      <c r="N55" s="370"/>
      <c r="O55" s="370"/>
      <c r="P55" s="370"/>
      <c r="Q55" s="370"/>
      <c r="R55" s="370"/>
      <c r="S55" s="370"/>
      <c r="T55" s="370"/>
      <c r="U55" s="370"/>
      <c r="V55" s="370"/>
    </row>
    <row r="56" spans="1:22" ht="12">
      <c r="A56" s="370"/>
      <c r="B56" s="373"/>
      <c r="C56" s="370"/>
      <c r="D56" s="370"/>
      <c r="E56" s="370"/>
      <c r="F56" s="370"/>
      <c r="G56" s="370"/>
      <c r="H56" s="370"/>
      <c r="I56" s="370"/>
      <c r="J56" s="370"/>
      <c r="K56" s="370"/>
      <c r="L56" s="373"/>
      <c r="M56" s="370"/>
      <c r="N56" s="370"/>
      <c r="O56" s="370"/>
      <c r="P56" s="370"/>
      <c r="Q56" s="370"/>
      <c r="R56" s="370"/>
      <c r="S56" s="370"/>
      <c r="T56" s="370"/>
      <c r="U56" s="370"/>
      <c r="V56" s="370"/>
    </row>
    <row r="57" spans="1:22" ht="12">
      <c r="A57" s="370"/>
      <c r="B57" s="373"/>
      <c r="C57" s="370"/>
      <c r="D57" s="370"/>
      <c r="E57" s="370"/>
      <c r="F57" s="370"/>
      <c r="G57" s="370"/>
      <c r="H57" s="370"/>
      <c r="I57" s="370"/>
      <c r="J57" s="370"/>
      <c r="K57" s="370"/>
      <c r="L57" s="373"/>
      <c r="M57" s="370"/>
      <c r="N57" s="370"/>
      <c r="O57" s="370"/>
      <c r="P57" s="370"/>
      <c r="Q57" s="370"/>
      <c r="R57" s="370"/>
      <c r="S57" s="370"/>
      <c r="T57" s="370"/>
      <c r="U57" s="370"/>
      <c r="V57" s="370"/>
    </row>
    <row r="58" spans="1:22" ht="12">
      <c r="A58" s="370"/>
      <c r="B58" s="373"/>
      <c r="C58" s="370"/>
      <c r="D58" s="370"/>
      <c r="E58" s="370"/>
      <c r="F58" s="370"/>
      <c r="G58" s="370"/>
      <c r="H58" s="370"/>
      <c r="I58" s="370"/>
      <c r="J58" s="370"/>
      <c r="K58" s="370"/>
      <c r="L58" s="373"/>
      <c r="M58" s="370"/>
      <c r="N58" s="370"/>
      <c r="O58" s="370"/>
      <c r="P58" s="370"/>
      <c r="Q58" s="370"/>
      <c r="R58" s="370"/>
      <c r="S58" s="370"/>
      <c r="T58" s="370"/>
      <c r="U58" s="370"/>
      <c r="V58" s="370"/>
    </row>
    <row r="59" spans="1:22" ht="12">
      <c r="A59" s="370"/>
      <c r="B59" s="373"/>
      <c r="C59" s="370"/>
      <c r="D59" s="370"/>
      <c r="E59" s="370"/>
      <c r="F59" s="370"/>
      <c r="G59" s="370"/>
      <c r="H59" s="370"/>
      <c r="I59" s="370"/>
      <c r="J59" s="370"/>
      <c r="K59" s="370"/>
      <c r="L59" s="373"/>
      <c r="M59" s="370"/>
      <c r="N59" s="370"/>
      <c r="O59" s="370"/>
      <c r="P59" s="370"/>
      <c r="Q59" s="370"/>
      <c r="R59" s="370"/>
      <c r="S59" s="370"/>
      <c r="T59" s="370"/>
      <c r="U59" s="370"/>
      <c r="V59" s="370"/>
    </row>
    <row r="60" spans="1:22" ht="12">
      <c r="A60" s="370"/>
      <c r="B60" s="373"/>
      <c r="C60" s="370"/>
      <c r="D60" s="370"/>
      <c r="E60" s="370"/>
      <c r="F60" s="370"/>
      <c r="G60" s="370"/>
      <c r="H60" s="370"/>
      <c r="I60" s="370"/>
      <c r="J60" s="370"/>
      <c r="K60" s="370"/>
      <c r="L60" s="373"/>
      <c r="M60" s="370"/>
      <c r="N60" s="370"/>
      <c r="O60" s="370"/>
      <c r="P60" s="370"/>
      <c r="Q60" s="370"/>
      <c r="R60" s="370"/>
      <c r="S60" s="370"/>
      <c r="T60" s="370"/>
      <c r="U60" s="370"/>
      <c r="V60" s="370"/>
    </row>
    <row r="61" spans="1:31" s="2" customFormat="1" ht="12.75">
      <c r="A61" s="377"/>
      <c r="B61" s="378"/>
      <c r="C61" s="377"/>
      <c r="D61" s="404" t="s">
        <v>51</v>
      </c>
      <c r="E61" s="405"/>
      <c r="F61" s="406" t="s">
        <v>52</v>
      </c>
      <c r="G61" s="404" t="s">
        <v>51</v>
      </c>
      <c r="H61" s="405"/>
      <c r="I61" s="405"/>
      <c r="J61" s="407" t="s">
        <v>52</v>
      </c>
      <c r="K61" s="405"/>
      <c r="L61" s="379"/>
      <c r="M61" s="380"/>
      <c r="N61" s="380"/>
      <c r="O61" s="380"/>
      <c r="P61" s="380"/>
      <c r="Q61" s="380"/>
      <c r="R61" s="380"/>
      <c r="S61" s="377"/>
      <c r="T61" s="377"/>
      <c r="U61" s="377"/>
      <c r="V61" s="377"/>
      <c r="W61" s="31"/>
      <c r="X61" s="31"/>
      <c r="Y61" s="31"/>
      <c r="Z61" s="31"/>
      <c r="AA61" s="31"/>
      <c r="AB61" s="31"/>
      <c r="AC61" s="31"/>
      <c r="AD61" s="31"/>
      <c r="AE61" s="31"/>
    </row>
    <row r="62" spans="1:22" ht="12">
      <c r="A62" s="370"/>
      <c r="B62" s="373"/>
      <c r="C62" s="370"/>
      <c r="D62" s="370"/>
      <c r="E62" s="370"/>
      <c r="F62" s="370"/>
      <c r="G62" s="370"/>
      <c r="H62" s="370"/>
      <c r="I62" s="370"/>
      <c r="J62" s="370"/>
      <c r="K62" s="370"/>
      <c r="L62" s="373"/>
      <c r="M62" s="370"/>
      <c r="N62" s="370"/>
      <c r="O62" s="370"/>
      <c r="P62" s="370"/>
      <c r="Q62" s="370"/>
      <c r="R62" s="370"/>
      <c r="S62" s="370"/>
      <c r="T62" s="370"/>
      <c r="U62" s="370"/>
      <c r="V62" s="370"/>
    </row>
    <row r="63" spans="1:22" ht="12">
      <c r="A63" s="370"/>
      <c r="B63" s="373"/>
      <c r="C63" s="370"/>
      <c r="D63" s="370"/>
      <c r="E63" s="370"/>
      <c r="F63" s="370"/>
      <c r="G63" s="370"/>
      <c r="H63" s="370"/>
      <c r="I63" s="370"/>
      <c r="J63" s="370"/>
      <c r="K63" s="370"/>
      <c r="L63" s="373"/>
      <c r="M63" s="370"/>
      <c r="N63" s="370"/>
      <c r="O63" s="370"/>
      <c r="P63" s="370"/>
      <c r="Q63" s="370"/>
      <c r="R63" s="370"/>
      <c r="S63" s="370"/>
      <c r="T63" s="370"/>
      <c r="U63" s="370"/>
      <c r="V63" s="370"/>
    </row>
    <row r="64" spans="1:22" ht="12">
      <c r="A64" s="370"/>
      <c r="B64" s="373"/>
      <c r="C64" s="370"/>
      <c r="D64" s="370"/>
      <c r="E64" s="370"/>
      <c r="F64" s="370"/>
      <c r="G64" s="370"/>
      <c r="H64" s="370"/>
      <c r="I64" s="370"/>
      <c r="J64" s="370"/>
      <c r="K64" s="370"/>
      <c r="L64" s="373"/>
      <c r="M64" s="370"/>
      <c r="N64" s="370"/>
      <c r="O64" s="370"/>
      <c r="P64" s="370"/>
      <c r="Q64" s="370"/>
      <c r="R64" s="370"/>
      <c r="S64" s="370"/>
      <c r="T64" s="370"/>
      <c r="U64" s="370"/>
      <c r="V64" s="370"/>
    </row>
    <row r="65" spans="1:31" s="2" customFormat="1" ht="12.75">
      <c r="A65" s="377"/>
      <c r="B65" s="378"/>
      <c r="C65" s="377"/>
      <c r="D65" s="402" t="s">
        <v>53</v>
      </c>
      <c r="E65" s="408"/>
      <c r="F65" s="408"/>
      <c r="G65" s="402" t="s">
        <v>54</v>
      </c>
      <c r="H65" s="408"/>
      <c r="I65" s="408"/>
      <c r="J65" s="408"/>
      <c r="K65" s="408"/>
      <c r="L65" s="379"/>
      <c r="M65" s="380"/>
      <c r="N65" s="380"/>
      <c r="O65" s="380"/>
      <c r="P65" s="380"/>
      <c r="Q65" s="380"/>
      <c r="R65" s="380"/>
      <c r="S65" s="377"/>
      <c r="T65" s="377"/>
      <c r="U65" s="377"/>
      <c r="V65" s="377"/>
      <c r="W65" s="31"/>
      <c r="X65" s="31"/>
      <c r="Y65" s="31"/>
      <c r="Z65" s="31"/>
      <c r="AA65" s="31"/>
      <c r="AB65" s="31"/>
      <c r="AC65" s="31"/>
      <c r="AD65" s="31"/>
      <c r="AE65" s="31"/>
    </row>
    <row r="66" spans="1:22" ht="12">
      <c r="A66" s="370"/>
      <c r="B66" s="373"/>
      <c r="C66" s="370"/>
      <c r="D66" s="370"/>
      <c r="E66" s="370"/>
      <c r="F66" s="370"/>
      <c r="G66" s="370"/>
      <c r="H66" s="370"/>
      <c r="I66" s="370"/>
      <c r="J66" s="370"/>
      <c r="K66" s="370"/>
      <c r="L66" s="373"/>
      <c r="M66" s="370"/>
      <c r="N66" s="370"/>
      <c r="O66" s="370"/>
      <c r="P66" s="370"/>
      <c r="Q66" s="370"/>
      <c r="R66" s="370"/>
      <c r="S66" s="370"/>
      <c r="T66" s="370"/>
      <c r="U66" s="370"/>
      <c r="V66" s="370"/>
    </row>
    <row r="67" spans="1:22" ht="12">
      <c r="A67" s="370"/>
      <c r="B67" s="373"/>
      <c r="C67" s="370"/>
      <c r="D67" s="370"/>
      <c r="E67" s="370"/>
      <c r="F67" s="370"/>
      <c r="G67" s="370"/>
      <c r="H67" s="370"/>
      <c r="I67" s="370"/>
      <c r="J67" s="370"/>
      <c r="K67" s="370"/>
      <c r="L67" s="373"/>
      <c r="M67" s="370"/>
      <c r="N67" s="370"/>
      <c r="O67" s="370"/>
      <c r="P67" s="370"/>
      <c r="Q67" s="370"/>
      <c r="R67" s="370"/>
      <c r="S67" s="370"/>
      <c r="T67" s="370"/>
      <c r="U67" s="370"/>
      <c r="V67" s="370"/>
    </row>
    <row r="68" spans="1:22" ht="12">
      <c r="A68" s="370"/>
      <c r="B68" s="373"/>
      <c r="C68" s="370"/>
      <c r="D68" s="370"/>
      <c r="E68" s="370"/>
      <c r="F68" s="370"/>
      <c r="G68" s="370"/>
      <c r="H68" s="370"/>
      <c r="I68" s="370"/>
      <c r="J68" s="370"/>
      <c r="K68" s="370"/>
      <c r="L68" s="373"/>
      <c r="M68" s="370"/>
      <c r="N68" s="370"/>
      <c r="O68" s="370"/>
      <c r="P68" s="370"/>
      <c r="Q68" s="370"/>
      <c r="R68" s="370"/>
      <c r="S68" s="370"/>
      <c r="T68" s="370"/>
      <c r="U68" s="370"/>
      <c r="V68" s="370"/>
    </row>
    <row r="69" spans="1:22" ht="12">
      <c r="A69" s="370"/>
      <c r="B69" s="373"/>
      <c r="C69" s="370"/>
      <c r="D69" s="370"/>
      <c r="E69" s="370"/>
      <c r="F69" s="370"/>
      <c r="G69" s="370"/>
      <c r="H69" s="370"/>
      <c r="I69" s="370"/>
      <c r="J69" s="370"/>
      <c r="K69" s="370"/>
      <c r="L69" s="373"/>
      <c r="M69" s="370"/>
      <c r="N69" s="370"/>
      <c r="O69" s="370"/>
      <c r="P69" s="370"/>
      <c r="Q69" s="370"/>
      <c r="R69" s="370"/>
      <c r="S69" s="370"/>
      <c r="T69" s="370"/>
      <c r="U69" s="370"/>
      <c r="V69" s="370"/>
    </row>
    <row r="70" spans="1:22" ht="12">
      <c r="A70" s="370"/>
      <c r="B70" s="373"/>
      <c r="C70" s="370"/>
      <c r="D70" s="370"/>
      <c r="E70" s="370"/>
      <c r="F70" s="370"/>
      <c r="G70" s="370"/>
      <c r="H70" s="370"/>
      <c r="I70" s="370"/>
      <c r="J70" s="370"/>
      <c r="K70" s="370"/>
      <c r="L70" s="373"/>
      <c r="M70" s="370"/>
      <c r="N70" s="370"/>
      <c r="O70" s="370"/>
      <c r="P70" s="370"/>
      <c r="Q70" s="370"/>
      <c r="R70" s="370"/>
      <c r="S70" s="370"/>
      <c r="T70" s="370"/>
      <c r="U70" s="370"/>
      <c r="V70" s="370"/>
    </row>
    <row r="71" spans="1:22" ht="12">
      <c r="A71" s="370"/>
      <c r="B71" s="373"/>
      <c r="C71" s="370"/>
      <c r="D71" s="370"/>
      <c r="E71" s="370"/>
      <c r="F71" s="370"/>
      <c r="G71" s="370"/>
      <c r="H71" s="370"/>
      <c r="I71" s="370"/>
      <c r="J71" s="370"/>
      <c r="K71" s="370"/>
      <c r="L71" s="373"/>
      <c r="M71" s="370"/>
      <c r="N71" s="370"/>
      <c r="O71" s="370"/>
      <c r="P71" s="370"/>
      <c r="Q71" s="370"/>
      <c r="R71" s="370"/>
      <c r="S71" s="370"/>
      <c r="T71" s="370"/>
      <c r="U71" s="370"/>
      <c r="V71" s="370"/>
    </row>
    <row r="72" spans="1:22" ht="12">
      <c r="A72" s="370"/>
      <c r="B72" s="373"/>
      <c r="C72" s="370"/>
      <c r="D72" s="370"/>
      <c r="E72" s="370"/>
      <c r="F72" s="370"/>
      <c r="G72" s="370"/>
      <c r="H72" s="370"/>
      <c r="I72" s="370"/>
      <c r="J72" s="370"/>
      <c r="K72" s="370"/>
      <c r="L72" s="373"/>
      <c r="M72" s="370"/>
      <c r="N72" s="370"/>
      <c r="O72" s="370"/>
      <c r="P72" s="370"/>
      <c r="Q72" s="370"/>
      <c r="R72" s="370"/>
      <c r="S72" s="370"/>
      <c r="T72" s="370"/>
      <c r="U72" s="370"/>
      <c r="V72" s="370"/>
    </row>
    <row r="73" spans="1:22" ht="12">
      <c r="A73" s="370"/>
      <c r="B73" s="373"/>
      <c r="C73" s="370"/>
      <c r="D73" s="370"/>
      <c r="E73" s="370"/>
      <c r="F73" s="370"/>
      <c r="G73" s="370"/>
      <c r="H73" s="370"/>
      <c r="I73" s="370"/>
      <c r="J73" s="370"/>
      <c r="K73" s="370"/>
      <c r="L73" s="373"/>
      <c r="M73" s="370"/>
      <c r="N73" s="370"/>
      <c r="O73" s="370"/>
      <c r="P73" s="370"/>
      <c r="Q73" s="370"/>
      <c r="R73" s="370"/>
      <c r="S73" s="370"/>
      <c r="T73" s="370"/>
      <c r="U73" s="370"/>
      <c r="V73" s="370"/>
    </row>
    <row r="74" spans="1:22" ht="12">
      <c r="A74" s="370"/>
      <c r="B74" s="373"/>
      <c r="C74" s="370"/>
      <c r="D74" s="370"/>
      <c r="E74" s="370"/>
      <c r="F74" s="370"/>
      <c r="G74" s="370"/>
      <c r="H74" s="370"/>
      <c r="I74" s="370"/>
      <c r="J74" s="370"/>
      <c r="K74" s="370"/>
      <c r="L74" s="373"/>
      <c r="M74" s="370"/>
      <c r="N74" s="370"/>
      <c r="O74" s="370"/>
      <c r="P74" s="370"/>
      <c r="Q74" s="370"/>
      <c r="R74" s="370"/>
      <c r="S74" s="370"/>
      <c r="T74" s="370"/>
      <c r="U74" s="370"/>
      <c r="V74" s="370"/>
    </row>
    <row r="75" spans="1:22" ht="12">
      <c r="A75" s="370"/>
      <c r="B75" s="373"/>
      <c r="C75" s="370"/>
      <c r="D75" s="370"/>
      <c r="E75" s="370"/>
      <c r="F75" s="370"/>
      <c r="G75" s="370"/>
      <c r="H75" s="370"/>
      <c r="I75" s="370"/>
      <c r="J75" s="370"/>
      <c r="K75" s="370"/>
      <c r="L75" s="373"/>
      <c r="M75" s="370"/>
      <c r="N75" s="370"/>
      <c r="O75" s="370"/>
      <c r="P75" s="370"/>
      <c r="Q75" s="370"/>
      <c r="R75" s="370"/>
      <c r="S75" s="370"/>
      <c r="T75" s="370"/>
      <c r="U75" s="370"/>
      <c r="V75" s="370"/>
    </row>
    <row r="76" spans="1:31" s="2" customFormat="1" ht="12.75">
      <c r="A76" s="377"/>
      <c r="B76" s="378"/>
      <c r="C76" s="377"/>
      <c r="D76" s="404" t="s">
        <v>51</v>
      </c>
      <c r="E76" s="405"/>
      <c r="F76" s="406" t="s">
        <v>52</v>
      </c>
      <c r="G76" s="404" t="s">
        <v>51</v>
      </c>
      <c r="H76" s="405"/>
      <c r="I76" s="405"/>
      <c r="J76" s="407" t="s">
        <v>52</v>
      </c>
      <c r="K76" s="405"/>
      <c r="L76" s="379"/>
      <c r="M76" s="380"/>
      <c r="N76" s="380"/>
      <c r="O76" s="380"/>
      <c r="P76" s="380"/>
      <c r="Q76" s="380"/>
      <c r="R76" s="380"/>
      <c r="S76" s="377"/>
      <c r="T76" s="377"/>
      <c r="U76" s="377"/>
      <c r="V76" s="377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77"/>
      <c r="B77" s="409"/>
      <c r="C77" s="410"/>
      <c r="D77" s="410"/>
      <c r="E77" s="410"/>
      <c r="F77" s="410"/>
      <c r="G77" s="410"/>
      <c r="H77" s="410"/>
      <c r="I77" s="410"/>
      <c r="J77" s="410"/>
      <c r="K77" s="410"/>
      <c r="L77" s="379"/>
      <c r="M77" s="380"/>
      <c r="N77" s="380"/>
      <c r="O77" s="380"/>
      <c r="P77" s="380"/>
      <c r="Q77" s="380"/>
      <c r="R77" s="380"/>
      <c r="S77" s="377"/>
      <c r="T77" s="377"/>
      <c r="U77" s="377"/>
      <c r="V77" s="377"/>
      <c r="W77" s="31"/>
      <c r="X77" s="31"/>
      <c r="Y77" s="31"/>
      <c r="Z77" s="31"/>
      <c r="AA77" s="31"/>
      <c r="AB77" s="31"/>
      <c r="AC77" s="31"/>
      <c r="AD77" s="31"/>
      <c r="AE77" s="31"/>
    </row>
    <row r="78" spans="1:22" ht="12">
      <c r="A78" s="370"/>
      <c r="B78" s="370"/>
      <c r="C78" s="370"/>
      <c r="D78" s="370"/>
      <c r="E78" s="370"/>
      <c r="F78" s="370"/>
      <c r="G78" s="370"/>
      <c r="H78" s="370"/>
      <c r="I78" s="370"/>
      <c r="J78" s="370"/>
      <c r="K78" s="370"/>
      <c r="L78" s="370"/>
      <c r="M78" s="370"/>
      <c r="N78" s="370"/>
      <c r="O78" s="370"/>
      <c r="P78" s="370"/>
      <c r="Q78" s="370"/>
      <c r="R78" s="370"/>
      <c r="S78" s="370"/>
      <c r="T78" s="370"/>
      <c r="U78" s="370"/>
      <c r="V78" s="370"/>
    </row>
    <row r="79" spans="1:22" ht="12">
      <c r="A79" s="370"/>
      <c r="B79" s="370"/>
      <c r="C79" s="370"/>
      <c r="D79" s="370"/>
      <c r="E79" s="370"/>
      <c r="F79" s="370"/>
      <c r="G79" s="370"/>
      <c r="H79" s="370"/>
      <c r="I79" s="370"/>
      <c r="J79" s="370"/>
      <c r="K79" s="370"/>
      <c r="L79" s="370"/>
      <c r="M79" s="370"/>
      <c r="N79" s="370"/>
      <c r="O79" s="370"/>
      <c r="P79" s="370"/>
      <c r="Q79" s="370"/>
      <c r="R79" s="370"/>
      <c r="S79" s="370"/>
      <c r="T79" s="370"/>
      <c r="U79" s="370"/>
      <c r="V79" s="370"/>
    </row>
    <row r="80" spans="1:22" ht="12">
      <c r="A80" s="370"/>
      <c r="B80" s="370"/>
      <c r="C80" s="370"/>
      <c r="D80" s="370"/>
      <c r="E80" s="370"/>
      <c r="F80" s="370"/>
      <c r="G80" s="370"/>
      <c r="H80" s="370"/>
      <c r="I80" s="370"/>
      <c r="J80" s="370"/>
      <c r="K80" s="370"/>
      <c r="L80" s="370"/>
      <c r="M80" s="370"/>
      <c r="N80" s="370"/>
      <c r="O80" s="370"/>
      <c r="P80" s="370"/>
      <c r="Q80" s="370"/>
      <c r="R80" s="370"/>
      <c r="S80" s="370"/>
      <c r="T80" s="370"/>
      <c r="U80" s="370"/>
      <c r="V80" s="370"/>
    </row>
    <row r="81" spans="1:31" s="2" customFormat="1" ht="6.95" customHeight="1">
      <c r="A81" s="377"/>
      <c r="B81" s="411"/>
      <c r="C81" s="412"/>
      <c r="D81" s="412"/>
      <c r="E81" s="412"/>
      <c r="F81" s="412"/>
      <c r="G81" s="412"/>
      <c r="H81" s="412"/>
      <c r="I81" s="412"/>
      <c r="J81" s="412"/>
      <c r="K81" s="412"/>
      <c r="L81" s="379"/>
      <c r="M81" s="380"/>
      <c r="N81" s="380"/>
      <c r="O81" s="380"/>
      <c r="P81" s="380"/>
      <c r="Q81" s="380"/>
      <c r="R81" s="380"/>
      <c r="S81" s="377"/>
      <c r="T81" s="377"/>
      <c r="U81" s="377"/>
      <c r="V81" s="377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77"/>
      <c r="B82" s="378"/>
      <c r="C82" s="374" t="s">
        <v>92</v>
      </c>
      <c r="D82" s="377"/>
      <c r="E82" s="377"/>
      <c r="F82" s="377"/>
      <c r="G82" s="377"/>
      <c r="H82" s="377"/>
      <c r="I82" s="377"/>
      <c r="J82" s="377"/>
      <c r="K82" s="377"/>
      <c r="L82" s="379"/>
      <c r="M82" s="380"/>
      <c r="N82" s="380"/>
      <c r="O82" s="380"/>
      <c r="P82" s="380"/>
      <c r="Q82" s="380"/>
      <c r="R82" s="380"/>
      <c r="S82" s="377"/>
      <c r="T82" s="377"/>
      <c r="U82" s="377"/>
      <c r="V82" s="377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77"/>
      <c r="B83" s="378"/>
      <c r="C83" s="377"/>
      <c r="D83" s="377"/>
      <c r="E83" s="377"/>
      <c r="F83" s="377"/>
      <c r="G83" s="377"/>
      <c r="H83" s="377"/>
      <c r="I83" s="377"/>
      <c r="J83" s="377"/>
      <c r="K83" s="377"/>
      <c r="L83" s="379"/>
      <c r="M83" s="380"/>
      <c r="N83" s="380"/>
      <c r="O83" s="380"/>
      <c r="P83" s="380"/>
      <c r="Q83" s="380"/>
      <c r="R83" s="380"/>
      <c r="S83" s="377"/>
      <c r="T83" s="377"/>
      <c r="U83" s="377"/>
      <c r="V83" s="377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77"/>
      <c r="B84" s="378"/>
      <c r="C84" s="376" t="s">
        <v>16</v>
      </c>
      <c r="D84" s="377"/>
      <c r="E84" s="377"/>
      <c r="F84" s="377"/>
      <c r="G84" s="377"/>
      <c r="H84" s="377"/>
      <c r="I84" s="377"/>
      <c r="J84" s="377"/>
      <c r="K84" s="377"/>
      <c r="L84" s="379"/>
      <c r="M84" s="380"/>
      <c r="N84" s="380"/>
      <c r="O84" s="380"/>
      <c r="P84" s="380"/>
      <c r="Q84" s="380"/>
      <c r="R84" s="380"/>
      <c r="S84" s="377"/>
      <c r="T84" s="377"/>
      <c r="U84" s="377"/>
      <c r="V84" s="377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77"/>
      <c r="B85" s="378"/>
      <c r="C85" s="377"/>
      <c r="D85" s="377"/>
      <c r="E85" s="618" t="str">
        <f>E7</f>
        <v>Novostavba skladového objektu</v>
      </c>
      <c r="F85" s="619"/>
      <c r="G85" s="619"/>
      <c r="H85" s="619"/>
      <c r="I85" s="377"/>
      <c r="J85" s="377"/>
      <c r="K85" s="377"/>
      <c r="L85" s="379"/>
      <c r="M85" s="380"/>
      <c r="N85" s="380"/>
      <c r="O85" s="380"/>
      <c r="P85" s="380"/>
      <c r="Q85" s="380"/>
      <c r="R85" s="380"/>
      <c r="S85" s="377"/>
      <c r="T85" s="377"/>
      <c r="U85" s="377"/>
      <c r="V85" s="377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77"/>
      <c r="B86" s="378"/>
      <c r="C86" s="376" t="s">
        <v>88</v>
      </c>
      <c r="D86" s="377"/>
      <c r="E86" s="377"/>
      <c r="F86" s="377"/>
      <c r="G86" s="377"/>
      <c r="H86" s="377"/>
      <c r="I86" s="377"/>
      <c r="J86" s="377"/>
      <c r="K86" s="377"/>
      <c r="L86" s="379"/>
      <c r="M86" s="380"/>
      <c r="N86" s="380"/>
      <c r="O86" s="380"/>
      <c r="P86" s="380"/>
      <c r="Q86" s="380"/>
      <c r="R86" s="380"/>
      <c r="S86" s="377"/>
      <c r="T86" s="377"/>
      <c r="U86" s="377"/>
      <c r="V86" s="377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77"/>
      <c r="B87" s="378"/>
      <c r="C87" s="377"/>
      <c r="D87" s="377"/>
      <c r="E87" s="616" t="str">
        <f>E9</f>
        <v>KLADRUBY 1 - SO-01-Vlastní budova</v>
      </c>
      <c r="F87" s="617"/>
      <c r="G87" s="617"/>
      <c r="H87" s="617"/>
      <c r="I87" s="377"/>
      <c r="J87" s="377"/>
      <c r="K87" s="377"/>
      <c r="L87" s="379"/>
      <c r="M87" s="380"/>
      <c r="N87" s="380"/>
      <c r="O87" s="380"/>
      <c r="P87" s="380"/>
      <c r="Q87" s="380"/>
      <c r="R87" s="380"/>
      <c r="S87" s="377"/>
      <c r="T87" s="377"/>
      <c r="U87" s="377"/>
      <c r="V87" s="377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77"/>
      <c r="B88" s="378"/>
      <c r="C88" s="377"/>
      <c r="D88" s="377"/>
      <c r="E88" s="377"/>
      <c r="F88" s="377"/>
      <c r="G88" s="377"/>
      <c r="H88" s="377"/>
      <c r="I88" s="377"/>
      <c r="J88" s="377"/>
      <c r="K88" s="377"/>
      <c r="L88" s="379"/>
      <c r="M88" s="380"/>
      <c r="N88" s="380"/>
      <c r="O88" s="380"/>
      <c r="P88" s="380"/>
      <c r="Q88" s="380"/>
      <c r="R88" s="380"/>
      <c r="S88" s="377"/>
      <c r="T88" s="377"/>
      <c r="U88" s="377"/>
      <c r="V88" s="377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77"/>
      <c r="B89" s="378"/>
      <c r="C89" s="376" t="s">
        <v>20</v>
      </c>
      <c r="D89" s="377"/>
      <c r="E89" s="377"/>
      <c r="F89" s="381" t="str">
        <f>F12</f>
        <v>Kladruby nad Labem</v>
      </c>
      <c r="G89" s="377"/>
      <c r="H89" s="377"/>
      <c r="I89" s="376" t="s">
        <v>22</v>
      </c>
      <c r="J89" s="382" t="str">
        <f>IF(J12="","",J12)</f>
        <v>3. 4. 2021</v>
      </c>
      <c r="K89" s="377"/>
      <c r="L89" s="379"/>
      <c r="M89" s="380"/>
      <c r="N89" s="380"/>
      <c r="O89" s="380"/>
      <c r="P89" s="380"/>
      <c r="Q89" s="380"/>
      <c r="R89" s="380"/>
      <c r="S89" s="377"/>
      <c r="T89" s="377"/>
      <c r="U89" s="377"/>
      <c r="V89" s="377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77"/>
      <c r="B90" s="378"/>
      <c r="C90" s="377"/>
      <c r="D90" s="377"/>
      <c r="E90" s="377"/>
      <c r="F90" s="377"/>
      <c r="G90" s="377"/>
      <c r="H90" s="377"/>
      <c r="I90" s="377"/>
      <c r="J90" s="377"/>
      <c r="K90" s="377"/>
      <c r="L90" s="379"/>
      <c r="M90" s="380"/>
      <c r="N90" s="380"/>
      <c r="O90" s="380"/>
      <c r="P90" s="380"/>
      <c r="Q90" s="380"/>
      <c r="R90" s="380"/>
      <c r="S90" s="377"/>
      <c r="T90" s="377"/>
      <c r="U90" s="377"/>
      <c r="V90" s="377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77"/>
      <c r="B91" s="378"/>
      <c r="C91" s="376" t="s">
        <v>24</v>
      </c>
      <c r="D91" s="377"/>
      <c r="E91" s="377"/>
      <c r="F91" s="381" t="str">
        <f>E15</f>
        <v>Národní hřebčín Kladruby nad Labem s.p.o.</v>
      </c>
      <c r="G91" s="377"/>
      <c r="H91" s="377"/>
      <c r="I91" s="376" t="s">
        <v>30</v>
      </c>
      <c r="J91" s="413" t="str">
        <f>E21</f>
        <v>Pridos Hradec Králové</v>
      </c>
      <c r="K91" s="377"/>
      <c r="L91" s="379"/>
      <c r="M91" s="380"/>
      <c r="N91" s="380"/>
      <c r="O91" s="380"/>
      <c r="P91" s="380"/>
      <c r="Q91" s="380"/>
      <c r="R91" s="380"/>
      <c r="S91" s="377"/>
      <c r="T91" s="377"/>
      <c r="U91" s="377"/>
      <c r="V91" s="377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77"/>
      <c r="B92" s="378"/>
      <c r="C92" s="376" t="s">
        <v>28</v>
      </c>
      <c r="D92" s="377"/>
      <c r="E92" s="377"/>
      <c r="F92" s="381" t="str">
        <f>IF(E18="","",E18)</f>
        <v>Vyplň údaj</v>
      </c>
      <c r="G92" s="377"/>
      <c r="H92" s="377"/>
      <c r="I92" s="376" t="s">
        <v>33</v>
      </c>
      <c r="J92" s="413" t="str">
        <f>E24</f>
        <v>Ing.Pavel Michálek</v>
      </c>
      <c r="K92" s="377"/>
      <c r="L92" s="379"/>
      <c r="M92" s="380"/>
      <c r="N92" s="380"/>
      <c r="O92" s="380"/>
      <c r="P92" s="380"/>
      <c r="Q92" s="380"/>
      <c r="R92" s="380"/>
      <c r="S92" s="377"/>
      <c r="T92" s="377"/>
      <c r="U92" s="377"/>
      <c r="V92" s="377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77"/>
      <c r="B93" s="378"/>
      <c r="C93" s="377"/>
      <c r="D93" s="377"/>
      <c r="E93" s="377"/>
      <c r="F93" s="377"/>
      <c r="G93" s="377"/>
      <c r="H93" s="377"/>
      <c r="I93" s="377"/>
      <c r="J93" s="377"/>
      <c r="K93" s="377"/>
      <c r="L93" s="379"/>
      <c r="M93" s="380"/>
      <c r="N93" s="380"/>
      <c r="O93" s="380"/>
      <c r="P93" s="380"/>
      <c r="Q93" s="380"/>
      <c r="R93" s="380"/>
      <c r="S93" s="377"/>
      <c r="T93" s="377"/>
      <c r="U93" s="377"/>
      <c r="V93" s="377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77"/>
      <c r="B94" s="378"/>
      <c r="C94" s="414" t="s">
        <v>93</v>
      </c>
      <c r="D94" s="395"/>
      <c r="E94" s="395"/>
      <c r="F94" s="395"/>
      <c r="G94" s="395"/>
      <c r="H94" s="395"/>
      <c r="I94" s="395"/>
      <c r="J94" s="415" t="s">
        <v>94</v>
      </c>
      <c r="K94" s="395"/>
      <c r="L94" s="379"/>
      <c r="M94" s="380"/>
      <c r="N94" s="380"/>
      <c r="O94" s="380"/>
      <c r="P94" s="380"/>
      <c r="Q94" s="380"/>
      <c r="R94" s="380"/>
      <c r="S94" s="377"/>
      <c r="T94" s="377"/>
      <c r="U94" s="377"/>
      <c r="V94" s="377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77"/>
      <c r="B95" s="378"/>
      <c r="C95" s="377"/>
      <c r="D95" s="377"/>
      <c r="E95" s="377"/>
      <c r="F95" s="377"/>
      <c r="G95" s="377"/>
      <c r="H95" s="377"/>
      <c r="I95" s="377"/>
      <c r="J95" s="377"/>
      <c r="K95" s="377"/>
      <c r="L95" s="379"/>
      <c r="M95" s="380"/>
      <c r="N95" s="380"/>
      <c r="O95" s="380"/>
      <c r="P95" s="380"/>
      <c r="Q95" s="380"/>
      <c r="R95" s="380"/>
      <c r="S95" s="377"/>
      <c r="T95" s="377"/>
      <c r="U95" s="377"/>
      <c r="V95" s="377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77"/>
      <c r="B96" s="378"/>
      <c r="C96" s="416" t="s">
        <v>95</v>
      </c>
      <c r="D96" s="377"/>
      <c r="E96" s="377"/>
      <c r="F96" s="377"/>
      <c r="G96" s="377"/>
      <c r="H96" s="377"/>
      <c r="I96" s="377"/>
      <c r="J96" s="390">
        <f>J97+J106+J124</f>
        <v>0</v>
      </c>
      <c r="K96" s="377"/>
      <c r="L96" s="379"/>
      <c r="M96" s="380"/>
      <c r="N96" s="380"/>
      <c r="O96" s="380"/>
      <c r="P96" s="380"/>
      <c r="Q96" s="380"/>
      <c r="R96" s="380"/>
      <c r="S96" s="377"/>
      <c r="T96" s="377"/>
      <c r="U96" s="377"/>
      <c r="V96" s="377"/>
      <c r="W96" s="31"/>
      <c r="X96" s="31"/>
      <c r="Y96" s="31"/>
      <c r="Z96" s="31"/>
      <c r="AA96" s="31"/>
      <c r="AB96" s="31"/>
      <c r="AC96" s="31"/>
      <c r="AD96" s="31"/>
      <c r="AE96" s="31"/>
      <c r="AU96" s="17" t="s">
        <v>96</v>
      </c>
    </row>
    <row r="97" spans="1:22" s="9" customFormat="1" ht="24.95" customHeight="1">
      <c r="A97" s="417"/>
      <c r="B97" s="418"/>
      <c r="C97" s="417"/>
      <c r="D97" s="419" t="s">
        <v>97</v>
      </c>
      <c r="E97" s="420"/>
      <c r="F97" s="420"/>
      <c r="G97" s="420"/>
      <c r="H97" s="420"/>
      <c r="I97" s="420"/>
      <c r="J97" s="421">
        <f>J148</f>
        <v>0</v>
      </c>
      <c r="K97" s="417"/>
      <c r="L97" s="418"/>
      <c r="M97" s="417"/>
      <c r="N97" s="417"/>
      <c r="O97" s="417"/>
      <c r="P97" s="417"/>
      <c r="Q97" s="417"/>
      <c r="R97" s="417"/>
      <c r="S97" s="417"/>
      <c r="T97" s="417"/>
      <c r="U97" s="417"/>
      <c r="V97" s="417"/>
    </row>
    <row r="98" spans="1:22" s="10" customFormat="1" ht="19.9" customHeight="1">
      <c r="A98" s="422"/>
      <c r="B98" s="423"/>
      <c r="C98" s="422"/>
      <c r="D98" s="424" t="s">
        <v>98</v>
      </c>
      <c r="E98" s="425"/>
      <c r="F98" s="425"/>
      <c r="G98" s="425"/>
      <c r="H98" s="425"/>
      <c r="I98" s="425"/>
      <c r="J98" s="426">
        <f>J149</f>
        <v>0</v>
      </c>
      <c r="K98" s="422"/>
      <c r="L98" s="423"/>
      <c r="M98" s="422"/>
      <c r="N98" s="422"/>
      <c r="O98" s="422"/>
      <c r="P98" s="422"/>
      <c r="Q98" s="422"/>
      <c r="R98" s="422"/>
      <c r="S98" s="422"/>
      <c r="T98" s="422"/>
      <c r="U98" s="422"/>
      <c r="V98" s="422"/>
    </row>
    <row r="99" spans="1:22" s="10" customFormat="1" ht="19.9" customHeight="1">
      <c r="A99" s="422"/>
      <c r="B99" s="423"/>
      <c r="C99" s="422"/>
      <c r="D99" s="424" t="s">
        <v>99</v>
      </c>
      <c r="E99" s="425"/>
      <c r="F99" s="425"/>
      <c r="G99" s="425"/>
      <c r="H99" s="425"/>
      <c r="I99" s="425"/>
      <c r="J99" s="426">
        <f>J178</f>
        <v>0</v>
      </c>
      <c r="K99" s="422"/>
      <c r="L99" s="423"/>
      <c r="M99" s="422"/>
      <c r="N99" s="422"/>
      <c r="O99" s="422"/>
      <c r="P99" s="422"/>
      <c r="Q99" s="422"/>
      <c r="R99" s="422"/>
      <c r="S99" s="422"/>
      <c r="T99" s="422"/>
      <c r="U99" s="422"/>
      <c r="V99" s="422"/>
    </row>
    <row r="100" spans="1:22" s="10" customFormat="1" ht="19.9" customHeight="1">
      <c r="A100" s="422"/>
      <c r="B100" s="423"/>
      <c r="C100" s="422"/>
      <c r="D100" s="424" t="s">
        <v>100</v>
      </c>
      <c r="E100" s="425"/>
      <c r="F100" s="425"/>
      <c r="G100" s="425"/>
      <c r="H100" s="425"/>
      <c r="I100" s="425"/>
      <c r="J100" s="426">
        <f>J209</f>
        <v>0</v>
      </c>
      <c r="K100" s="422"/>
      <c r="L100" s="423"/>
      <c r="M100" s="422"/>
      <c r="N100" s="422"/>
      <c r="O100" s="422"/>
      <c r="P100" s="422"/>
      <c r="Q100" s="422"/>
      <c r="R100" s="422"/>
      <c r="S100" s="422"/>
      <c r="T100" s="422"/>
      <c r="U100" s="422"/>
      <c r="V100" s="422"/>
    </row>
    <row r="101" spans="1:22" s="10" customFormat="1" ht="19.9" customHeight="1">
      <c r="A101" s="422"/>
      <c r="B101" s="423"/>
      <c r="C101" s="422"/>
      <c r="D101" s="424" t="s">
        <v>101</v>
      </c>
      <c r="E101" s="425"/>
      <c r="F101" s="425"/>
      <c r="G101" s="425"/>
      <c r="H101" s="425"/>
      <c r="I101" s="425"/>
      <c r="J101" s="426">
        <f>J248</f>
        <v>0</v>
      </c>
      <c r="K101" s="422"/>
      <c r="L101" s="423"/>
      <c r="M101" s="422"/>
      <c r="N101" s="422"/>
      <c r="O101" s="422"/>
      <c r="P101" s="422"/>
      <c r="Q101" s="422"/>
      <c r="R101" s="422"/>
      <c r="S101" s="422"/>
      <c r="T101" s="422"/>
      <c r="U101" s="422"/>
      <c r="V101" s="422"/>
    </row>
    <row r="102" spans="1:22" s="10" customFormat="1" ht="19.9" customHeight="1">
      <c r="A102" s="422"/>
      <c r="B102" s="423"/>
      <c r="C102" s="422"/>
      <c r="D102" s="424" t="s">
        <v>102</v>
      </c>
      <c r="E102" s="425"/>
      <c r="F102" s="425"/>
      <c r="G102" s="425"/>
      <c r="H102" s="425"/>
      <c r="I102" s="425"/>
      <c r="J102" s="426">
        <f>J280</f>
        <v>0</v>
      </c>
      <c r="K102" s="422"/>
      <c r="L102" s="423"/>
      <c r="M102" s="422"/>
      <c r="N102" s="422"/>
      <c r="O102" s="422"/>
      <c r="P102" s="422"/>
      <c r="Q102" s="422"/>
      <c r="R102" s="422"/>
      <c r="S102" s="422"/>
      <c r="T102" s="422"/>
      <c r="U102" s="422"/>
      <c r="V102" s="422"/>
    </row>
    <row r="103" spans="1:22" s="10" customFormat="1" ht="19.9" customHeight="1">
      <c r="A103" s="422"/>
      <c r="B103" s="423"/>
      <c r="C103" s="422"/>
      <c r="D103" s="424" t="s">
        <v>103</v>
      </c>
      <c r="E103" s="425"/>
      <c r="F103" s="425"/>
      <c r="G103" s="425"/>
      <c r="H103" s="425"/>
      <c r="I103" s="425"/>
      <c r="J103" s="426">
        <f>J289</f>
        <v>0</v>
      </c>
      <c r="K103" s="422"/>
      <c r="L103" s="423"/>
      <c r="M103" s="422"/>
      <c r="N103" s="422"/>
      <c r="O103" s="422"/>
      <c r="P103" s="422"/>
      <c r="Q103" s="422"/>
      <c r="R103" s="422"/>
      <c r="S103" s="422"/>
      <c r="T103" s="422"/>
      <c r="U103" s="422"/>
      <c r="V103" s="422"/>
    </row>
    <row r="104" spans="1:22" s="10" customFormat="1" ht="19.9" customHeight="1">
      <c r="A104" s="422"/>
      <c r="B104" s="423"/>
      <c r="C104" s="422"/>
      <c r="D104" s="424" t="s">
        <v>104</v>
      </c>
      <c r="E104" s="425"/>
      <c r="F104" s="425"/>
      <c r="G104" s="425"/>
      <c r="H104" s="425"/>
      <c r="I104" s="425"/>
      <c r="J104" s="426">
        <f>J352</f>
        <v>0</v>
      </c>
      <c r="K104" s="422"/>
      <c r="L104" s="423"/>
      <c r="M104" s="422"/>
      <c r="N104" s="422"/>
      <c r="O104" s="422"/>
      <c r="P104" s="422"/>
      <c r="Q104" s="422"/>
      <c r="R104" s="422"/>
      <c r="S104" s="422"/>
      <c r="T104" s="422"/>
      <c r="U104" s="422"/>
      <c r="V104" s="422"/>
    </row>
    <row r="105" spans="1:22" s="10" customFormat="1" ht="19.9" customHeight="1">
      <c r="A105" s="422"/>
      <c r="B105" s="423"/>
      <c r="C105" s="422"/>
      <c r="D105" s="424" t="s">
        <v>105</v>
      </c>
      <c r="E105" s="425"/>
      <c r="F105" s="425"/>
      <c r="G105" s="425"/>
      <c r="H105" s="425"/>
      <c r="I105" s="425"/>
      <c r="J105" s="426">
        <f>J365</f>
        <v>0</v>
      </c>
      <c r="K105" s="422"/>
      <c r="L105" s="423"/>
      <c r="M105" s="422"/>
      <c r="N105" s="422"/>
      <c r="O105" s="422"/>
      <c r="P105" s="422"/>
      <c r="Q105" s="422"/>
      <c r="R105" s="422"/>
      <c r="S105" s="422"/>
      <c r="T105" s="422"/>
      <c r="U105" s="422"/>
      <c r="V105" s="422"/>
    </row>
    <row r="106" spans="1:22" s="9" customFormat="1" ht="24.95" customHeight="1">
      <c r="A106" s="417"/>
      <c r="B106" s="418"/>
      <c r="C106" s="417"/>
      <c r="D106" s="419" t="s">
        <v>106</v>
      </c>
      <c r="E106" s="420"/>
      <c r="F106" s="420"/>
      <c r="G106" s="420"/>
      <c r="H106" s="420"/>
      <c r="I106" s="420"/>
      <c r="J106" s="421">
        <f>SUM(J107:J123)</f>
        <v>0</v>
      </c>
      <c r="K106" s="417"/>
      <c r="L106" s="418"/>
      <c r="M106" s="417"/>
      <c r="N106" s="417"/>
      <c r="O106" s="417"/>
      <c r="P106" s="417"/>
      <c r="Q106" s="417"/>
      <c r="R106" s="417"/>
      <c r="S106" s="417"/>
      <c r="T106" s="417"/>
      <c r="U106" s="417"/>
      <c r="V106" s="417"/>
    </row>
    <row r="107" spans="1:22" s="10" customFormat="1" ht="19.9" customHeight="1">
      <c r="A107" s="422"/>
      <c r="B107" s="423"/>
      <c r="C107" s="422"/>
      <c r="D107" s="424" t="s">
        <v>107</v>
      </c>
      <c r="E107" s="425"/>
      <c r="F107" s="425"/>
      <c r="G107" s="425"/>
      <c r="H107" s="425"/>
      <c r="I107" s="425"/>
      <c r="J107" s="426">
        <f>J368</f>
        <v>0</v>
      </c>
      <c r="K107" s="422"/>
      <c r="L107" s="423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</row>
    <row r="108" spans="1:22" s="10" customFormat="1" ht="19.9" customHeight="1">
      <c r="A108" s="422"/>
      <c r="B108" s="423"/>
      <c r="C108" s="422"/>
      <c r="D108" s="424" t="s">
        <v>108</v>
      </c>
      <c r="E108" s="425"/>
      <c r="F108" s="425"/>
      <c r="G108" s="425"/>
      <c r="H108" s="425"/>
      <c r="I108" s="425"/>
      <c r="J108" s="426">
        <f>J391</f>
        <v>0</v>
      </c>
      <c r="K108" s="422"/>
      <c r="L108" s="423"/>
      <c r="M108" s="422"/>
      <c r="N108" s="422"/>
      <c r="O108" s="422"/>
      <c r="P108" s="422"/>
      <c r="Q108" s="422"/>
      <c r="R108" s="422"/>
      <c r="S108" s="422"/>
      <c r="T108" s="422"/>
      <c r="U108" s="422"/>
      <c r="V108" s="422"/>
    </row>
    <row r="109" spans="1:22" s="10" customFormat="1" ht="19.9" customHeight="1">
      <c r="A109" s="422"/>
      <c r="B109" s="423"/>
      <c r="C109" s="422"/>
      <c r="D109" s="424" t="s">
        <v>109</v>
      </c>
      <c r="E109" s="425"/>
      <c r="F109" s="425"/>
      <c r="G109" s="425"/>
      <c r="H109" s="425"/>
      <c r="I109" s="425"/>
      <c r="J109" s="426">
        <f>J423</f>
        <v>0</v>
      </c>
      <c r="K109" s="422"/>
      <c r="L109" s="423"/>
      <c r="M109" s="422"/>
      <c r="N109" s="422"/>
      <c r="O109" s="422"/>
      <c r="P109" s="422"/>
      <c r="Q109" s="422"/>
      <c r="R109" s="422"/>
      <c r="S109" s="422"/>
      <c r="T109" s="422"/>
      <c r="U109" s="422"/>
      <c r="V109" s="422"/>
    </row>
    <row r="110" spans="1:22" s="10" customFormat="1" ht="19.9" customHeight="1">
      <c r="A110" s="422"/>
      <c r="B110" s="423"/>
      <c r="C110" s="422"/>
      <c r="D110" s="424" t="s">
        <v>110</v>
      </c>
      <c r="E110" s="425"/>
      <c r="F110" s="425"/>
      <c r="G110" s="425"/>
      <c r="H110" s="425"/>
      <c r="I110" s="425"/>
      <c r="J110" s="426">
        <f>J426</f>
        <v>0</v>
      </c>
      <c r="K110" s="422"/>
      <c r="L110" s="423"/>
      <c r="M110" s="422"/>
      <c r="N110" s="422"/>
      <c r="O110" s="422"/>
      <c r="P110" s="422"/>
      <c r="Q110" s="422"/>
      <c r="R110" s="422"/>
      <c r="S110" s="422"/>
      <c r="T110" s="422"/>
      <c r="U110" s="422"/>
      <c r="V110" s="422"/>
    </row>
    <row r="111" spans="1:22" s="10" customFormat="1" ht="19.9" customHeight="1">
      <c r="A111" s="422"/>
      <c r="B111" s="423"/>
      <c r="C111" s="422"/>
      <c r="D111" s="424" t="s">
        <v>1934</v>
      </c>
      <c r="E111" s="425"/>
      <c r="F111" s="425"/>
      <c r="G111" s="425"/>
      <c r="H111" s="425"/>
      <c r="I111" s="425"/>
      <c r="J111" s="426">
        <f>J428</f>
        <v>0</v>
      </c>
      <c r="K111" s="422"/>
      <c r="L111" s="423"/>
      <c r="M111" s="422"/>
      <c r="N111" s="422"/>
      <c r="O111" s="422"/>
      <c r="P111" s="422"/>
      <c r="Q111" s="422"/>
      <c r="R111" s="422"/>
      <c r="S111" s="422"/>
      <c r="T111" s="422"/>
      <c r="U111" s="422"/>
      <c r="V111" s="422"/>
    </row>
    <row r="112" spans="1:22" s="10" customFormat="1" ht="19.9" customHeight="1">
      <c r="A112" s="422"/>
      <c r="B112" s="423"/>
      <c r="C112" s="422"/>
      <c r="D112" s="424" t="s">
        <v>111</v>
      </c>
      <c r="E112" s="425"/>
      <c r="F112" s="425"/>
      <c r="G112" s="425"/>
      <c r="H112" s="425"/>
      <c r="I112" s="425"/>
      <c r="J112" s="426">
        <f>J430</f>
        <v>0</v>
      </c>
      <c r="K112" s="422"/>
      <c r="L112" s="423"/>
      <c r="M112" s="422"/>
      <c r="N112" s="422"/>
      <c r="O112" s="422"/>
      <c r="P112" s="422"/>
      <c r="Q112" s="422"/>
      <c r="R112" s="422"/>
      <c r="S112" s="422"/>
      <c r="T112" s="422"/>
      <c r="U112" s="422"/>
      <c r="V112" s="422"/>
    </row>
    <row r="113" spans="1:22" s="10" customFormat="1" ht="19.9" customHeight="1">
      <c r="A113" s="422"/>
      <c r="B113" s="423"/>
      <c r="C113" s="422"/>
      <c r="D113" s="424" t="s">
        <v>112</v>
      </c>
      <c r="E113" s="425"/>
      <c r="F113" s="425"/>
      <c r="G113" s="425"/>
      <c r="H113" s="425"/>
      <c r="I113" s="425"/>
      <c r="J113" s="426">
        <f>J432</f>
        <v>0</v>
      </c>
      <c r="K113" s="422"/>
      <c r="L113" s="423"/>
      <c r="M113" s="422"/>
      <c r="N113" s="422"/>
      <c r="O113" s="422"/>
      <c r="P113" s="422"/>
      <c r="Q113" s="422"/>
      <c r="R113" s="422"/>
      <c r="S113" s="422"/>
      <c r="T113" s="422"/>
      <c r="U113" s="422"/>
      <c r="V113" s="422"/>
    </row>
    <row r="114" spans="1:22" s="10" customFormat="1" ht="19.9" customHeight="1">
      <c r="A114" s="422"/>
      <c r="B114" s="423"/>
      <c r="C114" s="422"/>
      <c r="D114" s="424" t="s">
        <v>113</v>
      </c>
      <c r="E114" s="425"/>
      <c r="F114" s="425"/>
      <c r="G114" s="425"/>
      <c r="H114" s="425"/>
      <c r="I114" s="425"/>
      <c r="J114" s="426">
        <f>J476</f>
        <v>0</v>
      </c>
      <c r="K114" s="422"/>
      <c r="L114" s="423"/>
      <c r="M114" s="422"/>
      <c r="N114" s="422"/>
      <c r="O114" s="422"/>
      <c r="P114" s="422"/>
      <c r="Q114" s="422"/>
      <c r="R114" s="422"/>
      <c r="S114" s="422"/>
      <c r="T114" s="422"/>
      <c r="U114" s="422"/>
      <c r="V114" s="422"/>
    </row>
    <row r="115" spans="1:22" s="10" customFormat="1" ht="19.9" customHeight="1">
      <c r="A115" s="422"/>
      <c r="B115" s="423"/>
      <c r="C115" s="422"/>
      <c r="D115" s="424" t="s">
        <v>114</v>
      </c>
      <c r="E115" s="425"/>
      <c r="F115" s="425"/>
      <c r="G115" s="425"/>
      <c r="H115" s="425"/>
      <c r="I115" s="425"/>
      <c r="J115" s="426">
        <f>J525</f>
        <v>0</v>
      </c>
      <c r="K115" s="422"/>
      <c r="L115" s="423"/>
      <c r="M115" s="422"/>
      <c r="N115" s="422"/>
      <c r="O115" s="422"/>
      <c r="P115" s="422"/>
      <c r="Q115" s="422"/>
      <c r="R115" s="422"/>
      <c r="S115" s="422"/>
      <c r="T115" s="422"/>
      <c r="U115" s="422"/>
      <c r="V115" s="422"/>
    </row>
    <row r="116" spans="1:22" s="10" customFormat="1" ht="19.9" customHeight="1">
      <c r="A116" s="422"/>
      <c r="B116" s="423"/>
      <c r="C116" s="422"/>
      <c r="D116" s="424" t="s">
        <v>115</v>
      </c>
      <c r="E116" s="425"/>
      <c r="F116" s="425"/>
      <c r="G116" s="425"/>
      <c r="H116" s="425"/>
      <c r="I116" s="425"/>
      <c r="J116" s="426">
        <f>J552</f>
        <v>0</v>
      </c>
      <c r="K116" s="422"/>
      <c r="L116" s="423"/>
      <c r="M116" s="422"/>
      <c r="N116" s="422"/>
      <c r="O116" s="422"/>
      <c r="P116" s="422"/>
      <c r="Q116" s="422"/>
      <c r="R116" s="422"/>
      <c r="S116" s="422"/>
      <c r="T116" s="422"/>
      <c r="U116" s="422"/>
      <c r="V116" s="422"/>
    </row>
    <row r="117" spans="1:22" s="10" customFormat="1" ht="19.9" customHeight="1">
      <c r="A117" s="422"/>
      <c r="B117" s="423"/>
      <c r="C117" s="422"/>
      <c r="D117" s="424" t="s">
        <v>116</v>
      </c>
      <c r="E117" s="425"/>
      <c r="F117" s="425"/>
      <c r="G117" s="425"/>
      <c r="H117" s="425"/>
      <c r="I117" s="425"/>
      <c r="J117" s="426">
        <f>J566</f>
        <v>0</v>
      </c>
      <c r="K117" s="422"/>
      <c r="L117" s="423"/>
      <c r="M117" s="422"/>
      <c r="N117" s="422"/>
      <c r="O117" s="422"/>
      <c r="P117" s="422"/>
      <c r="Q117" s="422"/>
      <c r="R117" s="422"/>
      <c r="S117" s="422"/>
      <c r="T117" s="422"/>
      <c r="U117" s="422"/>
      <c r="V117" s="422"/>
    </row>
    <row r="118" spans="1:22" s="10" customFormat="1" ht="19.9" customHeight="1">
      <c r="A118" s="422"/>
      <c r="B118" s="423"/>
      <c r="C118" s="422"/>
      <c r="D118" s="424" t="s">
        <v>117</v>
      </c>
      <c r="E118" s="425"/>
      <c r="F118" s="425"/>
      <c r="G118" s="425"/>
      <c r="H118" s="425"/>
      <c r="I118" s="425"/>
      <c r="J118" s="426">
        <f>J593</f>
        <v>0</v>
      </c>
      <c r="K118" s="422"/>
      <c r="L118" s="423"/>
      <c r="M118" s="422"/>
      <c r="N118" s="422"/>
      <c r="O118" s="422"/>
      <c r="P118" s="422"/>
      <c r="Q118" s="422"/>
      <c r="R118" s="422"/>
      <c r="S118" s="422"/>
      <c r="T118" s="422"/>
      <c r="U118" s="422"/>
      <c r="V118" s="422"/>
    </row>
    <row r="119" spans="1:22" s="10" customFormat="1" ht="19.9" customHeight="1">
      <c r="A119" s="422"/>
      <c r="B119" s="423"/>
      <c r="C119" s="422"/>
      <c r="D119" s="424" t="s">
        <v>118</v>
      </c>
      <c r="E119" s="425"/>
      <c r="F119" s="425"/>
      <c r="G119" s="425"/>
      <c r="H119" s="425"/>
      <c r="I119" s="425"/>
      <c r="J119" s="426">
        <f>J613</f>
        <v>0</v>
      </c>
      <c r="K119" s="422"/>
      <c r="L119" s="423"/>
      <c r="M119" s="422"/>
      <c r="N119" s="422"/>
      <c r="O119" s="422"/>
      <c r="P119" s="422"/>
      <c r="Q119" s="422"/>
      <c r="R119" s="422"/>
      <c r="S119" s="422"/>
      <c r="T119" s="422"/>
      <c r="U119" s="422"/>
      <c r="V119" s="422"/>
    </row>
    <row r="120" spans="1:22" s="10" customFormat="1" ht="19.9" customHeight="1">
      <c r="A120" s="422"/>
      <c r="B120" s="423"/>
      <c r="C120" s="422"/>
      <c r="D120" s="424" t="s">
        <v>119</v>
      </c>
      <c r="E120" s="425"/>
      <c r="F120" s="425"/>
      <c r="G120" s="425"/>
      <c r="H120" s="425"/>
      <c r="I120" s="425"/>
      <c r="J120" s="426">
        <f>J626</f>
        <v>0</v>
      </c>
      <c r="K120" s="422"/>
      <c r="L120" s="423"/>
      <c r="M120" s="422"/>
      <c r="N120" s="422"/>
      <c r="O120" s="422"/>
      <c r="P120" s="422"/>
      <c r="Q120" s="422"/>
      <c r="R120" s="422"/>
      <c r="S120" s="422"/>
      <c r="T120" s="422"/>
      <c r="U120" s="422"/>
      <c r="V120" s="422"/>
    </row>
    <row r="121" spans="1:22" s="10" customFormat="1" ht="19.9" customHeight="1">
      <c r="A121" s="422"/>
      <c r="B121" s="423"/>
      <c r="C121" s="422"/>
      <c r="D121" s="424" t="s">
        <v>120</v>
      </c>
      <c r="E121" s="425"/>
      <c r="F121" s="425"/>
      <c r="G121" s="425"/>
      <c r="H121" s="425"/>
      <c r="I121" s="425"/>
      <c r="J121" s="426">
        <f>J638</f>
        <v>0</v>
      </c>
      <c r="K121" s="422"/>
      <c r="L121" s="423"/>
      <c r="M121" s="422"/>
      <c r="N121" s="422"/>
      <c r="O121" s="422"/>
      <c r="P121" s="422"/>
      <c r="Q121" s="422"/>
      <c r="R121" s="422"/>
      <c r="S121" s="422"/>
      <c r="T121" s="422"/>
      <c r="U121" s="422"/>
      <c r="V121" s="422"/>
    </row>
    <row r="122" spans="1:22" s="10" customFormat="1" ht="19.9" customHeight="1">
      <c r="A122" s="422"/>
      <c r="B122" s="423"/>
      <c r="C122" s="422"/>
      <c r="D122" s="424" t="s">
        <v>121</v>
      </c>
      <c r="E122" s="425"/>
      <c r="F122" s="425"/>
      <c r="G122" s="425"/>
      <c r="H122" s="425"/>
      <c r="I122" s="425"/>
      <c r="J122" s="426">
        <f>J645</f>
        <v>0</v>
      </c>
      <c r="K122" s="422"/>
      <c r="L122" s="423"/>
      <c r="M122" s="422"/>
      <c r="N122" s="422"/>
      <c r="O122" s="422"/>
      <c r="P122" s="422"/>
      <c r="Q122" s="422"/>
      <c r="R122" s="422"/>
      <c r="S122" s="422"/>
      <c r="T122" s="422"/>
      <c r="U122" s="422"/>
      <c r="V122" s="422"/>
    </row>
    <row r="123" spans="1:22" s="10" customFormat="1" ht="19.9" customHeight="1">
      <c r="A123" s="422"/>
      <c r="B123" s="423"/>
      <c r="C123" s="422"/>
      <c r="D123" s="424" t="s">
        <v>2070</v>
      </c>
      <c r="E123" s="425"/>
      <c r="F123" s="425"/>
      <c r="G123" s="425"/>
      <c r="H123" s="425"/>
      <c r="I123" s="425"/>
      <c r="J123" s="426">
        <f>Interiér!F36</f>
        <v>0</v>
      </c>
      <c r="K123" s="422"/>
      <c r="L123" s="423"/>
      <c r="M123" s="422"/>
      <c r="N123" s="422"/>
      <c r="O123" s="422"/>
      <c r="P123" s="422"/>
      <c r="Q123" s="422"/>
      <c r="R123" s="422"/>
      <c r="S123" s="422"/>
      <c r="T123" s="422"/>
      <c r="U123" s="422"/>
      <c r="V123" s="422"/>
    </row>
    <row r="124" spans="1:22" s="9" customFormat="1" ht="24.95" customHeight="1">
      <c r="A124" s="417"/>
      <c r="B124" s="418"/>
      <c r="C124" s="417"/>
      <c r="D124" s="419" t="s">
        <v>122</v>
      </c>
      <c r="E124" s="420"/>
      <c r="F124" s="420"/>
      <c r="G124" s="420"/>
      <c r="H124" s="420"/>
      <c r="I124" s="420"/>
      <c r="J124" s="421">
        <f>J649</f>
        <v>0</v>
      </c>
      <c r="K124" s="417"/>
      <c r="L124" s="418"/>
      <c r="M124" s="417"/>
      <c r="N124" s="417"/>
      <c r="O124" s="417"/>
      <c r="P124" s="417"/>
      <c r="Q124" s="417"/>
      <c r="R124" s="417"/>
      <c r="S124" s="417"/>
      <c r="T124" s="417"/>
      <c r="U124" s="417"/>
      <c r="V124" s="417"/>
    </row>
    <row r="125" spans="1:22" s="10" customFormat="1" ht="19.9" customHeight="1">
      <c r="A125" s="422"/>
      <c r="B125" s="423"/>
      <c r="C125" s="422"/>
      <c r="D125" s="424" t="s">
        <v>123</v>
      </c>
      <c r="E125" s="425"/>
      <c r="F125" s="425"/>
      <c r="G125" s="425"/>
      <c r="H125" s="425"/>
      <c r="I125" s="425"/>
      <c r="J125" s="426">
        <f>J650</f>
        <v>0</v>
      </c>
      <c r="K125" s="422"/>
      <c r="L125" s="423"/>
      <c r="M125" s="422"/>
      <c r="N125" s="422"/>
      <c r="O125" s="422"/>
      <c r="P125" s="422"/>
      <c r="Q125" s="422"/>
      <c r="R125" s="422"/>
      <c r="S125" s="422"/>
      <c r="T125" s="422"/>
      <c r="U125" s="422"/>
      <c r="V125" s="422"/>
    </row>
    <row r="126" spans="1:22" s="10" customFormat="1" ht="19.9" customHeight="1">
      <c r="A126" s="422"/>
      <c r="B126" s="423"/>
      <c r="C126" s="422"/>
      <c r="D126" s="424" t="s">
        <v>124</v>
      </c>
      <c r="E126" s="425"/>
      <c r="F126" s="425"/>
      <c r="G126" s="425"/>
      <c r="H126" s="425"/>
      <c r="I126" s="425"/>
      <c r="J126" s="426">
        <f>J654</f>
        <v>0</v>
      </c>
      <c r="K126" s="422"/>
      <c r="L126" s="423"/>
      <c r="M126" s="422"/>
      <c r="N126" s="422"/>
      <c r="O126" s="422"/>
      <c r="P126" s="422"/>
      <c r="Q126" s="422"/>
      <c r="R126" s="422"/>
      <c r="S126" s="422"/>
      <c r="T126" s="422"/>
      <c r="U126" s="422"/>
      <c r="V126" s="422"/>
    </row>
    <row r="127" spans="1:22" s="10" customFormat="1" ht="19.9" customHeight="1">
      <c r="A127" s="422"/>
      <c r="B127" s="423"/>
      <c r="C127" s="422"/>
      <c r="D127" s="424" t="s">
        <v>125</v>
      </c>
      <c r="E127" s="425"/>
      <c r="F127" s="425"/>
      <c r="G127" s="425"/>
      <c r="H127" s="425"/>
      <c r="I127" s="425"/>
      <c r="J127" s="426">
        <f>J659</f>
        <v>0</v>
      </c>
      <c r="K127" s="422"/>
      <c r="L127" s="423"/>
      <c r="M127" s="422"/>
      <c r="N127" s="422"/>
      <c r="O127" s="422"/>
      <c r="P127" s="422"/>
      <c r="Q127" s="422"/>
      <c r="R127" s="422"/>
      <c r="S127" s="422"/>
      <c r="T127" s="422"/>
      <c r="U127" s="422"/>
      <c r="V127" s="422"/>
    </row>
    <row r="128" spans="1:31" s="2" customFormat="1" ht="21.75" customHeight="1">
      <c r="A128" s="377"/>
      <c r="B128" s="378"/>
      <c r="C128" s="377"/>
      <c r="D128" s="377"/>
      <c r="E128" s="377"/>
      <c r="F128" s="377"/>
      <c r="G128" s="377"/>
      <c r="H128" s="377"/>
      <c r="I128" s="377"/>
      <c r="J128" s="377"/>
      <c r="K128" s="377"/>
      <c r="L128" s="379"/>
      <c r="M128" s="380"/>
      <c r="N128" s="380"/>
      <c r="O128" s="380"/>
      <c r="P128" s="380"/>
      <c r="Q128" s="380"/>
      <c r="R128" s="380"/>
      <c r="S128" s="377"/>
      <c r="T128" s="377"/>
      <c r="U128" s="377"/>
      <c r="V128" s="377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6.95" customHeight="1">
      <c r="A129" s="377"/>
      <c r="B129" s="409"/>
      <c r="C129" s="410"/>
      <c r="D129" s="410"/>
      <c r="E129" s="410"/>
      <c r="F129" s="410"/>
      <c r="G129" s="410"/>
      <c r="H129" s="410"/>
      <c r="I129" s="410"/>
      <c r="J129" s="410"/>
      <c r="K129" s="410"/>
      <c r="L129" s="379"/>
      <c r="M129" s="380"/>
      <c r="N129" s="380"/>
      <c r="O129" s="380"/>
      <c r="P129" s="380"/>
      <c r="Q129" s="380"/>
      <c r="R129" s="380"/>
      <c r="S129" s="377"/>
      <c r="T129" s="377"/>
      <c r="U129" s="377"/>
      <c r="V129" s="377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22" ht="12">
      <c r="A130" s="370"/>
      <c r="B130" s="370"/>
      <c r="C130" s="370"/>
      <c r="D130" s="370"/>
      <c r="E130" s="370"/>
      <c r="F130" s="370"/>
      <c r="G130" s="370"/>
      <c r="H130" s="370"/>
      <c r="I130" s="370"/>
      <c r="J130" s="370"/>
      <c r="K130" s="370"/>
      <c r="L130" s="370"/>
      <c r="M130" s="370"/>
      <c r="N130" s="370"/>
      <c r="O130" s="370"/>
      <c r="P130" s="370"/>
      <c r="Q130" s="370"/>
      <c r="R130" s="370"/>
      <c r="S130" s="370"/>
      <c r="T130" s="370"/>
      <c r="U130" s="370"/>
      <c r="V130" s="370"/>
    </row>
    <row r="131" spans="1:22" ht="12">
      <c r="A131" s="370"/>
      <c r="B131" s="370"/>
      <c r="C131" s="370"/>
      <c r="D131" s="370"/>
      <c r="E131" s="370"/>
      <c r="F131" s="370"/>
      <c r="G131" s="370"/>
      <c r="H131" s="370"/>
      <c r="I131" s="370"/>
      <c r="J131" s="370"/>
      <c r="K131" s="370"/>
      <c r="L131" s="370"/>
      <c r="M131" s="370"/>
      <c r="N131" s="370"/>
      <c r="O131" s="370"/>
      <c r="P131" s="370"/>
      <c r="Q131" s="370"/>
      <c r="R131" s="370"/>
      <c r="S131" s="370"/>
      <c r="T131" s="370"/>
      <c r="U131" s="370"/>
      <c r="V131" s="370"/>
    </row>
    <row r="132" spans="1:22" ht="12">
      <c r="A132" s="370"/>
      <c r="B132" s="370"/>
      <c r="C132" s="370"/>
      <c r="D132" s="370"/>
      <c r="E132" s="370"/>
      <c r="F132" s="370"/>
      <c r="G132" s="370"/>
      <c r="H132" s="370"/>
      <c r="I132" s="370"/>
      <c r="J132" s="370"/>
      <c r="K132" s="370"/>
      <c r="L132" s="370"/>
      <c r="M132" s="370"/>
      <c r="N132" s="370"/>
      <c r="O132" s="370"/>
      <c r="P132" s="370"/>
      <c r="Q132" s="370"/>
      <c r="R132" s="370"/>
      <c r="S132" s="370"/>
      <c r="T132" s="370"/>
      <c r="U132" s="370"/>
      <c r="V132" s="370"/>
    </row>
    <row r="133" spans="1:31" s="2" customFormat="1" ht="6.95" customHeight="1">
      <c r="A133" s="377"/>
      <c r="B133" s="411"/>
      <c r="C133" s="412"/>
      <c r="D133" s="412"/>
      <c r="E133" s="412"/>
      <c r="F133" s="412"/>
      <c r="G133" s="412"/>
      <c r="H133" s="412"/>
      <c r="I133" s="412"/>
      <c r="J133" s="412"/>
      <c r="K133" s="412"/>
      <c r="L133" s="379"/>
      <c r="M133" s="380"/>
      <c r="N133" s="380"/>
      <c r="O133" s="380"/>
      <c r="P133" s="380"/>
      <c r="Q133" s="380"/>
      <c r="R133" s="380"/>
      <c r="S133" s="377"/>
      <c r="T133" s="377"/>
      <c r="U133" s="377"/>
      <c r="V133" s="377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31" s="2" customFormat="1" ht="24.95" customHeight="1">
      <c r="A134" s="377"/>
      <c r="B134" s="378"/>
      <c r="C134" s="374" t="s">
        <v>126</v>
      </c>
      <c r="D134" s="377"/>
      <c r="E134" s="377"/>
      <c r="F134" s="377"/>
      <c r="G134" s="377"/>
      <c r="H134" s="377"/>
      <c r="I134" s="377"/>
      <c r="J134" s="377"/>
      <c r="K134" s="377"/>
      <c r="L134" s="379"/>
      <c r="M134" s="380"/>
      <c r="N134" s="380"/>
      <c r="O134" s="380"/>
      <c r="P134" s="380"/>
      <c r="Q134" s="380"/>
      <c r="R134" s="380"/>
      <c r="S134" s="377"/>
      <c r="T134" s="377"/>
      <c r="U134" s="377"/>
      <c r="V134" s="377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31" s="2" customFormat="1" ht="6.95" customHeight="1">
      <c r="A135" s="377"/>
      <c r="B135" s="378"/>
      <c r="C135" s="377"/>
      <c r="D135" s="377"/>
      <c r="E135" s="377"/>
      <c r="F135" s="377"/>
      <c r="G135" s="377"/>
      <c r="H135" s="377"/>
      <c r="I135" s="377"/>
      <c r="J135" s="377"/>
      <c r="K135" s="377"/>
      <c r="L135" s="379"/>
      <c r="M135" s="380"/>
      <c r="N135" s="380"/>
      <c r="O135" s="380"/>
      <c r="P135" s="380"/>
      <c r="Q135" s="380"/>
      <c r="R135" s="380"/>
      <c r="S135" s="377"/>
      <c r="T135" s="377"/>
      <c r="U135" s="377"/>
      <c r="V135" s="377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31" s="2" customFormat="1" ht="12" customHeight="1">
      <c r="A136" s="377"/>
      <c r="B136" s="378"/>
      <c r="C136" s="376" t="s">
        <v>16</v>
      </c>
      <c r="D136" s="377"/>
      <c r="E136" s="377"/>
      <c r="F136" s="377"/>
      <c r="G136" s="377"/>
      <c r="H136" s="377"/>
      <c r="I136" s="377"/>
      <c r="J136" s="377"/>
      <c r="K136" s="377"/>
      <c r="L136" s="379"/>
      <c r="M136" s="380"/>
      <c r="N136" s="380"/>
      <c r="O136" s="380"/>
      <c r="P136" s="380"/>
      <c r="Q136" s="380"/>
      <c r="R136" s="380"/>
      <c r="S136" s="377"/>
      <c r="T136" s="377"/>
      <c r="U136" s="377"/>
      <c r="V136" s="377"/>
      <c r="W136" s="31"/>
      <c r="X136" s="31"/>
      <c r="Y136" s="31"/>
      <c r="Z136" s="31"/>
      <c r="AA136" s="31"/>
      <c r="AB136" s="31"/>
      <c r="AC136" s="31"/>
      <c r="AD136" s="31"/>
      <c r="AE136" s="31"/>
    </row>
    <row r="137" spans="1:31" s="2" customFormat="1" ht="16.5" customHeight="1">
      <c r="A137" s="377"/>
      <c r="B137" s="378"/>
      <c r="C137" s="377"/>
      <c r="D137" s="377"/>
      <c r="E137" s="618" t="str">
        <f>E7</f>
        <v>Novostavba skladového objektu</v>
      </c>
      <c r="F137" s="619"/>
      <c r="G137" s="619"/>
      <c r="H137" s="619"/>
      <c r="I137" s="377"/>
      <c r="J137" s="377"/>
      <c r="K137" s="377"/>
      <c r="L137" s="379"/>
      <c r="M137" s="380"/>
      <c r="N137" s="380"/>
      <c r="O137" s="380"/>
      <c r="P137" s="380"/>
      <c r="Q137" s="380"/>
      <c r="R137" s="380"/>
      <c r="S137" s="377"/>
      <c r="T137" s="377"/>
      <c r="U137" s="377"/>
      <c r="V137" s="377"/>
      <c r="W137" s="31"/>
      <c r="X137" s="31"/>
      <c r="Y137" s="31"/>
      <c r="Z137" s="31"/>
      <c r="AA137" s="31"/>
      <c r="AB137" s="31"/>
      <c r="AC137" s="31"/>
      <c r="AD137" s="31"/>
      <c r="AE137" s="31"/>
    </row>
    <row r="138" spans="1:31" s="2" customFormat="1" ht="12" customHeight="1">
      <c r="A138" s="377"/>
      <c r="B138" s="378"/>
      <c r="C138" s="376" t="s">
        <v>88</v>
      </c>
      <c r="D138" s="377"/>
      <c r="E138" s="377"/>
      <c r="F138" s="377"/>
      <c r="G138" s="377"/>
      <c r="H138" s="377"/>
      <c r="I138" s="377"/>
      <c r="J138" s="377"/>
      <c r="K138" s="377"/>
      <c r="L138" s="379"/>
      <c r="M138" s="380"/>
      <c r="N138" s="380"/>
      <c r="O138" s="380"/>
      <c r="P138" s="380"/>
      <c r="Q138" s="380"/>
      <c r="R138" s="380"/>
      <c r="S138" s="377"/>
      <c r="T138" s="377"/>
      <c r="U138" s="377"/>
      <c r="V138" s="377"/>
      <c r="W138" s="31"/>
      <c r="X138" s="31"/>
      <c r="Y138" s="31"/>
      <c r="Z138" s="31"/>
      <c r="AA138" s="31"/>
      <c r="AB138" s="31"/>
      <c r="AC138" s="31"/>
      <c r="AD138" s="31"/>
      <c r="AE138" s="31"/>
    </row>
    <row r="139" spans="1:31" s="2" customFormat="1" ht="16.5" customHeight="1">
      <c r="A139" s="377"/>
      <c r="B139" s="378"/>
      <c r="C139" s="377"/>
      <c r="D139" s="377"/>
      <c r="E139" s="616" t="str">
        <f>E9</f>
        <v>KLADRUBY 1 - SO-01-Vlastní budova</v>
      </c>
      <c r="F139" s="617"/>
      <c r="G139" s="617"/>
      <c r="H139" s="617"/>
      <c r="I139" s="377"/>
      <c r="J139" s="377"/>
      <c r="K139" s="377"/>
      <c r="L139" s="379"/>
      <c r="M139" s="380"/>
      <c r="N139" s="380"/>
      <c r="O139" s="380"/>
      <c r="P139" s="380"/>
      <c r="Q139" s="380"/>
      <c r="R139" s="380"/>
      <c r="S139" s="377"/>
      <c r="T139" s="377"/>
      <c r="U139" s="377"/>
      <c r="V139" s="377"/>
      <c r="W139" s="31"/>
      <c r="X139" s="31"/>
      <c r="Y139" s="31"/>
      <c r="Z139" s="31"/>
      <c r="AA139" s="31"/>
      <c r="AB139" s="31"/>
      <c r="AC139" s="31"/>
      <c r="AD139" s="31"/>
      <c r="AE139" s="31"/>
    </row>
    <row r="140" spans="1:31" s="2" customFormat="1" ht="6.95" customHeight="1">
      <c r="A140" s="377"/>
      <c r="B140" s="378"/>
      <c r="C140" s="377"/>
      <c r="D140" s="377"/>
      <c r="E140" s="377"/>
      <c r="F140" s="377"/>
      <c r="G140" s="377"/>
      <c r="H140" s="377"/>
      <c r="I140" s="377"/>
      <c r="J140" s="377"/>
      <c r="K140" s="377"/>
      <c r="L140" s="379"/>
      <c r="M140" s="380"/>
      <c r="N140" s="380"/>
      <c r="O140" s="380"/>
      <c r="P140" s="380"/>
      <c r="Q140" s="380"/>
      <c r="R140" s="380"/>
      <c r="S140" s="377"/>
      <c r="T140" s="377"/>
      <c r="U140" s="377"/>
      <c r="V140" s="377"/>
      <c r="W140" s="31"/>
      <c r="X140" s="31"/>
      <c r="Y140" s="31"/>
      <c r="Z140" s="31"/>
      <c r="AA140" s="31"/>
      <c r="AB140" s="31"/>
      <c r="AC140" s="31"/>
      <c r="AD140" s="31"/>
      <c r="AE140" s="31"/>
    </row>
    <row r="141" spans="1:31" s="2" customFormat="1" ht="12" customHeight="1">
      <c r="A141" s="377"/>
      <c r="B141" s="378"/>
      <c r="C141" s="376" t="s">
        <v>20</v>
      </c>
      <c r="D141" s="377"/>
      <c r="E141" s="377"/>
      <c r="F141" s="381" t="str">
        <f>F12</f>
        <v>Kladruby nad Labem</v>
      </c>
      <c r="G141" s="377"/>
      <c r="H141" s="377"/>
      <c r="I141" s="376" t="s">
        <v>22</v>
      </c>
      <c r="J141" s="382" t="str">
        <f>IF(J12="","",J12)</f>
        <v>3. 4. 2021</v>
      </c>
      <c r="K141" s="377"/>
      <c r="L141" s="379"/>
      <c r="M141" s="380"/>
      <c r="N141" s="380"/>
      <c r="O141" s="380"/>
      <c r="P141" s="380"/>
      <c r="Q141" s="380"/>
      <c r="R141" s="380"/>
      <c r="S141" s="377"/>
      <c r="T141" s="377"/>
      <c r="U141" s="377"/>
      <c r="V141" s="377"/>
      <c r="W141" s="31"/>
      <c r="X141" s="31"/>
      <c r="Y141" s="31"/>
      <c r="Z141" s="31"/>
      <c r="AA141" s="31"/>
      <c r="AB141" s="31"/>
      <c r="AC141" s="31"/>
      <c r="AD141" s="31"/>
      <c r="AE141" s="31"/>
    </row>
    <row r="142" spans="1:31" s="2" customFormat="1" ht="6.95" customHeight="1">
      <c r="A142" s="377"/>
      <c r="B142" s="378"/>
      <c r="C142" s="377"/>
      <c r="D142" s="377"/>
      <c r="E142" s="377"/>
      <c r="F142" s="377"/>
      <c r="G142" s="377"/>
      <c r="H142" s="377"/>
      <c r="I142" s="377"/>
      <c r="J142" s="377"/>
      <c r="K142" s="377"/>
      <c r="L142" s="379"/>
      <c r="M142" s="380"/>
      <c r="N142" s="380"/>
      <c r="O142" s="380"/>
      <c r="P142" s="380"/>
      <c r="Q142" s="380"/>
      <c r="R142" s="380"/>
      <c r="S142" s="377"/>
      <c r="T142" s="377"/>
      <c r="U142" s="377"/>
      <c r="V142" s="377"/>
      <c r="W142" s="31"/>
      <c r="X142" s="31"/>
      <c r="Y142" s="31"/>
      <c r="Z142" s="31"/>
      <c r="AA142" s="31"/>
      <c r="AB142" s="31"/>
      <c r="AC142" s="31"/>
      <c r="AD142" s="31"/>
      <c r="AE142" s="31"/>
    </row>
    <row r="143" spans="1:31" s="2" customFormat="1" ht="15.2" customHeight="1">
      <c r="A143" s="377"/>
      <c r="B143" s="378"/>
      <c r="C143" s="376" t="s">
        <v>24</v>
      </c>
      <c r="D143" s="377"/>
      <c r="E143" s="377"/>
      <c r="F143" s="381" t="str">
        <f>E15</f>
        <v>Národní hřebčín Kladruby nad Labem s.p.o.</v>
      </c>
      <c r="G143" s="377"/>
      <c r="H143" s="377"/>
      <c r="I143" s="376" t="s">
        <v>30</v>
      </c>
      <c r="J143" s="413" t="str">
        <f>E21</f>
        <v>Pridos Hradec Králové</v>
      </c>
      <c r="K143" s="377"/>
      <c r="L143" s="379"/>
      <c r="M143" s="380"/>
      <c r="N143" s="380"/>
      <c r="O143" s="380"/>
      <c r="P143" s="380"/>
      <c r="Q143" s="380"/>
      <c r="R143" s="380"/>
      <c r="S143" s="377"/>
      <c r="T143" s="377"/>
      <c r="U143" s="377"/>
      <c r="V143" s="377"/>
      <c r="W143" s="31"/>
      <c r="X143" s="31"/>
      <c r="Y143" s="31"/>
      <c r="Z143" s="31"/>
      <c r="AA143" s="31"/>
      <c r="AB143" s="31"/>
      <c r="AC143" s="31"/>
      <c r="AD143" s="31"/>
      <c r="AE143" s="31"/>
    </row>
    <row r="144" spans="1:31" s="2" customFormat="1" ht="15.2" customHeight="1">
      <c r="A144" s="377"/>
      <c r="B144" s="378"/>
      <c r="C144" s="376" t="s">
        <v>28</v>
      </c>
      <c r="D144" s="377"/>
      <c r="E144" s="377"/>
      <c r="F144" s="381" t="str">
        <f>IF(E18="","",E18)</f>
        <v>Vyplň údaj</v>
      </c>
      <c r="G144" s="377"/>
      <c r="H144" s="377"/>
      <c r="I144" s="376" t="s">
        <v>33</v>
      </c>
      <c r="J144" s="413" t="str">
        <f>E24</f>
        <v>Ing.Pavel Michálek</v>
      </c>
      <c r="K144" s="377"/>
      <c r="L144" s="379"/>
      <c r="M144" s="380"/>
      <c r="N144" s="380"/>
      <c r="O144" s="380"/>
      <c r="P144" s="380"/>
      <c r="Q144" s="380"/>
      <c r="R144" s="380"/>
      <c r="S144" s="377"/>
      <c r="T144" s="377"/>
      <c r="U144" s="377"/>
      <c r="V144" s="377"/>
      <c r="W144" s="31"/>
      <c r="X144" s="31"/>
      <c r="Y144" s="31"/>
      <c r="Z144" s="31"/>
      <c r="AA144" s="31"/>
      <c r="AB144" s="31"/>
      <c r="AC144" s="31"/>
      <c r="AD144" s="31"/>
      <c r="AE144" s="31"/>
    </row>
    <row r="145" spans="1:31" s="2" customFormat="1" ht="10.35" customHeight="1">
      <c r="A145" s="377"/>
      <c r="B145" s="378"/>
      <c r="C145" s="377"/>
      <c r="D145" s="377"/>
      <c r="E145" s="377"/>
      <c r="F145" s="377"/>
      <c r="G145" s="377"/>
      <c r="H145" s="377"/>
      <c r="I145" s="377"/>
      <c r="J145" s="377"/>
      <c r="K145" s="377"/>
      <c r="L145" s="379"/>
      <c r="M145" s="380"/>
      <c r="N145" s="380"/>
      <c r="O145" s="380"/>
      <c r="P145" s="380"/>
      <c r="Q145" s="380"/>
      <c r="R145" s="380"/>
      <c r="S145" s="377"/>
      <c r="T145" s="377"/>
      <c r="U145" s="377"/>
      <c r="V145" s="377"/>
      <c r="W145" s="31"/>
      <c r="X145" s="31"/>
      <c r="Y145" s="31"/>
      <c r="Z145" s="31"/>
      <c r="AA145" s="31"/>
      <c r="AB145" s="31"/>
      <c r="AC145" s="31"/>
      <c r="AD145" s="31"/>
      <c r="AE145" s="31"/>
    </row>
    <row r="146" spans="1:31" s="11" customFormat="1" ht="29.25" customHeight="1">
      <c r="A146" s="427"/>
      <c r="B146" s="428"/>
      <c r="C146" s="429" t="s">
        <v>127</v>
      </c>
      <c r="D146" s="430" t="s">
        <v>61</v>
      </c>
      <c r="E146" s="430" t="s">
        <v>57</v>
      </c>
      <c r="F146" s="430" t="s">
        <v>58</v>
      </c>
      <c r="G146" s="430" t="s">
        <v>128</v>
      </c>
      <c r="H146" s="430" t="s">
        <v>129</v>
      </c>
      <c r="I146" s="430" t="s">
        <v>130</v>
      </c>
      <c r="J146" s="430" t="s">
        <v>94</v>
      </c>
      <c r="K146" s="431" t="s">
        <v>131</v>
      </c>
      <c r="L146" s="432"/>
      <c r="M146" s="433" t="s">
        <v>1</v>
      </c>
      <c r="N146" s="434" t="s">
        <v>40</v>
      </c>
      <c r="O146" s="434" t="s">
        <v>132</v>
      </c>
      <c r="P146" s="434" t="s">
        <v>133</v>
      </c>
      <c r="Q146" s="434" t="s">
        <v>134</v>
      </c>
      <c r="R146" s="434" t="s">
        <v>135</v>
      </c>
      <c r="S146" s="434" t="s">
        <v>136</v>
      </c>
      <c r="T146" s="435" t="s">
        <v>137</v>
      </c>
      <c r="U146" s="427"/>
      <c r="V146" s="427"/>
      <c r="W146" s="86"/>
      <c r="X146" s="86"/>
      <c r="Y146" s="86"/>
      <c r="Z146" s="86"/>
      <c r="AA146" s="86"/>
      <c r="AB146" s="86"/>
      <c r="AC146" s="86"/>
      <c r="AD146" s="86"/>
      <c r="AE146" s="86"/>
    </row>
    <row r="147" spans="1:63" s="2" customFormat="1" ht="22.9" customHeight="1">
      <c r="A147" s="377"/>
      <c r="B147" s="378"/>
      <c r="C147" s="436" t="s">
        <v>138</v>
      </c>
      <c r="D147" s="377"/>
      <c r="E147" s="377"/>
      <c r="F147" s="377"/>
      <c r="G147" s="377"/>
      <c r="H147" s="377"/>
      <c r="I147" s="377"/>
      <c r="J147" s="437">
        <f>BK147</f>
        <v>0</v>
      </c>
      <c r="K147" s="377"/>
      <c r="L147" s="378"/>
      <c r="M147" s="438"/>
      <c r="N147" s="439"/>
      <c r="O147" s="388"/>
      <c r="P147" s="440">
        <f>P148+P367+P649</f>
        <v>118.574456</v>
      </c>
      <c r="Q147" s="388"/>
      <c r="R147" s="440">
        <f>R148+R367+R649</f>
        <v>1495.95399586</v>
      </c>
      <c r="S147" s="388"/>
      <c r="T147" s="441">
        <f>T148+T367+T649</f>
        <v>0</v>
      </c>
      <c r="U147" s="377"/>
      <c r="V147" s="377"/>
      <c r="W147" s="31"/>
      <c r="X147" s="31"/>
      <c r="Y147" s="31"/>
      <c r="Z147" s="31"/>
      <c r="AA147" s="31"/>
      <c r="AB147" s="31"/>
      <c r="AC147" s="31"/>
      <c r="AD147" s="31"/>
      <c r="AE147" s="31"/>
      <c r="AT147" s="17" t="s">
        <v>75</v>
      </c>
      <c r="AU147" s="17" t="s">
        <v>96</v>
      </c>
      <c r="BK147" s="87">
        <f>BK148+BK367+BK649</f>
        <v>0</v>
      </c>
    </row>
    <row r="148" spans="1:63" s="12" customFormat="1" ht="25.9" customHeight="1">
      <c r="A148" s="369"/>
      <c r="B148" s="442"/>
      <c r="C148" s="369"/>
      <c r="D148" s="443" t="s">
        <v>75</v>
      </c>
      <c r="E148" s="444" t="s">
        <v>139</v>
      </c>
      <c r="F148" s="444" t="s">
        <v>140</v>
      </c>
      <c r="G148" s="369"/>
      <c r="H148" s="369"/>
      <c r="I148" s="369"/>
      <c r="J148" s="445">
        <f>BK148</f>
        <v>0</v>
      </c>
      <c r="K148" s="369"/>
      <c r="L148" s="442"/>
      <c r="M148" s="446"/>
      <c r="N148" s="447"/>
      <c r="O148" s="447"/>
      <c r="P148" s="448">
        <f>P149+P178+P209+P248+P280+P289+P352+P365</f>
        <v>0</v>
      </c>
      <c r="Q148" s="447"/>
      <c r="R148" s="448">
        <f>R149+R178+R209+R248+R280+R289+R352+R365</f>
        <v>1377.79160539</v>
      </c>
      <c r="S148" s="447"/>
      <c r="T148" s="449">
        <f>T149+T178+T209+T248+T280+T289+T352+T365</f>
        <v>0</v>
      </c>
      <c r="U148" s="369"/>
      <c r="V148" s="369"/>
      <c r="AR148" s="88" t="s">
        <v>84</v>
      </c>
      <c r="AT148" s="90" t="s">
        <v>75</v>
      </c>
      <c r="AU148" s="90" t="s">
        <v>76</v>
      </c>
      <c r="AY148" s="88" t="s">
        <v>141</v>
      </c>
      <c r="BK148" s="91">
        <f>BK149+BK178+BK209+BK248+BK280+BK289+BK352+BK365</f>
        <v>0</v>
      </c>
    </row>
    <row r="149" spans="1:63" s="12" customFormat="1" ht="22.9" customHeight="1">
      <c r="A149" s="369"/>
      <c r="B149" s="442"/>
      <c r="C149" s="369"/>
      <c r="D149" s="443" t="s">
        <v>75</v>
      </c>
      <c r="E149" s="450" t="s">
        <v>84</v>
      </c>
      <c r="F149" s="450" t="s">
        <v>142</v>
      </c>
      <c r="G149" s="369"/>
      <c r="H149" s="369"/>
      <c r="I149" s="369"/>
      <c r="J149" s="451">
        <f>BK149</f>
        <v>0</v>
      </c>
      <c r="K149" s="369"/>
      <c r="L149" s="442"/>
      <c r="M149" s="446"/>
      <c r="N149" s="447"/>
      <c r="O149" s="447"/>
      <c r="P149" s="448">
        <f>SUM(P150:P177)</f>
        <v>0</v>
      </c>
      <c r="Q149" s="447"/>
      <c r="R149" s="448">
        <f>SUM(R150:R177)</f>
        <v>0</v>
      </c>
      <c r="S149" s="447"/>
      <c r="T149" s="449">
        <f>SUM(T150:T177)</f>
        <v>0</v>
      </c>
      <c r="U149" s="369"/>
      <c r="V149" s="369"/>
      <c r="AR149" s="88" t="s">
        <v>84</v>
      </c>
      <c r="AT149" s="90" t="s">
        <v>75</v>
      </c>
      <c r="AU149" s="90" t="s">
        <v>84</v>
      </c>
      <c r="AY149" s="88" t="s">
        <v>141</v>
      </c>
      <c r="BK149" s="91">
        <f>SUM(BK150:BK177)</f>
        <v>0</v>
      </c>
    </row>
    <row r="150" spans="1:65" s="2" customFormat="1" ht="33" customHeight="1">
      <c r="A150" s="377"/>
      <c r="B150" s="378"/>
      <c r="C150" s="452" t="s">
        <v>84</v>
      </c>
      <c r="D150" s="452" t="s">
        <v>143</v>
      </c>
      <c r="E150" s="453" t="s">
        <v>144</v>
      </c>
      <c r="F150" s="454" t="s">
        <v>145</v>
      </c>
      <c r="G150" s="455" t="s">
        <v>146</v>
      </c>
      <c r="H150" s="456">
        <v>279.4</v>
      </c>
      <c r="I150" s="92"/>
      <c r="J150" s="457">
        <f>ROUND(I150*H150,2)</f>
        <v>0</v>
      </c>
      <c r="K150" s="454" t="s">
        <v>147</v>
      </c>
      <c r="L150" s="378"/>
      <c r="M150" s="458" t="s">
        <v>1</v>
      </c>
      <c r="N150" s="459" t="s">
        <v>41</v>
      </c>
      <c r="O150" s="460"/>
      <c r="P150" s="461">
        <f>O150*H150</f>
        <v>0</v>
      </c>
      <c r="Q150" s="461">
        <v>0</v>
      </c>
      <c r="R150" s="461">
        <f>Q150*H150</f>
        <v>0</v>
      </c>
      <c r="S150" s="461">
        <v>0</v>
      </c>
      <c r="T150" s="462">
        <f>S150*H150</f>
        <v>0</v>
      </c>
      <c r="U150" s="377"/>
      <c r="V150" s="377"/>
      <c r="W150" s="31"/>
      <c r="X150" s="31"/>
      <c r="Y150" s="31"/>
      <c r="Z150" s="31"/>
      <c r="AA150" s="31"/>
      <c r="AB150" s="31"/>
      <c r="AC150" s="31"/>
      <c r="AD150" s="31"/>
      <c r="AE150" s="31"/>
      <c r="AR150" s="93" t="s">
        <v>148</v>
      </c>
      <c r="AT150" s="93" t="s">
        <v>143</v>
      </c>
      <c r="AU150" s="93" t="s">
        <v>86</v>
      </c>
      <c r="AY150" s="17" t="s">
        <v>141</v>
      </c>
      <c r="BE150" s="94">
        <f>IF(N150="základní",J150,0)</f>
        <v>0</v>
      </c>
      <c r="BF150" s="94">
        <f>IF(N150="snížená",J150,0)</f>
        <v>0</v>
      </c>
      <c r="BG150" s="94">
        <f>IF(N150="zákl. přenesená",J150,0)</f>
        <v>0</v>
      </c>
      <c r="BH150" s="94">
        <f>IF(N150="sníž. přenesená",J150,0)</f>
        <v>0</v>
      </c>
      <c r="BI150" s="94">
        <f>IF(N150="nulová",J150,0)</f>
        <v>0</v>
      </c>
      <c r="BJ150" s="17" t="s">
        <v>84</v>
      </c>
      <c r="BK150" s="94">
        <f>ROUND(I150*H150,2)</f>
        <v>0</v>
      </c>
      <c r="BL150" s="17" t="s">
        <v>148</v>
      </c>
      <c r="BM150" s="93" t="s">
        <v>149</v>
      </c>
    </row>
    <row r="151" spans="1:51" s="13" customFormat="1" ht="12">
      <c r="A151" s="463"/>
      <c r="B151" s="464"/>
      <c r="C151" s="463"/>
      <c r="D151" s="465" t="s">
        <v>150</v>
      </c>
      <c r="E151" s="466" t="s">
        <v>1</v>
      </c>
      <c r="F151" s="467" t="s">
        <v>151</v>
      </c>
      <c r="G151" s="463"/>
      <c r="H151" s="468">
        <v>279.4</v>
      </c>
      <c r="I151" s="96"/>
      <c r="J151" s="463"/>
      <c r="K151" s="463"/>
      <c r="L151" s="464"/>
      <c r="M151" s="469"/>
      <c r="N151" s="470"/>
      <c r="O151" s="470"/>
      <c r="P151" s="470"/>
      <c r="Q151" s="470"/>
      <c r="R151" s="470"/>
      <c r="S151" s="470"/>
      <c r="T151" s="471"/>
      <c r="U151" s="463"/>
      <c r="V151" s="463"/>
      <c r="AT151" s="95" t="s">
        <v>150</v>
      </c>
      <c r="AU151" s="95" t="s">
        <v>86</v>
      </c>
      <c r="AV151" s="13" t="s">
        <v>86</v>
      </c>
      <c r="AW151" s="13" t="s">
        <v>32</v>
      </c>
      <c r="AX151" s="13" t="s">
        <v>84</v>
      </c>
      <c r="AY151" s="95" t="s">
        <v>141</v>
      </c>
    </row>
    <row r="152" spans="1:65" s="2" customFormat="1" ht="33" customHeight="1">
      <c r="A152" s="377"/>
      <c r="B152" s="378"/>
      <c r="C152" s="452" t="s">
        <v>86</v>
      </c>
      <c r="D152" s="452" t="s">
        <v>143</v>
      </c>
      <c r="E152" s="453" t="s">
        <v>152</v>
      </c>
      <c r="F152" s="454" t="s">
        <v>153</v>
      </c>
      <c r="G152" s="455" t="s">
        <v>146</v>
      </c>
      <c r="H152" s="456">
        <v>182.118</v>
      </c>
      <c r="I152" s="92"/>
      <c r="J152" s="457">
        <f>ROUND(I152*H152,2)</f>
        <v>0</v>
      </c>
      <c r="K152" s="454" t="s">
        <v>147</v>
      </c>
      <c r="L152" s="378"/>
      <c r="M152" s="458" t="s">
        <v>1</v>
      </c>
      <c r="N152" s="459" t="s">
        <v>41</v>
      </c>
      <c r="O152" s="460"/>
      <c r="P152" s="461">
        <f>O152*H152</f>
        <v>0</v>
      </c>
      <c r="Q152" s="461">
        <v>0</v>
      </c>
      <c r="R152" s="461">
        <f>Q152*H152</f>
        <v>0</v>
      </c>
      <c r="S152" s="461">
        <v>0</v>
      </c>
      <c r="T152" s="462">
        <f>S152*H152</f>
        <v>0</v>
      </c>
      <c r="U152" s="377"/>
      <c r="V152" s="377"/>
      <c r="W152" s="31"/>
      <c r="X152" s="31"/>
      <c r="Y152" s="31"/>
      <c r="Z152" s="31"/>
      <c r="AA152" s="31"/>
      <c r="AB152" s="31"/>
      <c r="AC152" s="31"/>
      <c r="AD152" s="31"/>
      <c r="AE152" s="31"/>
      <c r="AR152" s="93" t="s">
        <v>148</v>
      </c>
      <c r="AT152" s="93" t="s">
        <v>143</v>
      </c>
      <c r="AU152" s="93" t="s">
        <v>86</v>
      </c>
      <c r="AY152" s="17" t="s">
        <v>141</v>
      </c>
      <c r="BE152" s="94">
        <f>IF(N152="základní",J152,0)</f>
        <v>0</v>
      </c>
      <c r="BF152" s="94">
        <f>IF(N152="snížená",J152,0)</f>
        <v>0</v>
      </c>
      <c r="BG152" s="94">
        <f>IF(N152="zákl. přenesená",J152,0)</f>
        <v>0</v>
      </c>
      <c r="BH152" s="94">
        <f>IF(N152="sníž. přenesená",J152,0)</f>
        <v>0</v>
      </c>
      <c r="BI152" s="94">
        <f>IF(N152="nulová",J152,0)</f>
        <v>0</v>
      </c>
      <c r="BJ152" s="17" t="s">
        <v>84</v>
      </c>
      <c r="BK152" s="94">
        <f>ROUND(I152*H152,2)</f>
        <v>0</v>
      </c>
      <c r="BL152" s="17" t="s">
        <v>148</v>
      </c>
      <c r="BM152" s="93" t="s">
        <v>154</v>
      </c>
    </row>
    <row r="153" spans="1:51" s="13" customFormat="1" ht="22.5">
      <c r="A153" s="463"/>
      <c r="B153" s="464"/>
      <c r="C153" s="463"/>
      <c r="D153" s="465" t="s">
        <v>150</v>
      </c>
      <c r="E153" s="466" t="s">
        <v>1</v>
      </c>
      <c r="F153" s="467" t="s">
        <v>155</v>
      </c>
      <c r="G153" s="463"/>
      <c r="H153" s="468">
        <v>31.081</v>
      </c>
      <c r="I153" s="463"/>
      <c r="J153" s="463"/>
      <c r="K153" s="463"/>
      <c r="L153" s="464"/>
      <c r="M153" s="469"/>
      <c r="N153" s="470"/>
      <c r="O153" s="470"/>
      <c r="P153" s="470"/>
      <c r="Q153" s="470"/>
      <c r="R153" s="470"/>
      <c r="S153" s="470"/>
      <c r="T153" s="471"/>
      <c r="U153" s="463"/>
      <c r="V153" s="463"/>
      <c r="AT153" s="95" t="s">
        <v>150</v>
      </c>
      <c r="AU153" s="95" t="s">
        <v>86</v>
      </c>
      <c r="AV153" s="13" t="s">
        <v>86</v>
      </c>
      <c r="AW153" s="13" t="s">
        <v>32</v>
      </c>
      <c r="AX153" s="13" t="s">
        <v>76</v>
      </c>
      <c r="AY153" s="95" t="s">
        <v>141</v>
      </c>
    </row>
    <row r="154" spans="1:51" s="13" customFormat="1" ht="22.5">
      <c r="A154" s="463"/>
      <c r="B154" s="464"/>
      <c r="C154" s="463"/>
      <c r="D154" s="465" t="s">
        <v>150</v>
      </c>
      <c r="E154" s="466" t="s">
        <v>1</v>
      </c>
      <c r="F154" s="467" t="s">
        <v>156</v>
      </c>
      <c r="G154" s="463"/>
      <c r="H154" s="468">
        <v>65.451</v>
      </c>
      <c r="I154" s="463"/>
      <c r="J154" s="463"/>
      <c r="K154" s="463"/>
      <c r="L154" s="464"/>
      <c r="M154" s="469"/>
      <c r="N154" s="470"/>
      <c r="O154" s="470"/>
      <c r="P154" s="470"/>
      <c r="Q154" s="470"/>
      <c r="R154" s="470"/>
      <c r="S154" s="470"/>
      <c r="T154" s="471"/>
      <c r="U154" s="463"/>
      <c r="V154" s="463"/>
      <c r="AT154" s="95" t="s">
        <v>150</v>
      </c>
      <c r="AU154" s="95" t="s">
        <v>86</v>
      </c>
      <c r="AV154" s="13" t="s">
        <v>86</v>
      </c>
      <c r="AW154" s="13" t="s">
        <v>32</v>
      </c>
      <c r="AX154" s="13" t="s">
        <v>76</v>
      </c>
      <c r="AY154" s="95" t="s">
        <v>141</v>
      </c>
    </row>
    <row r="155" spans="1:51" s="13" customFormat="1" ht="12">
      <c r="A155" s="463"/>
      <c r="B155" s="464"/>
      <c r="C155" s="463"/>
      <c r="D155" s="465" t="s">
        <v>150</v>
      </c>
      <c r="E155" s="466" t="s">
        <v>1</v>
      </c>
      <c r="F155" s="467" t="s">
        <v>157</v>
      </c>
      <c r="G155" s="463"/>
      <c r="H155" s="468">
        <v>32.634</v>
      </c>
      <c r="I155" s="463"/>
      <c r="J155" s="463"/>
      <c r="K155" s="463"/>
      <c r="L155" s="464"/>
      <c r="M155" s="469"/>
      <c r="N155" s="470"/>
      <c r="O155" s="470"/>
      <c r="P155" s="470"/>
      <c r="Q155" s="470"/>
      <c r="R155" s="470"/>
      <c r="S155" s="470"/>
      <c r="T155" s="471"/>
      <c r="U155" s="463"/>
      <c r="V155" s="463"/>
      <c r="AT155" s="95" t="s">
        <v>150</v>
      </c>
      <c r="AU155" s="95" t="s">
        <v>86</v>
      </c>
      <c r="AV155" s="13" t="s">
        <v>86</v>
      </c>
      <c r="AW155" s="13" t="s">
        <v>32</v>
      </c>
      <c r="AX155" s="13" t="s">
        <v>76</v>
      </c>
      <c r="AY155" s="95" t="s">
        <v>141</v>
      </c>
    </row>
    <row r="156" spans="1:51" s="13" customFormat="1" ht="22.5">
      <c r="A156" s="463"/>
      <c r="B156" s="464"/>
      <c r="C156" s="463"/>
      <c r="D156" s="465" t="s">
        <v>150</v>
      </c>
      <c r="E156" s="466" t="s">
        <v>1</v>
      </c>
      <c r="F156" s="467" t="s">
        <v>158</v>
      </c>
      <c r="G156" s="463"/>
      <c r="H156" s="468">
        <v>52.952</v>
      </c>
      <c r="I156" s="463"/>
      <c r="J156" s="463"/>
      <c r="K156" s="463"/>
      <c r="L156" s="464"/>
      <c r="M156" s="469"/>
      <c r="N156" s="470"/>
      <c r="O156" s="470"/>
      <c r="P156" s="470"/>
      <c r="Q156" s="470"/>
      <c r="R156" s="470"/>
      <c r="S156" s="470"/>
      <c r="T156" s="471"/>
      <c r="U156" s="463"/>
      <c r="V156" s="463"/>
      <c r="AT156" s="95" t="s">
        <v>150</v>
      </c>
      <c r="AU156" s="95" t="s">
        <v>86</v>
      </c>
      <c r="AV156" s="13" t="s">
        <v>86</v>
      </c>
      <c r="AW156" s="13" t="s">
        <v>32</v>
      </c>
      <c r="AX156" s="13" t="s">
        <v>76</v>
      </c>
      <c r="AY156" s="95" t="s">
        <v>141</v>
      </c>
    </row>
    <row r="157" spans="1:51" s="14" customFormat="1" ht="12">
      <c r="A157" s="472"/>
      <c r="B157" s="473"/>
      <c r="C157" s="472"/>
      <c r="D157" s="465" t="s">
        <v>150</v>
      </c>
      <c r="E157" s="474" t="s">
        <v>1</v>
      </c>
      <c r="F157" s="475" t="s">
        <v>159</v>
      </c>
      <c r="G157" s="472"/>
      <c r="H157" s="476">
        <v>182.118</v>
      </c>
      <c r="I157" s="472"/>
      <c r="J157" s="472"/>
      <c r="K157" s="472"/>
      <c r="L157" s="473"/>
      <c r="M157" s="477"/>
      <c r="N157" s="478"/>
      <c r="O157" s="478"/>
      <c r="P157" s="478"/>
      <c r="Q157" s="478"/>
      <c r="R157" s="478"/>
      <c r="S157" s="478"/>
      <c r="T157" s="479"/>
      <c r="U157" s="472"/>
      <c r="V157" s="472"/>
      <c r="AT157" s="97" t="s">
        <v>150</v>
      </c>
      <c r="AU157" s="97" t="s">
        <v>86</v>
      </c>
      <c r="AV157" s="14" t="s">
        <v>148</v>
      </c>
      <c r="AW157" s="14" t="s">
        <v>32</v>
      </c>
      <c r="AX157" s="14" t="s">
        <v>84</v>
      </c>
      <c r="AY157" s="97" t="s">
        <v>141</v>
      </c>
    </row>
    <row r="158" spans="1:65" s="2" customFormat="1" ht="33" customHeight="1">
      <c r="A158" s="377"/>
      <c r="B158" s="378"/>
      <c r="C158" s="452" t="s">
        <v>160</v>
      </c>
      <c r="D158" s="452" t="s">
        <v>143</v>
      </c>
      <c r="E158" s="453" t="s">
        <v>161</v>
      </c>
      <c r="F158" s="454" t="s">
        <v>162</v>
      </c>
      <c r="G158" s="455" t="s">
        <v>146</v>
      </c>
      <c r="H158" s="456">
        <v>33.145</v>
      </c>
      <c r="I158" s="92"/>
      <c r="J158" s="457">
        <f>ROUND(I158*H158,2)</f>
        <v>0</v>
      </c>
      <c r="K158" s="454" t="s">
        <v>147</v>
      </c>
      <c r="L158" s="378"/>
      <c r="M158" s="458" t="s">
        <v>1</v>
      </c>
      <c r="N158" s="459" t="s">
        <v>41</v>
      </c>
      <c r="O158" s="460"/>
      <c r="P158" s="461">
        <f>O158*H158</f>
        <v>0</v>
      </c>
      <c r="Q158" s="461">
        <v>0</v>
      </c>
      <c r="R158" s="461">
        <f>Q158*H158</f>
        <v>0</v>
      </c>
      <c r="S158" s="461">
        <v>0</v>
      </c>
      <c r="T158" s="462">
        <f>S158*H158</f>
        <v>0</v>
      </c>
      <c r="U158" s="377"/>
      <c r="V158" s="377"/>
      <c r="W158" s="31"/>
      <c r="X158" s="31"/>
      <c r="Y158" s="31"/>
      <c r="Z158" s="31"/>
      <c r="AA158" s="31"/>
      <c r="AB158" s="31"/>
      <c r="AC158" s="31"/>
      <c r="AD158" s="31"/>
      <c r="AE158" s="31"/>
      <c r="AR158" s="93" t="s">
        <v>148</v>
      </c>
      <c r="AT158" s="93" t="s">
        <v>143</v>
      </c>
      <c r="AU158" s="93" t="s">
        <v>86</v>
      </c>
      <c r="AY158" s="17" t="s">
        <v>141</v>
      </c>
      <c r="BE158" s="94">
        <f>IF(N158="základní",J158,0)</f>
        <v>0</v>
      </c>
      <c r="BF158" s="94">
        <f>IF(N158="snížená",J158,0)</f>
        <v>0</v>
      </c>
      <c r="BG158" s="94">
        <f>IF(N158="zákl. přenesená",J158,0)</f>
        <v>0</v>
      </c>
      <c r="BH158" s="94">
        <f>IF(N158="sníž. přenesená",J158,0)</f>
        <v>0</v>
      </c>
      <c r="BI158" s="94">
        <f>IF(N158="nulová",J158,0)</f>
        <v>0</v>
      </c>
      <c r="BJ158" s="17" t="s">
        <v>84</v>
      </c>
      <c r="BK158" s="94">
        <f>ROUND(I158*H158,2)</f>
        <v>0</v>
      </c>
      <c r="BL158" s="17" t="s">
        <v>148</v>
      </c>
      <c r="BM158" s="93" t="s">
        <v>163</v>
      </c>
    </row>
    <row r="159" spans="1:51" s="13" customFormat="1" ht="22.5">
      <c r="A159" s="463"/>
      <c r="B159" s="464"/>
      <c r="C159" s="463"/>
      <c r="D159" s="465" t="s">
        <v>150</v>
      </c>
      <c r="E159" s="466" t="s">
        <v>1</v>
      </c>
      <c r="F159" s="467" t="s">
        <v>164</v>
      </c>
      <c r="G159" s="463"/>
      <c r="H159" s="468">
        <v>33.145</v>
      </c>
      <c r="I159" s="96"/>
      <c r="J159" s="463"/>
      <c r="K159" s="463"/>
      <c r="L159" s="464"/>
      <c r="M159" s="469"/>
      <c r="N159" s="470"/>
      <c r="O159" s="470"/>
      <c r="P159" s="470"/>
      <c r="Q159" s="470"/>
      <c r="R159" s="470"/>
      <c r="S159" s="470"/>
      <c r="T159" s="471"/>
      <c r="U159" s="463"/>
      <c r="V159" s="463"/>
      <c r="AT159" s="95" t="s">
        <v>150</v>
      </c>
      <c r="AU159" s="95" t="s">
        <v>86</v>
      </c>
      <c r="AV159" s="13" t="s">
        <v>86</v>
      </c>
      <c r="AW159" s="13" t="s">
        <v>32</v>
      </c>
      <c r="AX159" s="13" t="s">
        <v>84</v>
      </c>
      <c r="AY159" s="95" t="s">
        <v>141</v>
      </c>
    </row>
    <row r="160" spans="1:65" s="2" customFormat="1" ht="24">
      <c r="A160" s="377"/>
      <c r="B160" s="378"/>
      <c r="C160" s="452" t="s">
        <v>148</v>
      </c>
      <c r="D160" s="452" t="s">
        <v>143</v>
      </c>
      <c r="E160" s="453" t="s">
        <v>165</v>
      </c>
      <c r="F160" s="454" t="s">
        <v>166</v>
      </c>
      <c r="G160" s="455" t="s">
        <v>146</v>
      </c>
      <c r="H160" s="456">
        <v>2.484</v>
      </c>
      <c r="I160" s="92"/>
      <c r="J160" s="457">
        <f>ROUND(I160*H160,2)</f>
        <v>0</v>
      </c>
      <c r="K160" s="454" t="s">
        <v>147</v>
      </c>
      <c r="L160" s="378"/>
      <c r="M160" s="458" t="s">
        <v>1</v>
      </c>
      <c r="N160" s="459" t="s">
        <v>41</v>
      </c>
      <c r="O160" s="460"/>
      <c r="P160" s="461">
        <f>O160*H160</f>
        <v>0</v>
      </c>
      <c r="Q160" s="461">
        <v>0</v>
      </c>
      <c r="R160" s="461">
        <f>Q160*H160</f>
        <v>0</v>
      </c>
      <c r="S160" s="461">
        <v>0</v>
      </c>
      <c r="T160" s="462">
        <f>S160*H160</f>
        <v>0</v>
      </c>
      <c r="U160" s="377"/>
      <c r="V160" s="377"/>
      <c r="W160" s="31"/>
      <c r="X160" s="31"/>
      <c r="Y160" s="31"/>
      <c r="Z160" s="31"/>
      <c r="AA160" s="31"/>
      <c r="AB160" s="31"/>
      <c r="AC160" s="31"/>
      <c r="AD160" s="31"/>
      <c r="AE160" s="31"/>
      <c r="AR160" s="93" t="s">
        <v>148</v>
      </c>
      <c r="AT160" s="93" t="s">
        <v>143</v>
      </c>
      <c r="AU160" s="93" t="s">
        <v>86</v>
      </c>
      <c r="AY160" s="17" t="s">
        <v>141</v>
      </c>
      <c r="BE160" s="94">
        <f>IF(N160="základní",J160,0)</f>
        <v>0</v>
      </c>
      <c r="BF160" s="94">
        <f>IF(N160="snížená",J160,0)</f>
        <v>0</v>
      </c>
      <c r="BG160" s="94">
        <f>IF(N160="zákl. přenesená",J160,0)</f>
        <v>0</v>
      </c>
      <c r="BH160" s="94">
        <f>IF(N160="sníž. přenesená",J160,0)</f>
        <v>0</v>
      </c>
      <c r="BI160" s="94">
        <f>IF(N160="nulová",J160,0)</f>
        <v>0</v>
      </c>
      <c r="BJ160" s="17" t="s">
        <v>84</v>
      </c>
      <c r="BK160" s="94">
        <f>ROUND(I160*H160,2)</f>
        <v>0</v>
      </c>
      <c r="BL160" s="17" t="s">
        <v>148</v>
      </c>
      <c r="BM160" s="93" t="s">
        <v>167</v>
      </c>
    </row>
    <row r="161" spans="1:51" s="13" customFormat="1" ht="12">
      <c r="A161" s="463"/>
      <c r="B161" s="464"/>
      <c r="C161" s="463"/>
      <c r="D161" s="465" t="s">
        <v>150</v>
      </c>
      <c r="E161" s="466" t="s">
        <v>1</v>
      </c>
      <c r="F161" s="467" t="s">
        <v>168</v>
      </c>
      <c r="G161" s="463"/>
      <c r="H161" s="468">
        <v>2.484</v>
      </c>
      <c r="I161" s="96"/>
      <c r="J161" s="463"/>
      <c r="K161" s="463"/>
      <c r="L161" s="464"/>
      <c r="M161" s="469"/>
      <c r="N161" s="470"/>
      <c r="O161" s="470"/>
      <c r="P161" s="470"/>
      <c r="Q161" s="470"/>
      <c r="R161" s="470"/>
      <c r="S161" s="470"/>
      <c r="T161" s="471"/>
      <c r="U161" s="463"/>
      <c r="V161" s="463"/>
      <c r="AT161" s="95" t="s">
        <v>150</v>
      </c>
      <c r="AU161" s="95" t="s">
        <v>86</v>
      </c>
      <c r="AV161" s="13" t="s">
        <v>86</v>
      </c>
      <c r="AW161" s="13" t="s">
        <v>32</v>
      </c>
      <c r="AX161" s="13" t="s">
        <v>84</v>
      </c>
      <c r="AY161" s="95" t="s">
        <v>141</v>
      </c>
    </row>
    <row r="162" spans="1:65" s="2" customFormat="1" ht="33" customHeight="1">
      <c r="A162" s="377"/>
      <c r="B162" s="378"/>
      <c r="C162" s="452" t="s">
        <v>169</v>
      </c>
      <c r="D162" s="452" t="s">
        <v>143</v>
      </c>
      <c r="E162" s="453" t="s">
        <v>170</v>
      </c>
      <c r="F162" s="454" t="s">
        <v>171</v>
      </c>
      <c r="G162" s="455" t="s">
        <v>146</v>
      </c>
      <c r="H162" s="456">
        <v>217.747</v>
      </c>
      <c r="I162" s="92"/>
      <c r="J162" s="457">
        <f>ROUND(I162*H162,2)</f>
        <v>0</v>
      </c>
      <c r="K162" s="454" t="s">
        <v>147</v>
      </c>
      <c r="L162" s="378"/>
      <c r="M162" s="458" t="s">
        <v>1</v>
      </c>
      <c r="N162" s="459" t="s">
        <v>41</v>
      </c>
      <c r="O162" s="460"/>
      <c r="P162" s="461">
        <f>O162*H162</f>
        <v>0</v>
      </c>
      <c r="Q162" s="461">
        <v>0</v>
      </c>
      <c r="R162" s="461">
        <f>Q162*H162</f>
        <v>0</v>
      </c>
      <c r="S162" s="461">
        <v>0</v>
      </c>
      <c r="T162" s="462">
        <f>S162*H162</f>
        <v>0</v>
      </c>
      <c r="U162" s="377"/>
      <c r="V162" s="377"/>
      <c r="W162" s="31"/>
      <c r="X162" s="31"/>
      <c r="Y162" s="31"/>
      <c r="Z162" s="31"/>
      <c r="AA162" s="31"/>
      <c r="AB162" s="31"/>
      <c r="AC162" s="31"/>
      <c r="AD162" s="31"/>
      <c r="AE162" s="31"/>
      <c r="AR162" s="93" t="s">
        <v>148</v>
      </c>
      <c r="AT162" s="93" t="s">
        <v>143</v>
      </c>
      <c r="AU162" s="93" t="s">
        <v>86</v>
      </c>
      <c r="AY162" s="17" t="s">
        <v>141</v>
      </c>
      <c r="BE162" s="94">
        <f>IF(N162="základní",J162,0)</f>
        <v>0</v>
      </c>
      <c r="BF162" s="94">
        <f>IF(N162="snížená",J162,0)</f>
        <v>0</v>
      </c>
      <c r="BG162" s="94">
        <f>IF(N162="zákl. přenesená",J162,0)</f>
        <v>0</v>
      </c>
      <c r="BH162" s="94">
        <f>IF(N162="sníž. přenesená",J162,0)</f>
        <v>0</v>
      </c>
      <c r="BI162" s="94">
        <f>IF(N162="nulová",J162,0)</f>
        <v>0</v>
      </c>
      <c r="BJ162" s="17" t="s">
        <v>84</v>
      </c>
      <c r="BK162" s="94">
        <f>ROUND(I162*H162,2)</f>
        <v>0</v>
      </c>
      <c r="BL162" s="17" t="s">
        <v>148</v>
      </c>
      <c r="BM162" s="93" t="s">
        <v>172</v>
      </c>
    </row>
    <row r="163" spans="1:51" s="13" customFormat="1" ht="12">
      <c r="A163" s="463"/>
      <c r="B163" s="464"/>
      <c r="C163" s="463"/>
      <c r="D163" s="465" t="s">
        <v>150</v>
      </c>
      <c r="E163" s="466" t="s">
        <v>1</v>
      </c>
      <c r="F163" s="467" t="s">
        <v>173</v>
      </c>
      <c r="G163" s="463"/>
      <c r="H163" s="468">
        <v>217.747</v>
      </c>
      <c r="I163" s="96"/>
      <c r="J163" s="463"/>
      <c r="K163" s="463"/>
      <c r="L163" s="464"/>
      <c r="M163" s="469"/>
      <c r="N163" s="470"/>
      <c r="O163" s="470"/>
      <c r="P163" s="470"/>
      <c r="Q163" s="470"/>
      <c r="R163" s="470"/>
      <c r="S163" s="470"/>
      <c r="T163" s="471"/>
      <c r="U163" s="463"/>
      <c r="V163" s="463"/>
      <c r="AT163" s="95" t="s">
        <v>150</v>
      </c>
      <c r="AU163" s="95" t="s">
        <v>86</v>
      </c>
      <c r="AV163" s="13" t="s">
        <v>86</v>
      </c>
      <c r="AW163" s="13" t="s">
        <v>32</v>
      </c>
      <c r="AX163" s="13" t="s">
        <v>84</v>
      </c>
      <c r="AY163" s="95" t="s">
        <v>141</v>
      </c>
    </row>
    <row r="164" spans="1:65" s="2" customFormat="1" ht="33" customHeight="1">
      <c r="A164" s="377"/>
      <c r="B164" s="378"/>
      <c r="C164" s="452" t="s">
        <v>174</v>
      </c>
      <c r="D164" s="452" t="s">
        <v>143</v>
      </c>
      <c r="E164" s="453" t="s">
        <v>170</v>
      </c>
      <c r="F164" s="454" t="s">
        <v>171</v>
      </c>
      <c r="G164" s="455" t="s">
        <v>146</v>
      </c>
      <c r="H164" s="456">
        <v>279.4</v>
      </c>
      <c r="I164" s="92"/>
      <c r="J164" s="457">
        <f>ROUND(I164*H164,2)</f>
        <v>0</v>
      </c>
      <c r="K164" s="454" t="s">
        <v>147</v>
      </c>
      <c r="L164" s="378"/>
      <c r="M164" s="458" t="s">
        <v>1</v>
      </c>
      <c r="N164" s="459" t="s">
        <v>41</v>
      </c>
      <c r="O164" s="460"/>
      <c r="P164" s="461">
        <f>O164*H164</f>
        <v>0</v>
      </c>
      <c r="Q164" s="461">
        <v>0</v>
      </c>
      <c r="R164" s="461">
        <f>Q164*H164</f>
        <v>0</v>
      </c>
      <c r="S164" s="461">
        <v>0</v>
      </c>
      <c r="T164" s="462">
        <f>S164*H164</f>
        <v>0</v>
      </c>
      <c r="U164" s="377"/>
      <c r="V164" s="377"/>
      <c r="W164" s="31"/>
      <c r="X164" s="31"/>
      <c r="Y164" s="31"/>
      <c r="Z164" s="31"/>
      <c r="AA164" s="31"/>
      <c r="AB164" s="31"/>
      <c r="AC164" s="31"/>
      <c r="AD164" s="31"/>
      <c r="AE164" s="31"/>
      <c r="AR164" s="93" t="s">
        <v>148</v>
      </c>
      <c r="AT164" s="93" t="s">
        <v>143</v>
      </c>
      <c r="AU164" s="93" t="s">
        <v>86</v>
      </c>
      <c r="AY164" s="17" t="s">
        <v>141</v>
      </c>
      <c r="BE164" s="94">
        <f>IF(N164="základní",J164,0)</f>
        <v>0</v>
      </c>
      <c r="BF164" s="94">
        <f>IF(N164="snížená",J164,0)</f>
        <v>0</v>
      </c>
      <c r="BG164" s="94">
        <f>IF(N164="zákl. přenesená",J164,0)</f>
        <v>0</v>
      </c>
      <c r="BH164" s="94">
        <f>IF(N164="sníž. přenesená",J164,0)</f>
        <v>0</v>
      </c>
      <c r="BI164" s="94">
        <f>IF(N164="nulová",J164,0)</f>
        <v>0</v>
      </c>
      <c r="BJ164" s="17" t="s">
        <v>84</v>
      </c>
      <c r="BK164" s="94">
        <f>ROUND(I164*H164,2)</f>
        <v>0</v>
      </c>
      <c r="BL164" s="17" t="s">
        <v>148</v>
      </c>
      <c r="BM164" s="93" t="s">
        <v>175</v>
      </c>
    </row>
    <row r="165" spans="1:65" s="2" customFormat="1" ht="33" customHeight="1">
      <c r="A165" s="377"/>
      <c r="B165" s="378"/>
      <c r="C165" s="452" t="s">
        <v>176</v>
      </c>
      <c r="D165" s="452" t="s">
        <v>143</v>
      </c>
      <c r="E165" s="453" t="s">
        <v>177</v>
      </c>
      <c r="F165" s="454" t="s">
        <v>178</v>
      </c>
      <c r="G165" s="455" t="s">
        <v>146</v>
      </c>
      <c r="H165" s="456">
        <v>217.747</v>
      </c>
      <c r="I165" s="92"/>
      <c r="J165" s="457">
        <f>ROUND(I165*H165,2)</f>
        <v>0</v>
      </c>
      <c r="K165" s="454" t="s">
        <v>147</v>
      </c>
      <c r="L165" s="378"/>
      <c r="M165" s="458" t="s">
        <v>1</v>
      </c>
      <c r="N165" s="459" t="s">
        <v>41</v>
      </c>
      <c r="O165" s="460"/>
      <c r="P165" s="461">
        <f>O165*H165</f>
        <v>0</v>
      </c>
      <c r="Q165" s="461">
        <v>0</v>
      </c>
      <c r="R165" s="461">
        <f>Q165*H165</f>
        <v>0</v>
      </c>
      <c r="S165" s="461">
        <v>0</v>
      </c>
      <c r="T165" s="462">
        <f>S165*H165</f>
        <v>0</v>
      </c>
      <c r="U165" s="377"/>
      <c r="V165" s="377"/>
      <c r="W165" s="31"/>
      <c r="X165" s="31"/>
      <c r="Y165" s="31"/>
      <c r="Z165" s="31"/>
      <c r="AA165" s="31"/>
      <c r="AB165" s="31"/>
      <c r="AC165" s="31"/>
      <c r="AD165" s="31"/>
      <c r="AE165" s="31"/>
      <c r="AR165" s="93" t="s">
        <v>148</v>
      </c>
      <c r="AT165" s="93" t="s">
        <v>143</v>
      </c>
      <c r="AU165" s="93" t="s">
        <v>86</v>
      </c>
      <c r="AY165" s="17" t="s">
        <v>141</v>
      </c>
      <c r="BE165" s="94">
        <f>IF(N165="základní",J165,0)</f>
        <v>0</v>
      </c>
      <c r="BF165" s="94">
        <f>IF(N165="snížená",J165,0)</f>
        <v>0</v>
      </c>
      <c r="BG165" s="94">
        <f>IF(N165="zákl. přenesená",J165,0)</f>
        <v>0</v>
      </c>
      <c r="BH165" s="94">
        <f>IF(N165="sníž. přenesená",J165,0)</f>
        <v>0</v>
      </c>
      <c r="BI165" s="94">
        <f>IF(N165="nulová",J165,0)</f>
        <v>0</v>
      </c>
      <c r="BJ165" s="17" t="s">
        <v>84</v>
      </c>
      <c r="BK165" s="94">
        <f>ROUND(I165*H165,2)</f>
        <v>0</v>
      </c>
      <c r="BL165" s="17" t="s">
        <v>148</v>
      </c>
      <c r="BM165" s="93" t="s">
        <v>179</v>
      </c>
    </row>
    <row r="166" spans="1:65" s="2" customFormat="1" ht="33" customHeight="1">
      <c r="A166" s="377"/>
      <c r="B166" s="378"/>
      <c r="C166" s="452" t="s">
        <v>180</v>
      </c>
      <c r="D166" s="452" t="s">
        <v>143</v>
      </c>
      <c r="E166" s="453" t="s">
        <v>177</v>
      </c>
      <c r="F166" s="454" t="s">
        <v>178</v>
      </c>
      <c r="G166" s="455" t="s">
        <v>146</v>
      </c>
      <c r="H166" s="456">
        <v>279.4</v>
      </c>
      <c r="I166" s="92"/>
      <c r="J166" s="457">
        <f>ROUND(I166*H166,2)</f>
        <v>0</v>
      </c>
      <c r="K166" s="454" t="s">
        <v>147</v>
      </c>
      <c r="L166" s="378"/>
      <c r="M166" s="458" t="s">
        <v>1</v>
      </c>
      <c r="N166" s="459" t="s">
        <v>41</v>
      </c>
      <c r="O166" s="460"/>
      <c r="P166" s="461">
        <f>O166*H166</f>
        <v>0</v>
      </c>
      <c r="Q166" s="461">
        <v>0</v>
      </c>
      <c r="R166" s="461">
        <f>Q166*H166</f>
        <v>0</v>
      </c>
      <c r="S166" s="461">
        <v>0</v>
      </c>
      <c r="T166" s="462">
        <f>S166*H166</f>
        <v>0</v>
      </c>
      <c r="U166" s="377"/>
      <c r="V166" s="377"/>
      <c r="W166" s="31"/>
      <c r="X166" s="31"/>
      <c r="Y166" s="31"/>
      <c r="Z166" s="31"/>
      <c r="AA166" s="31"/>
      <c r="AB166" s="31"/>
      <c r="AC166" s="31"/>
      <c r="AD166" s="31"/>
      <c r="AE166" s="31"/>
      <c r="AR166" s="93" t="s">
        <v>148</v>
      </c>
      <c r="AT166" s="93" t="s">
        <v>143</v>
      </c>
      <c r="AU166" s="93" t="s">
        <v>86</v>
      </c>
      <c r="AY166" s="17" t="s">
        <v>141</v>
      </c>
      <c r="BE166" s="94">
        <f>IF(N166="základní",J166,0)</f>
        <v>0</v>
      </c>
      <c r="BF166" s="94">
        <f>IF(N166="snížená",J166,0)</f>
        <v>0</v>
      </c>
      <c r="BG166" s="94">
        <f>IF(N166="zákl. přenesená",J166,0)</f>
        <v>0</v>
      </c>
      <c r="BH166" s="94">
        <f>IF(N166="sníž. přenesená",J166,0)</f>
        <v>0</v>
      </c>
      <c r="BI166" s="94">
        <f>IF(N166="nulová",J166,0)</f>
        <v>0</v>
      </c>
      <c r="BJ166" s="17" t="s">
        <v>84</v>
      </c>
      <c r="BK166" s="94">
        <f>ROUND(I166*H166,2)</f>
        <v>0</v>
      </c>
      <c r="BL166" s="17" t="s">
        <v>148</v>
      </c>
      <c r="BM166" s="93" t="s">
        <v>181</v>
      </c>
    </row>
    <row r="167" spans="1:65" s="2" customFormat="1" ht="24">
      <c r="A167" s="377"/>
      <c r="B167" s="378"/>
      <c r="C167" s="452" t="s">
        <v>182</v>
      </c>
      <c r="D167" s="452" t="s">
        <v>143</v>
      </c>
      <c r="E167" s="453" t="s">
        <v>183</v>
      </c>
      <c r="F167" s="454" t="s">
        <v>184</v>
      </c>
      <c r="G167" s="455" t="s">
        <v>146</v>
      </c>
      <c r="H167" s="456">
        <v>435.494</v>
      </c>
      <c r="I167" s="92"/>
      <c r="J167" s="457">
        <f>ROUND(I167*H167,2)</f>
        <v>0</v>
      </c>
      <c r="K167" s="454" t="s">
        <v>147</v>
      </c>
      <c r="L167" s="378"/>
      <c r="M167" s="458" t="s">
        <v>1</v>
      </c>
      <c r="N167" s="459" t="s">
        <v>41</v>
      </c>
      <c r="O167" s="460"/>
      <c r="P167" s="461">
        <f>O167*H167</f>
        <v>0</v>
      </c>
      <c r="Q167" s="461">
        <v>0</v>
      </c>
      <c r="R167" s="461">
        <f>Q167*H167</f>
        <v>0</v>
      </c>
      <c r="S167" s="461">
        <v>0</v>
      </c>
      <c r="T167" s="462">
        <f>S167*H167</f>
        <v>0</v>
      </c>
      <c r="U167" s="377"/>
      <c r="V167" s="377"/>
      <c r="W167" s="31"/>
      <c r="X167" s="31"/>
      <c r="Y167" s="31"/>
      <c r="Z167" s="31"/>
      <c r="AA167" s="31"/>
      <c r="AB167" s="31"/>
      <c r="AC167" s="31"/>
      <c r="AD167" s="31"/>
      <c r="AE167" s="31"/>
      <c r="AR167" s="93" t="s">
        <v>148</v>
      </c>
      <c r="AT167" s="93" t="s">
        <v>143</v>
      </c>
      <c r="AU167" s="93" t="s">
        <v>86</v>
      </c>
      <c r="AY167" s="17" t="s">
        <v>141</v>
      </c>
      <c r="BE167" s="94">
        <f>IF(N167="základní",J167,0)</f>
        <v>0</v>
      </c>
      <c r="BF167" s="94">
        <f>IF(N167="snížená",J167,0)</f>
        <v>0</v>
      </c>
      <c r="BG167" s="94">
        <f>IF(N167="zákl. přenesená",J167,0)</f>
        <v>0</v>
      </c>
      <c r="BH167" s="94">
        <f>IF(N167="sníž. přenesená",J167,0)</f>
        <v>0</v>
      </c>
      <c r="BI167" s="94">
        <f>IF(N167="nulová",J167,0)</f>
        <v>0</v>
      </c>
      <c r="BJ167" s="17" t="s">
        <v>84</v>
      </c>
      <c r="BK167" s="94">
        <f>ROUND(I167*H167,2)</f>
        <v>0</v>
      </c>
      <c r="BL167" s="17" t="s">
        <v>148</v>
      </c>
      <c r="BM167" s="93" t="s">
        <v>185</v>
      </c>
    </row>
    <row r="168" spans="1:51" s="13" customFormat="1" ht="12">
      <c r="A168" s="463"/>
      <c r="B168" s="464"/>
      <c r="C168" s="463"/>
      <c r="D168" s="465" t="s">
        <v>150</v>
      </c>
      <c r="E168" s="466" t="s">
        <v>1</v>
      </c>
      <c r="F168" s="467" t="s">
        <v>186</v>
      </c>
      <c r="G168" s="463"/>
      <c r="H168" s="468">
        <v>435.494</v>
      </c>
      <c r="I168" s="96"/>
      <c r="J168" s="463"/>
      <c r="K168" s="463"/>
      <c r="L168" s="464"/>
      <c r="M168" s="469"/>
      <c r="N168" s="470"/>
      <c r="O168" s="470"/>
      <c r="P168" s="470"/>
      <c r="Q168" s="470"/>
      <c r="R168" s="470"/>
      <c r="S168" s="470"/>
      <c r="T168" s="471"/>
      <c r="U168" s="463"/>
      <c r="V168" s="463"/>
      <c r="AT168" s="95" t="s">
        <v>150</v>
      </c>
      <c r="AU168" s="95" t="s">
        <v>86</v>
      </c>
      <c r="AV168" s="13" t="s">
        <v>86</v>
      </c>
      <c r="AW168" s="13" t="s">
        <v>32</v>
      </c>
      <c r="AX168" s="13" t="s">
        <v>84</v>
      </c>
      <c r="AY168" s="95" t="s">
        <v>141</v>
      </c>
    </row>
    <row r="169" spans="1:65" s="2" customFormat="1" ht="24">
      <c r="A169" s="377"/>
      <c r="B169" s="378"/>
      <c r="C169" s="452" t="s">
        <v>187</v>
      </c>
      <c r="D169" s="452" t="s">
        <v>143</v>
      </c>
      <c r="E169" s="453" t="s">
        <v>183</v>
      </c>
      <c r="F169" s="454" t="s">
        <v>184</v>
      </c>
      <c r="G169" s="455" t="s">
        <v>146</v>
      </c>
      <c r="H169" s="456">
        <v>558.8</v>
      </c>
      <c r="I169" s="92"/>
      <c r="J169" s="457">
        <f>ROUND(I169*H169,2)</f>
        <v>0</v>
      </c>
      <c r="K169" s="454" t="s">
        <v>147</v>
      </c>
      <c r="L169" s="378"/>
      <c r="M169" s="458" t="s">
        <v>1</v>
      </c>
      <c r="N169" s="459" t="s">
        <v>41</v>
      </c>
      <c r="O169" s="460"/>
      <c r="P169" s="461">
        <f>O169*H169</f>
        <v>0</v>
      </c>
      <c r="Q169" s="461">
        <v>0</v>
      </c>
      <c r="R169" s="461">
        <f>Q169*H169</f>
        <v>0</v>
      </c>
      <c r="S169" s="461">
        <v>0</v>
      </c>
      <c r="T169" s="462">
        <f>S169*H169</f>
        <v>0</v>
      </c>
      <c r="U169" s="377"/>
      <c r="V169" s="377"/>
      <c r="W169" s="31"/>
      <c r="X169" s="31"/>
      <c r="Y169" s="31"/>
      <c r="Z169" s="31"/>
      <c r="AA169" s="31"/>
      <c r="AB169" s="31"/>
      <c r="AC169" s="31"/>
      <c r="AD169" s="31"/>
      <c r="AE169" s="31"/>
      <c r="AR169" s="93" t="s">
        <v>148</v>
      </c>
      <c r="AT169" s="93" t="s">
        <v>143</v>
      </c>
      <c r="AU169" s="93" t="s">
        <v>86</v>
      </c>
      <c r="AY169" s="17" t="s">
        <v>141</v>
      </c>
      <c r="BE169" s="94">
        <f>IF(N169="základní",J169,0)</f>
        <v>0</v>
      </c>
      <c r="BF169" s="94">
        <f>IF(N169="snížená",J169,0)</f>
        <v>0</v>
      </c>
      <c r="BG169" s="94">
        <f>IF(N169="zákl. přenesená",J169,0)</f>
        <v>0</v>
      </c>
      <c r="BH169" s="94">
        <f>IF(N169="sníž. přenesená",J169,0)</f>
        <v>0</v>
      </c>
      <c r="BI169" s="94">
        <f>IF(N169="nulová",J169,0)</f>
        <v>0</v>
      </c>
      <c r="BJ169" s="17" t="s">
        <v>84</v>
      </c>
      <c r="BK169" s="94">
        <f>ROUND(I169*H169,2)</f>
        <v>0</v>
      </c>
      <c r="BL169" s="17" t="s">
        <v>148</v>
      </c>
      <c r="BM169" s="93" t="s">
        <v>188</v>
      </c>
    </row>
    <row r="170" spans="1:51" s="13" customFormat="1" ht="12">
      <c r="A170" s="463"/>
      <c r="B170" s="464"/>
      <c r="C170" s="463"/>
      <c r="D170" s="465" t="s">
        <v>150</v>
      </c>
      <c r="E170" s="466" t="s">
        <v>1</v>
      </c>
      <c r="F170" s="467" t="s">
        <v>189</v>
      </c>
      <c r="G170" s="463"/>
      <c r="H170" s="468">
        <v>558.8</v>
      </c>
      <c r="I170" s="96"/>
      <c r="J170" s="463"/>
      <c r="K170" s="463"/>
      <c r="L170" s="464"/>
      <c r="M170" s="469"/>
      <c r="N170" s="470"/>
      <c r="O170" s="470"/>
      <c r="P170" s="470"/>
      <c r="Q170" s="470"/>
      <c r="R170" s="470"/>
      <c r="S170" s="470"/>
      <c r="T170" s="471"/>
      <c r="U170" s="463"/>
      <c r="V170" s="463"/>
      <c r="AT170" s="95" t="s">
        <v>150</v>
      </c>
      <c r="AU170" s="95" t="s">
        <v>86</v>
      </c>
      <c r="AV170" s="13" t="s">
        <v>86</v>
      </c>
      <c r="AW170" s="13" t="s">
        <v>32</v>
      </c>
      <c r="AX170" s="13" t="s">
        <v>84</v>
      </c>
      <c r="AY170" s="95" t="s">
        <v>141</v>
      </c>
    </row>
    <row r="171" spans="1:65" s="2" customFormat="1" ht="24">
      <c r="A171" s="377"/>
      <c r="B171" s="378"/>
      <c r="C171" s="452" t="s">
        <v>190</v>
      </c>
      <c r="D171" s="452" t="s">
        <v>143</v>
      </c>
      <c r="E171" s="453" t="s">
        <v>191</v>
      </c>
      <c r="F171" s="454" t="s">
        <v>192</v>
      </c>
      <c r="G171" s="455" t="s">
        <v>193</v>
      </c>
      <c r="H171" s="456">
        <v>391.945</v>
      </c>
      <c r="I171" s="92"/>
      <c r="J171" s="457">
        <f>ROUND(I171*H171,2)</f>
        <v>0</v>
      </c>
      <c r="K171" s="454" t="s">
        <v>147</v>
      </c>
      <c r="L171" s="378"/>
      <c r="M171" s="458" t="s">
        <v>1</v>
      </c>
      <c r="N171" s="459" t="s">
        <v>41</v>
      </c>
      <c r="O171" s="460"/>
      <c r="P171" s="461">
        <f>O171*H171</f>
        <v>0</v>
      </c>
      <c r="Q171" s="461">
        <v>0</v>
      </c>
      <c r="R171" s="461">
        <f>Q171*H171</f>
        <v>0</v>
      </c>
      <c r="S171" s="461">
        <v>0</v>
      </c>
      <c r="T171" s="462">
        <f>S171*H171</f>
        <v>0</v>
      </c>
      <c r="U171" s="377"/>
      <c r="V171" s="377"/>
      <c r="W171" s="31"/>
      <c r="X171" s="31"/>
      <c r="Y171" s="31"/>
      <c r="Z171" s="31"/>
      <c r="AA171" s="31"/>
      <c r="AB171" s="31"/>
      <c r="AC171" s="31"/>
      <c r="AD171" s="31"/>
      <c r="AE171" s="31"/>
      <c r="AR171" s="93" t="s">
        <v>148</v>
      </c>
      <c r="AT171" s="93" t="s">
        <v>143</v>
      </c>
      <c r="AU171" s="93" t="s">
        <v>86</v>
      </c>
      <c r="AY171" s="17" t="s">
        <v>141</v>
      </c>
      <c r="BE171" s="94">
        <f>IF(N171="základní",J171,0)</f>
        <v>0</v>
      </c>
      <c r="BF171" s="94">
        <f>IF(N171="snížená",J171,0)</f>
        <v>0</v>
      </c>
      <c r="BG171" s="94">
        <f>IF(N171="zákl. přenesená",J171,0)</f>
        <v>0</v>
      </c>
      <c r="BH171" s="94">
        <f>IF(N171="sníž. přenesená",J171,0)</f>
        <v>0</v>
      </c>
      <c r="BI171" s="94">
        <f>IF(N171="nulová",J171,0)</f>
        <v>0</v>
      </c>
      <c r="BJ171" s="17" t="s">
        <v>84</v>
      </c>
      <c r="BK171" s="94">
        <f>ROUND(I171*H171,2)</f>
        <v>0</v>
      </c>
      <c r="BL171" s="17" t="s">
        <v>148</v>
      </c>
      <c r="BM171" s="93" t="s">
        <v>194</v>
      </c>
    </row>
    <row r="172" spans="1:51" s="13" customFormat="1" ht="12">
      <c r="A172" s="463"/>
      <c r="B172" s="464"/>
      <c r="C172" s="463"/>
      <c r="D172" s="465" t="s">
        <v>150</v>
      </c>
      <c r="E172" s="466" t="s">
        <v>1</v>
      </c>
      <c r="F172" s="467" t="s">
        <v>195</v>
      </c>
      <c r="G172" s="463"/>
      <c r="H172" s="468">
        <v>391.945</v>
      </c>
      <c r="I172" s="96"/>
      <c r="J172" s="463"/>
      <c r="K172" s="463"/>
      <c r="L172" s="464"/>
      <c r="M172" s="469"/>
      <c r="N172" s="470"/>
      <c r="O172" s="470"/>
      <c r="P172" s="470"/>
      <c r="Q172" s="470"/>
      <c r="R172" s="470"/>
      <c r="S172" s="470"/>
      <c r="T172" s="471"/>
      <c r="U172" s="463"/>
      <c r="V172" s="463"/>
      <c r="AT172" s="95" t="s">
        <v>150</v>
      </c>
      <c r="AU172" s="95" t="s">
        <v>86</v>
      </c>
      <c r="AV172" s="13" t="s">
        <v>86</v>
      </c>
      <c r="AW172" s="13" t="s">
        <v>32</v>
      </c>
      <c r="AX172" s="13" t="s">
        <v>84</v>
      </c>
      <c r="AY172" s="95" t="s">
        <v>141</v>
      </c>
    </row>
    <row r="173" spans="1:65" s="2" customFormat="1" ht="24">
      <c r="A173" s="377"/>
      <c r="B173" s="378"/>
      <c r="C173" s="452" t="s">
        <v>196</v>
      </c>
      <c r="D173" s="452" t="s">
        <v>143</v>
      </c>
      <c r="E173" s="453" t="s">
        <v>191</v>
      </c>
      <c r="F173" s="454" t="s">
        <v>192</v>
      </c>
      <c r="G173" s="455" t="s">
        <v>193</v>
      </c>
      <c r="H173" s="456">
        <v>502.92</v>
      </c>
      <c r="I173" s="92"/>
      <c r="J173" s="457">
        <f>ROUND(I173*H173,2)</f>
        <v>0</v>
      </c>
      <c r="K173" s="454" t="s">
        <v>147</v>
      </c>
      <c r="L173" s="378"/>
      <c r="M173" s="458" t="s">
        <v>1</v>
      </c>
      <c r="N173" s="459" t="s">
        <v>41</v>
      </c>
      <c r="O173" s="460"/>
      <c r="P173" s="461">
        <f>O173*H173</f>
        <v>0</v>
      </c>
      <c r="Q173" s="461">
        <v>0</v>
      </c>
      <c r="R173" s="461">
        <f>Q173*H173</f>
        <v>0</v>
      </c>
      <c r="S173" s="461">
        <v>0</v>
      </c>
      <c r="T173" s="462">
        <f>S173*H173</f>
        <v>0</v>
      </c>
      <c r="U173" s="377"/>
      <c r="V173" s="377"/>
      <c r="W173" s="31"/>
      <c r="X173" s="31"/>
      <c r="Y173" s="31"/>
      <c r="Z173" s="31"/>
      <c r="AA173" s="31"/>
      <c r="AB173" s="31"/>
      <c r="AC173" s="31"/>
      <c r="AD173" s="31"/>
      <c r="AE173" s="31"/>
      <c r="AR173" s="93" t="s">
        <v>148</v>
      </c>
      <c r="AT173" s="93" t="s">
        <v>143</v>
      </c>
      <c r="AU173" s="93" t="s">
        <v>86</v>
      </c>
      <c r="AY173" s="17" t="s">
        <v>141</v>
      </c>
      <c r="BE173" s="94">
        <f>IF(N173="základní",J173,0)</f>
        <v>0</v>
      </c>
      <c r="BF173" s="94">
        <f>IF(N173="snížená",J173,0)</f>
        <v>0</v>
      </c>
      <c r="BG173" s="94">
        <f>IF(N173="zákl. přenesená",J173,0)</f>
        <v>0</v>
      </c>
      <c r="BH173" s="94">
        <f>IF(N173="sníž. přenesená",J173,0)</f>
        <v>0</v>
      </c>
      <c r="BI173" s="94">
        <f>IF(N173="nulová",J173,0)</f>
        <v>0</v>
      </c>
      <c r="BJ173" s="17" t="s">
        <v>84</v>
      </c>
      <c r="BK173" s="94">
        <f>ROUND(I173*H173,2)</f>
        <v>0</v>
      </c>
      <c r="BL173" s="17" t="s">
        <v>148</v>
      </c>
      <c r="BM173" s="93" t="s">
        <v>197</v>
      </c>
    </row>
    <row r="174" spans="1:51" s="13" customFormat="1" ht="12">
      <c r="A174" s="463"/>
      <c r="B174" s="464"/>
      <c r="C174" s="463"/>
      <c r="D174" s="465" t="s">
        <v>150</v>
      </c>
      <c r="E174" s="466" t="s">
        <v>1</v>
      </c>
      <c r="F174" s="467" t="s">
        <v>198</v>
      </c>
      <c r="G174" s="463"/>
      <c r="H174" s="468">
        <v>502.92</v>
      </c>
      <c r="I174" s="96"/>
      <c r="J174" s="463"/>
      <c r="K174" s="463"/>
      <c r="L174" s="464"/>
      <c r="M174" s="469"/>
      <c r="N174" s="470"/>
      <c r="O174" s="470"/>
      <c r="P174" s="470"/>
      <c r="Q174" s="470"/>
      <c r="R174" s="470"/>
      <c r="S174" s="470"/>
      <c r="T174" s="471"/>
      <c r="U174" s="463"/>
      <c r="V174" s="463"/>
      <c r="AT174" s="95" t="s">
        <v>150</v>
      </c>
      <c r="AU174" s="95" t="s">
        <v>86</v>
      </c>
      <c r="AV174" s="13" t="s">
        <v>86</v>
      </c>
      <c r="AW174" s="13" t="s">
        <v>32</v>
      </c>
      <c r="AX174" s="13" t="s">
        <v>84</v>
      </c>
      <c r="AY174" s="95" t="s">
        <v>141</v>
      </c>
    </row>
    <row r="175" spans="1:65" s="2" customFormat="1" ht="16.5" customHeight="1">
      <c r="A175" s="377"/>
      <c r="B175" s="378"/>
      <c r="C175" s="452" t="s">
        <v>199</v>
      </c>
      <c r="D175" s="452" t="s">
        <v>143</v>
      </c>
      <c r="E175" s="453" t="s">
        <v>200</v>
      </c>
      <c r="F175" s="454" t="s">
        <v>201</v>
      </c>
      <c r="G175" s="455" t="s">
        <v>146</v>
      </c>
      <c r="H175" s="456">
        <v>217.747</v>
      </c>
      <c r="I175" s="92"/>
      <c r="J175" s="457">
        <f>ROUND(I175*H175,2)</f>
        <v>0</v>
      </c>
      <c r="K175" s="454" t="s">
        <v>147</v>
      </c>
      <c r="L175" s="378"/>
      <c r="M175" s="458" t="s">
        <v>1</v>
      </c>
      <c r="N175" s="459" t="s">
        <v>41</v>
      </c>
      <c r="O175" s="460"/>
      <c r="P175" s="461">
        <f>O175*H175</f>
        <v>0</v>
      </c>
      <c r="Q175" s="461">
        <v>0</v>
      </c>
      <c r="R175" s="461">
        <f>Q175*H175</f>
        <v>0</v>
      </c>
      <c r="S175" s="461">
        <v>0</v>
      </c>
      <c r="T175" s="462">
        <f>S175*H175</f>
        <v>0</v>
      </c>
      <c r="U175" s="377"/>
      <c r="V175" s="377"/>
      <c r="W175" s="31"/>
      <c r="X175" s="31"/>
      <c r="Y175" s="31"/>
      <c r="Z175" s="31"/>
      <c r="AA175" s="31"/>
      <c r="AB175" s="31"/>
      <c r="AC175" s="31"/>
      <c r="AD175" s="31"/>
      <c r="AE175" s="31"/>
      <c r="AR175" s="93" t="s">
        <v>148</v>
      </c>
      <c r="AT175" s="93" t="s">
        <v>143</v>
      </c>
      <c r="AU175" s="93" t="s">
        <v>86</v>
      </c>
      <c r="AY175" s="17" t="s">
        <v>141</v>
      </c>
      <c r="BE175" s="94">
        <f>IF(N175="základní",J175,0)</f>
        <v>0</v>
      </c>
      <c r="BF175" s="94">
        <f>IF(N175="snížená",J175,0)</f>
        <v>0</v>
      </c>
      <c r="BG175" s="94">
        <f>IF(N175="zákl. přenesená",J175,0)</f>
        <v>0</v>
      </c>
      <c r="BH175" s="94">
        <f>IF(N175="sníž. přenesená",J175,0)</f>
        <v>0</v>
      </c>
      <c r="BI175" s="94">
        <f>IF(N175="nulová",J175,0)</f>
        <v>0</v>
      </c>
      <c r="BJ175" s="17" t="s">
        <v>84</v>
      </c>
      <c r="BK175" s="94">
        <f>ROUND(I175*H175,2)</f>
        <v>0</v>
      </c>
      <c r="BL175" s="17" t="s">
        <v>148</v>
      </c>
      <c r="BM175" s="93" t="s">
        <v>202</v>
      </c>
    </row>
    <row r="176" spans="1:51" s="13" customFormat="1" ht="12">
      <c r="A176" s="463"/>
      <c r="B176" s="464"/>
      <c r="C176" s="463"/>
      <c r="D176" s="465" t="s">
        <v>150</v>
      </c>
      <c r="E176" s="466" t="s">
        <v>1</v>
      </c>
      <c r="F176" s="467" t="s">
        <v>203</v>
      </c>
      <c r="G176" s="463"/>
      <c r="H176" s="468">
        <v>217.747</v>
      </c>
      <c r="I176" s="96"/>
      <c r="J176" s="463"/>
      <c r="K176" s="463"/>
      <c r="L176" s="464"/>
      <c r="M176" s="469"/>
      <c r="N176" s="470"/>
      <c r="O176" s="470"/>
      <c r="P176" s="470"/>
      <c r="Q176" s="470"/>
      <c r="R176" s="470"/>
      <c r="S176" s="470"/>
      <c r="T176" s="471"/>
      <c r="U176" s="463"/>
      <c r="V176" s="463"/>
      <c r="AT176" s="95" t="s">
        <v>150</v>
      </c>
      <c r="AU176" s="95" t="s">
        <v>86</v>
      </c>
      <c r="AV176" s="13" t="s">
        <v>86</v>
      </c>
      <c r="AW176" s="13" t="s">
        <v>32</v>
      </c>
      <c r="AX176" s="13" t="s">
        <v>84</v>
      </c>
      <c r="AY176" s="95" t="s">
        <v>141</v>
      </c>
    </row>
    <row r="177" spans="1:65" s="2" customFormat="1" ht="16.5" customHeight="1">
      <c r="A177" s="377"/>
      <c r="B177" s="378"/>
      <c r="C177" s="452" t="s">
        <v>204</v>
      </c>
      <c r="D177" s="452" t="s">
        <v>143</v>
      </c>
      <c r="E177" s="453" t="s">
        <v>200</v>
      </c>
      <c r="F177" s="454" t="s">
        <v>201</v>
      </c>
      <c r="G177" s="455" t="s">
        <v>146</v>
      </c>
      <c r="H177" s="456">
        <v>279.4</v>
      </c>
      <c r="I177" s="92"/>
      <c r="J177" s="457">
        <f>ROUND(I177*H177,2)</f>
        <v>0</v>
      </c>
      <c r="K177" s="454" t="s">
        <v>147</v>
      </c>
      <c r="L177" s="378"/>
      <c r="M177" s="458" t="s">
        <v>1</v>
      </c>
      <c r="N177" s="459" t="s">
        <v>41</v>
      </c>
      <c r="O177" s="460"/>
      <c r="P177" s="461">
        <f>O177*H177</f>
        <v>0</v>
      </c>
      <c r="Q177" s="461">
        <v>0</v>
      </c>
      <c r="R177" s="461">
        <f>Q177*H177</f>
        <v>0</v>
      </c>
      <c r="S177" s="461">
        <v>0</v>
      </c>
      <c r="T177" s="462">
        <f>S177*H177</f>
        <v>0</v>
      </c>
      <c r="U177" s="377"/>
      <c r="V177" s="377"/>
      <c r="W177" s="31"/>
      <c r="X177" s="31"/>
      <c r="Y177" s="31"/>
      <c r="Z177" s="31"/>
      <c r="AA177" s="31"/>
      <c r="AB177" s="31"/>
      <c r="AC177" s="31"/>
      <c r="AD177" s="31"/>
      <c r="AE177" s="31"/>
      <c r="AR177" s="93" t="s">
        <v>148</v>
      </c>
      <c r="AT177" s="93" t="s">
        <v>143</v>
      </c>
      <c r="AU177" s="93" t="s">
        <v>86</v>
      </c>
      <c r="AY177" s="17" t="s">
        <v>141</v>
      </c>
      <c r="BE177" s="94">
        <f>IF(N177="základní",J177,0)</f>
        <v>0</v>
      </c>
      <c r="BF177" s="94">
        <f>IF(N177="snížená",J177,0)</f>
        <v>0</v>
      </c>
      <c r="BG177" s="94">
        <f>IF(N177="zákl. přenesená",J177,0)</f>
        <v>0</v>
      </c>
      <c r="BH177" s="94">
        <f>IF(N177="sníž. přenesená",J177,0)</f>
        <v>0</v>
      </c>
      <c r="BI177" s="94">
        <f>IF(N177="nulová",J177,0)</f>
        <v>0</v>
      </c>
      <c r="BJ177" s="17" t="s">
        <v>84</v>
      </c>
      <c r="BK177" s="94">
        <f>ROUND(I177*H177,2)</f>
        <v>0</v>
      </c>
      <c r="BL177" s="17" t="s">
        <v>148</v>
      </c>
      <c r="BM177" s="93" t="s">
        <v>205</v>
      </c>
    </row>
    <row r="178" spans="1:63" s="12" customFormat="1" ht="22.9" customHeight="1">
      <c r="A178" s="369"/>
      <c r="B178" s="442"/>
      <c r="C178" s="369"/>
      <c r="D178" s="443" t="s">
        <v>75</v>
      </c>
      <c r="E178" s="450" t="s">
        <v>86</v>
      </c>
      <c r="F178" s="450" t="s">
        <v>206</v>
      </c>
      <c r="G178" s="369"/>
      <c r="H178" s="369"/>
      <c r="I178" s="89"/>
      <c r="J178" s="451">
        <f>BK178</f>
        <v>0</v>
      </c>
      <c r="K178" s="369"/>
      <c r="L178" s="442"/>
      <c r="M178" s="446"/>
      <c r="N178" s="447"/>
      <c r="O178" s="447"/>
      <c r="P178" s="448">
        <f>SUM(P179:P208)</f>
        <v>0</v>
      </c>
      <c r="Q178" s="447"/>
      <c r="R178" s="448">
        <f>SUM(R179:R208)</f>
        <v>672.8319725700001</v>
      </c>
      <c r="S178" s="447"/>
      <c r="T178" s="449">
        <f>SUM(T179:T208)</f>
        <v>0</v>
      </c>
      <c r="U178" s="369"/>
      <c r="V178" s="369"/>
      <c r="AR178" s="88" t="s">
        <v>84</v>
      </c>
      <c r="AT178" s="90" t="s">
        <v>75</v>
      </c>
      <c r="AU178" s="90" t="s">
        <v>84</v>
      </c>
      <c r="AY178" s="88" t="s">
        <v>141</v>
      </c>
      <c r="BK178" s="91">
        <f>SUM(BK179:BK208)</f>
        <v>0</v>
      </c>
    </row>
    <row r="179" spans="1:65" s="2" customFormat="1" ht="24">
      <c r="A179" s="377"/>
      <c r="B179" s="378"/>
      <c r="C179" s="452" t="s">
        <v>8</v>
      </c>
      <c r="D179" s="452" t="s">
        <v>143</v>
      </c>
      <c r="E179" s="453" t="s">
        <v>207</v>
      </c>
      <c r="F179" s="454" t="s">
        <v>208</v>
      </c>
      <c r="G179" s="455" t="s">
        <v>146</v>
      </c>
      <c r="H179" s="456">
        <v>136.872</v>
      </c>
      <c r="I179" s="92"/>
      <c r="J179" s="457">
        <f>ROUND(I179*H179,2)</f>
        <v>0</v>
      </c>
      <c r="K179" s="454" t="s">
        <v>147</v>
      </c>
      <c r="L179" s="378"/>
      <c r="M179" s="458" t="s">
        <v>1</v>
      </c>
      <c r="N179" s="459" t="s">
        <v>41</v>
      </c>
      <c r="O179" s="460"/>
      <c r="P179" s="461">
        <f>O179*H179</f>
        <v>0</v>
      </c>
      <c r="Q179" s="461">
        <v>1.98</v>
      </c>
      <c r="R179" s="461">
        <f>Q179*H179</f>
        <v>271.00656000000004</v>
      </c>
      <c r="S179" s="461">
        <v>0</v>
      </c>
      <c r="T179" s="462">
        <f>S179*H179</f>
        <v>0</v>
      </c>
      <c r="U179" s="377"/>
      <c r="V179" s="377"/>
      <c r="W179" s="31"/>
      <c r="X179" s="31"/>
      <c r="Y179" s="31"/>
      <c r="Z179" s="31"/>
      <c r="AA179" s="31"/>
      <c r="AB179" s="31"/>
      <c r="AC179" s="31"/>
      <c r="AD179" s="31"/>
      <c r="AE179" s="31"/>
      <c r="AR179" s="93" t="s">
        <v>148</v>
      </c>
      <c r="AT179" s="93" t="s">
        <v>143</v>
      </c>
      <c r="AU179" s="93" t="s">
        <v>86</v>
      </c>
      <c r="AY179" s="17" t="s">
        <v>141</v>
      </c>
      <c r="BE179" s="94">
        <f>IF(N179="základní",J179,0)</f>
        <v>0</v>
      </c>
      <c r="BF179" s="94">
        <f>IF(N179="snížená",J179,0)</f>
        <v>0</v>
      </c>
      <c r="BG179" s="94">
        <f>IF(N179="zákl. přenesená",J179,0)</f>
        <v>0</v>
      </c>
      <c r="BH179" s="94">
        <f>IF(N179="sníž. přenesená",J179,0)</f>
        <v>0</v>
      </c>
      <c r="BI179" s="94">
        <f>IF(N179="nulová",J179,0)</f>
        <v>0</v>
      </c>
      <c r="BJ179" s="17" t="s">
        <v>84</v>
      </c>
      <c r="BK179" s="94">
        <f>ROUND(I179*H179,2)</f>
        <v>0</v>
      </c>
      <c r="BL179" s="17" t="s">
        <v>148</v>
      </c>
      <c r="BM179" s="93" t="s">
        <v>209</v>
      </c>
    </row>
    <row r="180" spans="1:51" s="13" customFormat="1" ht="33.75">
      <c r="A180" s="463"/>
      <c r="B180" s="464"/>
      <c r="C180" s="463"/>
      <c r="D180" s="465" t="s">
        <v>150</v>
      </c>
      <c r="E180" s="466" t="s">
        <v>1</v>
      </c>
      <c r="F180" s="467" t="s">
        <v>210</v>
      </c>
      <c r="G180" s="463"/>
      <c r="H180" s="468">
        <v>51.954</v>
      </c>
      <c r="I180" s="463"/>
      <c r="J180" s="463"/>
      <c r="K180" s="463"/>
      <c r="L180" s="464"/>
      <c r="M180" s="469"/>
      <c r="N180" s="470"/>
      <c r="O180" s="470"/>
      <c r="P180" s="470"/>
      <c r="Q180" s="470"/>
      <c r="R180" s="470"/>
      <c r="S180" s="470"/>
      <c r="T180" s="471"/>
      <c r="U180" s="463"/>
      <c r="V180" s="463"/>
      <c r="AT180" s="95" t="s">
        <v>150</v>
      </c>
      <c r="AU180" s="95" t="s">
        <v>86</v>
      </c>
      <c r="AV180" s="13" t="s">
        <v>86</v>
      </c>
      <c r="AW180" s="13" t="s">
        <v>32</v>
      </c>
      <c r="AX180" s="13" t="s">
        <v>76</v>
      </c>
      <c r="AY180" s="95" t="s">
        <v>141</v>
      </c>
    </row>
    <row r="181" spans="1:51" s="13" customFormat="1" ht="12">
      <c r="A181" s="463"/>
      <c r="B181" s="464"/>
      <c r="C181" s="463"/>
      <c r="D181" s="465" t="s">
        <v>150</v>
      </c>
      <c r="E181" s="466" t="s">
        <v>1</v>
      </c>
      <c r="F181" s="467" t="s">
        <v>211</v>
      </c>
      <c r="G181" s="463"/>
      <c r="H181" s="468">
        <v>58.02</v>
      </c>
      <c r="I181" s="463"/>
      <c r="J181" s="463"/>
      <c r="K181" s="463"/>
      <c r="L181" s="464"/>
      <c r="M181" s="469"/>
      <c r="N181" s="470"/>
      <c r="O181" s="470"/>
      <c r="P181" s="470"/>
      <c r="Q181" s="470"/>
      <c r="R181" s="470"/>
      <c r="S181" s="470"/>
      <c r="T181" s="471"/>
      <c r="U181" s="463"/>
      <c r="V181" s="463"/>
      <c r="AT181" s="95" t="s">
        <v>150</v>
      </c>
      <c r="AU181" s="95" t="s">
        <v>86</v>
      </c>
      <c r="AV181" s="13" t="s">
        <v>86</v>
      </c>
      <c r="AW181" s="13" t="s">
        <v>32</v>
      </c>
      <c r="AX181" s="13" t="s">
        <v>76</v>
      </c>
      <c r="AY181" s="95" t="s">
        <v>141</v>
      </c>
    </row>
    <row r="182" spans="1:51" s="13" customFormat="1" ht="22.5">
      <c r="A182" s="463"/>
      <c r="B182" s="464"/>
      <c r="C182" s="463"/>
      <c r="D182" s="465" t="s">
        <v>150</v>
      </c>
      <c r="E182" s="466" t="s">
        <v>1</v>
      </c>
      <c r="F182" s="467" t="s">
        <v>212</v>
      </c>
      <c r="G182" s="463"/>
      <c r="H182" s="468">
        <v>17.529</v>
      </c>
      <c r="I182" s="463"/>
      <c r="J182" s="463"/>
      <c r="K182" s="463"/>
      <c r="L182" s="464"/>
      <c r="M182" s="469"/>
      <c r="N182" s="470"/>
      <c r="O182" s="470"/>
      <c r="P182" s="470"/>
      <c r="Q182" s="470"/>
      <c r="R182" s="470"/>
      <c r="S182" s="470"/>
      <c r="T182" s="471"/>
      <c r="U182" s="463"/>
      <c r="V182" s="463"/>
      <c r="AT182" s="95" t="s">
        <v>150</v>
      </c>
      <c r="AU182" s="95" t="s">
        <v>86</v>
      </c>
      <c r="AV182" s="13" t="s">
        <v>86</v>
      </c>
      <c r="AW182" s="13" t="s">
        <v>32</v>
      </c>
      <c r="AX182" s="13" t="s">
        <v>76</v>
      </c>
      <c r="AY182" s="95" t="s">
        <v>141</v>
      </c>
    </row>
    <row r="183" spans="1:51" s="13" customFormat="1" ht="22.5">
      <c r="A183" s="463"/>
      <c r="B183" s="464"/>
      <c r="C183" s="463"/>
      <c r="D183" s="465" t="s">
        <v>150</v>
      </c>
      <c r="E183" s="466" t="s">
        <v>1</v>
      </c>
      <c r="F183" s="467" t="s">
        <v>213</v>
      </c>
      <c r="G183" s="463"/>
      <c r="H183" s="468">
        <v>9.369</v>
      </c>
      <c r="I183" s="463"/>
      <c r="J183" s="463"/>
      <c r="K183" s="463"/>
      <c r="L183" s="464"/>
      <c r="M183" s="469"/>
      <c r="N183" s="470"/>
      <c r="O183" s="470"/>
      <c r="P183" s="470"/>
      <c r="Q183" s="470"/>
      <c r="R183" s="470"/>
      <c r="S183" s="470"/>
      <c r="T183" s="471"/>
      <c r="U183" s="463"/>
      <c r="V183" s="463"/>
      <c r="AT183" s="95" t="s">
        <v>150</v>
      </c>
      <c r="AU183" s="95" t="s">
        <v>86</v>
      </c>
      <c r="AV183" s="13" t="s">
        <v>86</v>
      </c>
      <c r="AW183" s="13" t="s">
        <v>32</v>
      </c>
      <c r="AX183" s="13" t="s">
        <v>76</v>
      </c>
      <c r="AY183" s="95" t="s">
        <v>141</v>
      </c>
    </row>
    <row r="184" spans="1:51" s="14" customFormat="1" ht="12">
      <c r="A184" s="472"/>
      <c r="B184" s="473"/>
      <c r="C184" s="472"/>
      <c r="D184" s="465" t="s">
        <v>150</v>
      </c>
      <c r="E184" s="474" t="s">
        <v>1</v>
      </c>
      <c r="F184" s="475" t="s">
        <v>159</v>
      </c>
      <c r="G184" s="472"/>
      <c r="H184" s="476">
        <v>136.872</v>
      </c>
      <c r="I184" s="472"/>
      <c r="J184" s="472"/>
      <c r="K184" s="472"/>
      <c r="L184" s="473"/>
      <c r="M184" s="477"/>
      <c r="N184" s="478"/>
      <c r="O184" s="478"/>
      <c r="P184" s="478"/>
      <c r="Q184" s="478"/>
      <c r="R184" s="478"/>
      <c r="S184" s="478"/>
      <c r="T184" s="479"/>
      <c r="U184" s="472"/>
      <c r="V184" s="472"/>
      <c r="AT184" s="97" t="s">
        <v>150</v>
      </c>
      <c r="AU184" s="97" t="s">
        <v>86</v>
      </c>
      <c r="AV184" s="14" t="s">
        <v>148</v>
      </c>
      <c r="AW184" s="14" t="s">
        <v>32</v>
      </c>
      <c r="AX184" s="14" t="s">
        <v>84</v>
      </c>
      <c r="AY184" s="97" t="s">
        <v>141</v>
      </c>
    </row>
    <row r="185" spans="1:65" s="2" customFormat="1" ht="24">
      <c r="A185" s="377"/>
      <c r="B185" s="378"/>
      <c r="C185" s="452" t="s">
        <v>214</v>
      </c>
      <c r="D185" s="452" t="s">
        <v>143</v>
      </c>
      <c r="E185" s="453" t="s">
        <v>215</v>
      </c>
      <c r="F185" s="454" t="s">
        <v>216</v>
      </c>
      <c r="G185" s="455" t="s">
        <v>146</v>
      </c>
      <c r="H185" s="456">
        <v>62.591</v>
      </c>
      <c r="I185" s="92"/>
      <c r="J185" s="457">
        <f>ROUND(I185*H185,2)</f>
        <v>0</v>
      </c>
      <c r="K185" s="454" t="s">
        <v>147</v>
      </c>
      <c r="L185" s="378"/>
      <c r="M185" s="458" t="s">
        <v>1</v>
      </c>
      <c r="N185" s="459" t="s">
        <v>41</v>
      </c>
      <c r="O185" s="460"/>
      <c r="P185" s="461">
        <f>O185*H185</f>
        <v>0</v>
      </c>
      <c r="Q185" s="461">
        <v>2.45329</v>
      </c>
      <c r="R185" s="461">
        <f>Q185*H185</f>
        <v>153.55387439</v>
      </c>
      <c r="S185" s="461">
        <v>0</v>
      </c>
      <c r="T185" s="462">
        <f>S185*H185</f>
        <v>0</v>
      </c>
      <c r="U185" s="377"/>
      <c r="V185" s="377"/>
      <c r="W185" s="31"/>
      <c r="X185" s="31"/>
      <c r="Y185" s="31"/>
      <c r="Z185" s="31"/>
      <c r="AA185" s="31"/>
      <c r="AB185" s="31"/>
      <c r="AC185" s="31"/>
      <c r="AD185" s="31"/>
      <c r="AE185" s="31"/>
      <c r="AR185" s="93" t="s">
        <v>148</v>
      </c>
      <c r="AT185" s="93" t="s">
        <v>143</v>
      </c>
      <c r="AU185" s="93" t="s">
        <v>86</v>
      </c>
      <c r="AY185" s="17" t="s">
        <v>141</v>
      </c>
      <c r="BE185" s="94">
        <f>IF(N185="základní",J185,0)</f>
        <v>0</v>
      </c>
      <c r="BF185" s="94">
        <f>IF(N185="snížená",J185,0)</f>
        <v>0</v>
      </c>
      <c r="BG185" s="94">
        <f>IF(N185="zákl. přenesená",J185,0)</f>
        <v>0</v>
      </c>
      <c r="BH185" s="94">
        <f>IF(N185="sníž. přenesená",J185,0)</f>
        <v>0</v>
      </c>
      <c r="BI185" s="94">
        <f>IF(N185="nulová",J185,0)</f>
        <v>0</v>
      </c>
      <c r="BJ185" s="17" t="s">
        <v>84</v>
      </c>
      <c r="BK185" s="94">
        <f>ROUND(I185*H185,2)</f>
        <v>0</v>
      </c>
      <c r="BL185" s="17" t="s">
        <v>148</v>
      </c>
      <c r="BM185" s="93" t="s">
        <v>217</v>
      </c>
    </row>
    <row r="186" spans="1:51" s="13" customFormat="1" ht="12">
      <c r="A186" s="463"/>
      <c r="B186" s="464"/>
      <c r="C186" s="463"/>
      <c r="D186" s="465" t="s">
        <v>150</v>
      </c>
      <c r="E186" s="466" t="s">
        <v>1</v>
      </c>
      <c r="F186" s="467" t="s">
        <v>218</v>
      </c>
      <c r="G186" s="463"/>
      <c r="H186" s="468">
        <v>62.591</v>
      </c>
      <c r="I186" s="96"/>
      <c r="J186" s="463"/>
      <c r="K186" s="463"/>
      <c r="L186" s="464"/>
      <c r="M186" s="469"/>
      <c r="N186" s="470"/>
      <c r="O186" s="470"/>
      <c r="P186" s="470"/>
      <c r="Q186" s="470"/>
      <c r="R186" s="470"/>
      <c r="S186" s="470"/>
      <c r="T186" s="471"/>
      <c r="U186" s="463"/>
      <c r="V186" s="463"/>
      <c r="AT186" s="95" t="s">
        <v>150</v>
      </c>
      <c r="AU186" s="95" t="s">
        <v>86</v>
      </c>
      <c r="AV186" s="13" t="s">
        <v>86</v>
      </c>
      <c r="AW186" s="13" t="s">
        <v>32</v>
      </c>
      <c r="AX186" s="13" t="s">
        <v>84</v>
      </c>
      <c r="AY186" s="95" t="s">
        <v>141</v>
      </c>
    </row>
    <row r="187" spans="1:65" s="2" customFormat="1" ht="16.5" customHeight="1">
      <c r="A187" s="377"/>
      <c r="B187" s="378"/>
      <c r="C187" s="452" t="s">
        <v>219</v>
      </c>
      <c r="D187" s="452" t="s">
        <v>143</v>
      </c>
      <c r="E187" s="453" t="s">
        <v>220</v>
      </c>
      <c r="F187" s="454" t="s">
        <v>221</v>
      </c>
      <c r="G187" s="455" t="s">
        <v>222</v>
      </c>
      <c r="H187" s="456">
        <v>13.836</v>
      </c>
      <c r="I187" s="92"/>
      <c r="J187" s="457">
        <f>ROUND(I187*H187,2)</f>
        <v>0</v>
      </c>
      <c r="K187" s="454" t="s">
        <v>147</v>
      </c>
      <c r="L187" s="378"/>
      <c r="M187" s="458" t="s">
        <v>1</v>
      </c>
      <c r="N187" s="459" t="s">
        <v>41</v>
      </c>
      <c r="O187" s="460"/>
      <c r="P187" s="461">
        <f>O187*H187</f>
        <v>0</v>
      </c>
      <c r="Q187" s="461">
        <v>0.00247</v>
      </c>
      <c r="R187" s="461">
        <f>Q187*H187</f>
        <v>0.03417492</v>
      </c>
      <c r="S187" s="461">
        <v>0</v>
      </c>
      <c r="T187" s="462">
        <f>S187*H187</f>
        <v>0</v>
      </c>
      <c r="U187" s="377"/>
      <c r="V187" s="377"/>
      <c r="W187" s="31"/>
      <c r="X187" s="31"/>
      <c r="Y187" s="31"/>
      <c r="Z187" s="31"/>
      <c r="AA187" s="31"/>
      <c r="AB187" s="31"/>
      <c r="AC187" s="31"/>
      <c r="AD187" s="31"/>
      <c r="AE187" s="31"/>
      <c r="AR187" s="93" t="s">
        <v>148</v>
      </c>
      <c r="AT187" s="93" t="s">
        <v>143</v>
      </c>
      <c r="AU187" s="93" t="s">
        <v>86</v>
      </c>
      <c r="AY187" s="17" t="s">
        <v>141</v>
      </c>
      <c r="BE187" s="94">
        <f>IF(N187="základní",J187,0)</f>
        <v>0</v>
      </c>
      <c r="BF187" s="94">
        <f>IF(N187="snížená",J187,0)</f>
        <v>0</v>
      </c>
      <c r="BG187" s="94">
        <f>IF(N187="zákl. přenesená",J187,0)</f>
        <v>0</v>
      </c>
      <c r="BH187" s="94">
        <f>IF(N187="sníž. přenesená",J187,0)</f>
        <v>0</v>
      </c>
      <c r="BI187" s="94">
        <f>IF(N187="nulová",J187,0)</f>
        <v>0</v>
      </c>
      <c r="BJ187" s="17" t="s">
        <v>84</v>
      </c>
      <c r="BK187" s="94">
        <f>ROUND(I187*H187,2)</f>
        <v>0</v>
      </c>
      <c r="BL187" s="17" t="s">
        <v>148</v>
      </c>
      <c r="BM187" s="93" t="s">
        <v>223</v>
      </c>
    </row>
    <row r="188" spans="1:51" s="13" customFormat="1" ht="12">
      <c r="A188" s="463"/>
      <c r="B188" s="464"/>
      <c r="C188" s="463"/>
      <c r="D188" s="465" t="s">
        <v>150</v>
      </c>
      <c r="E188" s="466" t="s">
        <v>1</v>
      </c>
      <c r="F188" s="467" t="s">
        <v>224</v>
      </c>
      <c r="G188" s="463"/>
      <c r="H188" s="468">
        <v>13.836</v>
      </c>
      <c r="I188" s="96"/>
      <c r="J188" s="463"/>
      <c r="K188" s="463"/>
      <c r="L188" s="464"/>
      <c r="M188" s="469"/>
      <c r="N188" s="470"/>
      <c r="O188" s="470"/>
      <c r="P188" s="470"/>
      <c r="Q188" s="470"/>
      <c r="R188" s="470"/>
      <c r="S188" s="470"/>
      <c r="T188" s="471"/>
      <c r="U188" s="463"/>
      <c r="V188" s="463"/>
      <c r="AT188" s="95" t="s">
        <v>150</v>
      </c>
      <c r="AU188" s="95" t="s">
        <v>86</v>
      </c>
      <c r="AV188" s="13" t="s">
        <v>86</v>
      </c>
      <c r="AW188" s="13" t="s">
        <v>32</v>
      </c>
      <c r="AX188" s="13" t="s">
        <v>84</v>
      </c>
      <c r="AY188" s="95" t="s">
        <v>141</v>
      </c>
    </row>
    <row r="189" spans="1:65" s="2" customFormat="1" ht="16.5" customHeight="1">
      <c r="A189" s="377"/>
      <c r="B189" s="378"/>
      <c r="C189" s="452" t="s">
        <v>225</v>
      </c>
      <c r="D189" s="452" t="s">
        <v>143</v>
      </c>
      <c r="E189" s="453" t="s">
        <v>226</v>
      </c>
      <c r="F189" s="454" t="s">
        <v>227</v>
      </c>
      <c r="G189" s="455" t="s">
        <v>222</v>
      </c>
      <c r="H189" s="456">
        <v>13.836</v>
      </c>
      <c r="I189" s="92"/>
      <c r="J189" s="457">
        <f>ROUND(I189*H189,2)</f>
        <v>0</v>
      </c>
      <c r="K189" s="454" t="s">
        <v>147</v>
      </c>
      <c r="L189" s="378"/>
      <c r="M189" s="458" t="s">
        <v>1</v>
      </c>
      <c r="N189" s="459" t="s">
        <v>41</v>
      </c>
      <c r="O189" s="460"/>
      <c r="P189" s="461">
        <f>O189*H189</f>
        <v>0</v>
      </c>
      <c r="Q189" s="461">
        <v>0</v>
      </c>
      <c r="R189" s="461">
        <f>Q189*H189</f>
        <v>0</v>
      </c>
      <c r="S189" s="461">
        <v>0</v>
      </c>
      <c r="T189" s="462">
        <f>S189*H189</f>
        <v>0</v>
      </c>
      <c r="U189" s="377"/>
      <c r="V189" s="377"/>
      <c r="W189" s="31"/>
      <c r="X189" s="31"/>
      <c r="Y189" s="31"/>
      <c r="Z189" s="31"/>
      <c r="AA189" s="31"/>
      <c r="AB189" s="31"/>
      <c r="AC189" s="31"/>
      <c r="AD189" s="31"/>
      <c r="AE189" s="31"/>
      <c r="AR189" s="93" t="s">
        <v>148</v>
      </c>
      <c r="AT189" s="93" t="s">
        <v>143</v>
      </c>
      <c r="AU189" s="93" t="s">
        <v>86</v>
      </c>
      <c r="AY189" s="17" t="s">
        <v>141</v>
      </c>
      <c r="BE189" s="94">
        <f>IF(N189="základní",J189,0)</f>
        <v>0</v>
      </c>
      <c r="BF189" s="94">
        <f>IF(N189="snížená",J189,0)</f>
        <v>0</v>
      </c>
      <c r="BG189" s="94">
        <f>IF(N189="zákl. přenesená",J189,0)</f>
        <v>0</v>
      </c>
      <c r="BH189" s="94">
        <f>IF(N189="sníž. přenesená",J189,0)</f>
        <v>0</v>
      </c>
      <c r="BI189" s="94">
        <f>IF(N189="nulová",J189,0)</f>
        <v>0</v>
      </c>
      <c r="BJ189" s="17" t="s">
        <v>84</v>
      </c>
      <c r="BK189" s="94">
        <f>ROUND(I189*H189,2)</f>
        <v>0</v>
      </c>
      <c r="BL189" s="17" t="s">
        <v>148</v>
      </c>
      <c r="BM189" s="93" t="s">
        <v>228</v>
      </c>
    </row>
    <row r="190" spans="1:65" s="2" customFormat="1" ht="16.5" customHeight="1">
      <c r="A190" s="377"/>
      <c r="B190" s="378"/>
      <c r="C190" s="452" t="s">
        <v>229</v>
      </c>
      <c r="D190" s="452" t="s">
        <v>143</v>
      </c>
      <c r="E190" s="453" t="s">
        <v>230</v>
      </c>
      <c r="F190" s="454" t="s">
        <v>231</v>
      </c>
      <c r="G190" s="455" t="s">
        <v>193</v>
      </c>
      <c r="H190" s="456">
        <v>2.816</v>
      </c>
      <c r="I190" s="92"/>
      <c r="J190" s="457">
        <f>ROUND(I190*H190,2)</f>
        <v>0</v>
      </c>
      <c r="K190" s="454" t="s">
        <v>147</v>
      </c>
      <c r="L190" s="378"/>
      <c r="M190" s="458" t="s">
        <v>1</v>
      </c>
      <c r="N190" s="459" t="s">
        <v>41</v>
      </c>
      <c r="O190" s="460"/>
      <c r="P190" s="461">
        <f>O190*H190</f>
        <v>0</v>
      </c>
      <c r="Q190" s="461">
        <v>1.06277</v>
      </c>
      <c r="R190" s="461">
        <f>Q190*H190</f>
        <v>2.99276032</v>
      </c>
      <c r="S190" s="461">
        <v>0</v>
      </c>
      <c r="T190" s="462">
        <f>S190*H190</f>
        <v>0</v>
      </c>
      <c r="U190" s="377"/>
      <c r="V190" s="377"/>
      <c r="W190" s="31"/>
      <c r="X190" s="31"/>
      <c r="Y190" s="31"/>
      <c r="Z190" s="31"/>
      <c r="AA190" s="31"/>
      <c r="AB190" s="31"/>
      <c r="AC190" s="31"/>
      <c r="AD190" s="31"/>
      <c r="AE190" s="31"/>
      <c r="AR190" s="93" t="s">
        <v>148</v>
      </c>
      <c r="AT190" s="93" t="s">
        <v>143</v>
      </c>
      <c r="AU190" s="93" t="s">
        <v>86</v>
      </c>
      <c r="AY190" s="17" t="s">
        <v>141</v>
      </c>
      <c r="BE190" s="94">
        <f>IF(N190="základní",J190,0)</f>
        <v>0</v>
      </c>
      <c r="BF190" s="94">
        <f>IF(N190="snížená",J190,0)</f>
        <v>0</v>
      </c>
      <c r="BG190" s="94">
        <f>IF(N190="zákl. přenesená",J190,0)</f>
        <v>0</v>
      </c>
      <c r="BH190" s="94">
        <f>IF(N190="sníž. přenesená",J190,0)</f>
        <v>0</v>
      </c>
      <c r="BI190" s="94">
        <f>IF(N190="nulová",J190,0)</f>
        <v>0</v>
      </c>
      <c r="BJ190" s="17" t="s">
        <v>84</v>
      </c>
      <c r="BK190" s="94">
        <f>ROUND(I190*H190,2)</f>
        <v>0</v>
      </c>
      <c r="BL190" s="17" t="s">
        <v>148</v>
      </c>
      <c r="BM190" s="93" t="s">
        <v>232</v>
      </c>
    </row>
    <row r="191" spans="1:51" s="13" customFormat="1" ht="12">
      <c r="A191" s="463"/>
      <c r="B191" s="464"/>
      <c r="C191" s="463"/>
      <c r="D191" s="465" t="s">
        <v>150</v>
      </c>
      <c r="E191" s="466" t="s">
        <v>1</v>
      </c>
      <c r="F191" s="467" t="s">
        <v>233</v>
      </c>
      <c r="G191" s="463"/>
      <c r="H191" s="468">
        <v>2.816</v>
      </c>
      <c r="I191" s="96"/>
      <c r="J191" s="463"/>
      <c r="K191" s="463"/>
      <c r="L191" s="464"/>
      <c r="M191" s="469"/>
      <c r="N191" s="470"/>
      <c r="O191" s="470"/>
      <c r="P191" s="470"/>
      <c r="Q191" s="470"/>
      <c r="R191" s="470"/>
      <c r="S191" s="470"/>
      <c r="T191" s="471"/>
      <c r="U191" s="463"/>
      <c r="V191" s="463"/>
      <c r="AT191" s="95" t="s">
        <v>150</v>
      </c>
      <c r="AU191" s="95" t="s">
        <v>86</v>
      </c>
      <c r="AV191" s="13" t="s">
        <v>86</v>
      </c>
      <c r="AW191" s="13" t="s">
        <v>32</v>
      </c>
      <c r="AX191" s="13" t="s">
        <v>84</v>
      </c>
      <c r="AY191" s="95" t="s">
        <v>141</v>
      </c>
    </row>
    <row r="192" spans="1:65" s="2" customFormat="1" ht="16.5" customHeight="1">
      <c r="A192" s="377"/>
      <c r="B192" s="378"/>
      <c r="C192" s="452" t="s">
        <v>234</v>
      </c>
      <c r="D192" s="452" t="s">
        <v>143</v>
      </c>
      <c r="E192" s="453" t="s">
        <v>235</v>
      </c>
      <c r="F192" s="454" t="s">
        <v>236</v>
      </c>
      <c r="G192" s="455" t="s">
        <v>146</v>
      </c>
      <c r="H192" s="456">
        <v>63.754</v>
      </c>
      <c r="I192" s="92"/>
      <c r="J192" s="457">
        <f>ROUND(I192*H192,2)</f>
        <v>0</v>
      </c>
      <c r="K192" s="454" t="s">
        <v>147</v>
      </c>
      <c r="L192" s="378"/>
      <c r="M192" s="458" t="s">
        <v>1</v>
      </c>
      <c r="N192" s="459" t="s">
        <v>41</v>
      </c>
      <c r="O192" s="460"/>
      <c r="P192" s="461">
        <f>O192*H192</f>
        <v>0</v>
      </c>
      <c r="Q192" s="461">
        <v>2.25634</v>
      </c>
      <c r="R192" s="461">
        <f>Q192*H192</f>
        <v>143.85070036</v>
      </c>
      <c r="S192" s="461">
        <v>0</v>
      </c>
      <c r="T192" s="462">
        <f>S192*H192</f>
        <v>0</v>
      </c>
      <c r="U192" s="377"/>
      <c r="V192" s="377"/>
      <c r="W192" s="31"/>
      <c r="X192" s="31"/>
      <c r="Y192" s="31"/>
      <c r="Z192" s="31"/>
      <c r="AA192" s="31"/>
      <c r="AB192" s="31"/>
      <c r="AC192" s="31"/>
      <c r="AD192" s="31"/>
      <c r="AE192" s="31"/>
      <c r="AR192" s="93" t="s">
        <v>148</v>
      </c>
      <c r="AT192" s="93" t="s">
        <v>143</v>
      </c>
      <c r="AU192" s="93" t="s">
        <v>86</v>
      </c>
      <c r="AY192" s="17" t="s">
        <v>141</v>
      </c>
      <c r="BE192" s="94">
        <f>IF(N192="základní",J192,0)</f>
        <v>0</v>
      </c>
      <c r="BF192" s="94">
        <f>IF(N192="snížená",J192,0)</f>
        <v>0</v>
      </c>
      <c r="BG192" s="94">
        <f>IF(N192="zákl. přenesená",J192,0)</f>
        <v>0</v>
      </c>
      <c r="BH192" s="94">
        <f>IF(N192="sníž. přenesená",J192,0)</f>
        <v>0</v>
      </c>
      <c r="BI192" s="94">
        <f>IF(N192="nulová",J192,0)</f>
        <v>0</v>
      </c>
      <c r="BJ192" s="17" t="s">
        <v>84</v>
      </c>
      <c r="BK192" s="94">
        <f>ROUND(I192*H192,2)</f>
        <v>0</v>
      </c>
      <c r="BL192" s="17" t="s">
        <v>148</v>
      </c>
      <c r="BM192" s="93" t="s">
        <v>237</v>
      </c>
    </row>
    <row r="193" spans="1:51" s="13" customFormat="1" ht="22.5">
      <c r="A193" s="463"/>
      <c r="B193" s="464"/>
      <c r="C193" s="463"/>
      <c r="D193" s="465" t="s">
        <v>150</v>
      </c>
      <c r="E193" s="466" t="s">
        <v>1</v>
      </c>
      <c r="F193" s="467" t="s">
        <v>238</v>
      </c>
      <c r="G193" s="463"/>
      <c r="H193" s="468">
        <v>39.146</v>
      </c>
      <c r="I193" s="463"/>
      <c r="J193" s="463"/>
      <c r="K193" s="463"/>
      <c r="L193" s="464"/>
      <c r="M193" s="469"/>
      <c r="N193" s="470"/>
      <c r="O193" s="470"/>
      <c r="P193" s="470"/>
      <c r="Q193" s="470"/>
      <c r="R193" s="470"/>
      <c r="S193" s="470"/>
      <c r="T193" s="471"/>
      <c r="U193" s="463"/>
      <c r="V193" s="463"/>
      <c r="AT193" s="95" t="s">
        <v>150</v>
      </c>
      <c r="AU193" s="95" t="s">
        <v>86</v>
      </c>
      <c r="AV193" s="13" t="s">
        <v>86</v>
      </c>
      <c r="AW193" s="13" t="s">
        <v>32</v>
      </c>
      <c r="AX193" s="13" t="s">
        <v>76</v>
      </c>
      <c r="AY193" s="95" t="s">
        <v>141</v>
      </c>
    </row>
    <row r="194" spans="1:51" s="13" customFormat="1" ht="33.75">
      <c r="A194" s="463"/>
      <c r="B194" s="464"/>
      <c r="C194" s="463"/>
      <c r="D194" s="465" t="s">
        <v>150</v>
      </c>
      <c r="E194" s="466" t="s">
        <v>1</v>
      </c>
      <c r="F194" s="467" t="s">
        <v>239</v>
      </c>
      <c r="G194" s="463"/>
      <c r="H194" s="468">
        <v>24.608</v>
      </c>
      <c r="I194" s="463"/>
      <c r="J194" s="463"/>
      <c r="K194" s="463"/>
      <c r="L194" s="464"/>
      <c r="M194" s="469"/>
      <c r="N194" s="470"/>
      <c r="O194" s="470"/>
      <c r="P194" s="470"/>
      <c r="Q194" s="470"/>
      <c r="R194" s="470"/>
      <c r="S194" s="470"/>
      <c r="T194" s="471"/>
      <c r="U194" s="463"/>
      <c r="V194" s="463"/>
      <c r="AT194" s="95" t="s">
        <v>150</v>
      </c>
      <c r="AU194" s="95" t="s">
        <v>86</v>
      </c>
      <c r="AV194" s="13" t="s">
        <v>86</v>
      </c>
      <c r="AW194" s="13" t="s">
        <v>32</v>
      </c>
      <c r="AX194" s="13" t="s">
        <v>76</v>
      </c>
      <c r="AY194" s="95" t="s">
        <v>141</v>
      </c>
    </row>
    <row r="195" spans="1:51" s="14" customFormat="1" ht="12">
      <c r="A195" s="472"/>
      <c r="B195" s="473"/>
      <c r="C195" s="472"/>
      <c r="D195" s="465" t="s">
        <v>150</v>
      </c>
      <c r="E195" s="474" t="s">
        <v>1</v>
      </c>
      <c r="F195" s="475" t="s">
        <v>159</v>
      </c>
      <c r="G195" s="472"/>
      <c r="H195" s="476">
        <v>63.754000000000005</v>
      </c>
      <c r="I195" s="472"/>
      <c r="J195" s="472"/>
      <c r="K195" s="472"/>
      <c r="L195" s="473"/>
      <c r="M195" s="477"/>
      <c r="N195" s="478"/>
      <c r="O195" s="478"/>
      <c r="P195" s="478"/>
      <c r="Q195" s="478"/>
      <c r="R195" s="478"/>
      <c r="S195" s="478"/>
      <c r="T195" s="479"/>
      <c r="U195" s="472"/>
      <c r="V195" s="472"/>
      <c r="AT195" s="97" t="s">
        <v>150</v>
      </c>
      <c r="AU195" s="97" t="s">
        <v>86</v>
      </c>
      <c r="AV195" s="14" t="s">
        <v>148</v>
      </c>
      <c r="AW195" s="14" t="s">
        <v>32</v>
      </c>
      <c r="AX195" s="14" t="s">
        <v>84</v>
      </c>
      <c r="AY195" s="97" t="s">
        <v>141</v>
      </c>
    </row>
    <row r="196" spans="1:65" s="2" customFormat="1" ht="24">
      <c r="A196" s="377"/>
      <c r="B196" s="378"/>
      <c r="C196" s="452" t="s">
        <v>7</v>
      </c>
      <c r="D196" s="452" t="s">
        <v>143</v>
      </c>
      <c r="E196" s="453" t="s">
        <v>240</v>
      </c>
      <c r="F196" s="454" t="s">
        <v>241</v>
      </c>
      <c r="G196" s="455" t="s">
        <v>242</v>
      </c>
      <c r="H196" s="456">
        <v>2</v>
      </c>
      <c r="I196" s="92"/>
      <c r="J196" s="457">
        <f>ROUND(I196*H196,2)</f>
        <v>0</v>
      </c>
      <c r="K196" s="454" t="s">
        <v>147</v>
      </c>
      <c r="L196" s="378"/>
      <c r="M196" s="458" t="s">
        <v>1</v>
      </c>
      <c r="N196" s="459" t="s">
        <v>41</v>
      </c>
      <c r="O196" s="460"/>
      <c r="P196" s="461">
        <f>O196*H196</f>
        <v>0</v>
      </c>
      <c r="Q196" s="461">
        <v>0.00308</v>
      </c>
      <c r="R196" s="461">
        <f>Q196*H196</f>
        <v>0.00616</v>
      </c>
      <c r="S196" s="461">
        <v>0</v>
      </c>
      <c r="T196" s="462">
        <f>S196*H196</f>
        <v>0</v>
      </c>
      <c r="U196" s="377"/>
      <c r="V196" s="377"/>
      <c r="W196" s="31"/>
      <c r="X196" s="31"/>
      <c r="Y196" s="31"/>
      <c r="Z196" s="31"/>
      <c r="AA196" s="31"/>
      <c r="AB196" s="31"/>
      <c r="AC196" s="31"/>
      <c r="AD196" s="31"/>
      <c r="AE196" s="31"/>
      <c r="AR196" s="93" t="s">
        <v>148</v>
      </c>
      <c r="AT196" s="93" t="s">
        <v>143</v>
      </c>
      <c r="AU196" s="93" t="s">
        <v>86</v>
      </c>
      <c r="AY196" s="17" t="s">
        <v>141</v>
      </c>
      <c r="BE196" s="94">
        <f>IF(N196="základní",J196,0)</f>
        <v>0</v>
      </c>
      <c r="BF196" s="94">
        <f>IF(N196="snížená",J196,0)</f>
        <v>0</v>
      </c>
      <c r="BG196" s="94">
        <f>IF(N196="zákl. přenesená",J196,0)</f>
        <v>0</v>
      </c>
      <c r="BH196" s="94">
        <f>IF(N196="sníž. přenesená",J196,0)</f>
        <v>0</v>
      </c>
      <c r="BI196" s="94">
        <f>IF(N196="nulová",J196,0)</f>
        <v>0</v>
      </c>
      <c r="BJ196" s="17" t="s">
        <v>84</v>
      </c>
      <c r="BK196" s="94">
        <f>ROUND(I196*H196,2)</f>
        <v>0</v>
      </c>
      <c r="BL196" s="17" t="s">
        <v>148</v>
      </c>
      <c r="BM196" s="93" t="s">
        <v>243</v>
      </c>
    </row>
    <row r="197" spans="1:65" s="2" customFormat="1" ht="24">
      <c r="A197" s="377"/>
      <c r="B197" s="378"/>
      <c r="C197" s="452" t="s">
        <v>244</v>
      </c>
      <c r="D197" s="452" t="s">
        <v>143</v>
      </c>
      <c r="E197" s="453" t="s">
        <v>245</v>
      </c>
      <c r="F197" s="454" t="s">
        <v>246</v>
      </c>
      <c r="G197" s="455" t="s">
        <v>242</v>
      </c>
      <c r="H197" s="456">
        <v>2</v>
      </c>
      <c r="I197" s="92"/>
      <c r="J197" s="457">
        <f>ROUND(I197*H197,2)</f>
        <v>0</v>
      </c>
      <c r="K197" s="454" t="s">
        <v>147</v>
      </c>
      <c r="L197" s="378"/>
      <c r="M197" s="458" t="s">
        <v>1</v>
      </c>
      <c r="N197" s="459" t="s">
        <v>41</v>
      </c>
      <c r="O197" s="460"/>
      <c r="P197" s="461">
        <f>O197*H197</f>
        <v>0</v>
      </c>
      <c r="Q197" s="461">
        <v>0.01351</v>
      </c>
      <c r="R197" s="461">
        <f>Q197*H197</f>
        <v>0.02702</v>
      </c>
      <c r="S197" s="461">
        <v>0</v>
      </c>
      <c r="T197" s="462">
        <f>S197*H197</f>
        <v>0</v>
      </c>
      <c r="U197" s="377"/>
      <c r="V197" s="377"/>
      <c r="W197" s="31"/>
      <c r="X197" s="31"/>
      <c r="Y197" s="31"/>
      <c r="Z197" s="31"/>
      <c r="AA197" s="31"/>
      <c r="AB197" s="31"/>
      <c r="AC197" s="31"/>
      <c r="AD197" s="31"/>
      <c r="AE197" s="31"/>
      <c r="AR197" s="93" t="s">
        <v>148</v>
      </c>
      <c r="AT197" s="93" t="s">
        <v>143</v>
      </c>
      <c r="AU197" s="93" t="s">
        <v>86</v>
      </c>
      <c r="AY197" s="17" t="s">
        <v>141</v>
      </c>
      <c r="BE197" s="94">
        <f>IF(N197="základní",J197,0)</f>
        <v>0</v>
      </c>
      <c r="BF197" s="94">
        <f>IF(N197="snížená",J197,0)</f>
        <v>0</v>
      </c>
      <c r="BG197" s="94">
        <f>IF(N197="zákl. přenesená",J197,0)</f>
        <v>0</v>
      </c>
      <c r="BH197" s="94">
        <f>IF(N197="sníž. přenesená",J197,0)</f>
        <v>0</v>
      </c>
      <c r="BI197" s="94">
        <f>IF(N197="nulová",J197,0)</f>
        <v>0</v>
      </c>
      <c r="BJ197" s="17" t="s">
        <v>84</v>
      </c>
      <c r="BK197" s="94">
        <f>ROUND(I197*H197,2)</f>
        <v>0</v>
      </c>
      <c r="BL197" s="17" t="s">
        <v>148</v>
      </c>
      <c r="BM197" s="93" t="s">
        <v>247</v>
      </c>
    </row>
    <row r="198" spans="1:65" s="2" customFormat="1" ht="16.5" customHeight="1">
      <c r="A198" s="377"/>
      <c r="B198" s="378"/>
      <c r="C198" s="452" t="s">
        <v>248</v>
      </c>
      <c r="D198" s="452" t="s">
        <v>143</v>
      </c>
      <c r="E198" s="453" t="s">
        <v>249</v>
      </c>
      <c r="F198" s="454" t="s">
        <v>250</v>
      </c>
      <c r="G198" s="455" t="s">
        <v>146</v>
      </c>
      <c r="H198" s="456">
        <v>2.571</v>
      </c>
      <c r="I198" s="92"/>
      <c r="J198" s="457">
        <f>ROUND(I198*H198,2)</f>
        <v>0</v>
      </c>
      <c r="K198" s="454" t="s">
        <v>147</v>
      </c>
      <c r="L198" s="378"/>
      <c r="M198" s="458" t="s">
        <v>1</v>
      </c>
      <c r="N198" s="459" t="s">
        <v>41</v>
      </c>
      <c r="O198" s="460"/>
      <c r="P198" s="461">
        <f>O198*H198</f>
        <v>0</v>
      </c>
      <c r="Q198" s="461">
        <v>2.25634</v>
      </c>
      <c r="R198" s="461">
        <f>Q198*H198</f>
        <v>5.80105014</v>
      </c>
      <c r="S198" s="461">
        <v>0</v>
      </c>
      <c r="T198" s="462">
        <f>S198*H198</f>
        <v>0</v>
      </c>
      <c r="U198" s="377"/>
      <c r="V198" s="377"/>
      <c r="W198" s="31"/>
      <c r="X198" s="31"/>
      <c r="Y198" s="31"/>
      <c r="Z198" s="31"/>
      <c r="AA198" s="31"/>
      <c r="AB198" s="31"/>
      <c r="AC198" s="31"/>
      <c r="AD198" s="31"/>
      <c r="AE198" s="31"/>
      <c r="AR198" s="93" t="s">
        <v>148</v>
      </c>
      <c r="AT198" s="93" t="s">
        <v>143</v>
      </c>
      <c r="AU198" s="93" t="s">
        <v>86</v>
      </c>
      <c r="AY198" s="17" t="s">
        <v>141</v>
      </c>
      <c r="BE198" s="94">
        <f>IF(N198="základní",J198,0)</f>
        <v>0</v>
      </c>
      <c r="BF198" s="94">
        <f>IF(N198="snížená",J198,0)</f>
        <v>0</v>
      </c>
      <c r="BG198" s="94">
        <f>IF(N198="zákl. přenesená",J198,0)</f>
        <v>0</v>
      </c>
      <c r="BH198" s="94">
        <f>IF(N198="sníž. přenesená",J198,0)</f>
        <v>0</v>
      </c>
      <c r="BI198" s="94">
        <f>IF(N198="nulová",J198,0)</f>
        <v>0</v>
      </c>
      <c r="BJ198" s="17" t="s">
        <v>84</v>
      </c>
      <c r="BK198" s="94">
        <f>ROUND(I198*H198,2)</f>
        <v>0</v>
      </c>
      <c r="BL198" s="17" t="s">
        <v>148</v>
      </c>
      <c r="BM198" s="93" t="s">
        <v>251</v>
      </c>
    </row>
    <row r="199" spans="1:51" s="13" customFormat="1" ht="12">
      <c r="A199" s="463"/>
      <c r="B199" s="464"/>
      <c r="C199" s="463"/>
      <c r="D199" s="465" t="s">
        <v>150</v>
      </c>
      <c r="E199" s="466" t="s">
        <v>1</v>
      </c>
      <c r="F199" s="467" t="s">
        <v>252</v>
      </c>
      <c r="G199" s="463"/>
      <c r="H199" s="468">
        <v>2.571</v>
      </c>
      <c r="I199" s="96"/>
      <c r="J199" s="463"/>
      <c r="K199" s="463"/>
      <c r="L199" s="464"/>
      <c r="M199" s="469"/>
      <c r="N199" s="470"/>
      <c r="O199" s="470"/>
      <c r="P199" s="470"/>
      <c r="Q199" s="470"/>
      <c r="R199" s="470"/>
      <c r="S199" s="470"/>
      <c r="T199" s="471"/>
      <c r="U199" s="463"/>
      <c r="V199" s="463"/>
      <c r="AT199" s="95" t="s">
        <v>150</v>
      </c>
      <c r="AU199" s="95" t="s">
        <v>86</v>
      </c>
      <c r="AV199" s="13" t="s">
        <v>86</v>
      </c>
      <c r="AW199" s="13" t="s">
        <v>32</v>
      </c>
      <c r="AX199" s="13" t="s">
        <v>84</v>
      </c>
      <c r="AY199" s="95" t="s">
        <v>141</v>
      </c>
    </row>
    <row r="200" spans="1:65" s="2" customFormat="1" ht="24">
      <c r="A200" s="377"/>
      <c r="B200" s="378"/>
      <c r="C200" s="452" t="s">
        <v>253</v>
      </c>
      <c r="D200" s="452" t="s">
        <v>143</v>
      </c>
      <c r="E200" s="453" t="s">
        <v>254</v>
      </c>
      <c r="F200" s="454" t="s">
        <v>255</v>
      </c>
      <c r="G200" s="455" t="s">
        <v>146</v>
      </c>
      <c r="H200" s="456">
        <v>10.433</v>
      </c>
      <c r="I200" s="92"/>
      <c r="J200" s="457">
        <f>ROUND(I200*H200,2)</f>
        <v>0</v>
      </c>
      <c r="K200" s="454" t="s">
        <v>147</v>
      </c>
      <c r="L200" s="378"/>
      <c r="M200" s="458" t="s">
        <v>1</v>
      </c>
      <c r="N200" s="459" t="s">
        <v>41</v>
      </c>
      <c r="O200" s="460"/>
      <c r="P200" s="461">
        <f>O200*H200</f>
        <v>0</v>
      </c>
      <c r="Q200" s="461">
        <v>2.45329</v>
      </c>
      <c r="R200" s="461">
        <f>Q200*H200</f>
        <v>25.595174569999998</v>
      </c>
      <c r="S200" s="461">
        <v>0</v>
      </c>
      <c r="T200" s="462">
        <f>S200*H200</f>
        <v>0</v>
      </c>
      <c r="U200" s="377"/>
      <c r="V200" s="377"/>
      <c r="W200" s="31"/>
      <c r="X200" s="31"/>
      <c r="Y200" s="31"/>
      <c r="Z200" s="31"/>
      <c r="AA200" s="31"/>
      <c r="AB200" s="31"/>
      <c r="AC200" s="31"/>
      <c r="AD200" s="31"/>
      <c r="AE200" s="31"/>
      <c r="AR200" s="93" t="s">
        <v>148</v>
      </c>
      <c r="AT200" s="93" t="s">
        <v>143</v>
      </c>
      <c r="AU200" s="93" t="s">
        <v>86</v>
      </c>
      <c r="AY200" s="17" t="s">
        <v>141</v>
      </c>
      <c r="BE200" s="94">
        <f>IF(N200="základní",J200,0)</f>
        <v>0</v>
      </c>
      <c r="BF200" s="94">
        <f>IF(N200="snížená",J200,0)</f>
        <v>0</v>
      </c>
      <c r="BG200" s="94">
        <f>IF(N200="zákl. přenesená",J200,0)</f>
        <v>0</v>
      </c>
      <c r="BH200" s="94">
        <f>IF(N200="sníž. přenesená",J200,0)</f>
        <v>0</v>
      </c>
      <c r="BI200" s="94">
        <f>IF(N200="nulová",J200,0)</f>
        <v>0</v>
      </c>
      <c r="BJ200" s="17" t="s">
        <v>84</v>
      </c>
      <c r="BK200" s="94">
        <f>ROUND(I200*H200,2)</f>
        <v>0</v>
      </c>
      <c r="BL200" s="17" t="s">
        <v>148</v>
      </c>
      <c r="BM200" s="93" t="s">
        <v>256</v>
      </c>
    </row>
    <row r="201" spans="1:51" s="13" customFormat="1" ht="12">
      <c r="A201" s="463"/>
      <c r="B201" s="464"/>
      <c r="C201" s="463"/>
      <c r="D201" s="465" t="s">
        <v>150</v>
      </c>
      <c r="E201" s="466" t="s">
        <v>1</v>
      </c>
      <c r="F201" s="467" t="s">
        <v>257</v>
      </c>
      <c r="G201" s="463"/>
      <c r="H201" s="468">
        <v>10.433</v>
      </c>
      <c r="I201" s="96"/>
      <c r="J201" s="463"/>
      <c r="K201" s="463"/>
      <c r="L201" s="464"/>
      <c r="M201" s="469"/>
      <c r="N201" s="470"/>
      <c r="O201" s="470"/>
      <c r="P201" s="470"/>
      <c r="Q201" s="470"/>
      <c r="R201" s="470"/>
      <c r="S201" s="470"/>
      <c r="T201" s="471"/>
      <c r="U201" s="463"/>
      <c r="V201" s="463"/>
      <c r="AT201" s="95" t="s">
        <v>150</v>
      </c>
      <c r="AU201" s="95" t="s">
        <v>86</v>
      </c>
      <c r="AV201" s="13" t="s">
        <v>86</v>
      </c>
      <c r="AW201" s="13" t="s">
        <v>32</v>
      </c>
      <c r="AX201" s="13" t="s">
        <v>84</v>
      </c>
      <c r="AY201" s="95" t="s">
        <v>141</v>
      </c>
    </row>
    <row r="202" spans="1:65" s="2" customFormat="1" ht="21.75" customHeight="1">
      <c r="A202" s="377"/>
      <c r="B202" s="378"/>
      <c r="C202" s="452" t="s">
        <v>258</v>
      </c>
      <c r="D202" s="452" t="s">
        <v>143</v>
      </c>
      <c r="E202" s="453" t="s">
        <v>259</v>
      </c>
      <c r="F202" s="454" t="s">
        <v>260</v>
      </c>
      <c r="G202" s="455" t="s">
        <v>193</v>
      </c>
      <c r="H202" s="456">
        <v>0.287</v>
      </c>
      <c r="I202" s="92"/>
      <c r="J202" s="457">
        <f>ROUND(I202*H202,2)</f>
        <v>0</v>
      </c>
      <c r="K202" s="454" t="s">
        <v>147</v>
      </c>
      <c r="L202" s="378"/>
      <c r="M202" s="458" t="s">
        <v>1</v>
      </c>
      <c r="N202" s="459" t="s">
        <v>41</v>
      </c>
      <c r="O202" s="460"/>
      <c r="P202" s="461">
        <f>O202*H202</f>
        <v>0</v>
      </c>
      <c r="Q202" s="461">
        <v>1.06062</v>
      </c>
      <c r="R202" s="461">
        <f>Q202*H202</f>
        <v>0.3043979399999999</v>
      </c>
      <c r="S202" s="461">
        <v>0</v>
      </c>
      <c r="T202" s="462">
        <f>S202*H202</f>
        <v>0</v>
      </c>
      <c r="U202" s="377"/>
      <c r="V202" s="377"/>
      <c r="W202" s="31"/>
      <c r="X202" s="31"/>
      <c r="Y202" s="31"/>
      <c r="Z202" s="31"/>
      <c r="AA202" s="31"/>
      <c r="AB202" s="31"/>
      <c r="AC202" s="31"/>
      <c r="AD202" s="31"/>
      <c r="AE202" s="31"/>
      <c r="AR202" s="93" t="s">
        <v>148</v>
      </c>
      <c r="AT202" s="93" t="s">
        <v>143</v>
      </c>
      <c r="AU202" s="93" t="s">
        <v>86</v>
      </c>
      <c r="AY202" s="17" t="s">
        <v>141</v>
      </c>
      <c r="BE202" s="94">
        <f>IF(N202="základní",J202,0)</f>
        <v>0</v>
      </c>
      <c r="BF202" s="94">
        <f>IF(N202="snížená",J202,0)</f>
        <v>0</v>
      </c>
      <c r="BG202" s="94">
        <f>IF(N202="zákl. přenesená",J202,0)</f>
        <v>0</v>
      </c>
      <c r="BH202" s="94">
        <f>IF(N202="sníž. přenesená",J202,0)</f>
        <v>0</v>
      </c>
      <c r="BI202" s="94">
        <f>IF(N202="nulová",J202,0)</f>
        <v>0</v>
      </c>
      <c r="BJ202" s="17" t="s">
        <v>84</v>
      </c>
      <c r="BK202" s="94">
        <f>ROUND(I202*H202,2)</f>
        <v>0</v>
      </c>
      <c r="BL202" s="17" t="s">
        <v>148</v>
      </c>
      <c r="BM202" s="93" t="s">
        <v>261</v>
      </c>
    </row>
    <row r="203" spans="1:51" s="13" customFormat="1" ht="12">
      <c r="A203" s="463"/>
      <c r="B203" s="464"/>
      <c r="C203" s="463"/>
      <c r="D203" s="465" t="s">
        <v>150</v>
      </c>
      <c r="E203" s="466" t="s">
        <v>1</v>
      </c>
      <c r="F203" s="467" t="s">
        <v>262</v>
      </c>
      <c r="G203" s="463"/>
      <c r="H203" s="468">
        <v>0.287</v>
      </c>
      <c r="I203" s="96"/>
      <c r="J203" s="463"/>
      <c r="K203" s="463"/>
      <c r="L203" s="464"/>
      <c r="M203" s="469"/>
      <c r="N203" s="470"/>
      <c r="O203" s="470"/>
      <c r="P203" s="470"/>
      <c r="Q203" s="470"/>
      <c r="R203" s="470"/>
      <c r="S203" s="470"/>
      <c r="T203" s="471"/>
      <c r="U203" s="463"/>
      <c r="V203" s="463"/>
      <c r="AT203" s="95" t="s">
        <v>150</v>
      </c>
      <c r="AU203" s="95" t="s">
        <v>86</v>
      </c>
      <c r="AV203" s="13" t="s">
        <v>86</v>
      </c>
      <c r="AW203" s="13" t="s">
        <v>32</v>
      </c>
      <c r="AX203" s="13" t="s">
        <v>84</v>
      </c>
      <c r="AY203" s="95" t="s">
        <v>141</v>
      </c>
    </row>
    <row r="204" spans="1:65" s="2" customFormat="1" ht="16.5" customHeight="1">
      <c r="A204" s="377"/>
      <c r="B204" s="378"/>
      <c r="C204" s="452" t="s">
        <v>263</v>
      </c>
      <c r="D204" s="452" t="s">
        <v>143</v>
      </c>
      <c r="E204" s="453" t="s">
        <v>264</v>
      </c>
      <c r="F204" s="454" t="s">
        <v>265</v>
      </c>
      <c r="G204" s="455" t="s">
        <v>193</v>
      </c>
      <c r="H204" s="456">
        <v>0.089</v>
      </c>
      <c r="I204" s="92"/>
      <c r="J204" s="457">
        <f>ROUND(I204*H204,2)</f>
        <v>0</v>
      </c>
      <c r="K204" s="454" t="s">
        <v>147</v>
      </c>
      <c r="L204" s="378"/>
      <c r="M204" s="458" t="s">
        <v>1</v>
      </c>
      <c r="N204" s="459" t="s">
        <v>41</v>
      </c>
      <c r="O204" s="460"/>
      <c r="P204" s="461">
        <f>O204*H204</f>
        <v>0</v>
      </c>
      <c r="Q204" s="461">
        <v>1.06277</v>
      </c>
      <c r="R204" s="461">
        <f>Q204*H204</f>
        <v>0.09458652999999999</v>
      </c>
      <c r="S204" s="461">
        <v>0</v>
      </c>
      <c r="T204" s="462">
        <f>S204*H204</f>
        <v>0</v>
      </c>
      <c r="U204" s="377"/>
      <c r="V204" s="377"/>
      <c r="W204" s="31"/>
      <c r="X204" s="31"/>
      <c r="Y204" s="31"/>
      <c r="Z204" s="31"/>
      <c r="AA204" s="31"/>
      <c r="AB204" s="31"/>
      <c r="AC204" s="31"/>
      <c r="AD204" s="31"/>
      <c r="AE204" s="31"/>
      <c r="AR204" s="93" t="s">
        <v>148</v>
      </c>
      <c r="AT204" s="93" t="s">
        <v>143</v>
      </c>
      <c r="AU204" s="93" t="s">
        <v>86</v>
      </c>
      <c r="AY204" s="17" t="s">
        <v>141</v>
      </c>
      <c r="BE204" s="94">
        <f>IF(N204="základní",J204,0)</f>
        <v>0</v>
      </c>
      <c r="BF204" s="94">
        <f>IF(N204="snížená",J204,0)</f>
        <v>0</v>
      </c>
      <c r="BG204" s="94">
        <f>IF(N204="zákl. přenesená",J204,0)</f>
        <v>0</v>
      </c>
      <c r="BH204" s="94">
        <f>IF(N204="sníž. přenesená",J204,0)</f>
        <v>0</v>
      </c>
      <c r="BI204" s="94">
        <f>IF(N204="nulová",J204,0)</f>
        <v>0</v>
      </c>
      <c r="BJ204" s="17" t="s">
        <v>84</v>
      </c>
      <c r="BK204" s="94">
        <f>ROUND(I204*H204,2)</f>
        <v>0</v>
      </c>
      <c r="BL204" s="17" t="s">
        <v>148</v>
      </c>
      <c r="BM204" s="93" t="s">
        <v>266</v>
      </c>
    </row>
    <row r="205" spans="1:65" s="2" customFormat="1" ht="33" customHeight="1">
      <c r="A205" s="377"/>
      <c r="B205" s="378"/>
      <c r="C205" s="452" t="s">
        <v>267</v>
      </c>
      <c r="D205" s="452" t="s">
        <v>143</v>
      </c>
      <c r="E205" s="453" t="s">
        <v>268</v>
      </c>
      <c r="F205" s="454" t="s">
        <v>269</v>
      </c>
      <c r="G205" s="455" t="s">
        <v>222</v>
      </c>
      <c r="H205" s="456">
        <v>67.3</v>
      </c>
      <c r="I205" s="92"/>
      <c r="J205" s="457">
        <f>ROUND(I205*H205,2)</f>
        <v>0</v>
      </c>
      <c r="K205" s="454" t="s">
        <v>147</v>
      </c>
      <c r="L205" s="378"/>
      <c r="M205" s="458" t="s">
        <v>1</v>
      </c>
      <c r="N205" s="459" t="s">
        <v>41</v>
      </c>
      <c r="O205" s="460"/>
      <c r="P205" s="461">
        <f>O205*H205</f>
        <v>0</v>
      </c>
      <c r="Q205" s="461">
        <v>1.0146</v>
      </c>
      <c r="R205" s="461">
        <f>Q205*H205</f>
        <v>68.28258</v>
      </c>
      <c r="S205" s="461">
        <v>0</v>
      </c>
      <c r="T205" s="462">
        <f>S205*H205</f>
        <v>0</v>
      </c>
      <c r="U205" s="377"/>
      <c r="V205" s="377"/>
      <c r="W205" s="31"/>
      <c r="X205" s="31"/>
      <c r="Y205" s="31"/>
      <c r="Z205" s="31"/>
      <c r="AA205" s="31"/>
      <c r="AB205" s="31"/>
      <c r="AC205" s="31"/>
      <c r="AD205" s="31"/>
      <c r="AE205" s="31"/>
      <c r="AR205" s="93" t="s">
        <v>148</v>
      </c>
      <c r="AT205" s="93" t="s">
        <v>143</v>
      </c>
      <c r="AU205" s="93" t="s">
        <v>86</v>
      </c>
      <c r="AY205" s="17" t="s">
        <v>141</v>
      </c>
      <c r="BE205" s="94">
        <f>IF(N205="základní",J205,0)</f>
        <v>0</v>
      </c>
      <c r="BF205" s="94">
        <f>IF(N205="snížená",J205,0)</f>
        <v>0</v>
      </c>
      <c r="BG205" s="94">
        <f>IF(N205="zákl. přenesená",J205,0)</f>
        <v>0</v>
      </c>
      <c r="BH205" s="94">
        <f>IF(N205="sníž. přenesená",J205,0)</f>
        <v>0</v>
      </c>
      <c r="BI205" s="94">
        <f>IF(N205="nulová",J205,0)</f>
        <v>0</v>
      </c>
      <c r="BJ205" s="17" t="s">
        <v>84</v>
      </c>
      <c r="BK205" s="94">
        <f>ROUND(I205*H205,2)</f>
        <v>0</v>
      </c>
      <c r="BL205" s="17" t="s">
        <v>148</v>
      </c>
      <c r="BM205" s="93" t="s">
        <v>270</v>
      </c>
    </row>
    <row r="206" spans="1:51" s="13" customFormat="1" ht="22.5">
      <c r="A206" s="463"/>
      <c r="B206" s="464"/>
      <c r="C206" s="463"/>
      <c r="D206" s="465" t="s">
        <v>150</v>
      </c>
      <c r="E206" s="466" t="s">
        <v>1</v>
      </c>
      <c r="F206" s="467" t="s">
        <v>271</v>
      </c>
      <c r="G206" s="463"/>
      <c r="H206" s="468">
        <v>67.3</v>
      </c>
      <c r="I206" s="96"/>
      <c r="J206" s="463"/>
      <c r="K206" s="463"/>
      <c r="L206" s="464"/>
      <c r="M206" s="469"/>
      <c r="N206" s="470"/>
      <c r="O206" s="470"/>
      <c r="P206" s="470"/>
      <c r="Q206" s="470"/>
      <c r="R206" s="470"/>
      <c r="S206" s="470"/>
      <c r="T206" s="471"/>
      <c r="U206" s="463"/>
      <c r="V206" s="463"/>
      <c r="AT206" s="95" t="s">
        <v>150</v>
      </c>
      <c r="AU206" s="95" t="s">
        <v>86</v>
      </c>
      <c r="AV206" s="13" t="s">
        <v>86</v>
      </c>
      <c r="AW206" s="13" t="s">
        <v>32</v>
      </c>
      <c r="AX206" s="13" t="s">
        <v>84</v>
      </c>
      <c r="AY206" s="95" t="s">
        <v>141</v>
      </c>
    </row>
    <row r="207" spans="1:65" s="2" customFormat="1" ht="24">
      <c r="A207" s="377"/>
      <c r="B207" s="378"/>
      <c r="C207" s="452" t="s">
        <v>272</v>
      </c>
      <c r="D207" s="452" t="s">
        <v>143</v>
      </c>
      <c r="E207" s="453" t="s">
        <v>273</v>
      </c>
      <c r="F207" s="454" t="s">
        <v>274</v>
      </c>
      <c r="G207" s="455" t="s">
        <v>193</v>
      </c>
      <c r="H207" s="456">
        <v>1.211</v>
      </c>
      <c r="I207" s="92"/>
      <c r="J207" s="457">
        <f>ROUND(I207*H207,2)</f>
        <v>0</v>
      </c>
      <c r="K207" s="454" t="s">
        <v>147</v>
      </c>
      <c r="L207" s="378"/>
      <c r="M207" s="458" t="s">
        <v>1</v>
      </c>
      <c r="N207" s="459" t="s">
        <v>41</v>
      </c>
      <c r="O207" s="460"/>
      <c r="P207" s="461">
        <f>O207*H207</f>
        <v>0</v>
      </c>
      <c r="Q207" s="461">
        <v>1.0594</v>
      </c>
      <c r="R207" s="461">
        <f>Q207*H207</f>
        <v>1.2829334</v>
      </c>
      <c r="S207" s="461">
        <v>0</v>
      </c>
      <c r="T207" s="462">
        <f>S207*H207</f>
        <v>0</v>
      </c>
      <c r="U207" s="377"/>
      <c r="V207" s="377"/>
      <c r="W207" s="31"/>
      <c r="X207" s="31"/>
      <c r="Y207" s="31"/>
      <c r="Z207" s="31"/>
      <c r="AA207" s="31"/>
      <c r="AB207" s="31"/>
      <c r="AC207" s="31"/>
      <c r="AD207" s="31"/>
      <c r="AE207" s="31"/>
      <c r="AR207" s="93" t="s">
        <v>148</v>
      </c>
      <c r="AT207" s="93" t="s">
        <v>143</v>
      </c>
      <c r="AU207" s="93" t="s">
        <v>86</v>
      </c>
      <c r="AY207" s="17" t="s">
        <v>141</v>
      </c>
      <c r="BE207" s="94">
        <f>IF(N207="základní",J207,0)</f>
        <v>0</v>
      </c>
      <c r="BF207" s="94">
        <f>IF(N207="snížená",J207,0)</f>
        <v>0</v>
      </c>
      <c r="BG207" s="94">
        <f>IF(N207="zákl. přenesená",J207,0)</f>
        <v>0</v>
      </c>
      <c r="BH207" s="94">
        <f>IF(N207="sníž. přenesená",J207,0)</f>
        <v>0</v>
      </c>
      <c r="BI207" s="94">
        <f>IF(N207="nulová",J207,0)</f>
        <v>0</v>
      </c>
      <c r="BJ207" s="17" t="s">
        <v>84</v>
      </c>
      <c r="BK207" s="94">
        <f>ROUND(I207*H207,2)</f>
        <v>0</v>
      </c>
      <c r="BL207" s="17" t="s">
        <v>148</v>
      </c>
      <c r="BM207" s="93" t="s">
        <v>275</v>
      </c>
    </row>
    <row r="208" spans="1:51" s="13" customFormat="1" ht="12">
      <c r="A208" s="463"/>
      <c r="B208" s="464"/>
      <c r="C208" s="463"/>
      <c r="D208" s="465" t="s">
        <v>150</v>
      </c>
      <c r="E208" s="466" t="s">
        <v>1</v>
      </c>
      <c r="F208" s="467" t="s">
        <v>276</v>
      </c>
      <c r="G208" s="463"/>
      <c r="H208" s="468">
        <v>1.211</v>
      </c>
      <c r="I208" s="96"/>
      <c r="J208" s="463"/>
      <c r="K208" s="463"/>
      <c r="L208" s="464"/>
      <c r="M208" s="469"/>
      <c r="N208" s="470"/>
      <c r="O208" s="470"/>
      <c r="P208" s="470"/>
      <c r="Q208" s="470"/>
      <c r="R208" s="470"/>
      <c r="S208" s="470"/>
      <c r="T208" s="471"/>
      <c r="U208" s="463"/>
      <c r="V208" s="463"/>
      <c r="AT208" s="95" t="s">
        <v>150</v>
      </c>
      <c r="AU208" s="95" t="s">
        <v>86</v>
      </c>
      <c r="AV208" s="13" t="s">
        <v>86</v>
      </c>
      <c r="AW208" s="13" t="s">
        <v>32</v>
      </c>
      <c r="AX208" s="13" t="s">
        <v>84</v>
      </c>
      <c r="AY208" s="95" t="s">
        <v>141</v>
      </c>
    </row>
    <row r="209" spans="1:63" s="12" customFormat="1" ht="22.9" customHeight="1">
      <c r="A209" s="369"/>
      <c r="B209" s="442"/>
      <c r="C209" s="369"/>
      <c r="D209" s="443" t="s">
        <v>75</v>
      </c>
      <c r="E209" s="450" t="s">
        <v>160</v>
      </c>
      <c r="F209" s="450" t="s">
        <v>277</v>
      </c>
      <c r="G209" s="369"/>
      <c r="H209" s="369"/>
      <c r="I209" s="89"/>
      <c r="J209" s="451">
        <f>BK209</f>
        <v>0</v>
      </c>
      <c r="K209" s="369"/>
      <c r="L209" s="442"/>
      <c r="M209" s="446"/>
      <c r="N209" s="447"/>
      <c r="O209" s="447"/>
      <c r="P209" s="448">
        <f>SUM(P210:P247)</f>
        <v>0</v>
      </c>
      <c r="Q209" s="447"/>
      <c r="R209" s="448">
        <f>SUM(R210:R247)</f>
        <v>204.46455885000003</v>
      </c>
      <c r="S209" s="447"/>
      <c r="T209" s="449">
        <f>SUM(T210:T247)</f>
        <v>0</v>
      </c>
      <c r="U209" s="369"/>
      <c r="V209" s="369"/>
      <c r="AR209" s="88" t="s">
        <v>84</v>
      </c>
      <c r="AT209" s="90" t="s">
        <v>75</v>
      </c>
      <c r="AU209" s="90" t="s">
        <v>84</v>
      </c>
      <c r="AY209" s="88" t="s">
        <v>141</v>
      </c>
      <c r="BK209" s="91">
        <f>SUM(BK210:BK247)</f>
        <v>0</v>
      </c>
    </row>
    <row r="210" spans="1:65" s="2" customFormat="1" ht="24">
      <c r="A210" s="377"/>
      <c r="B210" s="378"/>
      <c r="C210" s="452" t="s">
        <v>278</v>
      </c>
      <c r="D210" s="452" t="s">
        <v>143</v>
      </c>
      <c r="E210" s="453" t="s">
        <v>279</v>
      </c>
      <c r="F210" s="454" t="s">
        <v>280</v>
      </c>
      <c r="G210" s="455" t="s">
        <v>222</v>
      </c>
      <c r="H210" s="456">
        <v>66.287</v>
      </c>
      <c r="I210" s="92"/>
      <c r="J210" s="457">
        <f>ROUND(I210*H210,2)</f>
        <v>0</v>
      </c>
      <c r="K210" s="454" t="s">
        <v>147</v>
      </c>
      <c r="L210" s="378"/>
      <c r="M210" s="458" t="s">
        <v>1</v>
      </c>
      <c r="N210" s="459" t="s">
        <v>41</v>
      </c>
      <c r="O210" s="460"/>
      <c r="P210" s="461">
        <f>O210*H210</f>
        <v>0</v>
      </c>
      <c r="Q210" s="461">
        <v>0.22158</v>
      </c>
      <c r="R210" s="461">
        <f>Q210*H210</f>
        <v>14.68787346</v>
      </c>
      <c r="S210" s="461">
        <v>0</v>
      </c>
      <c r="T210" s="462">
        <f>S210*H210</f>
        <v>0</v>
      </c>
      <c r="U210" s="377"/>
      <c r="V210" s="377"/>
      <c r="W210" s="31"/>
      <c r="X210" s="31"/>
      <c r="Y210" s="31"/>
      <c r="Z210" s="31"/>
      <c r="AA210" s="31"/>
      <c r="AB210" s="31"/>
      <c r="AC210" s="31"/>
      <c r="AD210" s="31"/>
      <c r="AE210" s="31"/>
      <c r="AR210" s="93" t="s">
        <v>148</v>
      </c>
      <c r="AT210" s="93" t="s">
        <v>143</v>
      </c>
      <c r="AU210" s="93" t="s">
        <v>86</v>
      </c>
      <c r="AY210" s="17" t="s">
        <v>141</v>
      </c>
      <c r="BE210" s="94">
        <f>IF(N210="základní",J210,0)</f>
        <v>0</v>
      </c>
      <c r="BF210" s="94">
        <f>IF(N210="snížená",J210,0)</f>
        <v>0</v>
      </c>
      <c r="BG210" s="94">
        <f>IF(N210="zákl. přenesená",J210,0)</f>
        <v>0</v>
      </c>
      <c r="BH210" s="94">
        <f>IF(N210="sníž. přenesená",J210,0)</f>
        <v>0</v>
      </c>
      <c r="BI210" s="94">
        <f>IF(N210="nulová",J210,0)</f>
        <v>0</v>
      </c>
      <c r="BJ210" s="17" t="s">
        <v>84</v>
      </c>
      <c r="BK210" s="94">
        <f>ROUND(I210*H210,2)</f>
        <v>0</v>
      </c>
      <c r="BL210" s="17" t="s">
        <v>148</v>
      </c>
      <c r="BM210" s="93" t="s">
        <v>281</v>
      </c>
    </row>
    <row r="211" spans="1:51" s="13" customFormat="1" ht="22.5">
      <c r="A211" s="463"/>
      <c r="B211" s="464"/>
      <c r="C211" s="463"/>
      <c r="D211" s="465" t="s">
        <v>150</v>
      </c>
      <c r="E211" s="466" t="s">
        <v>1</v>
      </c>
      <c r="F211" s="467" t="s">
        <v>282</v>
      </c>
      <c r="G211" s="463"/>
      <c r="H211" s="468">
        <v>66.287</v>
      </c>
      <c r="I211" s="96"/>
      <c r="J211" s="463"/>
      <c r="K211" s="463"/>
      <c r="L211" s="464"/>
      <c r="M211" s="469"/>
      <c r="N211" s="470"/>
      <c r="O211" s="470"/>
      <c r="P211" s="470"/>
      <c r="Q211" s="470"/>
      <c r="R211" s="470"/>
      <c r="S211" s="470"/>
      <c r="T211" s="471"/>
      <c r="U211" s="463"/>
      <c r="V211" s="463"/>
      <c r="AT211" s="95" t="s">
        <v>150</v>
      </c>
      <c r="AU211" s="95" t="s">
        <v>86</v>
      </c>
      <c r="AV211" s="13" t="s">
        <v>86</v>
      </c>
      <c r="AW211" s="13" t="s">
        <v>32</v>
      </c>
      <c r="AX211" s="13" t="s">
        <v>84</v>
      </c>
      <c r="AY211" s="95" t="s">
        <v>141</v>
      </c>
    </row>
    <row r="212" spans="1:65" s="2" customFormat="1" ht="24">
      <c r="A212" s="377"/>
      <c r="B212" s="378"/>
      <c r="C212" s="452" t="s">
        <v>283</v>
      </c>
      <c r="D212" s="452" t="s">
        <v>143</v>
      </c>
      <c r="E212" s="453" t="s">
        <v>284</v>
      </c>
      <c r="F212" s="454" t="s">
        <v>285</v>
      </c>
      <c r="G212" s="455" t="s">
        <v>222</v>
      </c>
      <c r="H212" s="456">
        <v>50.642</v>
      </c>
      <c r="I212" s="92"/>
      <c r="J212" s="457">
        <f>ROUND(I212*H212,2)</f>
        <v>0</v>
      </c>
      <c r="K212" s="454" t="s">
        <v>147</v>
      </c>
      <c r="L212" s="378"/>
      <c r="M212" s="458" t="s">
        <v>1</v>
      </c>
      <c r="N212" s="459" t="s">
        <v>41</v>
      </c>
      <c r="O212" s="460"/>
      <c r="P212" s="461">
        <f>O212*H212</f>
        <v>0</v>
      </c>
      <c r="Q212" s="461">
        <v>0.26032</v>
      </c>
      <c r="R212" s="461">
        <f>Q212*H212</f>
        <v>13.183125440000001</v>
      </c>
      <c r="S212" s="461">
        <v>0</v>
      </c>
      <c r="T212" s="462">
        <f>S212*H212</f>
        <v>0</v>
      </c>
      <c r="U212" s="377"/>
      <c r="V212" s="377"/>
      <c r="W212" s="31"/>
      <c r="X212" s="31"/>
      <c r="Y212" s="31"/>
      <c r="Z212" s="31"/>
      <c r="AA212" s="31"/>
      <c r="AB212" s="31"/>
      <c r="AC212" s="31"/>
      <c r="AD212" s="31"/>
      <c r="AE212" s="31"/>
      <c r="AR212" s="93" t="s">
        <v>148</v>
      </c>
      <c r="AT212" s="93" t="s">
        <v>143</v>
      </c>
      <c r="AU212" s="93" t="s">
        <v>86</v>
      </c>
      <c r="AY212" s="17" t="s">
        <v>141</v>
      </c>
      <c r="BE212" s="94">
        <f>IF(N212="základní",J212,0)</f>
        <v>0</v>
      </c>
      <c r="BF212" s="94">
        <f>IF(N212="snížená",J212,0)</f>
        <v>0</v>
      </c>
      <c r="BG212" s="94">
        <f>IF(N212="zákl. přenesená",J212,0)</f>
        <v>0</v>
      </c>
      <c r="BH212" s="94">
        <f>IF(N212="sníž. přenesená",J212,0)</f>
        <v>0</v>
      </c>
      <c r="BI212" s="94">
        <f>IF(N212="nulová",J212,0)</f>
        <v>0</v>
      </c>
      <c r="BJ212" s="17" t="s">
        <v>84</v>
      </c>
      <c r="BK212" s="94">
        <f>ROUND(I212*H212,2)</f>
        <v>0</v>
      </c>
      <c r="BL212" s="17" t="s">
        <v>148</v>
      </c>
      <c r="BM212" s="93" t="s">
        <v>286</v>
      </c>
    </row>
    <row r="213" spans="1:51" s="13" customFormat="1" ht="12">
      <c r="A213" s="463"/>
      <c r="B213" s="464"/>
      <c r="C213" s="463"/>
      <c r="D213" s="465" t="s">
        <v>150</v>
      </c>
      <c r="E213" s="466" t="s">
        <v>1</v>
      </c>
      <c r="F213" s="467" t="s">
        <v>287</v>
      </c>
      <c r="G213" s="463"/>
      <c r="H213" s="468">
        <v>50.642</v>
      </c>
      <c r="I213" s="96"/>
      <c r="J213" s="463"/>
      <c r="K213" s="463"/>
      <c r="L213" s="464"/>
      <c r="M213" s="469"/>
      <c r="N213" s="470"/>
      <c r="O213" s="470"/>
      <c r="P213" s="470"/>
      <c r="Q213" s="470"/>
      <c r="R213" s="470"/>
      <c r="S213" s="470"/>
      <c r="T213" s="471"/>
      <c r="U213" s="463"/>
      <c r="V213" s="463"/>
      <c r="AT213" s="95" t="s">
        <v>150</v>
      </c>
      <c r="AU213" s="95" t="s">
        <v>86</v>
      </c>
      <c r="AV213" s="13" t="s">
        <v>86</v>
      </c>
      <c r="AW213" s="13" t="s">
        <v>32</v>
      </c>
      <c r="AX213" s="13" t="s">
        <v>84</v>
      </c>
      <c r="AY213" s="95" t="s">
        <v>141</v>
      </c>
    </row>
    <row r="214" spans="1:65" s="2" customFormat="1" ht="44.25" customHeight="1">
      <c r="A214" s="377"/>
      <c r="B214" s="378"/>
      <c r="C214" s="452" t="s">
        <v>288</v>
      </c>
      <c r="D214" s="452" t="s">
        <v>143</v>
      </c>
      <c r="E214" s="453" t="s">
        <v>289</v>
      </c>
      <c r="F214" s="454" t="s">
        <v>290</v>
      </c>
      <c r="G214" s="455" t="s">
        <v>222</v>
      </c>
      <c r="H214" s="456">
        <v>22.175</v>
      </c>
      <c r="I214" s="92"/>
      <c r="J214" s="457">
        <f>ROUND(I214*H214,2)</f>
        <v>0</v>
      </c>
      <c r="K214" s="454" t="s">
        <v>147</v>
      </c>
      <c r="L214" s="378"/>
      <c r="M214" s="458" t="s">
        <v>1</v>
      </c>
      <c r="N214" s="459" t="s">
        <v>41</v>
      </c>
      <c r="O214" s="460"/>
      <c r="P214" s="461">
        <f>O214*H214</f>
        <v>0</v>
      </c>
      <c r="Q214" s="461">
        <v>0.29956</v>
      </c>
      <c r="R214" s="461">
        <f>Q214*H214</f>
        <v>6.642743</v>
      </c>
      <c r="S214" s="461">
        <v>0</v>
      </c>
      <c r="T214" s="462">
        <f>S214*H214</f>
        <v>0</v>
      </c>
      <c r="U214" s="377"/>
      <c r="V214" s="377"/>
      <c r="W214" s="31"/>
      <c r="X214" s="31"/>
      <c r="Y214" s="31"/>
      <c r="Z214" s="31"/>
      <c r="AA214" s="31"/>
      <c r="AB214" s="31"/>
      <c r="AC214" s="31"/>
      <c r="AD214" s="31"/>
      <c r="AE214" s="31"/>
      <c r="AR214" s="93" t="s">
        <v>148</v>
      </c>
      <c r="AT214" s="93" t="s">
        <v>143</v>
      </c>
      <c r="AU214" s="93" t="s">
        <v>86</v>
      </c>
      <c r="AY214" s="17" t="s">
        <v>141</v>
      </c>
      <c r="BE214" s="94">
        <f>IF(N214="základní",J214,0)</f>
        <v>0</v>
      </c>
      <c r="BF214" s="94">
        <f>IF(N214="snížená",J214,0)</f>
        <v>0</v>
      </c>
      <c r="BG214" s="94">
        <f>IF(N214="zákl. přenesená",J214,0)</f>
        <v>0</v>
      </c>
      <c r="BH214" s="94">
        <f>IF(N214="sníž. přenesená",J214,0)</f>
        <v>0</v>
      </c>
      <c r="BI214" s="94">
        <f>IF(N214="nulová",J214,0)</f>
        <v>0</v>
      </c>
      <c r="BJ214" s="17" t="s">
        <v>84</v>
      </c>
      <c r="BK214" s="94">
        <f>ROUND(I214*H214,2)</f>
        <v>0</v>
      </c>
      <c r="BL214" s="17" t="s">
        <v>148</v>
      </c>
      <c r="BM214" s="93" t="s">
        <v>291</v>
      </c>
    </row>
    <row r="215" spans="1:51" s="13" customFormat="1" ht="12">
      <c r="A215" s="463"/>
      <c r="B215" s="464"/>
      <c r="C215" s="463"/>
      <c r="D215" s="465" t="s">
        <v>150</v>
      </c>
      <c r="E215" s="466" t="s">
        <v>1</v>
      </c>
      <c r="F215" s="467" t="s">
        <v>292</v>
      </c>
      <c r="G215" s="463"/>
      <c r="H215" s="468">
        <v>22.175</v>
      </c>
      <c r="I215" s="96"/>
      <c r="J215" s="463"/>
      <c r="K215" s="463"/>
      <c r="L215" s="464"/>
      <c r="M215" s="469"/>
      <c r="N215" s="470"/>
      <c r="O215" s="470"/>
      <c r="P215" s="470"/>
      <c r="Q215" s="470"/>
      <c r="R215" s="470"/>
      <c r="S215" s="470"/>
      <c r="T215" s="471"/>
      <c r="U215" s="463"/>
      <c r="V215" s="463"/>
      <c r="AT215" s="95" t="s">
        <v>150</v>
      </c>
      <c r="AU215" s="95" t="s">
        <v>86</v>
      </c>
      <c r="AV215" s="13" t="s">
        <v>86</v>
      </c>
      <c r="AW215" s="13" t="s">
        <v>32</v>
      </c>
      <c r="AX215" s="13" t="s">
        <v>84</v>
      </c>
      <c r="AY215" s="95" t="s">
        <v>141</v>
      </c>
    </row>
    <row r="216" spans="1:65" s="2" customFormat="1" ht="44.25" customHeight="1">
      <c r="A216" s="377"/>
      <c r="B216" s="378"/>
      <c r="C216" s="452" t="s">
        <v>293</v>
      </c>
      <c r="D216" s="452" t="s">
        <v>143</v>
      </c>
      <c r="E216" s="453" t="s">
        <v>294</v>
      </c>
      <c r="F216" s="454" t="s">
        <v>295</v>
      </c>
      <c r="G216" s="455" t="s">
        <v>222</v>
      </c>
      <c r="H216" s="456">
        <v>434.034</v>
      </c>
      <c r="I216" s="92"/>
      <c r="J216" s="457">
        <f>ROUND(I216*H216,2)</f>
        <v>0</v>
      </c>
      <c r="K216" s="454" t="s">
        <v>147</v>
      </c>
      <c r="L216" s="378"/>
      <c r="M216" s="458" t="s">
        <v>1</v>
      </c>
      <c r="N216" s="459" t="s">
        <v>41</v>
      </c>
      <c r="O216" s="460"/>
      <c r="P216" s="461">
        <f>O216*H216</f>
        <v>0</v>
      </c>
      <c r="Q216" s="461">
        <v>0.33109</v>
      </c>
      <c r="R216" s="461">
        <f>Q216*H216</f>
        <v>143.70431706</v>
      </c>
      <c r="S216" s="461">
        <v>0</v>
      </c>
      <c r="T216" s="462">
        <f>S216*H216</f>
        <v>0</v>
      </c>
      <c r="U216" s="377"/>
      <c r="V216" s="377"/>
      <c r="W216" s="31"/>
      <c r="X216" s="31"/>
      <c r="Y216" s="31"/>
      <c r="Z216" s="31"/>
      <c r="AA216" s="31"/>
      <c r="AB216" s="31"/>
      <c r="AC216" s="31"/>
      <c r="AD216" s="31"/>
      <c r="AE216" s="31"/>
      <c r="AR216" s="93" t="s">
        <v>148</v>
      </c>
      <c r="AT216" s="93" t="s">
        <v>143</v>
      </c>
      <c r="AU216" s="93" t="s">
        <v>86</v>
      </c>
      <c r="AY216" s="17" t="s">
        <v>141</v>
      </c>
      <c r="BE216" s="94">
        <f>IF(N216="základní",J216,0)</f>
        <v>0</v>
      </c>
      <c r="BF216" s="94">
        <f>IF(N216="snížená",J216,0)</f>
        <v>0</v>
      </c>
      <c r="BG216" s="94">
        <f>IF(N216="zákl. přenesená",J216,0)</f>
        <v>0</v>
      </c>
      <c r="BH216" s="94">
        <f>IF(N216="sníž. přenesená",J216,0)</f>
        <v>0</v>
      </c>
      <c r="BI216" s="94">
        <f>IF(N216="nulová",J216,0)</f>
        <v>0</v>
      </c>
      <c r="BJ216" s="17" t="s">
        <v>84</v>
      </c>
      <c r="BK216" s="94">
        <f>ROUND(I216*H216,2)</f>
        <v>0</v>
      </c>
      <c r="BL216" s="17" t="s">
        <v>148</v>
      </c>
      <c r="BM216" s="93" t="s">
        <v>296</v>
      </c>
    </row>
    <row r="217" spans="1:51" s="13" customFormat="1" ht="22.5">
      <c r="A217" s="463"/>
      <c r="B217" s="464"/>
      <c r="C217" s="463"/>
      <c r="D217" s="465" t="s">
        <v>150</v>
      </c>
      <c r="E217" s="466" t="s">
        <v>1</v>
      </c>
      <c r="F217" s="467" t="s">
        <v>297</v>
      </c>
      <c r="G217" s="463"/>
      <c r="H217" s="468">
        <v>229.709</v>
      </c>
      <c r="I217" s="96"/>
      <c r="J217" s="463"/>
      <c r="K217" s="463"/>
      <c r="L217" s="464"/>
      <c r="M217" s="469"/>
      <c r="N217" s="470"/>
      <c r="O217" s="470"/>
      <c r="P217" s="470"/>
      <c r="Q217" s="470"/>
      <c r="R217" s="470"/>
      <c r="S217" s="470"/>
      <c r="T217" s="471"/>
      <c r="U217" s="463"/>
      <c r="V217" s="463"/>
      <c r="AT217" s="95" t="s">
        <v>150</v>
      </c>
      <c r="AU217" s="95" t="s">
        <v>86</v>
      </c>
      <c r="AV217" s="13" t="s">
        <v>86</v>
      </c>
      <c r="AW217" s="13" t="s">
        <v>32</v>
      </c>
      <c r="AX217" s="13" t="s">
        <v>76</v>
      </c>
      <c r="AY217" s="95" t="s">
        <v>141</v>
      </c>
    </row>
    <row r="218" spans="1:51" s="13" customFormat="1" ht="12">
      <c r="A218" s="463"/>
      <c r="B218" s="464"/>
      <c r="C218" s="463"/>
      <c r="D218" s="465" t="s">
        <v>150</v>
      </c>
      <c r="E218" s="466" t="s">
        <v>1</v>
      </c>
      <c r="F218" s="467" t="s">
        <v>298</v>
      </c>
      <c r="G218" s="463"/>
      <c r="H218" s="468">
        <v>91.2</v>
      </c>
      <c r="I218" s="96"/>
      <c r="J218" s="463"/>
      <c r="K218" s="463"/>
      <c r="L218" s="464"/>
      <c r="M218" s="469"/>
      <c r="N218" s="470"/>
      <c r="O218" s="470"/>
      <c r="P218" s="470"/>
      <c r="Q218" s="470"/>
      <c r="R218" s="470"/>
      <c r="S218" s="470"/>
      <c r="T218" s="471"/>
      <c r="U218" s="463"/>
      <c r="V218" s="463"/>
      <c r="AT218" s="95" t="s">
        <v>150</v>
      </c>
      <c r="AU218" s="95" t="s">
        <v>86</v>
      </c>
      <c r="AV218" s="13" t="s">
        <v>86</v>
      </c>
      <c r="AW218" s="13" t="s">
        <v>32</v>
      </c>
      <c r="AX218" s="13" t="s">
        <v>76</v>
      </c>
      <c r="AY218" s="95" t="s">
        <v>141</v>
      </c>
    </row>
    <row r="219" spans="1:51" s="13" customFormat="1" ht="12">
      <c r="A219" s="463"/>
      <c r="B219" s="464"/>
      <c r="C219" s="463"/>
      <c r="D219" s="465" t="s">
        <v>150</v>
      </c>
      <c r="E219" s="466" t="s">
        <v>1</v>
      </c>
      <c r="F219" s="467" t="s">
        <v>299</v>
      </c>
      <c r="G219" s="463"/>
      <c r="H219" s="468">
        <v>113.125</v>
      </c>
      <c r="I219" s="96"/>
      <c r="J219" s="463"/>
      <c r="K219" s="463"/>
      <c r="L219" s="464"/>
      <c r="M219" s="469"/>
      <c r="N219" s="470"/>
      <c r="O219" s="470"/>
      <c r="P219" s="470"/>
      <c r="Q219" s="470"/>
      <c r="R219" s="470"/>
      <c r="S219" s="470"/>
      <c r="T219" s="471"/>
      <c r="U219" s="463"/>
      <c r="V219" s="463"/>
      <c r="AT219" s="95" t="s">
        <v>150</v>
      </c>
      <c r="AU219" s="95" t="s">
        <v>86</v>
      </c>
      <c r="AV219" s="13" t="s">
        <v>86</v>
      </c>
      <c r="AW219" s="13" t="s">
        <v>32</v>
      </c>
      <c r="AX219" s="13" t="s">
        <v>76</v>
      </c>
      <c r="AY219" s="95" t="s">
        <v>141</v>
      </c>
    </row>
    <row r="220" spans="1:51" s="14" customFormat="1" ht="12">
      <c r="A220" s="472"/>
      <c r="B220" s="473"/>
      <c r="C220" s="472"/>
      <c r="D220" s="465" t="s">
        <v>150</v>
      </c>
      <c r="E220" s="474" t="s">
        <v>1</v>
      </c>
      <c r="F220" s="475" t="s">
        <v>159</v>
      </c>
      <c r="G220" s="472"/>
      <c r="H220" s="476">
        <v>434.034</v>
      </c>
      <c r="I220" s="98"/>
      <c r="J220" s="472"/>
      <c r="K220" s="472"/>
      <c r="L220" s="473"/>
      <c r="M220" s="477"/>
      <c r="N220" s="478"/>
      <c r="O220" s="478"/>
      <c r="P220" s="478"/>
      <c r="Q220" s="478"/>
      <c r="R220" s="478"/>
      <c r="S220" s="478"/>
      <c r="T220" s="479"/>
      <c r="U220" s="472"/>
      <c r="V220" s="472"/>
      <c r="AT220" s="97" t="s">
        <v>150</v>
      </c>
      <c r="AU220" s="97" t="s">
        <v>86</v>
      </c>
      <c r="AV220" s="14" t="s">
        <v>148</v>
      </c>
      <c r="AW220" s="14" t="s">
        <v>32</v>
      </c>
      <c r="AX220" s="14" t="s">
        <v>84</v>
      </c>
      <c r="AY220" s="97" t="s">
        <v>141</v>
      </c>
    </row>
    <row r="221" spans="1:65" s="2" customFormat="1" ht="21.75" customHeight="1">
      <c r="A221" s="377"/>
      <c r="B221" s="378"/>
      <c r="C221" s="452" t="s">
        <v>300</v>
      </c>
      <c r="D221" s="452" t="s">
        <v>143</v>
      </c>
      <c r="E221" s="453" t="s">
        <v>301</v>
      </c>
      <c r="F221" s="454" t="s">
        <v>302</v>
      </c>
      <c r="G221" s="455" t="s">
        <v>242</v>
      </c>
      <c r="H221" s="456">
        <v>13</v>
      </c>
      <c r="I221" s="92"/>
      <c r="J221" s="457">
        <f aca="true" t="shared" si="0" ref="J221:J228">ROUND(I221*H221,2)</f>
        <v>0</v>
      </c>
      <c r="K221" s="454" t="s">
        <v>147</v>
      </c>
      <c r="L221" s="378"/>
      <c r="M221" s="458" t="s">
        <v>1</v>
      </c>
      <c r="N221" s="459" t="s">
        <v>41</v>
      </c>
      <c r="O221" s="460"/>
      <c r="P221" s="461">
        <f aca="true" t="shared" si="1" ref="P221:P228">O221*H221</f>
        <v>0</v>
      </c>
      <c r="Q221" s="461">
        <v>0.01794</v>
      </c>
      <c r="R221" s="461">
        <f aca="true" t="shared" si="2" ref="R221:R228">Q221*H221</f>
        <v>0.23322</v>
      </c>
      <c r="S221" s="461">
        <v>0</v>
      </c>
      <c r="T221" s="462">
        <f aca="true" t="shared" si="3" ref="T221:T228">S221*H221</f>
        <v>0</v>
      </c>
      <c r="U221" s="377"/>
      <c r="V221" s="377"/>
      <c r="W221" s="31"/>
      <c r="X221" s="31"/>
      <c r="Y221" s="31"/>
      <c r="Z221" s="31"/>
      <c r="AA221" s="31"/>
      <c r="AB221" s="31"/>
      <c r="AC221" s="31"/>
      <c r="AD221" s="31"/>
      <c r="AE221" s="31"/>
      <c r="AR221" s="93" t="s">
        <v>148</v>
      </c>
      <c r="AT221" s="93" t="s">
        <v>143</v>
      </c>
      <c r="AU221" s="93" t="s">
        <v>86</v>
      </c>
      <c r="AY221" s="17" t="s">
        <v>141</v>
      </c>
      <c r="BE221" s="94">
        <f aca="true" t="shared" si="4" ref="BE221:BE228">IF(N221="základní",J221,0)</f>
        <v>0</v>
      </c>
      <c r="BF221" s="94">
        <f aca="true" t="shared" si="5" ref="BF221:BF228">IF(N221="snížená",J221,0)</f>
        <v>0</v>
      </c>
      <c r="BG221" s="94">
        <f aca="true" t="shared" si="6" ref="BG221:BG228">IF(N221="zákl. přenesená",J221,0)</f>
        <v>0</v>
      </c>
      <c r="BH221" s="94">
        <f aca="true" t="shared" si="7" ref="BH221:BH228">IF(N221="sníž. přenesená",J221,0)</f>
        <v>0</v>
      </c>
      <c r="BI221" s="94">
        <f aca="true" t="shared" si="8" ref="BI221:BI228">IF(N221="nulová",J221,0)</f>
        <v>0</v>
      </c>
      <c r="BJ221" s="17" t="s">
        <v>84</v>
      </c>
      <c r="BK221" s="94">
        <f aca="true" t="shared" si="9" ref="BK221:BK228">ROUND(I221*H221,2)</f>
        <v>0</v>
      </c>
      <c r="BL221" s="17" t="s">
        <v>148</v>
      </c>
      <c r="BM221" s="93" t="s">
        <v>303</v>
      </c>
    </row>
    <row r="222" spans="1:65" s="2" customFormat="1" ht="21.75" customHeight="1">
      <c r="A222" s="377"/>
      <c r="B222" s="378"/>
      <c r="C222" s="452" t="s">
        <v>304</v>
      </c>
      <c r="D222" s="452" t="s">
        <v>143</v>
      </c>
      <c r="E222" s="453" t="s">
        <v>305</v>
      </c>
      <c r="F222" s="454" t="s">
        <v>306</v>
      </c>
      <c r="G222" s="455" t="s">
        <v>242</v>
      </c>
      <c r="H222" s="456">
        <v>8</v>
      </c>
      <c r="I222" s="92"/>
      <c r="J222" s="457">
        <f t="shared" si="0"/>
        <v>0</v>
      </c>
      <c r="K222" s="454" t="s">
        <v>147</v>
      </c>
      <c r="L222" s="378"/>
      <c r="M222" s="458" t="s">
        <v>1</v>
      </c>
      <c r="N222" s="459" t="s">
        <v>41</v>
      </c>
      <c r="O222" s="460"/>
      <c r="P222" s="461">
        <f t="shared" si="1"/>
        <v>0</v>
      </c>
      <c r="Q222" s="461">
        <v>0.02278</v>
      </c>
      <c r="R222" s="461">
        <f t="shared" si="2"/>
        <v>0.18224</v>
      </c>
      <c r="S222" s="461">
        <v>0</v>
      </c>
      <c r="T222" s="462">
        <f t="shared" si="3"/>
        <v>0</v>
      </c>
      <c r="U222" s="377"/>
      <c r="V222" s="377"/>
      <c r="W222" s="31"/>
      <c r="X222" s="31"/>
      <c r="Y222" s="31"/>
      <c r="Z222" s="31"/>
      <c r="AA222" s="31"/>
      <c r="AB222" s="31"/>
      <c r="AC222" s="31"/>
      <c r="AD222" s="31"/>
      <c r="AE222" s="31"/>
      <c r="AR222" s="93" t="s">
        <v>148</v>
      </c>
      <c r="AT222" s="93" t="s">
        <v>143</v>
      </c>
      <c r="AU222" s="93" t="s">
        <v>86</v>
      </c>
      <c r="AY222" s="17" t="s">
        <v>141</v>
      </c>
      <c r="BE222" s="94">
        <f t="shared" si="4"/>
        <v>0</v>
      </c>
      <c r="BF222" s="94">
        <f t="shared" si="5"/>
        <v>0</v>
      </c>
      <c r="BG222" s="94">
        <f t="shared" si="6"/>
        <v>0</v>
      </c>
      <c r="BH222" s="94">
        <f t="shared" si="7"/>
        <v>0</v>
      </c>
      <c r="BI222" s="94">
        <f t="shared" si="8"/>
        <v>0</v>
      </c>
      <c r="BJ222" s="17" t="s">
        <v>84</v>
      </c>
      <c r="BK222" s="94">
        <f t="shared" si="9"/>
        <v>0</v>
      </c>
      <c r="BL222" s="17" t="s">
        <v>148</v>
      </c>
      <c r="BM222" s="93" t="s">
        <v>307</v>
      </c>
    </row>
    <row r="223" spans="1:65" s="2" customFormat="1" ht="21.75" customHeight="1">
      <c r="A223" s="377"/>
      <c r="B223" s="378"/>
      <c r="C223" s="452" t="s">
        <v>308</v>
      </c>
      <c r="D223" s="452" t="s">
        <v>143</v>
      </c>
      <c r="E223" s="453" t="s">
        <v>309</v>
      </c>
      <c r="F223" s="454" t="s">
        <v>310</v>
      </c>
      <c r="G223" s="455" t="s">
        <v>242</v>
      </c>
      <c r="H223" s="456">
        <v>49</v>
      </c>
      <c r="I223" s="92"/>
      <c r="J223" s="457">
        <f t="shared" si="0"/>
        <v>0</v>
      </c>
      <c r="K223" s="454" t="s">
        <v>147</v>
      </c>
      <c r="L223" s="378"/>
      <c r="M223" s="458" t="s">
        <v>1</v>
      </c>
      <c r="N223" s="459" t="s">
        <v>41</v>
      </c>
      <c r="O223" s="460"/>
      <c r="P223" s="461">
        <f t="shared" si="1"/>
        <v>0</v>
      </c>
      <c r="Q223" s="461">
        <v>0.04555</v>
      </c>
      <c r="R223" s="461">
        <f t="shared" si="2"/>
        <v>2.23195</v>
      </c>
      <c r="S223" s="461">
        <v>0</v>
      </c>
      <c r="T223" s="462">
        <f t="shared" si="3"/>
        <v>0</v>
      </c>
      <c r="U223" s="377"/>
      <c r="V223" s="377"/>
      <c r="W223" s="31"/>
      <c r="X223" s="31"/>
      <c r="Y223" s="31"/>
      <c r="Z223" s="31"/>
      <c r="AA223" s="31"/>
      <c r="AB223" s="31"/>
      <c r="AC223" s="31"/>
      <c r="AD223" s="31"/>
      <c r="AE223" s="31"/>
      <c r="AR223" s="93" t="s">
        <v>148</v>
      </c>
      <c r="AT223" s="93" t="s">
        <v>143</v>
      </c>
      <c r="AU223" s="93" t="s">
        <v>86</v>
      </c>
      <c r="AY223" s="17" t="s">
        <v>141</v>
      </c>
      <c r="BE223" s="94">
        <f t="shared" si="4"/>
        <v>0</v>
      </c>
      <c r="BF223" s="94">
        <f t="shared" si="5"/>
        <v>0</v>
      </c>
      <c r="BG223" s="94">
        <f t="shared" si="6"/>
        <v>0</v>
      </c>
      <c r="BH223" s="94">
        <f t="shared" si="7"/>
        <v>0</v>
      </c>
      <c r="BI223" s="94">
        <f t="shared" si="8"/>
        <v>0</v>
      </c>
      <c r="BJ223" s="17" t="s">
        <v>84</v>
      </c>
      <c r="BK223" s="94">
        <f t="shared" si="9"/>
        <v>0</v>
      </c>
      <c r="BL223" s="17" t="s">
        <v>148</v>
      </c>
      <c r="BM223" s="93" t="s">
        <v>311</v>
      </c>
    </row>
    <row r="224" spans="1:65" s="2" customFormat="1" ht="21.75" customHeight="1">
      <c r="A224" s="377"/>
      <c r="B224" s="378"/>
      <c r="C224" s="452" t="s">
        <v>312</v>
      </c>
      <c r="D224" s="452" t="s">
        <v>143</v>
      </c>
      <c r="E224" s="453" t="s">
        <v>313</v>
      </c>
      <c r="F224" s="454" t="s">
        <v>314</v>
      </c>
      <c r="G224" s="455" t="s">
        <v>242</v>
      </c>
      <c r="H224" s="456">
        <v>3</v>
      </c>
      <c r="I224" s="92"/>
      <c r="J224" s="457">
        <f t="shared" si="0"/>
        <v>0</v>
      </c>
      <c r="K224" s="454" t="s">
        <v>147</v>
      </c>
      <c r="L224" s="378"/>
      <c r="M224" s="458" t="s">
        <v>1</v>
      </c>
      <c r="N224" s="459" t="s">
        <v>41</v>
      </c>
      <c r="O224" s="460"/>
      <c r="P224" s="461">
        <f t="shared" si="1"/>
        <v>0</v>
      </c>
      <c r="Q224" s="461">
        <v>0.05455</v>
      </c>
      <c r="R224" s="461">
        <f t="shared" si="2"/>
        <v>0.16365000000000002</v>
      </c>
      <c r="S224" s="461">
        <v>0</v>
      </c>
      <c r="T224" s="462">
        <f t="shared" si="3"/>
        <v>0</v>
      </c>
      <c r="U224" s="377"/>
      <c r="V224" s="377"/>
      <c r="W224" s="31"/>
      <c r="X224" s="31"/>
      <c r="Y224" s="31"/>
      <c r="Z224" s="31"/>
      <c r="AA224" s="31"/>
      <c r="AB224" s="31"/>
      <c r="AC224" s="31"/>
      <c r="AD224" s="31"/>
      <c r="AE224" s="31"/>
      <c r="AR224" s="93" t="s">
        <v>148</v>
      </c>
      <c r="AT224" s="93" t="s">
        <v>143</v>
      </c>
      <c r="AU224" s="93" t="s">
        <v>86</v>
      </c>
      <c r="AY224" s="17" t="s">
        <v>141</v>
      </c>
      <c r="BE224" s="94">
        <f t="shared" si="4"/>
        <v>0</v>
      </c>
      <c r="BF224" s="94">
        <f t="shared" si="5"/>
        <v>0</v>
      </c>
      <c r="BG224" s="94">
        <f t="shared" si="6"/>
        <v>0</v>
      </c>
      <c r="BH224" s="94">
        <f t="shared" si="7"/>
        <v>0</v>
      </c>
      <c r="BI224" s="94">
        <f t="shared" si="8"/>
        <v>0</v>
      </c>
      <c r="BJ224" s="17" t="s">
        <v>84</v>
      </c>
      <c r="BK224" s="94">
        <f t="shared" si="9"/>
        <v>0</v>
      </c>
      <c r="BL224" s="17" t="s">
        <v>148</v>
      </c>
      <c r="BM224" s="93" t="s">
        <v>315</v>
      </c>
    </row>
    <row r="225" spans="1:65" s="2" customFormat="1" ht="21.75" customHeight="1">
      <c r="A225" s="377"/>
      <c r="B225" s="378"/>
      <c r="C225" s="452" t="s">
        <v>316</v>
      </c>
      <c r="D225" s="452" t="s">
        <v>143</v>
      </c>
      <c r="E225" s="453" t="s">
        <v>317</v>
      </c>
      <c r="F225" s="454" t="s">
        <v>318</v>
      </c>
      <c r="G225" s="455" t="s">
        <v>242</v>
      </c>
      <c r="H225" s="456">
        <v>3</v>
      </c>
      <c r="I225" s="92"/>
      <c r="J225" s="457">
        <f t="shared" si="0"/>
        <v>0</v>
      </c>
      <c r="K225" s="454" t="s">
        <v>147</v>
      </c>
      <c r="L225" s="378"/>
      <c r="M225" s="458" t="s">
        <v>1</v>
      </c>
      <c r="N225" s="459" t="s">
        <v>41</v>
      </c>
      <c r="O225" s="460"/>
      <c r="P225" s="461">
        <f t="shared" si="1"/>
        <v>0</v>
      </c>
      <c r="Q225" s="461">
        <v>0.06355</v>
      </c>
      <c r="R225" s="461">
        <f t="shared" si="2"/>
        <v>0.19065</v>
      </c>
      <c r="S225" s="461">
        <v>0</v>
      </c>
      <c r="T225" s="462">
        <f t="shared" si="3"/>
        <v>0</v>
      </c>
      <c r="U225" s="377"/>
      <c r="V225" s="377"/>
      <c r="W225" s="31"/>
      <c r="X225" s="31"/>
      <c r="Y225" s="31"/>
      <c r="Z225" s="31"/>
      <c r="AA225" s="31"/>
      <c r="AB225" s="31"/>
      <c r="AC225" s="31"/>
      <c r="AD225" s="31"/>
      <c r="AE225" s="31"/>
      <c r="AR225" s="93" t="s">
        <v>148</v>
      </c>
      <c r="AT225" s="93" t="s">
        <v>143</v>
      </c>
      <c r="AU225" s="93" t="s">
        <v>86</v>
      </c>
      <c r="AY225" s="17" t="s">
        <v>141</v>
      </c>
      <c r="BE225" s="94">
        <f t="shared" si="4"/>
        <v>0</v>
      </c>
      <c r="BF225" s="94">
        <f t="shared" si="5"/>
        <v>0</v>
      </c>
      <c r="BG225" s="94">
        <f t="shared" si="6"/>
        <v>0</v>
      </c>
      <c r="BH225" s="94">
        <f t="shared" si="7"/>
        <v>0</v>
      </c>
      <c r="BI225" s="94">
        <f t="shared" si="8"/>
        <v>0</v>
      </c>
      <c r="BJ225" s="17" t="s">
        <v>84</v>
      </c>
      <c r="BK225" s="94">
        <f t="shared" si="9"/>
        <v>0</v>
      </c>
      <c r="BL225" s="17" t="s">
        <v>148</v>
      </c>
      <c r="BM225" s="93" t="s">
        <v>319</v>
      </c>
    </row>
    <row r="226" spans="1:65" s="2" customFormat="1" ht="21.75" customHeight="1">
      <c r="A226" s="377"/>
      <c r="B226" s="378"/>
      <c r="C226" s="452" t="s">
        <v>320</v>
      </c>
      <c r="D226" s="452" t="s">
        <v>143</v>
      </c>
      <c r="E226" s="453" t="s">
        <v>321</v>
      </c>
      <c r="F226" s="454" t="s">
        <v>322</v>
      </c>
      <c r="G226" s="455" t="s">
        <v>242</v>
      </c>
      <c r="H226" s="456">
        <v>14</v>
      </c>
      <c r="I226" s="92"/>
      <c r="J226" s="457">
        <f t="shared" si="0"/>
        <v>0</v>
      </c>
      <c r="K226" s="454" t="s">
        <v>147</v>
      </c>
      <c r="L226" s="378"/>
      <c r="M226" s="458" t="s">
        <v>1</v>
      </c>
      <c r="N226" s="459" t="s">
        <v>41</v>
      </c>
      <c r="O226" s="460"/>
      <c r="P226" s="461">
        <f t="shared" si="1"/>
        <v>0</v>
      </c>
      <c r="Q226" s="461">
        <v>0.09105</v>
      </c>
      <c r="R226" s="461">
        <f t="shared" si="2"/>
        <v>1.2747000000000002</v>
      </c>
      <c r="S226" s="461">
        <v>0</v>
      </c>
      <c r="T226" s="462">
        <f t="shared" si="3"/>
        <v>0</v>
      </c>
      <c r="U226" s="377"/>
      <c r="V226" s="377"/>
      <c r="W226" s="31"/>
      <c r="X226" s="31"/>
      <c r="Y226" s="31"/>
      <c r="Z226" s="31"/>
      <c r="AA226" s="31"/>
      <c r="AB226" s="31"/>
      <c r="AC226" s="31"/>
      <c r="AD226" s="31"/>
      <c r="AE226" s="31"/>
      <c r="AR226" s="93" t="s">
        <v>148</v>
      </c>
      <c r="AT226" s="93" t="s">
        <v>143</v>
      </c>
      <c r="AU226" s="93" t="s">
        <v>86</v>
      </c>
      <c r="AY226" s="17" t="s">
        <v>141</v>
      </c>
      <c r="BE226" s="94">
        <f t="shared" si="4"/>
        <v>0</v>
      </c>
      <c r="BF226" s="94">
        <f t="shared" si="5"/>
        <v>0</v>
      </c>
      <c r="BG226" s="94">
        <f t="shared" si="6"/>
        <v>0</v>
      </c>
      <c r="BH226" s="94">
        <f t="shared" si="7"/>
        <v>0</v>
      </c>
      <c r="BI226" s="94">
        <f t="shared" si="8"/>
        <v>0</v>
      </c>
      <c r="BJ226" s="17" t="s">
        <v>84</v>
      </c>
      <c r="BK226" s="94">
        <f t="shared" si="9"/>
        <v>0</v>
      </c>
      <c r="BL226" s="17" t="s">
        <v>148</v>
      </c>
      <c r="BM226" s="93" t="s">
        <v>323</v>
      </c>
    </row>
    <row r="227" spans="1:65" s="2" customFormat="1" ht="21.75" customHeight="1">
      <c r="A227" s="377"/>
      <c r="B227" s="378"/>
      <c r="C227" s="452" t="s">
        <v>324</v>
      </c>
      <c r="D227" s="452" t="s">
        <v>143</v>
      </c>
      <c r="E227" s="453" t="s">
        <v>325</v>
      </c>
      <c r="F227" s="454" t="s">
        <v>326</v>
      </c>
      <c r="G227" s="455" t="s">
        <v>242</v>
      </c>
      <c r="H227" s="456">
        <v>40</v>
      </c>
      <c r="I227" s="92"/>
      <c r="J227" s="457">
        <f t="shared" si="0"/>
        <v>0</v>
      </c>
      <c r="K227" s="454" t="s">
        <v>147</v>
      </c>
      <c r="L227" s="378"/>
      <c r="M227" s="458" t="s">
        <v>1</v>
      </c>
      <c r="N227" s="459" t="s">
        <v>41</v>
      </c>
      <c r="O227" s="460"/>
      <c r="P227" s="461">
        <f t="shared" si="1"/>
        <v>0</v>
      </c>
      <c r="Q227" s="461">
        <v>0.10905</v>
      </c>
      <c r="R227" s="461">
        <f t="shared" si="2"/>
        <v>4.362</v>
      </c>
      <c r="S227" s="461">
        <v>0</v>
      </c>
      <c r="T227" s="462">
        <f t="shared" si="3"/>
        <v>0</v>
      </c>
      <c r="U227" s="377"/>
      <c r="V227" s="377"/>
      <c r="W227" s="31"/>
      <c r="X227" s="31"/>
      <c r="Y227" s="31"/>
      <c r="Z227" s="31"/>
      <c r="AA227" s="31"/>
      <c r="AB227" s="31"/>
      <c r="AC227" s="31"/>
      <c r="AD227" s="31"/>
      <c r="AE227" s="31"/>
      <c r="AR227" s="93" t="s">
        <v>148</v>
      </c>
      <c r="AT227" s="93" t="s">
        <v>143</v>
      </c>
      <c r="AU227" s="93" t="s">
        <v>86</v>
      </c>
      <c r="AY227" s="17" t="s">
        <v>141</v>
      </c>
      <c r="BE227" s="94">
        <f t="shared" si="4"/>
        <v>0</v>
      </c>
      <c r="BF227" s="94">
        <f t="shared" si="5"/>
        <v>0</v>
      </c>
      <c r="BG227" s="94">
        <f t="shared" si="6"/>
        <v>0</v>
      </c>
      <c r="BH227" s="94">
        <f t="shared" si="7"/>
        <v>0</v>
      </c>
      <c r="BI227" s="94">
        <f t="shared" si="8"/>
        <v>0</v>
      </c>
      <c r="BJ227" s="17" t="s">
        <v>84</v>
      </c>
      <c r="BK227" s="94">
        <f t="shared" si="9"/>
        <v>0</v>
      </c>
      <c r="BL227" s="17" t="s">
        <v>148</v>
      </c>
      <c r="BM227" s="93" t="s">
        <v>327</v>
      </c>
    </row>
    <row r="228" spans="1:65" s="2" customFormat="1" ht="24">
      <c r="A228" s="377"/>
      <c r="B228" s="378"/>
      <c r="C228" s="452" t="s">
        <v>328</v>
      </c>
      <c r="D228" s="452" t="s">
        <v>143</v>
      </c>
      <c r="E228" s="453" t="s">
        <v>329</v>
      </c>
      <c r="F228" s="454" t="s">
        <v>330</v>
      </c>
      <c r="G228" s="455" t="s">
        <v>331</v>
      </c>
      <c r="H228" s="456">
        <v>42.5</v>
      </c>
      <c r="I228" s="92"/>
      <c r="J228" s="457">
        <f t="shared" si="0"/>
        <v>0</v>
      </c>
      <c r="K228" s="454" t="s">
        <v>147</v>
      </c>
      <c r="L228" s="378"/>
      <c r="M228" s="458" t="s">
        <v>1</v>
      </c>
      <c r="N228" s="459" t="s">
        <v>41</v>
      </c>
      <c r="O228" s="460"/>
      <c r="P228" s="461">
        <f t="shared" si="1"/>
        <v>0</v>
      </c>
      <c r="Q228" s="461">
        <v>0.00026</v>
      </c>
      <c r="R228" s="461">
        <f t="shared" si="2"/>
        <v>0.011049999999999999</v>
      </c>
      <c r="S228" s="461">
        <v>0</v>
      </c>
      <c r="T228" s="462">
        <f t="shared" si="3"/>
        <v>0</v>
      </c>
      <c r="U228" s="377"/>
      <c r="V228" s="377"/>
      <c r="W228" s="31"/>
      <c r="X228" s="31"/>
      <c r="Y228" s="31"/>
      <c r="Z228" s="31"/>
      <c r="AA228" s="31"/>
      <c r="AB228" s="31"/>
      <c r="AC228" s="31"/>
      <c r="AD228" s="31"/>
      <c r="AE228" s="31"/>
      <c r="AR228" s="93" t="s">
        <v>148</v>
      </c>
      <c r="AT228" s="93" t="s">
        <v>143</v>
      </c>
      <c r="AU228" s="93" t="s">
        <v>86</v>
      </c>
      <c r="AY228" s="17" t="s">
        <v>141</v>
      </c>
      <c r="BE228" s="94">
        <f t="shared" si="4"/>
        <v>0</v>
      </c>
      <c r="BF228" s="94">
        <f t="shared" si="5"/>
        <v>0</v>
      </c>
      <c r="BG228" s="94">
        <f t="shared" si="6"/>
        <v>0</v>
      </c>
      <c r="BH228" s="94">
        <f t="shared" si="7"/>
        <v>0</v>
      </c>
      <c r="BI228" s="94">
        <f t="shared" si="8"/>
        <v>0</v>
      </c>
      <c r="BJ228" s="17" t="s">
        <v>84</v>
      </c>
      <c r="BK228" s="94">
        <f t="shared" si="9"/>
        <v>0</v>
      </c>
      <c r="BL228" s="17" t="s">
        <v>148</v>
      </c>
      <c r="BM228" s="93" t="s">
        <v>332</v>
      </c>
    </row>
    <row r="229" spans="1:51" s="13" customFormat="1" ht="12">
      <c r="A229" s="463"/>
      <c r="B229" s="464"/>
      <c r="C229" s="463"/>
      <c r="D229" s="465" t="s">
        <v>150</v>
      </c>
      <c r="E229" s="466" t="s">
        <v>1</v>
      </c>
      <c r="F229" s="467" t="s">
        <v>333</v>
      </c>
      <c r="G229" s="463"/>
      <c r="H229" s="468">
        <v>42.5</v>
      </c>
      <c r="I229" s="96"/>
      <c r="J229" s="463"/>
      <c r="K229" s="463"/>
      <c r="L229" s="464"/>
      <c r="M229" s="469"/>
      <c r="N229" s="470"/>
      <c r="O229" s="470"/>
      <c r="P229" s="470"/>
      <c r="Q229" s="470"/>
      <c r="R229" s="470"/>
      <c r="S229" s="470"/>
      <c r="T229" s="471"/>
      <c r="U229" s="463"/>
      <c r="V229" s="463"/>
      <c r="AT229" s="95" t="s">
        <v>150</v>
      </c>
      <c r="AU229" s="95" t="s">
        <v>86</v>
      </c>
      <c r="AV229" s="13" t="s">
        <v>86</v>
      </c>
      <c r="AW229" s="13" t="s">
        <v>32</v>
      </c>
      <c r="AX229" s="13" t="s">
        <v>84</v>
      </c>
      <c r="AY229" s="95" t="s">
        <v>141</v>
      </c>
    </row>
    <row r="230" spans="1:65" s="2" customFormat="1" ht="21.75" customHeight="1">
      <c r="A230" s="377"/>
      <c r="B230" s="378"/>
      <c r="C230" s="452" t="s">
        <v>334</v>
      </c>
      <c r="D230" s="452" t="s">
        <v>143</v>
      </c>
      <c r="E230" s="453" t="s">
        <v>335</v>
      </c>
      <c r="F230" s="454" t="s">
        <v>336</v>
      </c>
      <c r="G230" s="455" t="s">
        <v>146</v>
      </c>
      <c r="H230" s="456">
        <v>1.942</v>
      </c>
      <c r="I230" s="92"/>
      <c r="J230" s="457">
        <f>ROUND(I230*H230,2)</f>
        <v>0</v>
      </c>
      <c r="K230" s="454" t="s">
        <v>147</v>
      </c>
      <c r="L230" s="378"/>
      <c r="M230" s="458" t="s">
        <v>1</v>
      </c>
      <c r="N230" s="459" t="s">
        <v>41</v>
      </c>
      <c r="O230" s="460"/>
      <c r="P230" s="461">
        <f>O230*H230</f>
        <v>0</v>
      </c>
      <c r="Q230" s="461">
        <v>2.45329</v>
      </c>
      <c r="R230" s="461">
        <f>Q230*H230</f>
        <v>4.76428918</v>
      </c>
      <c r="S230" s="461">
        <v>0</v>
      </c>
      <c r="T230" s="462">
        <f>S230*H230</f>
        <v>0</v>
      </c>
      <c r="U230" s="377"/>
      <c r="V230" s="377"/>
      <c r="W230" s="31"/>
      <c r="X230" s="31"/>
      <c r="Y230" s="31"/>
      <c r="Z230" s="31"/>
      <c r="AA230" s="31"/>
      <c r="AB230" s="31"/>
      <c r="AC230" s="31"/>
      <c r="AD230" s="31"/>
      <c r="AE230" s="31"/>
      <c r="AR230" s="93" t="s">
        <v>148</v>
      </c>
      <c r="AT230" s="93" t="s">
        <v>143</v>
      </c>
      <c r="AU230" s="93" t="s">
        <v>86</v>
      </c>
      <c r="AY230" s="17" t="s">
        <v>141</v>
      </c>
      <c r="BE230" s="94">
        <f>IF(N230="základní",J230,0)</f>
        <v>0</v>
      </c>
      <c r="BF230" s="94">
        <f>IF(N230="snížená",J230,0)</f>
        <v>0</v>
      </c>
      <c r="BG230" s="94">
        <f>IF(N230="zákl. přenesená",J230,0)</f>
        <v>0</v>
      </c>
      <c r="BH230" s="94">
        <f>IF(N230="sníž. přenesená",J230,0)</f>
        <v>0</v>
      </c>
      <c r="BI230" s="94">
        <f>IF(N230="nulová",J230,0)</f>
        <v>0</v>
      </c>
      <c r="BJ230" s="17" t="s">
        <v>84</v>
      </c>
      <c r="BK230" s="94">
        <f>ROUND(I230*H230,2)</f>
        <v>0</v>
      </c>
      <c r="BL230" s="17" t="s">
        <v>148</v>
      </c>
      <c r="BM230" s="93" t="s">
        <v>337</v>
      </c>
    </row>
    <row r="231" spans="1:51" s="13" customFormat="1" ht="12">
      <c r="A231" s="463"/>
      <c r="B231" s="464"/>
      <c r="C231" s="463"/>
      <c r="D231" s="465" t="s">
        <v>150</v>
      </c>
      <c r="E231" s="466" t="s">
        <v>1</v>
      </c>
      <c r="F231" s="467" t="s">
        <v>338</v>
      </c>
      <c r="G231" s="463"/>
      <c r="H231" s="468">
        <v>1.942</v>
      </c>
      <c r="I231" s="96"/>
      <c r="J231" s="463"/>
      <c r="K231" s="463"/>
      <c r="L231" s="464"/>
      <c r="M231" s="469"/>
      <c r="N231" s="470"/>
      <c r="O231" s="470"/>
      <c r="P231" s="470"/>
      <c r="Q231" s="470"/>
      <c r="R231" s="470"/>
      <c r="S231" s="470"/>
      <c r="T231" s="471"/>
      <c r="U231" s="463"/>
      <c r="V231" s="463"/>
      <c r="AT231" s="95" t="s">
        <v>150</v>
      </c>
      <c r="AU231" s="95" t="s">
        <v>86</v>
      </c>
      <c r="AV231" s="13" t="s">
        <v>86</v>
      </c>
      <c r="AW231" s="13" t="s">
        <v>32</v>
      </c>
      <c r="AX231" s="13" t="s">
        <v>84</v>
      </c>
      <c r="AY231" s="95" t="s">
        <v>141</v>
      </c>
    </row>
    <row r="232" spans="1:65" s="2" customFormat="1" ht="24">
      <c r="A232" s="377"/>
      <c r="B232" s="378"/>
      <c r="C232" s="452" t="s">
        <v>339</v>
      </c>
      <c r="D232" s="452" t="s">
        <v>143</v>
      </c>
      <c r="E232" s="453" t="s">
        <v>340</v>
      </c>
      <c r="F232" s="454" t="s">
        <v>341</v>
      </c>
      <c r="G232" s="455" t="s">
        <v>222</v>
      </c>
      <c r="H232" s="456">
        <v>20.748</v>
      </c>
      <c r="I232" s="92"/>
      <c r="J232" s="457">
        <f>ROUND(I232*H232,2)</f>
        <v>0</v>
      </c>
      <c r="K232" s="454" t="s">
        <v>147</v>
      </c>
      <c r="L232" s="378"/>
      <c r="M232" s="458" t="s">
        <v>1</v>
      </c>
      <c r="N232" s="459" t="s">
        <v>41</v>
      </c>
      <c r="O232" s="460"/>
      <c r="P232" s="461">
        <f>O232*H232</f>
        <v>0</v>
      </c>
      <c r="Q232" s="461">
        <v>0.00244</v>
      </c>
      <c r="R232" s="461">
        <f>Q232*H232</f>
        <v>0.05062512</v>
      </c>
      <c r="S232" s="461">
        <v>0</v>
      </c>
      <c r="T232" s="462">
        <f>S232*H232</f>
        <v>0</v>
      </c>
      <c r="U232" s="377"/>
      <c r="V232" s="377"/>
      <c r="W232" s="31"/>
      <c r="X232" s="31"/>
      <c r="Y232" s="31"/>
      <c r="Z232" s="31"/>
      <c r="AA232" s="31"/>
      <c r="AB232" s="31"/>
      <c r="AC232" s="31"/>
      <c r="AD232" s="31"/>
      <c r="AE232" s="31"/>
      <c r="AR232" s="93" t="s">
        <v>148</v>
      </c>
      <c r="AT232" s="93" t="s">
        <v>143</v>
      </c>
      <c r="AU232" s="93" t="s">
        <v>86</v>
      </c>
      <c r="AY232" s="17" t="s">
        <v>141</v>
      </c>
      <c r="BE232" s="94">
        <f>IF(N232="základní",J232,0)</f>
        <v>0</v>
      </c>
      <c r="BF232" s="94">
        <f>IF(N232="snížená",J232,0)</f>
        <v>0</v>
      </c>
      <c r="BG232" s="94">
        <f>IF(N232="zákl. přenesená",J232,0)</f>
        <v>0</v>
      </c>
      <c r="BH232" s="94">
        <f>IF(N232="sníž. přenesená",J232,0)</f>
        <v>0</v>
      </c>
      <c r="BI232" s="94">
        <f>IF(N232="nulová",J232,0)</f>
        <v>0</v>
      </c>
      <c r="BJ232" s="17" t="s">
        <v>84</v>
      </c>
      <c r="BK232" s="94">
        <f>ROUND(I232*H232,2)</f>
        <v>0</v>
      </c>
      <c r="BL232" s="17" t="s">
        <v>148</v>
      </c>
      <c r="BM232" s="93" t="s">
        <v>342</v>
      </c>
    </row>
    <row r="233" spans="1:51" s="13" customFormat="1" ht="12">
      <c r="A233" s="463"/>
      <c r="B233" s="464"/>
      <c r="C233" s="463"/>
      <c r="D233" s="465" t="s">
        <v>150</v>
      </c>
      <c r="E233" s="466" t="s">
        <v>1</v>
      </c>
      <c r="F233" s="467" t="s">
        <v>343</v>
      </c>
      <c r="G233" s="463"/>
      <c r="H233" s="468">
        <v>20.748</v>
      </c>
      <c r="I233" s="96"/>
      <c r="J233" s="463"/>
      <c r="K233" s="463"/>
      <c r="L233" s="464"/>
      <c r="M233" s="469"/>
      <c r="N233" s="470"/>
      <c r="O233" s="470"/>
      <c r="P233" s="470"/>
      <c r="Q233" s="470"/>
      <c r="R233" s="470"/>
      <c r="S233" s="470"/>
      <c r="T233" s="471"/>
      <c r="U233" s="463"/>
      <c r="V233" s="463"/>
      <c r="AT233" s="95" t="s">
        <v>150</v>
      </c>
      <c r="AU233" s="95" t="s">
        <v>86</v>
      </c>
      <c r="AV233" s="13" t="s">
        <v>86</v>
      </c>
      <c r="AW233" s="13" t="s">
        <v>32</v>
      </c>
      <c r="AX233" s="13" t="s">
        <v>84</v>
      </c>
      <c r="AY233" s="95" t="s">
        <v>141</v>
      </c>
    </row>
    <row r="234" spans="1:65" s="2" customFormat="1" ht="24">
      <c r="A234" s="377"/>
      <c r="B234" s="378"/>
      <c r="C234" s="452" t="s">
        <v>344</v>
      </c>
      <c r="D234" s="452" t="s">
        <v>143</v>
      </c>
      <c r="E234" s="453" t="s">
        <v>345</v>
      </c>
      <c r="F234" s="454" t="s">
        <v>346</v>
      </c>
      <c r="G234" s="455" t="s">
        <v>222</v>
      </c>
      <c r="H234" s="456">
        <v>20.748</v>
      </c>
      <c r="I234" s="92"/>
      <c r="J234" s="457">
        <f>ROUND(I234*H234,2)</f>
        <v>0</v>
      </c>
      <c r="K234" s="454" t="s">
        <v>147</v>
      </c>
      <c r="L234" s="378"/>
      <c r="M234" s="458" t="s">
        <v>1</v>
      </c>
      <c r="N234" s="459" t="s">
        <v>41</v>
      </c>
      <c r="O234" s="460"/>
      <c r="P234" s="461">
        <f>O234*H234</f>
        <v>0</v>
      </c>
      <c r="Q234" s="461">
        <v>0</v>
      </c>
      <c r="R234" s="461">
        <f>Q234*H234</f>
        <v>0</v>
      </c>
      <c r="S234" s="461">
        <v>0</v>
      </c>
      <c r="T234" s="462">
        <f>S234*H234</f>
        <v>0</v>
      </c>
      <c r="U234" s="377"/>
      <c r="V234" s="377"/>
      <c r="W234" s="31"/>
      <c r="X234" s="31"/>
      <c r="Y234" s="31"/>
      <c r="Z234" s="31"/>
      <c r="AA234" s="31"/>
      <c r="AB234" s="31"/>
      <c r="AC234" s="31"/>
      <c r="AD234" s="31"/>
      <c r="AE234" s="31"/>
      <c r="AR234" s="93" t="s">
        <v>148</v>
      </c>
      <c r="AT234" s="93" t="s">
        <v>143</v>
      </c>
      <c r="AU234" s="93" t="s">
        <v>86</v>
      </c>
      <c r="AY234" s="17" t="s">
        <v>141</v>
      </c>
      <c r="BE234" s="94">
        <f>IF(N234="základní",J234,0)</f>
        <v>0</v>
      </c>
      <c r="BF234" s="94">
        <f>IF(N234="snížená",J234,0)</f>
        <v>0</v>
      </c>
      <c r="BG234" s="94">
        <f>IF(N234="zákl. přenesená",J234,0)</f>
        <v>0</v>
      </c>
      <c r="BH234" s="94">
        <f>IF(N234="sníž. přenesená",J234,0)</f>
        <v>0</v>
      </c>
      <c r="BI234" s="94">
        <f>IF(N234="nulová",J234,0)</f>
        <v>0</v>
      </c>
      <c r="BJ234" s="17" t="s">
        <v>84</v>
      </c>
      <c r="BK234" s="94">
        <f>ROUND(I234*H234,2)</f>
        <v>0</v>
      </c>
      <c r="BL234" s="17" t="s">
        <v>148</v>
      </c>
      <c r="BM234" s="93" t="s">
        <v>347</v>
      </c>
    </row>
    <row r="235" spans="1:65" s="2" customFormat="1" ht="24">
      <c r="A235" s="377"/>
      <c r="B235" s="378"/>
      <c r="C235" s="452" t="s">
        <v>348</v>
      </c>
      <c r="D235" s="452" t="s">
        <v>143</v>
      </c>
      <c r="E235" s="453" t="s">
        <v>349</v>
      </c>
      <c r="F235" s="454" t="s">
        <v>350</v>
      </c>
      <c r="G235" s="455" t="s">
        <v>222</v>
      </c>
      <c r="H235" s="456">
        <v>20.748</v>
      </c>
      <c r="I235" s="92"/>
      <c r="J235" s="457">
        <f>ROUND(I235*H235,2)</f>
        <v>0</v>
      </c>
      <c r="K235" s="454" t="s">
        <v>147</v>
      </c>
      <c r="L235" s="378"/>
      <c r="M235" s="458" t="s">
        <v>1</v>
      </c>
      <c r="N235" s="459" t="s">
        <v>41</v>
      </c>
      <c r="O235" s="460"/>
      <c r="P235" s="461">
        <f>O235*H235</f>
        <v>0</v>
      </c>
      <c r="Q235" s="461">
        <v>0.0027</v>
      </c>
      <c r="R235" s="461">
        <f>Q235*H235</f>
        <v>0.0560196</v>
      </c>
      <c r="S235" s="461">
        <v>0</v>
      </c>
      <c r="T235" s="462">
        <f>S235*H235</f>
        <v>0</v>
      </c>
      <c r="U235" s="377"/>
      <c r="V235" s="377"/>
      <c r="W235" s="31"/>
      <c r="X235" s="31"/>
      <c r="Y235" s="31"/>
      <c r="Z235" s="31"/>
      <c r="AA235" s="31"/>
      <c r="AB235" s="31"/>
      <c r="AC235" s="31"/>
      <c r="AD235" s="31"/>
      <c r="AE235" s="31"/>
      <c r="AR235" s="93" t="s">
        <v>148</v>
      </c>
      <c r="AT235" s="93" t="s">
        <v>143</v>
      </c>
      <c r="AU235" s="93" t="s">
        <v>86</v>
      </c>
      <c r="AY235" s="17" t="s">
        <v>141</v>
      </c>
      <c r="BE235" s="94">
        <f>IF(N235="základní",J235,0)</f>
        <v>0</v>
      </c>
      <c r="BF235" s="94">
        <f>IF(N235="snížená",J235,0)</f>
        <v>0</v>
      </c>
      <c r="BG235" s="94">
        <f>IF(N235="zákl. přenesená",J235,0)</f>
        <v>0</v>
      </c>
      <c r="BH235" s="94">
        <f>IF(N235="sníž. přenesená",J235,0)</f>
        <v>0</v>
      </c>
      <c r="BI235" s="94">
        <f>IF(N235="nulová",J235,0)</f>
        <v>0</v>
      </c>
      <c r="BJ235" s="17" t="s">
        <v>84</v>
      </c>
      <c r="BK235" s="94">
        <f>ROUND(I235*H235,2)</f>
        <v>0</v>
      </c>
      <c r="BL235" s="17" t="s">
        <v>148</v>
      </c>
      <c r="BM235" s="93" t="s">
        <v>351</v>
      </c>
    </row>
    <row r="236" spans="1:65" s="2" customFormat="1" ht="21.75" customHeight="1">
      <c r="A236" s="377"/>
      <c r="B236" s="378"/>
      <c r="C236" s="452" t="s">
        <v>352</v>
      </c>
      <c r="D236" s="452" t="s">
        <v>143</v>
      </c>
      <c r="E236" s="453" t="s">
        <v>353</v>
      </c>
      <c r="F236" s="454" t="s">
        <v>354</v>
      </c>
      <c r="G236" s="455" t="s">
        <v>193</v>
      </c>
      <c r="H236" s="456">
        <v>0.201</v>
      </c>
      <c r="I236" s="92"/>
      <c r="J236" s="457">
        <f>ROUND(I236*H236,2)</f>
        <v>0</v>
      </c>
      <c r="K236" s="454" t="s">
        <v>147</v>
      </c>
      <c r="L236" s="378"/>
      <c r="M236" s="458" t="s">
        <v>1</v>
      </c>
      <c r="N236" s="459" t="s">
        <v>41</v>
      </c>
      <c r="O236" s="460"/>
      <c r="P236" s="461">
        <f>O236*H236</f>
        <v>0</v>
      </c>
      <c r="Q236" s="461">
        <v>1.05237</v>
      </c>
      <c r="R236" s="461">
        <f>Q236*H236</f>
        <v>0.21152637000000002</v>
      </c>
      <c r="S236" s="461">
        <v>0</v>
      </c>
      <c r="T236" s="462">
        <f>S236*H236</f>
        <v>0</v>
      </c>
      <c r="U236" s="377"/>
      <c r="V236" s="377"/>
      <c r="W236" s="31"/>
      <c r="X236" s="31"/>
      <c r="Y236" s="31"/>
      <c r="Z236" s="31"/>
      <c r="AA236" s="31"/>
      <c r="AB236" s="31"/>
      <c r="AC236" s="31"/>
      <c r="AD236" s="31"/>
      <c r="AE236" s="31"/>
      <c r="AR236" s="93" t="s">
        <v>148</v>
      </c>
      <c r="AT236" s="93" t="s">
        <v>143</v>
      </c>
      <c r="AU236" s="93" t="s">
        <v>86</v>
      </c>
      <c r="AY236" s="17" t="s">
        <v>141</v>
      </c>
      <c r="BE236" s="94">
        <f>IF(N236="základní",J236,0)</f>
        <v>0</v>
      </c>
      <c r="BF236" s="94">
        <f>IF(N236="snížená",J236,0)</f>
        <v>0</v>
      </c>
      <c r="BG236" s="94">
        <f>IF(N236="zákl. přenesená",J236,0)</f>
        <v>0</v>
      </c>
      <c r="BH236" s="94">
        <f>IF(N236="sníž. přenesená",J236,0)</f>
        <v>0</v>
      </c>
      <c r="BI236" s="94">
        <f>IF(N236="nulová",J236,0)</f>
        <v>0</v>
      </c>
      <c r="BJ236" s="17" t="s">
        <v>84</v>
      </c>
      <c r="BK236" s="94">
        <f>ROUND(I236*H236,2)</f>
        <v>0</v>
      </c>
      <c r="BL236" s="17" t="s">
        <v>148</v>
      </c>
      <c r="BM236" s="93" t="s">
        <v>355</v>
      </c>
    </row>
    <row r="237" spans="1:51" s="13" customFormat="1" ht="12">
      <c r="A237" s="463"/>
      <c r="B237" s="464"/>
      <c r="C237" s="463"/>
      <c r="D237" s="465" t="s">
        <v>150</v>
      </c>
      <c r="E237" s="466" t="s">
        <v>1</v>
      </c>
      <c r="F237" s="467" t="s">
        <v>356</v>
      </c>
      <c r="G237" s="463"/>
      <c r="H237" s="468">
        <v>0.201</v>
      </c>
      <c r="I237" s="96"/>
      <c r="J237" s="463"/>
      <c r="K237" s="463"/>
      <c r="L237" s="464"/>
      <c r="M237" s="469"/>
      <c r="N237" s="470"/>
      <c r="O237" s="470"/>
      <c r="P237" s="470"/>
      <c r="Q237" s="470"/>
      <c r="R237" s="470"/>
      <c r="S237" s="470"/>
      <c r="T237" s="471"/>
      <c r="U237" s="463"/>
      <c r="V237" s="463"/>
      <c r="AT237" s="95" t="s">
        <v>150</v>
      </c>
      <c r="AU237" s="95" t="s">
        <v>86</v>
      </c>
      <c r="AV237" s="13" t="s">
        <v>86</v>
      </c>
      <c r="AW237" s="13" t="s">
        <v>32</v>
      </c>
      <c r="AX237" s="13" t="s">
        <v>84</v>
      </c>
      <c r="AY237" s="95" t="s">
        <v>141</v>
      </c>
    </row>
    <row r="238" spans="1:65" s="2" customFormat="1" ht="24">
      <c r="A238" s="377"/>
      <c r="B238" s="378"/>
      <c r="C238" s="452" t="s">
        <v>357</v>
      </c>
      <c r="D238" s="452" t="s">
        <v>143</v>
      </c>
      <c r="E238" s="453" t="s">
        <v>358</v>
      </c>
      <c r="F238" s="454" t="s">
        <v>359</v>
      </c>
      <c r="G238" s="455" t="s">
        <v>222</v>
      </c>
      <c r="H238" s="456">
        <v>24.446</v>
      </c>
      <c r="I238" s="92"/>
      <c r="J238" s="457">
        <f>ROUND(I238*H238,2)</f>
        <v>0</v>
      </c>
      <c r="K238" s="454" t="s">
        <v>147</v>
      </c>
      <c r="L238" s="378"/>
      <c r="M238" s="458" t="s">
        <v>1</v>
      </c>
      <c r="N238" s="459" t="s">
        <v>41</v>
      </c>
      <c r="O238" s="460"/>
      <c r="P238" s="461">
        <f>O238*H238</f>
        <v>0</v>
      </c>
      <c r="Q238" s="461">
        <v>0.06843</v>
      </c>
      <c r="R238" s="461">
        <f>Q238*H238</f>
        <v>1.67283978</v>
      </c>
      <c r="S238" s="461">
        <v>0</v>
      </c>
      <c r="T238" s="462">
        <f>S238*H238</f>
        <v>0</v>
      </c>
      <c r="U238" s="377"/>
      <c r="V238" s="377"/>
      <c r="W238" s="31"/>
      <c r="X238" s="31"/>
      <c r="Y238" s="31"/>
      <c r="Z238" s="31"/>
      <c r="AA238" s="31"/>
      <c r="AB238" s="31"/>
      <c r="AC238" s="31"/>
      <c r="AD238" s="31"/>
      <c r="AE238" s="31"/>
      <c r="AR238" s="93" t="s">
        <v>148</v>
      </c>
      <c r="AT238" s="93" t="s">
        <v>143</v>
      </c>
      <c r="AU238" s="93" t="s">
        <v>86</v>
      </c>
      <c r="AY238" s="17" t="s">
        <v>141</v>
      </c>
      <c r="BE238" s="94">
        <f>IF(N238="základní",J238,0)</f>
        <v>0</v>
      </c>
      <c r="BF238" s="94">
        <f>IF(N238="snížená",J238,0)</f>
        <v>0</v>
      </c>
      <c r="BG238" s="94">
        <f>IF(N238="zákl. přenesená",J238,0)</f>
        <v>0</v>
      </c>
      <c r="BH238" s="94">
        <f>IF(N238="sníž. přenesená",J238,0)</f>
        <v>0</v>
      </c>
      <c r="BI238" s="94">
        <f>IF(N238="nulová",J238,0)</f>
        <v>0</v>
      </c>
      <c r="BJ238" s="17" t="s">
        <v>84</v>
      </c>
      <c r="BK238" s="94">
        <f>ROUND(I238*H238,2)</f>
        <v>0</v>
      </c>
      <c r="BL238" s="17" t="s">
        <v>148</v>
      </c>
      <c r="BM238" s="93" t="s">
        <v>360</v>
      </c>
    </row>
    <row r="239" spans="1:51" s="13" customFormat="1" ht="12">
      <c r="A239" s="463"/>
      <c r="B239" s="464"/>
      <c r="C239" s="463"/>
      <c r="D239" s="465" t="s">
        <v>150</v>
      </c>
      <c r="E239" s="466" t="s">
        <v>1</v>
      </c>
      <c r="F239" s="467" t="s">
        <v>361</v>
      </c>
      <c r="G239" s="463"/>
      <c r="H239" s="468">
        <v>24.446</v>
      </c>
      <c r="I239" s="96"/>
      <c r="J239" s="463"/>
      <c r="K239" s="463"/>
      <c r="L239" s="464"/>
      <c r="M239" s="469"/>
      <c r="N239" s="470"/>
      <c r="O239" s="470"/>
      <c r="P239" s="470"/>
      <c r="Q239" s="470"/>
      <c r="R239" s="470"/>
      <c r="S239" s="470"/>
      <c r="T239" s="471"/>
      <c r="U239" s="463"/>
      <c r="V239" s="463"/>
      <c r="AT239" s="95" t="s">
        <v>150</v>
      </c>
      <c r="AU239" s="95" t="s">
        <v>86</v>
      </c>
      <c r="AV239" s="13" t="s">
        <v>86</v>
      </c>
      <c r="AW239" s="13" t="s">
        <v>32</v>
      </c>
      <c r="AX239" s="13" t="s">
        <v>84</v>
      </c>
      <c r="AY239" s="95" t="s">
        <v>141</v>
      </c>
    </row>
    <row r="240" spans="1:65" s="2" customFormat="1" ht="24">
      <c r="A240" s="377"/>
      <c r="B240" s="378"/>
      <c r="C240" s="452" t="s">
        <v>362</v>
      </c>
      <c r="D240" s="452" t="s">
        <v>143</v>
      </c>
      <c r="E240" s="453" t="s">
        <v>363</v>
      </c>
      <c r="F240" s="454" t="s">
        <v>364</v>
      </c>
      <c r="G240" s="455" t="s">
        <v>222</v>
      </c>
      <c r="H240" s="456">
        <v>109.914</v>
      </c>
      <c r="I240" s="92"/>
      <c r="J240" s="457">
        <f>ROUND(I240*H240,2)</f>
        <v>0</v>
      </c>
      <c r="K240" s="454" t="s">
        <v>147</v>
      </c>
      <c r="L240" s="378"/>
      <c r="M240" s="458" t="s">
        <v>1</v>
      </c>
      <c r="N240" s="459" t="s">
        <v>41</v>
      </c>
      <c r="O240" s="460"/>
      <c r="P240" s="461">
        <f>O240*H240</f>
        <v>0</v>
      </c>
      <c r="Q240" s="461">
        <v>0.08731</v>
      </c>
      <c r="R240" s="461">
        <f>Q240*H240</f>
        <v>9.59659134</v>
      </c>
      <c r="S240" s="461">
        <v>0</v>
      </c>
      <c r="T240" s="462">
        <f>S240*H240</f>
        <v>0</v>
      </c>
      <c r="U240" s="377"/>
      <c r="V240" s="377"/>
      <c r="W240" s="31"/>
      <c r="X240" s="31"/>
      <c r="Y240" s="31"/>
      <c r="Z240" s="31"/>
      <c r="AA240" s="31"/>
      <c r="AB240" s="31"/>
      <c r="AC240" s="31"/>
      <c r="AD240" s="31"/>
      <c r="AE240" s="31"/>
      <c r="AR240" s="93" t="s">
        <v>148</v>
      </c>
      <c r="AT240" s="93" t="s">
        <v>143</v>
      </c>
      <c r="AU240" s="93" t="s">
        <v>86</v>
      </c>
      <c r="AY240" s="17" t="s">
        <v>141</v>
      </c>
      <c r="BE240" s="94">
        <f>IF(N240="základní",J240,0)</f>
        <v>0</v>
      </c>
      <c r="BF240" s="94">
        <f>IF(N240="snížená",J240,0)</f>
        <v>0</v>
      </c>
      <c r="BG240" s="94">
        <f>IF(N240="zákl. přenesená",J240,0)</f>
        <v>0</v>
      </c>
      <c r="BH240" s="94">
        <f>IF(N240="sníž. přenesená",J240,0)</f>
        <v>0</v>
      </c>
      <c r="BI240" s="94">
        <f>IF(N240="nulová",J240,0)</f>
        <v>0</v>
      </c>
      <c r="BJ240" s="17" t="s">
        <v>84</v>
      </c>
      <c r="BK240" s="94">
        <f>ROUND(I240*H240,2)</f>
        <v>0</v>
      </c>
      <c r="BL240" s="17" t="s">
        <v>148</v>
      </c>
      <c r="BM240" s="93" t="s">
        <v>365</v>
      </c>
    </row>
    <row r="241" spans="1:51" s="13" customFormat="1" ht="45">
      <c r="A241" s="463"/>
      <c r="B241" s="464"/>
      <c r="C241" s="463"/>
      <c r="D241" s="465" t="s">
        <v>150</v>
      </c>
      <c r="E241" s="466" t="s">
        <v>1</v>
      </c>
      <c r="F241" s="467" t="s">
        <v>366</v>
      </c>
      <c r="G241" s="463"/>
      <c r="H241" s="468">
        <v>124.492</v>
      </c>
      <c r="I241" s="96"/>
      <c r="J241" s="463"/>
      <c r="K241" s="463"/>
      <c r="L241" s="464"/>
      <c r="M241" s="469"/>
      <c r="N241" s="470"/>
      <c r="O241" s="470"/>
      <c r="P241" s="470"/>
      <c r="Q241" s="470"/>
      <c r="R241" s="470"/>
      <c r="S241" s="470"/>
      <c r="T241" s="471"/>
      <c r="U241" s="463"/>
      <c r="V241" s="463"/>
      <c r="AT241" s="95" t="s">
        <v>150</v>
      </c>
      <c r="AU241" s="95" t="s">
        <v>86</v>
      </c>
      <c r="AV241" s="13" t="s">
        <v>86</v>
      </c>
      <c r="AW241" s="13" t="s">
        <v>32</v>
      </c>
      <c r="AX241" s="13" t="s">
        <v>76</v>
      </c>
      <c r="AY241" s="95" t="s">
        <v>141</v>
      </c>
    </row>
    <row r="242" spans="1:51" s="13" customFormat="1" ht="12">
      <c r="A242" s="463"/>
      <c r="B242" s="464"/>
      <c r="C242" s="463"/>
      <c r="D242" s="465" t="s">
        <v>150</v>
      </c>
      <c r="E242" s="466" t="s">
        <v>1</v>
      </c>
      <c r="F242" s="467" t="s">
        <v>367</v>
      </c>
      <c r="G242" s="463"/>
      <c r="H242" s="468">
        <v>-14.578</v>
      </c>
      <c r="I242" s="96"/>
      <c r="J242" s="463"/>
      <c r="K242" s="463"/>
      <c r="L242" s="464"/>
      <c r="M242" s="469"/>
      <c r="N242" s="470"/>
      <c r="O242" s="470"/>
      <c r="P242" s="470"/>
      <c r="Q242" s="470"/>
      <c r="R242" s="470"/>
      <c r="S242" s="470"/>
      <c r="T242" s="471"/>
      <c r="U242" s="463"/>
      <c r="V242" s="463"/>
      <c r="AT242" s="95" t="s">
        <v>150</v>
      </c>
      <c r="AU242" s="95" t="s">
        <v>86</v>
      </c>
      <c r="AV242" s="13" t="s">
        <v>86</v>
      </c>
      <c r="AW242" s="13" t="s">
        <v>32</v>
      </c>
      <c r="AX242" s="13" t="s">
        <v>76</v>
      </c>
      <c r="AY242" s="95" t="s">
        <v>141</v>
      </c>
    </row>
    <row r="243" spans="1:51" s="14" customFormat="1" ht="12">
      <c r="A243" s="472"/>
      <c r="B243" s="473"/>
      <c r="C243" s="472"/>
      <c r="D243" s="465" t="s">
        <v>150</v>
      </c>
      <c r="E243" s="474" t="s">
        <v>1</v>
      </c>
      <c r="F243" s="475" t="s">
        <v>159</v>
      </c>
      <c r="G243" s="472"/>
      <c r="H243" s="476">
        <v>109.914</v>
      </c>
      <c r="I243" s="98"/>
      <c r="J243" s="472"/>
      <c r="K243" s="472"/>
      <c r="L243" s="473"/>
      <c r="M243" s="477"/>
      <c r="N243" s="478"/>
      <c r="O243" s="478"/>
      <c r="P243" s="478"/>
      <c r="Q243" s="478"/>
      <c r="R243" s="478"/>
      <c r="S243" s="478"/>
      <c r="T243" s="479"/>
      <c r="U243" s="472"/>
      <c r="V243" s="472"/>
      <c r="AT243" s="97" t="s">
        <v>150</v>
      </c>
      <c r="AU243" s="97" t="s">
        <v>86</v>
      </c>
      <c r="AV243" s="14" t="s">
        <v>148</v>
      </c>
      <c r="AW243" s="14" t="s">
        <v>32</v>
      </c>
      <c r="AX243" s="14" t="s">
        <v>84</v>
      </c>
      <c r="AY243" s="97" t="s">
        <v>141</v>
      </c>
    </row>
    <row r="244" spans="1:65" s="2" customFormat="1" ht="16.5" customHeight="1">
      <c r="A244" s="377"/>
      <c r="B244" s="378"/>
      <c r="C244" s="452" t="s">
        <v>368</v>
      </c>
      <c r="D244" s="452" t="s">
        <v>143</v>
      </c>
      <c r="E244" s="453" t="s">
        <v>369</v>
      </c>
      <c r="F244" s="454" t="s">
        <v>370</v>
      </c>
      <c r="G244" s="455" t="s">
        <v>222</v>
      </c>
      <c r="H244" s="456">
        <v>6.714</v>
      </c>
      <c r="I244" s="92"/>
      <c r="J244" s="457">
        <f>ROUND(I244*H244,2)</f>
        <v>0</v>
      </c>
      <c r="K244" s="454" t="s">
        <v>147</v>
      </c>
      <c r="L244" s="378"/>
      <c r="M244" s="458" t="s">
        <v>1</v>
      </c>
      <c r="N244" s="459" t="s">
        <v>41</v>
      </c>
      <c r="O244" s="460"/>
      <c r="P244" s="461">
        <f>O244*H244</f>
        <v>0</v>
      </c>
      <c r="Q244" s="461">
        <v>0.06177</v>
      </c>
      <c r="R244" s="461">
        <f>Q244*H244</f>
        <v>0.41472378000000004</v>
      </c>
      <c r="S244" s="461">
        <v>0</v>
      </c>
      <c r="T244" s="462">
        <f>S244*H244</f>
        <v>0</v>
      </c>
      <c r="U244" s="377"/>
      <c r="V244" s="377"/>
      <c r="W244" s="31"/>
      <c r="X244" s="31"/>
      <c r="Y244" s="31"/>
      <c r="Z244" s="31"/>
      <c r="AA244" s="31"/>
      <c r="AB244" s="31"/>
      <c r="AC244" s="31"/>
      <c r="AD244" s="31"/>
      <c r="AE244" s="31"/>
      <c r="AR244" s="93" t="s">
        <v>148</v>
      </c>
      <c r="AT244" s="93" t="s">
        <v>143</v>
      </c>
      <c r="AU244" s="93" t="s">
        <v>86</v>
      </c>
      <c r="AY244" s="17" t="s">
        <v>141</v>
      </c>
      <c r="BE244" s="94">
        <f>IF(N244="základní",J244,0)</f>
        <v>0</v>
      </c>
      <c r="BF244" s="94">
        <f>IF(N244="snížená",J244,0)</f>
        <v>0</v>
      </c>
      <c r="BG244" s="94">
        <f>IF(N244="zákl. přenesená",J244,0)</f>
        <v>0</v>
      </c>
      <c r="BH244" s="94">
        <f>IF(N244="sníž. přenesená",J244,0)</f>
        <v>0</v>
      </c>
      <c r="BI244" s="94">
        <f>IF(N244="nulová",J244,0)</f>
        <v>0</v>
      </c>
      <c r="BJ244" s="17" t="s">
        <v>84</v>
      </c>
      <c r="BK244" s="94">
        <f>ROUND(I244*H244,2)</f>
        <v>0</v>
      </c>
      <c r="BL244" s="17" t="s">
        <v>148</v>
      </c>
      <c r="BM244" s="93" t="s">
        <v>371</v>
      </c>
    </row>
    <row r="245" spans="1:51" s="13" customFormat="1" ht="12">
      <c r="A245" s="463"/>
      <c r="B245" s="464"/>
      <c r="C245" s="463"/>
      <c r="D245" s="465" t="s">
        <v>150</v>
      </c>
      <c r="E245" s="466" t="s">
        <v>1</v>
      </c>
      <c r="F245" s="467" t="s">
        <v>372</v>
      </c>
      <c r="G245" s="463"/>
      <c r="H245" s="468">
        <v>6.714</v>
      </c>
      <c r="I245" s="463"/>
      <c r="J245" s="463"/>
      <c r="K245" s="463"/>
      <c r="L245" s="464"/>
      <c r="M245" s="469"/>
      <c r="N245" s="470"/>
      <c r="O245" s="470"/>
      <c r="P245" s="470"/>
      <c r="Q245" s="470"/>
      <c r="R245" s="470"/>
      <c r="S245" s="470"/>
      <c r="T245" s="471"/>
      <c r="U245" s="463"/>
      <c r="V245" s="463"/>
      <c r="AT245" s="95" t="s">
        <v>150</v>
      </c>
      <c r="AU245" s="95" t="s">
        <v>86</v>
      </c>
      <c r="AV245" s="13" t="s">
        <v>86</v>
      </c>
      <c r="AW245" s="13" t="s">
        <v>32</v>
      </c>
      <c r="AX245" s="13" t="s">
        <v>84</v>
      </c>
      <c r="AY245" s="95" t="s">
        <v>141</v>
      </c>
    </row>
    <row r="246" spans="1:65" s="2" customFormat="1" ht="16.5" customHeight="1">
      <c r="A246" s="377"/>
      <c r="B246" s="378"/>
      <c r="C246" s="452" t="s">
        <v>373</v>
      </c>
      <c r="D246" s="452" t="s">
        <v>143</v>
      </c>
      <c r="E246" s="453" t="s">
        <v>374</v>
      </c>
      <c r="F246" s="454" t="s">
        <v>375</v>
      </c>
      <c r="G246" s="455" t="s">
        <v>222</v>
      </c>
      <c r="H246" s="456">
        <v>10.392</v>
      </c>
      <c r="I246" s="92"/>
      <c r="J246" s="457">
        <f>ROUND(I246*H246,2)</f>
        <v>0</v>
      </c>
      <c r="K246" s="454" t="s">
        <v>147</v>
      </c>
      <c r="L246" s="378"/>
      <c r="M246" s="458" t="s">
        <v>1</v>
      </c>
      <c r="N246" s="459" t="s">
        <v>41</v>
      </c>
      <c r="O246" s="460"/>
      <c r="P246" s="461">
        <f>O246*H246</f>
        <v>0</v>
      </c>
      <c r="Q246" s="461">
        <v>0.07991</v>
      </c>
      <c r="R246" s="461">
        <f>Q246*H246</f>
        <v>0.8304247199999999</v>
      </c>
      <c r="S246" s="461">
        <v>0</v>
      </c>
      <c r="T246" s="462">
        <f>S246*H246</f>
        <v>0</v>
      </c>
      <c r="U246" s="377"/>
      <c r="V246" s="377"/>
      <c r="W246" s="31"/>
      <c r="X246" s="31"/>
      <c r="Y246" s="31"/>
      <c r="Z246" s="31"/>
      <c r="AA246" s="31"/>
      <c r="AB246" s="31"/>
      <c r="AC246" s="31"/>
      <c r="AD246" s="31"/>
      <c r="AE246" s="31"/>
      <c r="AR246" s="93" t="s">
        <v>148</v>
      </c>
      <c r="AT246" s="93" t="s">
        <v>143</v>
      </c>
      <c r="AU246" s="93" t="s">
        <v>86</v>
      </c>
      <c r="AY246" s="17" t="s">
        <v>141</v>
      </c>
      <c r="BE246" s="94">
        <f>IF(N246="základní",J246,0)</f>
        <v>0</v>
      </c>
      <c r="BF246" s="94">
        <f>IF(N246="snížená",J246,0)</f>
        <v>0</v>
      </c>
      <c r="BG246" s="94">
        <f>IF(N246="zákl. přenesená",J246,0)</f>
        <v>0</v>
      </c>
      <c r="BH246" s="94">
        <f>IF(N246="sníž. přenesená",J246,0)</f>
        <v>0</v>
      </c>
      <c r="BI246" s="94">
        <f>IF(N246="nulová",J246,0)</f>
        <v>0</v>
      </c>
      <c r="BJ246" s="17" t="s">
        <v>84</v>
      </c>
      <c r="BK246" s="94">
        <f>ROUND(I246*H246,2)</f>
        <v>0</v>
      </c>
      <c r="BL246" s="17" t="s">
        <v>148</v>
      </c>
      <c r="BM246" s="93" t="s">
        <v>376</v>
      </c>
    </row>
    <row r="247" spans="1:51" s="13" customFormat="1" ht="22.5">
      <c r="A247" s="463"/>
      <c r="B247" s="464"/>
      <c r="C247" s="463"/>
      <c r="D247" s="465" t="s">
        <v>150</v>
      </c>
      <c r="E247" s="466" t="s">
        <v>1</v>
      </c>
      <c r="F247" s="467" t="s">
        <v>377</v>
      </c>
      <c r="G247" s="463"/>
      <c r="H247" s="468">
        <v>10.392</v>
      </c>
      <c r="I247" s="463"/>
      <c r="J247" s="463"/>
      <c r="K247" s="463"/>
      <c r="L247" s="464"/>
      <c r="M247" s="469"/>
      <c r="N247" s="470"/>
      <c r="O247" s="470"/>
      <c r="P247" s="470"/>
      <c r="Q247" s="470"/>
      <c r="R247" s="470"/>
      <c r="S247" s="470"/>
      <c r="T247" s="471"/>
      <c r="U247" s="463"/>
      <c r="V247" s="463"/>
      <c r="AT247" s="95" t="s">
        <v>150</v>
      </c>
      <c r="AU247" s="95" t="s">
        <v>86</v>
      </c>
      <c r="AV247" s="13" t="s">
        <v>86</v>
      </c>
      <c r="AW247" s="13" t="s">
        <v>32</v>
      </c>
      <c r="AX247" s="13" t="s">
        <v>84</v>
      </c>
      <c r="AY247" s="95" t="s">
        <v>141</v>
      </c>
    </row>
    <row r="248" spans="1:63" s="12" customFormat="1" ht="22.9" customHeight="1">
      <c r="A248" s="369"/>
      <c r="B248" s="442"/>
      <c r="C248" s="369"/>
      <c r="D248" s="443" t="s">
        <v>75</v>
      </c>
      <c r="E248" s="450" t="s">
        <v>148</v>
      </c>
      <c r="F248" s="450" t="s">
        <v>378</v>
      </c>
      <c r="G248" s="369"/>
      <c r="H248" s="369"/>
      <c r="I248" s="369"/>
      <c r="J248" s="451">
        <f>BK248</f>
        <v>0</v>
      </c>
      <c r="K248" s="369"/>
      <c r="L248" s="442"/>
      <c r="M248" s="446"/>
      <c r="N248" s="447"/>
      <c r="O248" s="447"/>
      <c r="P248" s="448">
        <f>SUM(P249:P279)</f>
        <v>0</v>
      </c>
      <c r="Q248" s="447"/>
      <c r="R248" s="448">
        <f>SUM(R249:R279)</f>
        <v>297.60610994000007</v>
      </c>
      <c r="S248" s="447"/>
      <c r="T248" s="449">
        <f>SUM(T249:T279)</f>
        <v>0</v>
      </c>
      <c r="U248" s="369"/>
      <c r="V248" s="369"/>
      <c r="AR248" s="88" t="s">
        <v>84</v>
      </c>
      <c r="AT248" s="90" t="s">
        <v>75</v>
      </c>
      <c r="AU248" s="90" t="s">
        <v>84</v>
      </c>
      <c r="AY248" s="88" t="s">
        <v>141</v>
      </c>
      <c r="BK248" s="91">
        <f>SUM(BK249:BK279)</f>
        <v>0</v>
      </c>
    </row>
    <row r="249" spans="1:65" s="2" customFormat="1" ht="24">
      <c r="A249" s="377"/>
      <c r="B249" s="378"/>
      <c r="C249" s="452" t="s">
        <v>379</v>
      </c>
      <c r="D249" s="452" t="s">
        <v>143</v>
      </c>
      <c r="E249" s="453" t="s">
        <v>380</v>
      </c>
      <c r="F249" s="454" t="s">
        <v>381</v>
      </c>
      <c r="G249" s="455" t="s">
        <v>222</v>
      </c>
      <c r="H249" s="456">
        <v>371.915</v>
      </c>
      <c r="I249" s="92"/>
      <c r="J249" s="457">
        <f>ROUND(I249*H249,2)</f>
        <v>0</v>
      </c>
      <c r="K249" s="454" t="s">
        <v>1</v>
      </c>
      <c r="L249" s="378"/>
      <c r="M249" s="458" t="s">
        <v>1</v>
      </c>
      <c r="N249" s="459" t="s">
        <v>41</v>
      </c>
      <c r="O249" s="460"/>
      <c r="P249" s="461">
        <f>O249*H249</f>
        <v>0</v>
      </c>
      <c r="Q249" s="461">
        <v>0.6</v>
      </c>
      <c r="R249" s="461">
        <f>Q249*H249</f>
        <v>223.149</v>
      </c>
      <c r="S249" s="461">
        <v>0</v>
      </c>
      <c r="T249" s="462">
        <f>S249*H249</f>
        <v>0</v>
      </c>
      <c r="U249" s="377"/>
      <c r="V249" s="377"/>
      <c r="W249" s="31"/>
      <c r="X249" s="31"/>
      <c r="Y249" s="31"/>
      <c r="Z249" s="31"/>
      <c r="AA249" s="31"/>
      <c r="AB249" s="31"/>
      <c r="AC249" s="31"/>
      <c r="AD249" s="31"/>
      <c r="AE249" s="31"/>
      <c r="AR249" s="93" t="s">
        <v>148</v>
      </c>
      <c r="AT249" s="93" t="s">
        <v>143</v>
      </c>
      <c r="AU249" s="93" t="s">
        <v>86</v>
      </c>
      <c r="AY249" s="17" t="s">
        <v>141</v>
      </c>
      <c r="BE249" s="94">
        <f>IF(N249="základní",J249,0)</f>
        <v>0</v>
      </c>
      <c r="BF249" s="94">
        <f>IF(N249="snížená",J249,0)</f>
        <v>0</v>
      </c>
      <c r="BG249" s="94">
        <f>IF(N249="zákl. přenesená",J249,0)</f>
        <v>0</v>
      </c>
      <c r="BH249" s="94">
        <f>IF(N249="sníž. přenesená",J249,0)</f>
        <v>0</v>
      </c>
      <c r="BI249" s="94">
        <f>IF(N249="nulová",J249,0)</f>
        <v>0</v>
      </c>
      <c r="BJ249" s="17" t="s">
        <v>84</v>
      </c>
      <c r="BK249" s="94">
        <f>ROUND(I249*H249,2)</f>
        <v>0</v>
      </c>
      <c r="BL249" s="17" t="s">
        <v>148</v>
      </c>
      <c r="BM249" s="93" t="s">
        <v>382</v>
      </c>
    </row>
    <row r="250" spans="1:51" s="13" customFormat="1" ht="33.75">
      <c r="A250" s="463"/>
      <c r="B250" s="464"/>
      <c r="C250" s="463"/>
      <c r="D250" s="465" t="s">
        <v>150</v>
      </c>
      <c r="E250" s="466" t="s">
        <v>1</v>
      </c>
      <c r="F250" s="467" t="s">
        <v>383</v>
      </c>
      <c r="G250" s="463"/>
      <c r="H250" s="468">
        <v>328.805</v>
      </c>
      <c r="I250" s="96"/>
      <c r="J250" s="463"/>
      <c r="K250" s="463"/>
      <c r="L250" s="464"/>
      <c r="M250" s="469"/>
      <c r="N250" s="470"/>
      <c r="O250" s="470"/>
      <c r="P250" s="470"/>
      <c r="Q250" s="470"/>
      <c r="R250" s="470"/>
      <c r="S250" s="470"/>
      <c r="T250" s="471"/>
      <c r="U250" s="463"/>
      <c r="V250" s="463"/>
      <c r="AT250" s="95" t="s">
        <v>150</v>
      </c>
      <c r="AU250" s="95" t="s">
        <v>86</v>
      </c>
      <c r="AV250" s="13" t="s">
        <v>86</v>
      </c>
      <c r="AW250" s="13" t="s">
        <v>32</v>
      </c>
      <c r="AX250" s="13" t="s">
        <v>76</v>
      </c>
      <c r="AY250" s="95" t="s">
        <v>141</v>
      </c>
    </row>
    <row r="251" spans="1:51" s="13" customFormat="1" ht="12">
      <c r="A251" s="463"/>
      <c r="B251" s="464"/>
      <c r="C251" s="463"/>
      <c r="D251" s="465" t="s">
        <v>150</v>
      </c>
      <c r="E251" s="466" t="s">
        <v>1</v>
      </c>
      <c r="F251" s="467" t="s">
        <v>384</v>
      </c>
      <c r="G251" s="463"/>
      <c r="H251" s="468">
        <v>43.11</v>
      </c>
      <c r="I251" s="96"/>
      <c r="J251" s="463"/>
      <c r="K251" s="463"/>
      <c r="L251" s="464"/>
      <c r="M251" s="469"/>
      <c r="N251" s="470"/>
      <c r="O251" s="470"/>
      <c r="P251" s="470"/>
      <c r="Q251" s="470"/>
      <c r="R251" s="470"/>
      <c r="S251" s="470"/>
      <c r="T251" s="471"/>
      <c r="U251" s="463"/>
      <c r="V251" s="463"/>
      <c r="AT251" s="95" t="s">
        <v>150</v>
      </c>
      <c r="AU251" s="95" t="s">
        <v>86</v>
      </c>
      <c r="AV251" s="13" t="s">
        <v>86</v>
      </c>
      <c r="AW251" s="13" t="s">
        <v>32</v>
      </c>
      <c r="AX251" s="13" t="s">
        <v>76</v>
      </c>
      <c r="AY251" s="95" t="s">
        <v>141</v>
      </c>
    </row>
    <row r="252" spans="1:51" s="14" customFormat="1" ht="12">
      <c r="A252" s="472"/>
      <c r="B252" s="473"/>
      <c r="C252" s="472"/>
      <c r="D252" s="465" t="s">
        <v>150</v>
      </c>
      <c r="E252" s="474" t="s">
        <v>1</v>
      </c>
      <c r="F252" s="475" t="s">
        <v>159</v>
      </c>
      <c r="G252" s="472"/>
      <c r="H252" s="476">
        <v>371.915</v>
      </c>
      <c r="I252" s="98"/>
      <c r="J252" s="472"/>
      <c r="K252" s="472"/>
      <c r="L252" s="473"/>
      <c r="M252" s="477"/>
      <c r="N252" s="478"/>
      <c r="O252" s="478"/>
      <c r="P252" s="478"/>
      <c r="Q252" s="478"/>
      <c r="R252" s="478"/>
      <c r="S252" s="478"/>
      <c r="T252" s="479"/>
      <c r="U252" s="472"/>
      <c r="V252" s="472"/>
      <c r="AT252" s="97" t="s">
        <v>150</v>
      </c>
      <c r="AU252" s="97" t="s">
        <v>86</v>
      </c>
      <c r="AV252" s="14" t="s">
        <v>148</v>
      </c>
      <c r="AW252" s="14" t="s">
        <v>32</v>
      </c>
      <c r="AX252" s="14" t="s">
        <v>84</v>
      </c>
      <c r="AY252" s="97" t="s">
        <v>141</v>
      </c>
    </row>
    <row r="253" spans="1:65" s="2" customFormat="1" ht="16.5" customHeight="1">
      <c r="A253" s="377"/>
      <c r="B253" s="378"/>
      <c r="C253" s="452" t="s">
        <v>385</v>
      </c>
      <c r="D253" s="452" t="s">
        <v>143</v>
      </c>
      <c r="E253" s="453" t="s">
        <v>386</v>
      </c>
      <c r="F253" s="454" t="s">
        <v>387</v>
      </c>
      <c r="G253" s="455" t="s">
        <v>193</v>
      </c>
      <c r="H253" s="456">
        <v>0.229</v>
      </c>
      <c r="I253" s="92"/>
      <c r="J253" s="457">
        <f>ROUND(I253*H253,2)</f>
        <v>0</v>
      </c>
      <c r="K253" s="454" t="s">
        <v>147</v>
      </c>
      <c r="L253" s="378"/>
      <c r="M253" s="458" t="s">
        <v>1</v>
      </c>
      <c r="N253" s="459" t="s">
        <v>41</v>
      </c>
      <c r="O253" s="460"/>
      <c r="P253" s="461">
        <f>O253*H253</f>
        <v>0</v>
      </c>
      <c r="Q253" s="461">
        <v>1.05555</v>
      </c>
      <c r="R253" s="461">
        <f>Q253*H253</f>
        <v>0.24172095000000002</v>
      </c>
      <c r="S253" s="461">
        <v>0</v>
      </c>
      <c r="T253" s="462">
        <f>S253*H253</f>
        <v>0</v>
      </c>
      <c r="U253" s="377"/>
      <c r="V253" s="377"/>
      <c r="W253" s="31"/>
      <c r="X253" s="31"/>
      <c r="Y253" s="31"/>
      <c r="Z253" s="31"/>
      <c r="AA253" s="31"/>
      <c r="AB253" s="31"/>
      <c r="AC253" s="31"/>
      <c r="AD253" s="31"/>
      <c r="AE253" s="31"/>
      <c r="AR253" s="93" t="s">
        <v>148</v>
      </c>
      <c r="AT253" s="93" t="s">
        <v>143</v>
      </c>
      <c r="AU253" s="93" t="s">
        <v>86</v>
      </c>
      <c r="AY253" s="17" t="s">
        <v>141</v>
      </c>
      <c r="BE253" s="94">
        <f>IF(N253="základní",J253,0)</f>
        <v>0</v>
      </c>
      <c r="BF253" s="94">
        <f>IF(N253="snížená",J253,0)</f>
        <v>0</v>
      </c>
      <c r="BG253" s="94">
        <f>IF(N253="zákl. přenesená",J253,0)</f>
        <v>0</v>
      </c>
      <c r="BH253" s="94">
        <f>IF(N253="sníž. přenesená",J253,0)</f>
        <v>0</v>
      </c>
      <c r="BI253" s="94">
        <f>IF(N253="nulová",J253,0)</f>
        <v>0</v>
      </c>
      <c r="BJ253" s="17" t="s">
        <v>84</v>
      </c>
      <c r="BK253" s="94">
        <f>ROUND(I253*H253,2)</f>
        <v>0</v>
      </c>
      <c r="BL253" s="17" t="s">
        <v>148</v>
      </c>
      <c r="BM253" s="93" t="s">
        <v>388</v>
      </c>
    </row>
    <row r="254" spans="1:51" s="13" customFormat="1" ht="12">
      <c r="A254" s="463"/>
      <c r="B254" s="464"/>
      <c r="C254" s="463"/>
      <c r="D254" s="465" t="s">
        <v>150</v>
      </c>
      <c r="E254" s="466" t="s">
        <v>1</v>
      </c>
      <c r="F254" s="467" t="s">
        <v>389</v>
      </c>
      <c r="G254" s="463"/>
      <c r="H254" s="468">
        <v>0.229</v>
      </c>
      <c r="I254" s="96"/>
      <c r="J254" s="463"/>
      <c r="K254" s="463"/>
      <c r="L254" s="464"/>
      <c r="M254" s="469"/>
      <c r="N254" s="470"/>
      <c r="O254" s="470"/>
      <c r="P254" s="470"/>
      <c r="Q254" s="470"/>
      <c r="R254" s="470"/>
      <c r="S254" s="470"/>
      <c r="T254" s="471"/>
      <c r="U254" s="463"/>
      <c r="V254" s="463"/>
      <c r="AT254" s="95" t="s">
        <v>150</v>
      </c>
      <c r="AU254" s="95" t="s">
        <v>86</v>
      </c>
      <c r="AV254" s="13" t="s">
        <v>86</v>
      </c>
      <c r="AW254" s="13" t="s">
        <v>32</v>
      </c>
      <c r="AX254" s="13" t="s">
        <v>84</v>
      </c>
      <c r="AY254" s="95" t="s">
        <v>141</v>
      </c>
    </row>
    <row r="255" spans="1:65" s="2" customFormat="1" ht="16.5" customHeight="1">
      <c r="A255" s="377"/>
      <c r="B255" s="378"/>
      <c r="C255" s="452" t="s">
        <v>390</v>
      </c>
      <c r="D255" s="452" t="s">
        <v>143</v>
      </c>
      <c r="E255" s="453" t="s">
        <v>391</v>
      </c>
      <c r="F255" s="454" t="s">
        <v>392</v>
      </c>
      <c r="G255" s="455" t="s">
        <v>146</v>
      </c>
      <c r="H255" s="456">
        <v>2.436</v>
      </c>
      <c r="I255" s="92"/>
      <c r="J255" s="457">
        <f>ROUND(I255*H255,2)</f>
        <v>0</v>
      </c>
      <c r="K255" s="454" t="s">
        <v>147</v>
      </c>
      <c r="L255" s="378"/>
      <c r="M255" s="458" t="s">
        <v>1</v>
      </c>
      <c r="N255" s="459" t="s">
        <v>41</v>
      </c>
      <c r="O255" s="460"/>
      <c r="P255" s="461">
        <f>O255*H255</f>
        <v>0</v>
      </c>
      <c r="Q255" s="461">
        <v>2.45336</v>
      </c>
      <c r="R255" s="461">
        <f>Q255*H255</f>
        <v>5.97638496</v>
      </c>
      <c r="S255" s="461">
        <v>0</v>
      </c>
      <c r="T255" s="462">
        <f>S255*H255</f>
        <v>0</v>
      </c>
      <c r="U255" s="377"/>
      <c r="V255" s="377"/>
      <c r="W255" s="31"/>
      <c r="X255" s="31"/>
      <c r="Y255" s="31"/>
      <c r="Z255" s="31"/>
      <c r="AA255" s="31"/>
      <c r="AB255" s="31"/>
      <c r="AC255" s="31"/>
      <c r="AD255" s="31"/>
      <c r="AE255" s="31"/>
      <c r="AR255" s="93" t="s">
        <v>148</v>
      </c>
      <c r="AT255" s="93" t="s">
        <v>143</v>
      </c>
      <c r="AU255" s="93" t="s">
        <v>86</v>
      </c>
      <c r="AY255" s="17" t="s">
        <v>141</v>
      </c>
      <c r="BE255" s="94">
        <f>IF(N255="základní",J255,0)</f>
        <v>0</v>
      </c>
      <c r="BF255" s="94">
        <f>IF(N255="snížená",J255,0)</f>
        <v>0</v>
      </c>
      <c r="BG255" s="94">
        <f>IF(N255="zákl. přenesená",J255,0)</f>
        <v>0</v>
      </c>
      <c r="BH255" s="94">
        <f>IF(N255="sníž. přenesená",J255,0)</f>
        <v>0</v>
      </c>
      <c r="BI255" s="94">
        <f>IF(N255="nulová",J255,0)</f>
        <v>0</v>
      </c>
      <c r="BJ255" s="17" t="s">
        <v>84</v>
      </c>
      <c r="BK255" s="94">
        <f>ROUND(I255*H255,2)</f>
        <v>0</v>
      </c>
      <c r="BL255" s="17" t="s">
        <v>148</v>
      </c>
      <c r="BM255" s="93" t="s">
        <v>393</v>
      </c>
    </row>
    <row r="256" spans="1:51" s="13" customFormat="1" ht="12">
      <c r="A256" s="463"/>
      <c r="B256" s="464"/>
      <c r="C256" s="463"/>
      <c r="D256" s="465" t="s">
        <v>150</v>
      </c>
      <c r="E256" s="466" t="s">
        <v>1</v>
      </c>
      <c r="F256" s="467" t="s">
        <v>394</v>
      </c>
      <c r="G256" s="463"/>
      <c r="H256" s="468">
        <v>2.436</v>
      </c>
      <c r="I256" s="96"/>
      <c r="J256" s="463"/>
      <c r="K256" s="463"/>
      <c r="L256" s="464"/>
      <c r="M256" s="469"/>
      <c r="N256" s="470"/>
      <c r="O256" s="470"/>
      <c r="P256" s="470"/>
      <c r="Q256" s="470"/>
      <c r="R256" s="470"/>
      <c r="S256" s="470"/>
      <c r="T256" s="471"/>
      <c r="U256" s="463"/>
      <c r="V256" s="463"/>
      <c r="AT256" s="95" t="s">
        <v>150</v>
      </c>
      <c r="AU256" s="95" t="s">
        <v>86</v>
      </c>
      <c r="AV256" s="13" t="s">
        <v>86</v>
      </c>
      <c r="AW256" s="13" t="s">
        <v>32</v>
      </c>
      <c r="AX256" s="13" t="s">
        <v>84</v>
      </c>
      <c r="AY256" s="95" t="s">
        <v>141</v>
      </c>
    </row>
    <row r="257" spans="1:65" s="2" customFormat="1" ht="24">
      <c r="A257" s="377"/>
      <c r="B257" s="378"/>
      <c r="C257" s="452" t="s">
        <v>395</v>
      </c>
      <c r="D257" s="452" t="s">
        <v>143</v>
      </c>
      <c r="E257" s="453" t="s">
        <v>396</v>
      </c>
      <c r="F257" s="454" t="s">
        <v>397</v>
      </c>
      <c r="G257" s="455" t="s">
        <v>222</v>
      </c>
      <c r="H257" s="456">
        <v>23.2</v>
      </c>
      <c r="I257" s="92"/>
      <c r="J257" s="457">
        <f>ROUND(I257*H257,2)</f>
        <v>0</v>
      </c>
      <c r="K257" s="454" t="s">
        <v>147</v>
      </c>
      <c r="L257" s="378"/>
      <c r="M257" s="458" t="s">
        <v>1</v>
      </c>
      <c r="N257" s="459" t="s">
        <v>41</v>
      </c>
      <c r="O257" s="460"/>
      <c r="P257" s="461">
        <f>O257*H257</f>
        <v>0</v>
      </c>
      <c r="Q257" s="461">
        <v>0.00663</v>
      </c>
      <c r="R257" s="461">
        <f>Q257*H257</f>
        <v>0.15381599999999998</v>
      </c>
      <c r="S257" s="461">
        <v>0</v>
      </c>
      <c r="T257" s="462">
        <f>S257*H257</f>
        <v>0</v>
      </c>
      <c r="U257" s="377"/>
      <c r="V257" s="377"/>
      <c r="W257" s="31"/>
      <c r="X257" s="31"/>
      <c r="Y257" s="31"/>
      <c r="Z257" s="31"/>
      <c r="AA257" s="31"/>
      <c r="AB257" s="31"/>
      <c r="AC257" s="31"/>
      <c r="AD257" s="31"/>
      <c r="AE257" s="31"/>
      <c r="AR257" s="93" t="s">
        <v>148</v>
      </c>
      <c r="AT257" s="93" t="s">
        <v>143</v>
      </c>
      <c r="AU257" s="93" t="s">
        <v>86</v>
      </c>
      <c r="AY257" s="17" t="s">
        <v>141</v>
      </c>
      <c r="BE257" s="94">
        <f>IF(N257="základní",J257,0)</f>
        <v>0</v>
      </c>
      <c r="BF257" s="94">
        <f>IF(N257="snížená",J257,0)</f>
        <v>0</v>
      </c>
      <c r="BG257" s="94">
        <f>IF(N257="zákl. přenesená",J257,0)</f>
        <v>0</v>
      </c>
      <c r="BH257" s="94">
        <f>IF(N257="sníž. přenesená",J257,0)</f>
        <v>0</v>
      </c>
      <c r="BI257" s="94">
        <f>IF(N257="nulová",J257,0)</f>
        <v>0</v>
      </c>
      <c r="BJ257" s="17" t="s">
        <v>84</v>
      </c>
      <c r="BK257" s="94">
        <f>ROUND(I257*H257,2)</f>
        <v>0</v>
      </c>
      <c r="BL257" s="17" t="s">
        <v>148</v>
      </c>
      <c r="BM257" s="93" t="s">
        <v>398</v>
      </c>
    </row>
    <row r="258" spans="1:51" s="13" customFormat="1" ht="12">
      <c r="A258" s="463"/>
      <c r="B258" s="464"/>
      <c r="C258" s="463"/>
      <c r="D258" s="465" t="s">
        <v>150</v>
      </c>
      <c r="E258" s="466" t="s">
        <v>1</v>
      </c>
      <c r="F258" s="467" t="s">
        <v>399</v>
      </c>
      <c r="G258" s="463"/>
      <c r="H258" s="468">
        <v>23.2</v>
      </c>
      <c r="I258" s="96"/>
      <c r="J258" s="463"/>
      <c r="K258" s="463"/>
      <c r="L258" s="464"/>
      <c r="M258" s="469"/>
      <c r="N258" s="470"/>
      <c r="O258" s="470"/>
      <c r="P258" s="470"/>
      <c r="Q258" s="470"/>
      <c r="R258" s="470"/>
      <c r="S258" s="470"/>
      <c r="T258" s="471"/>
      <c r="U258" s="463"/>
      <c r="V258" s="463"/>
      <c r="AT258" s="95" t="s">
        <v>150</v>
      </c>
      <c r="AU258" s="95" t="s">
        <v>86</v>
      </c>
      <c r="AV258" s="13" t="s">
        <v>86</v>
      </c>
      <c r="AW258" s="13" t="s">
        <v>32</v>
      </c>
      <c r="AX258" s="13" t="s">
        <v>84</v>
      </c>
      <c r="AY258" s="95" t="s">
        <v>141</v>
      </c>
    </row>
    <row r="259" spans="1:65" s="2" customFormat="1" ht="24">
      <c r="A259" s="377"/>
      <c r="B259" s="378"/>
      <c r="C259" s="452" t="s">
        <v>400</v>
      </c>
      <c r="D259" s="452" t="s">
        <v>143</v>
      </c>
      <c r="E259" s="453" t="s">
        <v>401</v>
      </c>
      <c r="F259" s="454" t="s">
        <v>402</v>
      </c>
      <c r="G259" s="455" t="s">
        <v>222</v>
      </c>
      <c r="H259" s="456">
        <v>23.2</v>
      </c>
      <c r="I259" s="92"/>
      <c r="J259" s="457">
        <f>ROUND(I259*H259,2)</f>
        <v>0</v>
      </c>
      <c r="K259" s="454" t="s">
        <v>147</v>
      </c>
      <c r="L259" s="378"/>
      <c r="M259" s="458" t="s">
        <v>1</v>
      </c>
      <c r="N259" s="459" t="s">
        <v>41</v>
      </c>
      <c r="O259" s="460"/>
      <c r="P259" s="461">
        <f>O259*H259</f>
        <v>0</v>
      </c>
      <c r="Q259" s="461">
        <v>0</v>
      </c>
      <c r="R259" s="461">
        <f>Q259*H259</f>
        <v>0</v>
      </c>
      <c r="S259" s="461">
        <v>0</v>
      </c>
      <c r="T259" s="462">
        <f>S259*H259</f>
        <v>0</v>
      </c>
      <c r="U259" s="377"/>
      <c r="V259" s="377"/>
      <c r="W259" s="31"/>
      <c r="X259" s="31"/>
      <c r="Y259" s="31"/>
      <c r="Z259" s="31"/>
      <c r="AA259" s="31"/>
      <c r="AB259" s="31"/>
      <c r="AC259" s="31"/>
      <c r="AD259" s="31"/>
      <c r="AE259" s="31"/>
      <c r="AR259" s="93" t="s">
        <v>148</v>
      </c>
      <c r="AT259" s="93" t="s">
        <v>143</v>
      </c>
      <c r="AU259" s="93" t="s">
        <v>86</v>
      </c>
      <c r="AY259" s="17" t="s">
        <v>141</v>
      </c>
      <c r="BE259" s="94">
        <f>IF(N259="základní",J259,0)</f>
        <v>0</v>
      </c>
      <c r="BF259" s="94">
        <f>IF(N259="snížená",J259,0)</f>
        <v>0</v>
      </c>
      <c r="BG259" s="94">
        <f>IF(N259="zákl. přenesená",J259,0)</f>
        <v>0</v>
      </c>
      <c r="BH259" s="94">
        <f>IF(N259="sníž. přenesená",J259,0)</f>
        <v>0</v>
      </c>
      <c r="BI259" s="94">
        <f>IF(N259="nulová",J259,0)</f>
        <v>0</v>
      </c>
      <c r="BJ259" s="17" t="s">
        <v>84</v>
      </c>
      <c r="BK259" s="94">
        <f>ROUND(I259*H259,2)</f>
        <v>0</v>
      </c>
      <c r="BL259" s="17" t="s">
        <v>148</v>
      </c>
      <c r="BM259" s="93" t="s">
        <v>403</v>
      </c>
    </row>
    <row r="260" spans="1:65" s="2" customFormat="1" ht="21.75" customHeight="1">
      <c r="A260" s="377"/>
      <c r="B260" s="378"/>
      <c r="C260" s="452" t="s">
        <v>404</v>
      </c>
      <c r="D260" s="452" t="s">
        <v>143</v>
      </c>
      <c r="E260" s="453" t="s">
        <v>405</v>
      </c>
      <c r="F260" s="454" t="s">
        <v>406</v>
      </c>
      <c r="G260" s="455" t="s">
        <v>222</v>
      </c>
      <c r="H260" s="456">
        <v>23.2</v>
      </c>
      <c r="I260" s="92"/>
      <c r="J260" s="457">
        <f>ROUND(I260*H260,2)</f>
        <v>0</v>
      </c>
      <c r="K260" s="454" t="s">
        <v>147</v>
      </c>
      <c r="L260" s="378"/>
      <c r="M260" s="458" t="s">
        <v>1</v>
      </c>
      <c r="N260" s="459" t="s">
        <v>41</v>
      </c>
      <c r="O260" s="460"/>
      <c r="P260" s="461">
        <f>O260*H260</f>
        <v>0</v>
      </c>
      <c r="Q260" s="461">
        <v>0.0034</v>
      </c>
      <c r="R260" s="461">
        <f>Q260*H260</f>
        <v>0.07887999999999999</v>
      </c>
      <c r="S260" s="461">
        <v>0</v>
      </c>
      <c r="T260" s="462">
        <f>S260*H260</f>
        <v>0</v>
      </c>
      <c r="U260" s="377"/>
      <c r="V260" s="377"/>
      <c r="W260" s="31"/>
      <c r="X260" s="31"/>
      <c r="Y260" s="31"/>
      <c r="Z260" s="31"/>
      <c r="AA260" s="31"/>
      <c r="AB260" s="31"/>
      <c r="AC260" s="31"/>
      <c r="AD260" s="31"/>
      <c r="AE260" s="31"/>
      <c r="AR260" s="93" t="s">
        <v>148</v>
      </c>
      <c r="AT260" s="93" t="s">
        <v>143</v>
      </c>
      <c r="AU260" s="93" t="s">
        <v>86</v>
      </c>
      <c r="AY260" s="17" t="s">
        <v>141</v>
      </c>
      <c r="BE260" s="94">
        <f>IF(N260="základní",J260,0)</f>
        <v>0</v>
      </c>
      <c r="BF260" s="94">
        <f>IF(N260="snížená",J260,0)</f>
        <v>0</v>
      </c>
      <c r="BG260" s="94">
        <f>IF(N260="zákl. přenesená",J260,0)</f>
        <v>0</v>
      </c>
      <c r="BH260" s="94">
        <f>IF(N260="sníž. přenesená",J260,0)</f>
        <v>0</v>
      </c>
      <c r="BI260" s="94">
        <f>IF(N260="nulová",J260,0)</f>
        <v>0</v>
      </c>
      <c r="BJ260" s="17" t="s">
        <v>84</v>
      </c>
      <c r="BK260" s="94">
        <f>ROUND(I260*H260,2)</f>
        <v>0</v>
      </c>
      <c r="BL260" s="17" t="s">
        <v>148</v>
      </c>
      <c r="BM260" s="93" t="s">
        <v>407</v>
      </c>
    </row>
    <row r="261" spans="1:65" s="2" customFormat="1" ht="33" customHeight="1">
      <c r="A261" s="377"/>
      <c r="B261" s="378"/>
      <c r="C261" s="452" t="s">
        <v>408</v>
      </c>
      <c r="D261" s="452" t="s">
        <v>143</v>
      </c>
      <c r="E261" s="453" t="s">
        <v>409</v>
      </c>
      <c r="F261" s="454" t="s">
        <v>410</v>
      </c>
      <c r="G261" s="455" t="s">
        <v>222</v>
      </c>
      <c r="H261" s="456">
        <v>23.2</v>
      </c>
      <c r="I261" s="92"/>
      <c r="J261" s="457">
        <f>ROUND(I261*H261,2)</f>
        <v>0</v>
      </c>
      <c r="K261" s="454" t="s">
        <v>147</v>
      </c>
      <c r="L261" s="378"/>
      <c r="M261" s="458" t="s">
        <v>1</v>
      </c>
      <c r="N261" s="459" t="s">
        <v>41</v>
      </c>
      <c r="O261" s="460"/>
      <c r="P261" s="461">
        <f>O261*H261</f>
        <v>0</v>
      </c>
      <c r="Q261" s="461">
        <v>0.00134</v>
      </c>
      <c r="R261" s="461">
        <f>Q261*H261</f>
        <v>0.031088</v>
      </c>
      <c r="S261" s="461">
        <v>0</v>
      </c>
      <c r="T261" s="462">
        <f>S261*H261</f>
        <v>0</v>
      </c>
      <c r="U261" s="377"/>
      <c r="V261" s="377"/>
      <c r="W261" s="31"/>
      <c r="X261" s="31"/>
      <c r="Y261" s="31"/>
      <c r="Z261" s="31"/>
      <c r="AA261" s="31"/>
      <c r="AB261" s="31"/>
      <c r="AC261" s="31"/>
      <c r="AD261" s="31"/>
      <c r="AE261" s="31"/>
      <c r="AR261" s="93" t="s">
        <v>148</v>
      </c>
      <c r="AT261" s="93" t="s">
        <v>143</v>
      </c>
      <c r="AU261" s="93" t="s">
        <v>86</v>
      </c>
      <c r="AY261" s="17" t="s">
        <v>141</v>
      </c>
      <c r="BE261" s="94">
        <f>IF(N261="základní",J261,0)</f>
        <v>0</v>
      </c>
      <c r="BF261" s="94">
        <f>IF(N261="snížená",J261,0)</f>
        <v>0</v>
      </c>
      <c r="BG261" s="94">
        <f>IF(N261="zákl. přenesená",J261,0)</f>
        <v>0</v>
      </c>
      <c r="BH261" s="94">
        <f>IF(N261="sníž. přenesená",J261,0)</f>
        <v>0</v>
      </c>
      <c r="BI261" s="94">
        <f>IF(N261="nulová",J261,0)</f>
        <v>0</v>
      </c>
      <c r="BJ261" s="17" t="s">
        <v>84</v>
      </c>
      <c r="BK261" s="94">
        <f>ROUND(I261*H261,2)</f>
        <v>0</v>
      </c>
      <c r="BL261" s="17" t="s">
        <v>148</v>
      </c>
      <c r="BM261" s="93" t="s">
        <v>411</v>
      </c>
    </row>
    <row r="262" spans="1:65" s="2" customFormat="1" ht="33" customHeight="1">
      <c r="A262" s="377"/>
      <c r="B262" s="378"/>
      <c r="C262" s="452" t="s">
        <v>412</v>
      </c>
      <c r="D262" s="452" t="s">
        <v>143</v>
      </c>
      <c r="E262" s="453" t="s">
        <v>413</v>
      </c>
      <c r="F262" s="454" t="s">
        <v>414</v>
      </c>
      <c r="G262" s="455" t="s">
        <v>222</v>
      </c>
      <c r="H262" s="456">
        <v>23.2</v>
      </c>
      <c r="I262" s="92"/>
      <c r="J262" s="457">
        <f>ROUND(I262*H262,2)</f>
        <v>0</v>
      </c>
      <c r="K262" s="454" t="s">
        <v>147</v>
      </c>
      <c r="L262" s="378"/>
      <c r="M262" s="458" t="s">
        <v>1</v>
      </c>
      <c r="N262" s="459" t="s">
        <v>41</v>
      </c>
      <c r="O262" s="460"/>
      <c r="P262" s="461">
        <f>O262*H262</f>
        <v>0</v>
      </c>
      <c r="Q262" s="461">
        <v>0</v>
      </c>
      <c r="R262" s="461">
        <f>Q262*H262</f>
        <v>0</v>
      </c>
      <c r="S262" s="461">
        <v>0</v>
      </c>
      <c r="T262" s="462">
        <f>S262*H262</f>
        <v>0</v>
      </c>
      <c r="U262" s="377"/>
      <c r="V262" s="377"/>
      <c r="W262" s="31"/>
      <c r="X262" s="31"/>
      <c r="Y262" s="31"/>
      <c r="Z262" s="31"/>
      <c r="AA262" s="31"/>
      <c r="AB262" s="31"/>
      <c r="AC262" s="31"/>
      <c r="AD262" s="31"/>
      <c r="AE262" s="31"/>
      <c r="AR262" s="93" t="s">
        <v>148</v>
      </c>
      <c r="AT262" s="93" t="s">
        <v>143</v>
      </c>
      <c r="AU262" s="93" t="s">
        <v>86</v>
      </c>
      <c r="AY262" s="17" t="s">
        <v>141</v>
      </c>
      <c r="BE262" s="94">
        <f>IF(N262="základní",J262,0)</f>
        <v>0</v>
      </c>
      <c r="BF262" s="94">
        <f>IF(N262="snížená",J262,0)</f>
        <v>0</v>
      </c>
      <c r="BG262" s="94">
        <f>IF(N262="zákl. přenesená",J262,0)</f>
        <v>0</v>
      </c>
      <c r="BH262" s="94">
        <f>IF(N262="sníž. přenesená",J262,0)</f>
        <v>0</v>
      </c>
      <c r="BI262" s="94">
        <f>IF(N262="nulová",J262,0)</f>
        <v>0</v>
      </c>
      <c r="BJ262" s="17" t="s">
        <v>84</v>
      </c>
      <c r="BK262" s="94">
        <f>ROUND(I262*H262,2)</f>
        <v>0</v>
      </c>
      <c r="BL262" s="17" t="s">
        <v>148</v>
      </c>
      <c r="BM262" s="93" t="s">
        <v>415</v>
      </c>
    </row>
    <row r="263" spans="1:65" s="2" customFormat="1" ht="24">
      <c r="A263" s="377"/>
      <c r="B263" s="378"/>
      <c r="C263" s="452" t="s">
        <v>416</v>
      </c>
      <c r="D263" s="452" t="s">
        <v>143</v>
      </c>
      <c r="E263" s="453" t="s">
        <v>417</v>
      </c>
      <c r="F263" s="454" t="s">
        <v>418</v>
      </c>
      <c r="G263" s="455" t="s">
        <v>193</v>
      </c>
      <c r="H263" s="456">
        <v>0.493</v>
      </c>
      <c r="I263" s="92"/>
      <c r="J263" s="457">
        <f>ROUND(I263*H263,2)</f>
        <v>0</v>
      </c>
      <c r="K263" s="454" t="s">
        <v>147</v>
      </c>
      <c r="L263" s="378"/>
      <c r="M263" s="458" t="s">
        <v>1</v>
      </c>
      <c r="N263" s="459" t="s">
        <v>41</v>
      </c>
      <c r="O263" s="460"/>
      <c r="P263" s="461">
        <f>O263*H263</f>
        <v>0</v>
      </c>
      <c r="Q263" s="461">
        <v>1.05512</v>
      </c>
      <c r="R263" s="461">
        <f>Q263*H263</f>
        <v>0.52017416</v>
      </c>
      <c r="S263" s="461">
        <v>0</v>
      </c>
      <c r="T263" s="462">
        <f>S263*H263</f>
        <v>0</v>
      </c>
      <c r="U263" s="377"/>
      <c r="V263" s="377"/>
      <c r="W263" s="31"/>
      <c r="X263" s="31"/>
      <c r="Y263" s="31"/>
      <c r="Z263" s="31"/>
      <c r="AA263" s="31"/>
      <c r="AB263" s="31"/>
      <c r="AC263" s="31"/>
      <c r="AD263" s="31"/>
      <c r="AE263" s="31"/>
      <c r="AR263" s="93" t="s">
        <v>148</v>
      </c>
      <c r="AT263" s="93" t="s">
        <v>143</v>
      </c>
      <c r="AU263" s="93" t="s">
        <v>86</v>
      </c>
      <c r="AY263" s="17" t="s">
        <v>141</v>
      </c>
      <c r="BE263" s="94">
        <f>IF(N263="základní",J263,0)</f>
        <v>0</v>
      </c>
      <c r="BF263" s="94">
        <f>IF(N263="snížená",J263,0)</f>
        <v>0</v>
      </c>
      <c r="BG263" s="94">
        <f>IF(N263="zákl. přenesená",J263,0)</f>
        <v>0</v>
      </c>
      <c r="BH263" s="94">
        <f>IF(N263="sníž. přenesená",J263,0)</f>
        <v>0</v>
      </c>
      <c r="BI263" s="94">
        <f>IF(N263="nulová",J263,0)</f>
        <v>0</v>
      </c>
      <c r="BJ263" s="17" t="s">
        <v>84</v>
      </c>
      <c r="BK263" s="94">
        <f>ROUND(I263*H263,2)</f>
        <v>0</v>
      </c>
      <c r="BL263" s="17" t="s">
        <v>148</v>
      </c>
      <c r="BM263" s="93" t="s">
        <v>419</v>
      </c>
    </row>
    <row r="264" spans="1:51" s="13" customFormat="1" ht="12">
      <c r="A264" s="463"/>
      <c r="B264" s="464"/>
      <c r="C264" s="463"/>
      <c r="D264" s="465" t="s">
        <v>150</v>
      </c>
      <c r="E264" s="466" t="s">
        <v>1</v>
      </c>
      <c r="F264" s="467" t="s">
        <v>420</v>
      </c>
      <c r="G264" s="463"/>
      <c r="H264" s="468">
        <v>0.493</v>
      </c>
      <c r="I264" s="96"/>
      <c r="J264" s="463"/>
      <c r="K264" s="463"/>
      <c r="L264" s="464"/>
      <c r="M264" s="469"/>
      <c r="N264" s="470"/>
      <c r="O264" s="470"/>
      <c r="P264" s="470"/>
      <c r="Q264" s="470"/>
      <c r="R264" s="470"/>
      <c r="S264" s="470"/>
      <c r="T264" s="471"/>
      <c r="U264" s="463"/>
      <c r="V264" s="463"/>
      <c r="AT264" s="95" t="s">
        <v>150</v>
      </c>
      <c r="AU264" s="95" t="s">
        <v>86</v>
      </c>
      <c r="AV264" s="13" t="s">
        <v>86</v>
      </c>
      <c r="AW264" s="13" t="s">
        <v>32</v>
      </c>
      <c r="AX264" s="13" t="s">
        <v>84</v>
      </c>
      <c r="AY264" s="95" t="s">
        <v>141</v>
      </c>
    </row>
    <row r="265" spans="1:65" s="2" customFormat="1" ht="16.5" customHeight="1">
      <c r="A265" s="377"/>
      <c r="B265" s="378"/>
      <c r="C265" s="452" t="s">
        <v>421</v>
      </c>
      <c r="D265" s="452" t="s">
        <v>143</v>
      </c>
      <c r="E265" s="453" t="s">
        <v>422</v>
      </c>
      <c r="F265" s="454" t="s">
        <v>423</v>
      </c>
      <c r="G265" s="455" t="s">
        <v>146</v>
      </c>
      <c r="H265" s="456">
        <v>26.603</v>
      </c>
      <c r="I265" s="92"/>
      <c r="J265" s="457">
        <f>ROUND(I265*H265,2)</f>
        <v>0</v>
      </c>
      <c r="K265" s="454" t="s">
        <v>147</v>
      </c>
      <c r="L265" s="378"/>
      <c r="M265" s="458" t="s">
        <v>1</v>
      </c>
      <c r="N265" s="459" t="s">
        <v>41</v>
      </c>
      <c r="O265" s="460"/>
      <c r="P265" s="461">
        <f>O265*H265</f>
        <v>0</v>
      </c>
      <c r="Q265" s="461">
        <v>2.4534</v>
      </c>
      <c r="R265" s="461">
        <f>Q265*H265</f>
        <v>65.2678002</v>
      </c>
      <c r="S265" s="461">
        <v>0</v>
      </c>
      <c r="T265" s="462">
        <f>S265*H265</f>
        <v>0</v>
      </c>
      <c r="U265" s="377"/>
      <c r="V265" s="377"/>
      <c r="W265" s="31"/>
      <c r="X265" s="31"/>
      <c r="Y265" s="31"/>
      <c r="Z265" s="31"/>
      <c r="AA265" s="31"/>
      <c r="AB265" s="31"/>
      <c r="AC265" s="31"/>
      <c r="AD265" s="31"/>
      <c r="AE265" s="31"/>
      <c r="AR265" s="93" t="s">
        <v>148</v>
      </c>
      <c r="AT265" s="93" t="s">
        <v>143</v>
      </c>
      <c r="AU265" s="93" t="s">
        <v>86</v>
      </c>
      <c r="AY265" s="17" t="s">
        <v>141</v>
      </c>
      <c r="BE265" s="94">
        <f>IF(N265="základní",J265,0)</f>
        <v>0</v>
      </c>
      <c r="BF265" s="94">
        <f>IF(N265="snížená",J265,0)</f>
        <v>0</v>
      </c>
      <c r="BG265" s="94">
        <f>IF(N265="zákl. přenesená",J265,0)</f>
        <v>0</v>
      </c>
      <c r="BH265" s="94">
        <f>IF(N265="sníž. přenesená",J265,0)</f>
        <v>0</v>
      </c>
      <c r="BI265" s="94">
        <f>IF(N265="nulová",J265,0)</f>
        <v>0</v>
      </c>
      <c r="BJ265" s="17" t="s">
        <v>84</v>
      </c>
      <c r="BK265" s="94">
        <f>ROUND(I265*H265,2)</f>
        <v>0</v>
      </c>
      <c r="BL265" s="17" t="s">
        <v>148</v>
      </c>
      <c r="BM265" s="93" t="s">
        <v>424</v>
      </c>
    </row>
    <row r="266" spans="1:51" s="13" customFormat="1" ht="12">
      <c r="A266" s="463"/>
      <c r="B266" s="464"/>
      <c r="C266" s="463"/>
      <c r="D266" s="465" t="s">
        <v>150</v>
      </c>
      <c r="E266" s="466" t="s">
        <v>1</v>
      </c>
      <c r="F266" s="467" t="s">
        <v>425</v>
      </c>
      <c r="G266" s="463"/>
      <c r="H266" s="468">
        <v>6.27</v>
      </c>
      <c r="I266" s="96"/>
      <c r="J266" s="463"/>
      <c r="K266" s="463"/>
      <c r="L266" s="464"/>
      <c r="M266" s="469"/>
      <c r="N266" s="470"/>
      <c r="O266" s="470"/>
      <c r="P266" s="470"/>
      <c r="Q266" s="470"/>
      <c r="R266" s="470"/>
      <c r="S266" s="470"/>
      <c r="T266" s="471"/>
      <c r="U266" s="463"/>
      <c r="V266" s="463"/>
      <c r="AT266" s="95" t="s">
        <v>150</v>
      </c>
      <c r="AU266" s="95" t="s">
        <v>86</v>
      </c>
      <c r="AV266" s="13" t="s">
        <v>86</v>
      </c>
      <c r="AW266" s="13" t="s">
        <v>32</v>
      </c>
      <c r="AX266" s="13" t="s">
        <v>76</v>
      </c>
      <c r="AY266" s="95" t="s">
        <v>141</v>
      </c>
    </row>
    <row r="267" spans="1:51" s="13" customFormat="1" ht="12">
      <c r="A267" s="463"/>
      <c r="B267" s="464"/>
      <c r="C267" s="463"/>
      <c r="D267" s="465" t="s">
        <v>150</v>
      </c>
      <c r="E267" s="466" t="s">
        <v>1</v>
      </c>
      <c r="F267" s="467" t="s">
        <v>426</v>
      </c>
      <c r="G267" s="463"/>
      <c r="H267" s="468">
        <v>1.412</v>
      </c>
      <c r="I267" s="96"/>
      <c r="J267" s="463"/>
      <c r="K267" s="463"/>
      <c r="L267" s="464"/>
      <c r="M267" s="469"/>
      <c r="N267" s="470"/>
      <c r="O267" s="470"/>
      <c r="P267" s="470"/>
      <c r="Q267" s="470"/>
      <c r="R267" s="470"/>
      <c r="S267" s="470"/>
      <c r="T267" s="471"/>
      <c r="U267" s="463"/>
      <c r="V267" s="463"/>
      <c r="AT267" s="95" t="s">
        <v>150</v>
      </c>
      <c r="AU267" s="95" t="s">
        <v>86</v>
      </c>
      <c r="AV267" s="13" t="s">
        <v>86</v>
      </c>
      <c r="AW267" s="13" t="s">
        <v>32</v>
      </c>
      <c r="AX267" s="13" t="s">
        <v>76</v>
      </c>
      <c r="AY267" s="95" t="s">
        <v>141</v>
      </c>
    </row>
    <row r="268" spans="1:51" s="13" customFormat="1" ht="12">
      <c r="A268" s="463"/>
      <c r="B268" s="464"/>
      <c r="C268" s="463"/>
      <c r="D268" s="465" t="s">
        <v>150</v>
      </c>
      <c r="E268" s="466" t="s">
        <v>1</v>
      </c>
      <c r="F268" s="467" t="s">
        <v>427</v>
      </c>
      <c r="G268" s="463"/>
      <c r="H268" s="468">
        <v>0.6</v>
      </c>
      <c r="I268" s="96"/>
      <c r="J268" s="463"/>
      <c r="K268" s="463"/>
      <c r="L268" s="464"/>
      <c r="M268" s="469"/>
      <c r="N268" s="470"/>
      <c r="O268" s="470"/>
      <c r="P268" s="470"/>
      <c r="Q268" s="470"/>
      <c r="R268" s="470"/>
      <c r="S268" s="470"/>
      <c r="T268" s="471"/>
      <c r="U268" s="463"/>
      <c r="V268" s="463"/>
      <c r="AT268" s="95" t="s">
        <v>150</v>
      </c>
      <c r="AU268" s="95" t="s">
        <v>86</v>
      </c>
      <c r="AV268" s="13" t="s">
        <v>86</v>
      </c>
      <c r="AW268" s="13" t="s">
        <v>32</v>
      </c>
      <c r="AX268" s="13" t="s">
        <v>76</v>
      </c>
      <c r="AY268" s="95" t="s">
        <v>141</v>
      </c>
    </row>
    <row r="269" spans="1:51" s="13" customFormat="1" ht="12">
      <c r="A269" s="463"/>
      <c r="B269" s="464"/>
      <c r="C269" s="463"/>
      <c r="D269" s="465" t="s">
        <v>150</v>
      </c>
      <c r="E269" s="466" t="s">
        <v>1</v>
      </c>
      <c r="F269" s="467" t="s">
        <v>428</v>
      </c>
      <c r="G269" s="463"/>
      <c r="H269" s="468">
        <v>10.425</v>
      </c>
      <c r="I269" s="96"/>
      <c r="J269" s="463"/>
      <c r="K269" s="463"/>
      <c r="L269" s="464"/>
      <c r="M269" s="469"/>
      <c r="N269" s="470"/>
      <c r="O269" s="470"/>
      <c r="P269" s="470"/>
      <c r="Q269" s="470"/>
      <c r="R269" s="470"/>
      <c r="S269" s="470"/>
      <c r="T269" s="471"/>
      <c r="U269" s="463"/>
      <c r="V269" s="463"/>
      <c r="AT269" s="95" t="s">
        <v>150</v>
      </c>
      <c r="AU269" s="95" t="s">
        <v>86</v>
      </c>
      <c r="AV269" s="13" t="s">
        <v>86</v>
      </c>
      <c r="AW269" s="13" t="s">
        <v>32</v>
      </c>
      <c r="AX269" s="13" t="s">
        <v>76</v>
      </c>
      <c r="AY269" s="95" t="s">
        <v>141</v>
      </c>
    </row>
    <row r="270" spans="1:51" s="13" customFormat="1" ht="12">
      <c r="A270" s="463"/>
      <c r="B270" s="464"/>
      <c r="C270" s="463"/>
      <c r="D270" s="465" t="s">
        <v>150</v>
      </c>
      <c r="E270" s="466" t="s">
        <v>1</v>
      </c>
      <c r="F270" s="467" t="s">
        <v>429</v>
      </c>
      <c r="G270" s="463"/>
      <c r="H270" s="468">
        <v>7.896</v>
      </c>
      <c r="I270" s="96"/>
      <c r="J270" s="463"/>
      <c r="K270" s="463"/>
      <c r="L270" s="464"/>
      <c r="M270" s="469"/>
      <c r="N270" s="470"/>
      <c r="O270" s="470"/>
      <c r="P270" s="470"/>
      <c r="Q270" s="470"/>
      <c r="R270" s="470"/>
      <c r="S270" s="470"/>
      <c r="T270" s="471"/>
      <c r="U270" s="463"/>
      <c r="V270" s="463"/>
      <c r="AT270" s="95" t="s">
        <v>150</v>
      </c>
      <c r="AU270" s="95" t="s">
        <v>86</v>
      </c>
      <c r="AV270" s="13" t="s">
        <v>86</v>
      </c>
      <c r="AW270" s="13" t="s">
        <v>32</v>
      </c>
      <c r="AX270" s="13" t="s">
        <v>76</v>
      </c>
      <c r="AY270" s="95" t="s">
        <v>141</v>
      </c>
    </row>
    <row r="271" spans="1:51" s="14" customFormat="1" ht="12">
      <c r="A271" s="472"/>
      <c r="B271" s="473"/>
      <c r="C271" s="472"/>
      <c r="D271" s="465" t="s">
        <v>150</v>
      </c>
      <c r="E271" s="474" t="s">
        <v>1</v>
      </c>
      <c r="F271" s="475" t="s">
        <v>159</v>
      </c>
      <c r="G271" s="472"/>
      <c r="H271" s="476">
        <v>26.603</v>
      </c>
      <c r="I271" s="98"/>
      <c r="J271" s="472"/>
      <c r="K271" s="472"/>
      <c r="L271" s="473"/>
      <c r="M271" s="477"/>
      <c r="N271" s="478"/>
      <c r="O271" s="478"/>
      <c r="P271" s="478"/>
      <c r="Q271" s="478"/>
      <c r="R271" s="478"/>
      <c r="S271" s="478"/>
      <c r="T271" s="479"/>
      <c r="U271" s="472"/>
      <c r="V271" s="472"/>
      <c r="AT271" s="97" t="s">
        <v>150</v>
      </c>
      <c r="AU271" s="97" t="s">
        <v>86</v>
      </c>
      <c r="AV271" s="14" t="s">
        <v>148</v>
      </c>
      <c r="AW271" s="14" t="s">
        <v>32</v>
      </c>
      <c r="AX271" s="14" t="s">
        <v>84</v>
      </c>
      <c r="AY271" s="97" t="s">
        <v>141</v>
      </c>
    </row>
    <row r="272" spans="1:65" s="2" customFormat="1" ht="16.5" customHeight="1">
      <c r="A272" s="377"/>
      <c r="B272" s="378"/>
      <c r="C272" s="452" t="s">
        <v>430</v>
      </c>
      <c r="D272" s="452" t="s">
        <v>143</v>
      </c>
      <c r="E272" s="453" t="s">
        <v>431</v>
      </c>
      <c r="F272" s="454" t="s">
        <v>432</v>
      </c>
      <c r="G272" s="455" t="s">
        <v>222</v>
      </c>
      <c r="H272" s="456">
        <v>172.231</v>
      </c>
      <c r="I272" s="92"/>
      <c r="J272" s="457">
        <f>ROUND(I272*H272,2)</f>
        <v>0</v>
      </c>
      <c r="K272" s="454" t="s">
        <v>147</v>
      </c>
      <c r="L272" s="378"/>
      <c r="M272" s="458" t="s">
        <v>1</v>
      </c>
      <c r="N272" s="459" t="s">
        <v>41</v>
      </c>
      <c r="O272" s="460"/>
      <c r="P272" s="461">
        <f>O272*H272</f>
        <v>0</v>
      </c>
      <c r="Q272" s="461">
        <v>0.00576</v>
      </c>
      <c r="R272" s="461">
        <f>Q272*H272</f>
        <v>0.99205056</v>
      </c>
      <c r="S272" s="461">
        <v>0</v>
      </c>
      <c r="T272" s="462">
        <f>S272*H272</f>
        <v>0</v>
      </c>
      <c r="U272" s="377"/>
      <c r="V272" s="377"/>
      <c r="W272" s="31"/>
      <c r="X272" s="31"/>
      <c r="Y272" s="31"/>
      <c r="Z272" s="31"/>
      <c r="AA272" s="31"/>
      <c r="AB272" s="31"/>
      <c r="AC272" s="31"/>
      <c r="AD272" s="31"/>
      <c r="AE272" s="31"/>
      <c r="AR272" s="93" t="s">
        <v>148</v>
      </c>
      <c r="AT272" s="93" t="s">
        <v>143</v>
      </c>
      <c r="AU272" s="93" t="s">
        <v>86</v>
      </c>
      <c r="AY272" s="17" t="s">
        <v>141</v>
      </c>
      <c r="BE272" s="94">
        <f>IF(N272="základní",J272,0)</f>
        <v>0</v>
      </c>
      <c r="BF272" s="94">
        <f>IF(N272="snížená",J272,0)</f>
        <v>0</v>
      </c>
      <c r="BG272" s="94">
        <f>IF(N272="zákl. přenesená",J272,0)</f>
        <v>0</v>
      </c>
      <c r="BH272" s="94">
        <f>IF(N272="sníž. přenesená",J272,0)</f>
        <v>0</v>
      </c>
      <c r="BI272" s="94">
        <f>IF(N272="nulová",J272,0)</f>
        <v>0</v>
      </c>
      <c r="BJ272" s="17" t="s">
        <v>84</v>
      </c>
      <c r="BK272" s="94">
        <f>ROUND(I272*H272,2)</f>
        <v>0</v>
      </c>
      <c r="BL272" s="17" t="s">
        <v>148</v>
      </c>
      <c r="BM272" s="93" t="s">
        <v>433</v>
      </c>
    </row>
    <row r="273" spans="1:51" s="13" customFormat="1" ht="22.5">
      <c r="A273" s="463"/>
      <c r="B273" s="464"/>
      <c r="C273" s="463"/>
      <c r="D273" s="465" t="s">
        <v>150</v>
      </c>
      <c r="E273" s="466" t="s">
        <v>1</v>
      </c>
      <c r="F273" s="467" t="s">
        <v>434</v>
      </c>
      <c r="G273" s="463"/>
      <c r="H273" s="468">
        <v>172.231</v>
      </c>
      <c r="I273" s="96"/>
      <c r="J273" s="463"/>
      <c r="K273" s="463"/>
      <c r="L273" s="464"/>
      <c r="M273" s="469"/>
      <c r="N273" s="470"/>
      <c r="O273" s="470"/>
      <c r="P273" s="470"/>
      <c r="Q273" s="470"/>
      <c r="R273" s="470"/>
      <c r="S273" s="470"/>
      <c r="T273" s="471"/>
      <c r="U273" s="463"/>
      <c r="V273" s="463"/>
      <c r="AT273" s="95" t="s">
        <v>150</v>
      </c>
      <c r="AU273" s="95" t="s">
        <v>86</v>
      </c>
      <c r="AV273" s="13" t="s">
        <v>86</v>
      </c>
      <c r="AW273" s="13" t="s">
        <v>32</v>
      </c>
      <c r="AX273" s="13" t="s">
        <v>84</v>
      </c>
      <c r="AY273" s="95" t="s">
        <v>141</v>
      </c>
    </row>
    <row r="274" spans="1:65" s="2" customFormat="1" ht="16.5" customHeight="1">
      <c r="A274" s="377"/>
      <c r="B274" s="378"/>
      <c r="C274" s="452" t="s">
        <v>435</v>
      </c>
      <c r="D274" s="452" t="s">
        <v>143</v>
      </c>
      <c r="E274" s="453" t="s">
        <v>436</v>
      </c>
      <c r="F274" s="454" t="s">
        <v>437</v>
      </c>
      <c r="G274" s="455" t="s">
        <v>222</v>
      </c>
      <c r="H274" s="456">
        <v>172.231</v>
      </c>
      <c r="I274" s="92"/>
      <c r="J274" s="457">
        <f>ROUND(I274*H274,2)</f>
        <v>0</v>
      </c>
      <c r="K274" s="454" t="s">
        <v>147</v>
      </c>
      <c r="L274" s="378"/>
      <c r="M274" s="458" t="s">
        <v>1</v>
      </c>
      <c r="N274" s="459" t="s">
        <v>41</v>
      </c>
      <c r="O274" s="460"/>
      <c r="P274" s="461">
        <f>O274*H274</f>
        <v>0</v>
      </c>
      <c r="Q274" s="461">
        <v>0</v>
      </c>
      <c r="R274" s="461">
        <f>Q274*H274</f>
        <v>0</v>
      </c>
      <c r="S274" s="461">
        <v>0</v>
      </c>
      <c r="T274" s="462">
        <f>S274*H274</f>
        <v>0</v>
      </c>
      <c r="U274" s="377"/>
      <c r="V274" s="377"/>
      <c r="W274" s="31"/>
      <c r="X274" s="31"/>
      <c r="Y274" s="31"/>
      <c r="Z274" s="31"/>
      <c r="AA274" s="31"/>
      <c r="AB274" s="31"/>
      <c r="AC274" s="31"/>
      <c r="AD274" s="31"/>
      <c r="AE274" s="31"/>
      <c r="AR274" s="93" t="s">
        <v>148</v>
      </c>
      <c r="AT274" s="93" t="s">
        <v>143</v>
      </c>
      <c r="AU274" s="93" t="s">
        <v>86</v>
      </c>
      <c r="AY274" s="17" t="s">
        <v>141</v>
      </c>
      <c r="BE274" s="94">
        <f>IF(N274="základní",J274,0)</f>
        <v>0</v>
      </c>
      <c r="BF274" s="94">
        <f>IF(N274="snížená",J274,0)</f>
        <v>0</v>
      </c>
      <c r="BG274" s="94">
        <f>IF(N274="zákl. přenesená",J274,0)</f>
        <v>0</v>
      </c>
      <c r="BH274" s="94">
        <f>IF(N274="sníž. přenesená",J274,0)</f>
        <v>0</v>
      </c>
      <c r="BI274" s="94">
        <f>IF(N274="nulová",J274,0)</f>
        <v>0</v>
      </c>
      <c r="BJ274" s="17" t="s">
        <v>84</v>
      </c>
      <c r="BK274" s="94">
        <f>ROUND(I274*H274,2)</f>
        <v>0</v>
      </c>
      <c r="BL274" s="17" t="s">
        <v>148</v>
      </c>
      <c r="BM274" s="93" t="s">
        <v>438</v>
      </c>
    </row>
    <row r="275" spans="1:65" s="2" customFormat="1" ht="24">
      <c r="A275" s="377"/>
      <c r="B275" s="378"/>
      <c r="C275" s="452" t="s">
        <v>439</v>
      </c>
      <c r="D275" s="452" t="s">
        <v>143</v>
      </c>
      <c r="E275" s="453" t="s">
        <v>440</v>
      </c>
      <c r="F275" s="454" t="s">
        <v>441</v>
      </c>
      <c r="G275" s="455" t="s">
        <v>193</v>
      </c>
      <c r="H275" s="456">
        <v>0.905</v>
      </c>
      <c r="I275" s="92"/>
      <c r="J275" s="457">
        <f>ROUND(I275*H275,2)</f>
        <v>0</v>
      </c>
      <c r="K275" s="454" t="s">
        <v>147</v>
      </c>
      <c r="L275" s="378"/>
      <c r="M275" s="458" t="s">
        <v>1</v>
      </c>
      <c r="N275" s="459" t="s">
        <v>41</v>
      </c>
      <c r="O275" s="460"/>
      <c r="P275" s="461">
        <f>O275*H275</f>
        <v>0</v>
      </c>
      <c r="Q275" s="461">
        <v>1.05291</v>
      </c>
      <c r="R275" s="461">
        <f>Q275*H275</f>
        <v>0.95288355</v>
      </c>
      <c r="S275" s="461">
        <v>0</v>
      </c>
      <c r="T275" s="462">
        <f>S275*H275</f>
        <v>0</v>
      </c>
      <c r="U275" s="377"/>
      <c r="V275" s="377"/>
      <c r="W275" s="31"/>
      <c r="X275" s="31"/>
      <c r="Y275" s="31"/>
      <c r="Z275" s="31"/>
      <c r="AA275" s="31"/>
      <c r="AB275" s="31"/>
      <c r="AC275" s="31"/>
      <c r="AD275" s="31"/>
      <c r="AE275" s="31"/>
      <c r="AR275" s="93" t="s">
        <v>148</v>
      </c>
      <c r="AT275" s="93" t="s">
        <v>143</v>
      </c>
      <c r="AU275" s="93" t="s">
        <v>86</v>
      </c>
      <c r="AY275" s="17" t="s">
        <v>141</v>
      </c>
      <c r="BE275" s="94">
        <f>IF(N275="základní",J275,0)</f>
        <v>0</v>
      </c>
      <c r="BF275" s="94">
        <f>IF(N275="snížená",J275,0)</f>
        <v>0</v>
      </c>
      <c r="BG275" s="94">
        <f>IF(N275="zákl. přenesená",J275,0)</f>
        <v>0</v>
      </c>
      <c r="BH275" s="94">
        <f>IF(N275="sníž. přenesená",J275,0)</f>
        <v>0</v>
      </c>
      <c r="BI275" s="94">
        <f>IF(N275="nulová",J275,0)</f>
        <v>0</v>
      </c>
      <c r="BJ275" s="17" t="s">
        <v>84</v>
      </c>
      <c r="BK275" s="94">
        <f>ROUND(I275*H275,2)</f>
        <v>0</v>
      </c>
      <c r="BL275" s="17" t="s">
        <v>148</v>
      </c>
      <c r="BM275" s="93" t="s">
        <v>442</v>
      </c>
    </row>
    <row r="276" spans="1:51" s="13" customFormat="1" ht="12">
      <c r="A276" s="463"/>
      <c r="B276" s="464"/>
      <c r="C276" s="463"/>
      <c r="D276" s="465" t="s">
        <v>150</v>
      </c>
      <c r="E276" s="466" t="s">
        <v>1</v>
      </c>
      <c r="F276" s="467" t="s">
        <v>443</v>
      </c>
      <c r="G276" s="463"/>
      <c r="H276" s="468">
        <v>0.905</v>
      </c>
      <c r="I276" s="96"/>
      <c r="J276" s="463"/>
      <c r="K276" s="463"/>
      <c r="L276" s="464"/>
      <c r="M276" s="469"/>
      <c r="N276" s="470"/>
      <c r="O276" s="470"/>
      <c r="P276" s="470"/>
      <c r="Q276" s="470"/>
      <c r="R276" s="470"/>
      <c r="S276" s="470"/>
      <c r="T276" s="471"/>
      <c r="U276" s="463"/>
      <c r="V276" s="463"/>
      <c r="AT276" s="95" t="s">
        <v>150</v>
      </c>
      <c r="AU276" s="95" t="s">
        <v>86</v>
      </c>
      <c r="AV276" s="13" t="s">
        <v>86</v>
      </c>
      <c r="AW276" s="13" t="s">
        <v>32</v>
      </c>
      <c r="AX276" s="13" t="s">
        <v>84</v>
      </c>
      <c r="AY276" s="95" t="s">
        <v>141</v>
      </c>
    </row>
    <row r="277" spans="1:65" s="2" customFormat="1" ht="21.75" customHeight="1">
      <c r="A277" s="377"/>
      <c r="B277" s="378"/>
      <c r="C277" s="452" t="s">
        <v>444</v>
      </c>
      <c r="D277" s="452" t="s">
        <v>143</v>
      </c>
      <c r="E277" s="453" t="s">
        <v>445</v>
      </c>
      <c r="F277" s="454" t="s">
        <v>446</v>
      </c>
      <c r="G277" s="455" t="s">
        <v>193</v>
      </c>
      <c r="H277" s="456">
        <v>0.228</v>
      </c>
      <c r="I277" s="92"/>
      <c r="J277" s="457">
        <f>ROUND(I277*H277,2)</f>
        <v>0</v>
      </c>
      <c r="K277" s="454" t="s">
        <v>147</v>
      </c>
      <c r="L277" s="378"/>
      <c r="M277" s="458" t="s">
        <v>1</v>
      </c>
      <c r="N277" s="459" t="s">
        <v>41</v>
      </c>
      <c r="O277" s="460"/>
      <c r="P277" s="461">
        <f>O277*H277</f>
        <v>0</v>
      </c>
      <c r="Q277" s="461">
        <v>1.06277</v>
      </c>
      <c r="R277" s="461">
        <f>Q277*H277</f>
        <v>0.24231156</v>
      </c>
      <c r="S277" s="461">
        <v>0</v>
      </c>
      <c r="T277" s="462">
        <f>S277*H277</f>
        <v>0</v>
      </c>
      <c r="U277" s="377"/>
      <c r="V277" s="377"/>
      <c r="W277" s="31"/>
      <c r="X277" s="31"/>
      <c r="Y277" s="31"/>
      <c r="Z277" s="31"/>
      <c r="AA277" s="31"/>
      <c r="AB277" s="31"/>
      <c r="AC277" s="31"/>
      <c r="AD277" s="31"/>
      <c r="AE277" s="31"/>
      <c r="AR277" s="93" t="s">
        <v>148</v>
      </c>
      <c r="AT277" s="93" t="s">
        <v>143</v>
      </c>
      <c r="AU277" s="93" t="s">
        <v>86</v>
      </c>
      <c r="AY277" s="17" t="s">
        <v>141</v>
      </c>
      <c r="BE277" s="94">
        <f>IF(N277="základní",J277,0)</f>
        <v>0</v>
      </c>
      <c r="BF277" s="94">
        <f>IF(N277="snížená",J277,0)</f>
        <v>0</v>
      </c>
      <c r="BG277" s="94">
        <f>IF(N277="zákl. přenesená",J277,0)</f>
        <v>0</v>
      </c>
      <c r="BH277" s="94">
        <f>IF(N277="sníž. přenesená",J277,0)</f>
        <v>0</v>
      </c>
      <c r="BI277" s="94">
        <f>IF(N277="nulová",J277,0)</f>
        <v>0</v>
      </c>
      <c r="BJ277" s="17" t="s">
        <v>84</v>
      </c>
      <c r="BK277" s="94">
        <f>ROUND(I277*H277,2)</f>
        <v>0</v>
      </c>
      <c r="BL277" s="17" t="s">
        <v>148</v>
      </c>
      <c r="BM277" s="93" t="s">
        <v>447</v>
      </c>
    </row>
    <row r="278" spans="1:65" s="2" customFormat="1" ht="16.5" customHeight="1">
      <c r="A278" s="377"/>
      <c r="B278" s="378"/>
      <c r="C278" s="452" t="s">
        <v>448</v>
      </c>
      <c r="D278" s="452" t="s">
        <v>143</v>
      </c>
      <c r="E278" s="453" t="s">
        <v>449</v>
      </c>
      <c r="F278" s="454" t="s">
        <v>450</v>
      </c>
      <c r="G278" s="455" t="s">
        <v>146</v>
      </c>
      <c r="H278" s="456">
        <v>2.37</v>
      </c>
      <c r="I278" s="92"/>
      <c r="J278" s="457">
        <f>ROUND(I278*H278,2)</f>
        <v>0</v>
      </c>
      <c r="K278" s="454" t="s">
        <v>1</v>
      </c>
      <c r="L278" s="378"/>
      <c r="M278" s="458" t="s">
        <v>1</v>
      </c>
      <c r="N278" s="459" t="s">
        <v>41</v>
      </c>
      <c r="O278" s="460"/>
      <c r="P278" s="461">
        <f>O278*H278</f>
        <v>0</v>
      </c>
      <c r="Q278" s="461">
        <v>0</v>
      </c>
      <c r="R278" s="461">
        <f>Q278*H278</f>
        <v>0</v>
      </c>
      <c r="S278" s="461">
        <v>0</v>
      </c>
      <c r="T278" s="462">
        <f>S278*H278</f>
        <v>0</v>
      </c>
      <c r="U278" s="377"/>
      <c r="V278" s="377"/>
      <c r="W278" s="31"/>
      <c r="X278" s="31"/>
      <c r="Y278" s="31"/>
      <c r="Z278" s="31"/>
      <c r="AA278" s="31"/>
      <c r="AB278" s="31"/>
      <c r="AC278" s="31"/>
      <c r="AD278" s="31"/>
      <c r="AE278" s="31"/>
      <c r="AR278" s="93" t="s">
        <v>148</v>
      </c>
      <c r="AT278" s="93" t="s">
        <v>143</v>
      </c>
      <c r="AU278" s="93" t="s">
        <v>86</v>
      </c>
      <c r="AY278" s="17" t="s">
        <v>141</v>
      </c>
      <c r="BE278" s="94">
        <f>IF(N278="základní",J278,0)</f>
        <v>0</v>
      </c>
      <c r="BF278" s="94">
        <f>IF(N278="snížená",J278,0)</f>
        <v>0</v>
      </c>
      <c r="BG278" s="94">
        <f>IF(N278="zákl. přenesená",J278,0)</f>
        <v>0</v>
      </c>
      <c r="BH278" s="94">
        <f>IF(N278="sníž. přenesená",J278,0)</f>
        <v>0</v>
      </c>
      <c r="BI278" s="94">
        <f>IF(N278="nulová",J278,0)</f>
        <v>0</v>
      </c>
      <c r="BJ278" s="17" t="s">
        <v>84</v>
      </c>
      <c r="BK278" s="94">
        <f>ROUND(I278*H278,2)</f>
        <v>0</v>
      </c>
      <c r="BL278" s="17" t="s">
        <v>148</v>
      </c>
      <c r="BM278" s="93" t="s">
        <v>451</v>
      </c>
    </row>
    <row r="279" spans="1:51" s="13" customFormat="1" ht="12">
      <c r="A279" s="463"/>
      <c r="B279" s="464"/>
      <c r="C279" s="463"/>
      <c r="D279" s="465" t="s">
        <v>150</v>
      </c>
      <c r="E279" s="466" t="s">
        <v>1</v>
      </c>
      <c r="F279" s="467" t="s">
        <v>452</v>
      </c>
      <c r="G279" s="463"/>
      <c r="H279" s="468">
        <v>2.37</v>
      </c>
      <c r="I279" s="96"/>
      <c r="J279" s="463"/>
      <c r="K279" s="463"/>
      <c r="L279" s="464"/>
      <c r="M279" s="469"/>
      <c r="N279" s="470"/>
      <c r="O279" s="470"/>
      <c r="P279" s="470"/>
      <c r="Q279" s="470"/>
      <c r="R279" s="470"/>
      <c r="S279" s="470"/>
      <c r="T279" s="471"/>
      <c r="U279" s="463"/>
      <c r="V279" s="463"/>
      <c r="AT279" s="95" t="s">
        <v>150</v>
      </c>
      <c r="AU279" s="95" t="s">
        <v>86</v>
      </c>
      <c r="AV279" s="13" t="s">
        <v>86</v>
      </c>
      <c r="AW279" s="13" t="s">
        <v>32</v>
      </c>
      <c r="AX279" s="13" t="s">
        <v>84</v>
      </c>
      <c r="AY279" s="95" t="s">
        <v>141</v>
      </c>
    </row>
    <row r="280" spans="1:63" s="12" customFormat="1" ht="22.9" customHeight="1">
      <c r="A280" s="369"/>
      <c r="B280" s="442"/>
      <c r="C280" s="369"/>
      <c r="D280" s="443" t="s">
        <v>75</v>
      </c>
      <c r="E280" s="450" t="s">
        <v>169</v>
      </c>
      <c r="F280" s="450" t="s">
        <v>453</v>
      </c>
      <c r="G280" s="369"/>
      <c r="H280" s="369"/>
      <c r="I280" s="89"/>
      <c r="J280" s="451">
        <f>BK280</f>
        <v>0</v>
      </c>
      <c r="K280" s="369"/>
      <c r="L280" s="442"/>
      <c r="M280" s="446"/>
      <c r="N280" s="447"/>
      <c r="O280" s="447"/>
      <c r="P280" s="448">
        <f>SUM(P281:P288)</f>
        <v>0</v>
      </c>
      <c r="Q280" s="447"/>
      <c r="R280" s="448">
        <f>SUM(R281:R288)</f>
        <v>0</v>
      </c>
      <c r="S280" s="447"/>
      <c r="T280" s="449">
        <f>SUM(T281:T288)</f>
        <v>0</v>
      </c>
      <c r="U280" s="369"/>
      <c r="V280" s="369"/>
      <c r="AR280" s="88" t="s">
        <v>84</v>
      </c>
      <c r="AT280" s="90" t="s">
        <v>75</v>
      </c>
      <c r="AU280" s="90" t="s">
        <v>84</v>
      </c>
      <c r="AY280" s="88" t="s">
        <v>141</v>
      </c>
      <c r="BK280" s="91">
        <f>SUM(BK281:BK288)</f>
        <v>0</v>
      </c>
    </row>
    <row r="281" spans="1:65" s="2" customFormat="1" ht="16.5" customHeight="1">
      <c r="A281" s="377"/>
      <c r="B281" s="378"/>
      <c r="C281" s="452" t="s">
        <v>454</v>
      </c>
      <c r="D281" s="452" t="s">
        <v>143</v>
      </c>
      <c r="E281" s="453" t="s">
        <v>455</v>
      </c>
      <c r="F281" s="454" t="s">
        <v>456</v>
      </c>
      <c r="G281" s="455" t="s">
        <v>222</v>
      </c>
      <c r="H281" s="456">
        <v>558.8</v>
      </c>
      <c r="I281" s="92"/>
      <c r="J281" s="457">
        <f>ROUND(I281*H281,2)</f>
        <v>0</v>
      </c>
      <c r="K281" s="454" t="s">
        <v>147</v>
      </c>
      <c r="L281" s="378"/>
      <c r="M281" s="458" t="s">
        <v>1</v>
      </c>
      <c r="N281" s="459" t="s">
        <v>41</v>
      </c>
      <c r="O281" s="460"/>
      <c r="P281" s="461">
        <f>O281*H281</f>
        <v>0</v>
      </c>
      <c r="Q281" s="461">
        <v>0</v>
      </c>
      <c r="R281" s="461">
        <f>Q281*H281</f>
        <v>0</v>
      </c>
      <c r="S281" s="461">
        <v>0</v>
      </c>
      <c r="T281" s="462">
        <f>S281*H281</f>
        <v>0</v>
      </c>
      <c r="U281" s="377"/>
      <c r="V281" s="377"/>
      <c r="W281" s="31"/>
      <c r="X281" s="31"/>
      <c r="Y281" s="31"/>
      <c r="Z281" s="31"/>
      <c r="AA281" s="31"/>
      <c r="AB281" s="31"/>
      <c r="AC281" s="31"/>
      <c r="AD281" s="31"/>
      <c r="AE281" s="31"/>
      <c r="AR281" s="93" t="s">
        <v>148</v>
      </c>
      <c r="AT281" s="93" t="s">
        <v>143</v>
      </c>
      <c r="AU281" s="93" t="s">
        <v>86</v>
      </c>
      <c r="AY281" s="17" t="s">
        <v>141</v>
      </c>
      <c r="BE281" s="94">
        <f>IF(N281="základní",J281,0)</f>
        <v>0</v>
      </c>
      <c r="BF281" s="94">
        <f>IF(N281="snížená",J281,0)</f>
        <v>0</v>
      </c>
      <c r="BG281" s="94">
        <f>IF(N281="zákl. přenesená",J281,0)</f>
        <v>0</v>
      </c>
      <c r="BH281" s="94">
        <f>IF(N281="sníž. přenesená",J281,0)</f>
        <v>0</v>
      </c>
      <c r="BI281" s="94">
        <f>IF(N281="nulová",J281,0)</f>
        <v>0</v>
      </c>
      <c r="BJ281" s="17" t="s">
        <v>84</v>
      </c>
      <c r="BK281" s="94">
        <f>ROUND(I281*H281,2)</f>
        <v>0</v>
      </c>
      <c r="BL281" s="17" t="s">
        <v>148</v>
      </c>
      <c r="BM281" s="93" t="s">
        <v>457</v>
      </c>
    </row>
    <row r="282" spans="1:65" s="2" customFormat="1" ht="33" customHeight="1">
      <c r="A282" s="377"/>
      <c r="B282" s="378"/>
      <c r="C282" s="452" t="s">
        <v>458</v>
      </c>
      <c r="D282" s="452" t="s">
        <v>143</v>
      </c>
      <c r="E282" s="453" t="s">
        <v>459</v>
      </c>
      <c r="F282" s="454" t="s">
        <v>460</v>
      </c>
      <c r="G282" s="455" t="s">
        <v>222</v>
      </c>
      <c r="H282" s="456">
        <v>558.8</v>
      </c>
      <c r="I282" s="92"/>
      <c r="J282" s="457">
        <f>ROUND(I282*H282,2)</f>
        <v>0</v>
      </c>
      <c r="K282" s="454" t="s">
        <v>147</v>
      </c>
      <c r="L282" s="378"/>
      <c r="M282" s="458" t="s">
        <v>1</v>
      </c>
      <c r="N282" s="459" t="s">
        <v>41</v>
      </c>
      <c r="O282" s="460"/>
      <c r="P282" s="461">
        <f>O282*H282</f>
        <v>0</v>
      </c>
      <c r="Q282" s="461">
        <v>0</v>
      </c>
      <c r="R282" s="461">
        <f>Q282*H282</f>
        <v>0</v>
      </c>
      <c r="S282" s="461">
        <v>0</v>
      </c>
      <c r="T282" s="462">
        <f>S282*H282</f>
        <v>0</v>
      </c>
      <c r="U282" s="377"/>
      <c r="V282" s="377"/>
      <c r="W282" s="31"/>
      <c r="X282" s="31"/>
      <c r="Y282" s="31"/>
      <c r="Z282" s="31"/>
      <c r="AA282" s="31"/>
      <c r="AB282" s="31"/>
      <c r="AC282" s="31"/>
      <c r="AD282" s="31"/>
      <c r="AE282" s="31"/>
      <c r="AR282" s="93" t="s">
        <v>148</v>
      </c>
      <c r="AT282" s="93" t="s">
        <v>143</v>
      </c>
      <c r="AU282" s="93" t="s">
        <v>86</v>
      </c>
      <c r="AY282" s="17" t="s">
        <v>141</v>
      </c>
      <c r="BE282" s="94">
        <f>IF(N282="základní",J282,0)</f>
        <v>0</v>
      </c>
      <c r="BF282" s="94">
        <f>IF(N282="snížená",J282,0)</f>
        <v>0</v>
      </c>
      <c r="BG282" s="94">
        <f>IF(N282="zákl. přenesená",J282,0)</f>
        <v>0</v>
      </c>
      <c r="BH282" s="94">
        <f>IF(N282="sníž. přenesená",J282,0)</f>
        <v>0</v>
      </c>
      <c r="BI282" s="94">
        <f>IF(N282="nulová",J282,0)</f>
        <v>0</v>
      </c>
      <c r="BJ282" s="17" t="s">
        <v>84</v>
      </c>
      <c r="BK282" s="94">
        <f>ROUND(I282*H282,2)</f>
        <v>0</v>
      </c>
      <c r="BL282" s="17" t="s">
        <v>148</v>
      </c>
      <c r="BM282" s="93" t="s">
        <v>461</v>
      </c>
    </row>
    <row r="283" spans="1:65" s="2" customFormat="1" ht="24">
      <c r="A283" s="377"/>
      <c r="B283" s="378"/>
      <c r="C283" s="452" t="s">
        <v>462</v>
      </c>
      <c r="D283" s="452" t="s">
        <v>143</v>
      </c>
      <c r="E283" s="453" t="s">
        <v>463</v>
      </c>
      <c r="F283" s="454" t="s">
        <v>464</v>
      </c>
      <c r="G283" s="455" t="s">
        <v>222</v>
      </c>
      <c r="H283" s="456">
        <v>558.8</v>
      </c>
      <c r="I283" s="92"/>
      <c r="J283" s="457">
        <f>ROUND(I283*H283,2)</f>
        <v>0</v>
      </c>
      <c r="K283" s="454" t="s">
        <v>147</v>
      </c>
      <c r="L283" s="378"/>
      <c r="M283" s="458" t="s">
        <v>1</v>
      </c>
      <c r="N283" s="459" t="s">
        <v>41</v>
      </c>
      <c r="O283" s="460"/>
      <c r="P283" s="461">
        <f>O283*H283</f>
        <v>0</v>
      </c>
      <c r="Q283" s="461">
        <v>0</v>
      </c>
      <c r="R283" s="461">
        <f>Q283*H283</f>
        <v>0</v>
      </c>
      <c r="S283" s="461">
        <v>0</v>
      </c>
      <c r="T283" s="462">
        <f>S283*H283</f>
        <v>0</v>
      </c>
      <c r="U283" s="377"/>
      <c r="V283" s="377"/>
      <c r="W283" s="31"/>
      <c r="X283" s="31"/>
      <c r="Y283" s="31"/>
      <c r="Z283" s="31"/>
      <c r="AA283" s="31"/>
      <c r="AB283" s="31"/>
      <c r="AC283" s="31"/>
      <c r="AD283" s="31"/>
      <c r="AE283" s="31"/>
      <c r="AR283" s="93" t="s">
        <v>148</v>
      </c>
      <c r="AT283" s="93" t="s">
        <v>143</v>
      </c>
      <c r="AU283" s="93" t="s">
        <v>86</v>
      </c>
      <c r="AY283" s="17" t="s">
        <v>141</v>
      </c>
      <c r="BE283" s="94">
        <f>IF(N283="základní",J283,0)</f>
        <v>0</v>
      </c>
      <c r="BF283" s="94">
        <f>IF(N283="snížená",J283,0)</f>
        <v>0</v>
      </c>
      <c r="BG283" s="94">
        <f>IF(N283="zákl. přenesená",J283,0)</f>
        <v>0</v>
      </c>
      <c r="BH283" s="94">
        <f>IF(N283="sníž. přenesená",J283,0)</f>
        <v>0</v>
      </c>
      <c r="BI283" s="94">
        <f>IF(N283="nulová",J283,0)</f>
        <v>0</v>
      </c>
      <c r="BJ283" s="17" t="s">
        <v>84</v>
      </c>
      <c r="BK283" s="94">
        <f>ROUND(I283*H283,2)</f>
        <v>0</v>
      </c>
      <c r="BL283" s="17" t="s">
        <v>148</v>
      </c>
      <c r="BM283" s="93" t="s">
        <v>465</v>
      </c>
    </row>
    <row r="284" spans="1:65" s="2" customFormat="1" ht="21.75" customHeight="1">
      <c r="A284" s="377"/>
      <c r="B284" s="378"/>
      <c r="C284" s="452" t="s">
        <v>466</v>
      </c>
      <c r="D284" s="452" t="s">
        <v>143</v>
      </c>
      <c r="E284" s="453" t="s">
        <v>467</v>
      </c>
      <c r="F284" s="454" t="s">
        <v>468</v>
      </c>
      <c r="G284" s="455" t="s">
        <v>222</v>
      </c>
      <c r="H284" s="456">
        <v>558.8</v>
      </c>
      <c r="I284" s="92"/>
      <c r="J284" s="457">
        <f>ROUND(I284*H284,2)</f>
        <v>0</v>
      </c>
      <c r="K284" s="454" t="s">
        <v>147</v>
      </c>
      <c r="L284" s="378"/>
      <c r="M284" s="458" t="s">
        <v>1</v>
      </c>
      <c r="N284" s="459" t="s">
        <v>41</v>
      </c>
      <c r="O284" s="460"/>
      <c r="P284" s="461">
        <f>O284*H284</f>
        <v>0</v>
      </c>
      <c r="Q284" s="461">
        <v>0</v>
      </c>
      <c r="R284" s="461">
        <f>Q284*H284</f>
        <v>0</v>
      </c>
      <c r="S284" s="461">
        <v>0</v>
      </c>
      <c r="T284" s="462">
        <f>S284*H284</f>
        <v>0</v>
      </c>
      <c r="U284" s="377"/>
      <c r="V284" s="377"/>
      <c r="W284" s="31"/>
      <c r="X284" s="31"/>
      <c r="Y284" s="31"/>
      <c r="Z284" s="31"/>
      <c r="AA284" s="31"/>
      <c r="AB284" s="31"/>
      <c r="AC284" s="31"/>
      <c r="AD284" s="31"/>
      <c r="AE284" s="31"/>
      <c r="AR284" s="93" t="s">
        <v>148</v>
      </c>
      <c r="AT284" s="93" t="s">
        <v>143</v>
      </c>
      <c r="AU284" s="93" t="s">
        <v>86</v>
      </c>
      <c r="AY284" s="17" t="s">
        <v>141</v>
      </c>
      <c r="BE284" s="94">
        <f>IF(N284="základní",J284,0)</f>
        <v>0</v>
      </c>
      <c r="BF284" s="94">
        <f>IF(N284="snížená",J284,0)</f>
        <v>0</v>
      </c>
      <c r="BG284" s="94">
        <f>IF(N284="zákl. přenesená",J284,0)</f>
        <v>0</v>
      </c>
      <c r="BH284" s="94">
        <f>IF(N284="sníž. přenesená",J284,0)</f>
        <v>0</v>
      </c>
      <c r="BI284" s="94">
        <f>IF(N284="nulová",J284,0)</f>
        <v>0</v>
      </c>
      <c r="BJ284" s="17" t="s">
        <v>84</v>
      </c>
      <c r="BK284" s="94">
        <f>ROUND(I284*H284,2)</f>
        <v>0</v>
      </c>
      <c r="BL284" s="17" t="s">
        <v>148</v>
      </c>
      <c r="BM284" s="93" t="s">
        <v>469</v>
      </c>
    </row>
    <row r="285" spans="1:65" s="2" customFormat="1" ht="24">
      <c r="A285" s="377"/>
      <c r="B285" s="378"/>
      <c r="C285" s="452" t="s">
        <v>470</v>
      </c>
      <c r="D285" s="452" t="s">
        <v>143</v>
      </c>
      <c r="E285" s="453" t="s">
        <v>471</v>
      </c>
      <c r="F285" s="454" t="s">
        <v>472</v>
      </c>
      <c r="G285" s="455" t="s">
        <v>222</v>
      </c>
      <c r="H285" s="456">
        <v>1117.6</v>
      </c>
      <c r="I285" s="92"/>
      <c r="J285" s="457">
        <f>ROUND(I285*H285,2)</f>
        <v>0</v>
      </c>
      <c r="K285" s="454" t="s">
        <v>147</v>
      </c>
      <c r="L285" s="378"/>
      <c r="M285" s="458" t="s">
        <v>1</v>
      </c>
      <c r="N285" s="459" t="s">
        <v>41</v>
      </c>
      <c r="O285" s="460"/>
      <c r="P285" s="461">
        <f>O285*H285</f>
        <v>0</v>
      </c>
      <c r="Q285" s="461">
        <v>0</v>
      </c>
      <c r="R285" s="461">
        <f>Q285*H285</f>
        <v>0</v>
      </c>
      <c r="S285" s="461">
        <v>0</v>
      </c>
      <c r="T285" s="462">
        <f>S285*H285</f>
        <v>0</v>
      </c>
      <c r="U285" s="377"/>
      <c r="V285" s="377"/>
      <c r="W285" s="31"/>
      <c r="X285" s="31"/>
      <c r="Y285" s="31"/>
      <c r="Z285" s="31"/>
      <c r="AA285" s="31"/>
      <c r="AB285" s="31"/>
      <c r="AC285" s="31"/>
      <c r="AD285" s="31"/>
      <c r="AE285" s="31"/>
      <c r="AR285" s="93" t="s">
        <v>148</v>
      </c>
      <c r="AT285" s="93" t="s">
        <v>143</v>
      </c>
      <c r="AU285" s="93" t="s">
        <v>86</v>
      </c>
      <c r="AY285" s="17" t="s">
        <v>141</v>
      </c>
      <c r="BE285" s="94">
        <f>IF(N285="základní",J285,0)</f>
        <v>0</v>
      </c>
      <c r="BF285" s="94">
        <f>IF(N285="snížená",J285,0)</f>
        <v>0</v>
      </c>
      <c r="BG285" s="94">
        <f>IF(N285="zákl. přenesená",J285,0)</f>
        <v>0</v>
      </c>
      <c r="BH285" s="94">
        <f>IF(N285="sníž. přenesená",J285,0)</f>
        <v>0</v>
      </c>
      <c r="BI285" s="94">
        <f>IF(N285="nulová",J285,0)</f>
        <v>0</v>
      </c>
      <c r="BJ285" s="17" t="s">
        <v>84</v>
      </c>
      <c r="BK285" s="94">
        <f>ROUND(I285*H285,2)</f>
        <v>0</v>
      </c>
      <c r="BL285" s="17" t="s">
        <v>148</v>
      </c>
      <c r="BM285" s="93" t="s">
        <v>473</v>
      </c>
    </row>
    <row r="286" spans="1:51" s="13" customFormat="1" ht="12">
      <c r="A286" s="463"/>
      <c r="B286" s="464"/>
      <c r="C286" s="463"/>
      <c r="D286" s="465" t="s">
        <v>150</v>
      </c>
      <c r="E286" s="466" t="s">
        <v>1</v>
      </c>
      <c r="F286" s="467" t="s">
        <v>474</v>
      </c>
      <c r="G286" s="463"/>
      <c r="H286" s="468">
        <v>1117.6</v>
      </c>
      <c r="I286" s="96"/>
      <c r="J286" s="463"/>
      <c r="K286" s="463"/>
      <c r="L286" s="464"/>
      <c r="M286" s="469"/>
      <c r="N286" s="470"/>
      <c r="O286" s="470"/>
      <c r="P286" s="470"/>
      <c r="Q286" s="470"/>
      <c r="R286" s="470"/>
      <c r="S286" s="470"/>
      <c r="T286" s="471"/>
      <c r="U286" s="463"/>
      <c r="V286" s="463"/>
      <c r="AT286" s="95" t="s">
        <v>150</v>
      </c>
      <c r="AU286" s="95" t="s">
        <v>86</v>
      </c>
      <c r="AV286" s="13" t="s">
        <v>86</v>
      </c>
      <c r="AW286" s="13" t="s">
        <v>32</v>
      </c>
      <c r="AX286" s="13" t="s">
        <v>84</v>
      </c>
      <c r="AY286" s="95" t="s">
        <v>141</v>
      </c>
    </row>
    <row r="287" spans="1:65" s="2" customFormat="1" ht="33" customHeight="1">
      <c r="A287" s="377"/>
      <c r="B287" s="378"/>
      <c r="C287" s="452" t="s">
        <v>475</v>
      </c>
      <c r="D287" s="452" t="s">
        <v>143</v>
      </c>
      <c r="E287" s="453" t="s">
        <v>476</v>
      </c>
      <c r="F287" s="454" t="s">
        <v>477</v>
      </c>
      <c r="G287" s="455" t="s">
        <v>222</v>
      </c>
      <c r="H287" s="456">
        <v>558.8</v>
      </c>
      <c r="I287" s="92"/>
      <c r="J287" s="457">
        <f>ROUND(I287*H287,2)</f>
        <v>0</v>
      </c>
      <c r="K287" s="454" t="s">
        <v>147</v>
      </c>
      <c r="L287" s="378"/>
      <c r="M287" s="458" t="s">
        <v>1</v>
      </c>
      <c r="N287" s="459" t="s">
        <v>41</v>
      </c>
      <c r="O287" s="460"/>
      <c r="P287" s="461">
        <f>O287*H287</f>
        <v>0</v>
      </c>
      <c r="Q287" s="461">
        <v>0</v>
      </c>
      <c r="R287" s="461">
        <f>Q287*H287</f>
        <v>0</v>
      </c>
      <c r="S287" s="461">
        <v>0</v>
      </c>
      <c r="T287" s="462">
        <f>S287*H287</f>
        <v>0</v>
      </c>
      <c r="U287" s="377"/>
      <c r="V287" s="377"/>
      <c r="W287" s="31"/>
      <c r="X287" s="31"/>
      <c r="Y287" s="31"/>
      <c r="Z287" s="31"/>
      <c r="AA287" s="31"/>
      <c r="AB287" s="31"/>
      <c r="AC287" s="31"/>
      <c r="AD287" s="31"/>
      <c r="AE287" s="31"/>
      <c r="AR287" s="93" t="s">
        <v>148</v>
      </c>
      <c r="AT287" s="93" t="s">
        <v>143</v>
      </c>
      <c r="AU287" s="93" t="s">
        <v>86</v>
      </c>
      <c r="AY287" s="17" t="s">
        <v>141</v>
      </c>
      <c r="BE287" s="94">
        <f>IF(N287="základní",J287,0)</f>
        <v>0</v>
      </c>
      <c r="BF287" s="94">
        <f>IF(N287="snížená",J287,0)</f>
        <v>0</v>
      </c>
      <c r="BG287" s="94">
        <f>IF(N287="zákl. přenesená",J287,0)</f>
        <v>0</v>
      </c>
      <c r="BH287" s="94">
        <f>IF(N287="sníž. přenesená",J287,0)</f>
        <v>0</v>
      </c>
      <c r="BI287" s="94">
        <f>IF(N287="nulová",J287,0)</f>
        <v>0</v>
      </c>
      <c r="BJ287" s="17" t="s">
        <v>84</v>
      </c>
      <c r="BK287" s="94">
        <f>ROUND(I287*H287,2)</f>
        <v>0</v>
      </c>
      <c r="BL287" s="17" t="s">
        <v>148</v>
      </c>
      <c r="BM287" s="93" t="s">
        <v>478</v>
      </c>
    </row>
    <row r="288" spans="1:65" s="2" customFormat="1" ht="24">
      <c r="A288" s="377"/>
      <c r="B288" s="378"/>
      <c r="C288" s="452" t="s">
        <v>479</v>
      </c>
      <c r="D288" s="452" t="s">
        <v>143</v>
      </c>
      <c r="E288" s="453" t="s">
        <v>480</v>
      </c>
      <c r="F288" s="454" t="s">
        <v>481</v>
      </c>
      <c r="G288" s="455" t="s">
        <v>222</v>
      </c>
      <c r="H288" s="456">
        <v>558.8</v>
      </c>
      <c r="I288" s="92"/>
      <c r="J288" s="457">
        <f>ROUND(I288*H288,2)</f>
        <v>0</v>
      </c>
      <c r="K288" s="454" t="s">
        <v>147</v>
      </c>
      <c r="L288" s="378"/>
      <c r="M288" s="458" t="s">
        <v>1</v>
      </c>
      <c r="N288" s="459" t="s">
        <v>41</v>
      </c>
      <c r="O288" s="460"/>
      <c r="P288" s="461">
        <f>O288*H288</f>
        <v>0</v>
      </c>
      <c r="Q288" s="461">
        <v>0</v>
      </c>
      <c r="R288" s="461">
        <f>Q288*H288</f>
        <v>0</v>
      </c>
      <c r="S288" s="461">
        <v>0</v>
      </c>
      <c r="T288" s="462">
        <f>S288*H288</f>
        <v>0</v>
      </c>
      <c r="U288" s="377"/>
      <c r="V288" s="377"/>
      <c r="W288" s="31"/>
      <c r="X288" s="31"/>
      <c r="Y288" s="31"/>
      <c r="Z288" s="31"/>
      <c r="AA288" s="31"/>
      <c r="AB288" s="31"/>
      <c r="AC288" s="31"/>
      <c r="AD288" s="31"/>
      <c r="AE288" s="31"/>
      <c r="AR288" s="93" t="s">
        <v>148</v>
      </c>
      <c r="AT288" s="93" t="s">
        <v>143</v>
      </c>
      <c r="AU288" s="93" t="s">
        <v>86</v>
      </c>
      <c r="AY288" s="17" t="s">
        <v>141</v>
      </c>
      <c r="BE288" s="94">
        <f>IF(N288="základní",J288,0)</f>
        <v>0</v>
      </c>
      <c r="BF288" s="94">
        <f>IF(N288="snížená",J288,0)</f>
        <v>0</v>
      </c>
      <c r="BG288" s="94">
        <f>IF(N288="zákl. přenesená",J288,0)</f>
        <v>0</v>
      </c>
      <c r="BH288" s="94">
        <f>IF(N288="sníž. přenesená",J288,0)</f>
        <v>0</v>
      </c>
      <c r="BI288" s="94">
        <f>IF(N288="nulová",J288,0)</f>
        <v>0</v>
      </c>
      <c r="BJ288" s="17" t="s">
        <v>84</v>
      </c>
      <c r="BK288" s="94">
        <f>ROUND(I288*H288,2)</f>
        <v>0</v>
      </c>
      <c r="BL288" s="17" t="s">
        <v>148</v>
      </c>
      <c r="BM288" s="93" t="s">
        <v>482</v>
      </c>
    </row>
    <row r="289" spans="1:63" s="12" customFormat="1" ht="22.9" customHeight="1">
      <c r="A289" s="369"/>
      <c r="B289" s="442"/>
      <c r="C289" s="369"/>
      <c r="D289" s="443" t="s">
        <v>75</v>
      </c>
      <c r="E289" s="450" t="s">
        <v>174</v>
      </c>
      <c r="F289" s="450" t="s">
        <v>483</v>
      </c>
      <c r="G289" s="369"/>
      <c r="H289" s="369"/>
      <c r="I289" s="89"/>
      <c r="J289" s="451">
        <f>BK289</f>
        <v>0</v>
      </c>
      <c r="K289" s="369"/>
      <c r="L289" s="442"/>
      <c r="M289" s="446"/>
      <c r="N289" s="447"/>
      <c r="O289" s="447"/>
      <c r="P289" s="448">
        <f>SUM(P290:P351)</f>
        <v>0</v>
      </c>
      <c r="Q289" s="447"/>
      <c r="R289" s="448">
        <f>SUM(R290:R351)</f>
        <v>178.49054123</v>
      </c>
      <c r="S289" s="447"/>
      <c r="T289" s="449">
        <f>SUM(T290:T351)</f>
        <v>0</v>
      </c>
      <c r="U289" s="369"/>
      <c r="V289" s="369"/>
      <c r="AR289" s="88" t="s">
        <v>84</v>
      </c>
      <c r="AT289" s="90" t="s">
        <v>75</v>
      </c>
      <c r="AU289" s="90" t="s">
        <v>84</v>
      </c>
      <c r="AY289" s="88" t="s">
        <v>141</v>
      </c>
      <c r="BK289" s="91">
        <f>SUM(BK290:BK351)</f>
        <v>0</v>
      </c>
    </row>
    <row r="290" spans="1:65" s="2" customFormat="1" ht="24">
      <c r="A290" s="377"/>
      <c r="B290" s="378"/>
      <c r="C290" s="452" t="s">
        <v>484</v>
      </c>
      <c r="D290" s="452" t="s">
        <v>143</v>
      </c>
      <c r="E290" s="453" t="s">
        <v>485</v>
      </c>
      <c r="F290" s="454" t="s">
        <v>486</v>
      </c>
      <c r="G290" s="455" t="s">
        <v>222</v>
      </c>
      <c r="H290" s="456">
        <v>198.1</v>
      </c>
      <c r="I290" s="92"/>
      <c r="J290" s="457">
        <f>ROUND(I290*H290,2)</f>
        <v>0</v>
      </c>
      <c r="K290" s="454" t="s">
        <v>147</v>
      </c>
      <c r="L290" s="378"/>
      <c r="M290" s="458" t="s">
        <v>1</v>
      </c>
      <c r="N290" s="459" t="s">
        <v>41</v>
      </c>
      <c r="O290" s="460"/>
      <c r="P290" s="461">
        <f>O290*H290</f>
        <v>0</v>
      </c>
      <c r="Q290" s="461">
        <v>0.00438</v>
      </c>
      <c r="R290" s="461">
        <f>Q290*H290</f>
        <v>0.8676780000000001</v>
      </c>
      <c r="S290" s="461">
        <v>0</v>
      </c>
      <c r="T290" s="462">
        <f>S290*H290</f>
        <v>0</v>
      </c>
      <c r="U290" s="377"/>
      <c r="V290" s="377"/>
      <c r="W290" s="31"/>
      <c r="X290" s="31"/>
      <c r="Y290" s="31"/>
      <c r="Z290" s="31"/>
      <c r="AA290" s="31"/>
      <c r="AB290" s="31"/>
      <c r="AC290" s="31"/>
      <c r="AD290" s="31"/>
      <c r="AE290" s="31"/>
      <c r="AR290" s="93" t="s">
        <v>148</v>
      </c>
      <c r="AT290" s="93" t="s">
        <v>143</v>
      </c>
      <c r="AU290" s="93" t="s">
        <v>86</v>
      </c>
      <c r="AY290" s="17" t="s">
        <v>141</v>
      </c>
      <c r="BE290" s="94">
        <f>IF(N290="základní",J290,0)</f>
        <v>0</v>
      </c>
      <c r="BF290" s="94">
        <f>IF(N290="snížená",J290,0)</f>
        <v>0</v>
      </c>
      <c r="BG290" s="94">
        <f>IF(N290="zákl. přenesená",J290,0)</f>
        <v>0</v>
      </c>
      <c r="BH290" s="94">
        <f>IF(N290="sníž. přenesená",J290,0)</f>
        <v>0</v>
      </c>
      <c r="BI290" s="94">
        <f>IF(N290="nulová",J290,0)</f>
        <v>0</v>
      </c>
      <c r="BJ290" s="17" t="s">
        <v>84</v>
      </c>
      <c r="BK290" s="94">
        <f>ROUND(I290*H290,2)</f>
        <v>0</v>
      </c>
      <c r="BL290" s="17" t="s">
        <v>148</v>
      </c>
      <c r="BM290" s="93" t="s">
        <v>487</v>
      </c>
    </row>
    <row r="291" spans="1:51" s="13" customFormat="1" ht="12">
      <c r="A291" s="463"/>
      <c r="B291" s="464"/>
      <c r="C291" s="463"/>
      <c r="D291" s="465" t="s">
        <v>150</v>
      </c>
      <c r="E291" s="466" t="s">
        <v>1</v>
      </c>
      <c r="F291" s="467" t="s">
        <v>488</v>
      </c>
      <c r="G291" s="463"/>
      <c r="H291" s="468">
        <v>198.1</v>
      </c>
      <c r="I291" s="96"/>
      <c r="J291" s="463"/>
      <c r="K291" s="463"/>
      <c r="L291" s="464"/>
      <c r="M291" s="469"/>
      <c r="N291" s="470"/>
      <c r="O291" s="470"/>
      <c r="P291" s="470"/>
      <c r="Q291" s="470"/>
      <c r="R291" s="470"/>
      <c r="S291" s="470"/>
      <c r="T291" s="471"/>
      <c r="U291" s="463"/>
      <c r="V291" s="463"/>
      <c r="AT291" s="95" t="s">
        <v>150</v>
      </c>
      <c r="AU291" s="95" t="s">
        <v>86</v>
      </c>
      <c r="AV291" s="13" t="s">
        <v>86</v>
      </c>
      <c r="AW291" s="13" t="s">
        <v>32</v>
      </c>
      <c r="AX291" s="13" t="s">
        <v>84</v>
      </c>
      <c r="AY291" s="95" t="s">
        <v>141</v>
      </c>
    </row>
    <row r="292" spans="1:65" s="2" customFormat="1" ht="24">
      <c r="A292" s="377"/>
      <c r="B292" s="378"/>
      <c r="C292" s="452" t="s">
        <v>489</v>
      </c>
      <c r="D292" s="452" t="s">
        <v>143</v>
      </c>
      <c r="E292" s="453" t="s">
        <v>490</v>
      </c>
      <c r="F292" s="454" t="s">
        <v>491</v>
      </c>
      <c r="G292" s="455" t="s">
        <v>222</v>
      </c>
      <c r="H292" s="456">
        <v>198.1</v>
      </c>
      <c r="I292" s="92"/>
      <c r="J292" s="457">
        <f>ROUND(I292*H292,2)</f>
        <v>0</v>
      </c>
      <c r="K292" s="454" t="s">
        <v>147</v>
      </c>
      <c r="L292" s="378"/>
      <c r="M292" s="458" t="s">
        <v>1</v>
      </c>
      <c r="N292" s="459" t="s">
        <v>41</v>
      </c>
      <c r="O292" s="460"/>
      <c r="P292" s="461">
        <f>O292*H292</f>
        <v>0</v>
      </c>
      <c r="Q292" s="461">
        <v>0.003</v>
      </c>
      <c r="R292" s="461">
        <f>Q292*H292</f>
        <v>0.5943</v>
      </c>
      <c r="S292" s="461">
        <v>0</v>
      </c>
      <c r="T292" s="462">
        <f>S292*H292</f>
        <v>0</v>
      </c>
      <c r="U292" s="377"/>
      <c r="V292" s="377"/>
      <c r="W292" s="31"/>
      <c r="X292" s="31"/>
      <c r="Y292" s="31"/>
      <c r="Z292" s="31"/>
      <c r="AA292" s="31"/>
      <c r="AB292" s="31"/>
      <c r="AC292" s="31"/>
      <c r="AD292" s="31"/>
      <c r="AE292" s="31"/>
      <c r="AR292" s="93" t="s">
        <v>148</v>
      </c>
      <c r="AT292" s="93" t="s">
        <v>143</v>
      </c>
      <c r="AU292" s="93" t="s">
        <v>86</v>
      </c>
      <c r="AY292" s="17" t="s">
        <v>141</v>
      </c>
      <c r="BE292" s="94">
        <f>IF(N292="základní",J292,0)</f>
        <v>0</v>
      </c>
      <c r="BF292" s="94">
        <f>IF(N292="snížená",J292,0)</f>
        <v>0</v>
      </c>
      <c r="BG292" s="94">
        <f>IF(N292="zákl. přenesená",J292,0)</f>
        <v>0</v>
      </c>
      <c r="BH292" s="94">
        <f>IF(N292="sníž. přenesená",J292,0)</f>
        <v>0</v>
      </c>
      <c r="BI292" s="94">
        <f>IF(N292="nulová",J292,0)</f>
        <v>0</v>
      </c>
      <c r="BJ292" s="17" t="s">
        <v>84</v>
      </c>
      <c r="BK292" s="94">
        <f>ROUND(I292*H292,2)</f>
        <v>0</v>
      </c>
      <c r="BL292" s="17" t="s">
        <v>148</v>
      </c>
      <c r="BM292" s="93" t="s">
        <v>492</v>
      </c>
    </row>
    <row r="293" spans="1:65" s="2" customFormat="1" ht="24">
      <c r="A293" s="377"/>
      <c r="B293" s="378"/>
      <c r="C293" s="452" t="s">
        <v>493</v>
      </c>
      <c r="D293" s="452" t="s">
        <v>143</v>
      </c>
      <c r="E293" s="453" t="s">
        <v>494</v>
      </c>
      <c r="F293" s="454" t="s">
        <v>495</v>
      </c>
      <c r="G293" s="455" t="s">
        <v>222</v>
      </c>
      <c r="H293" s="456">
        <v>590.264</v>
      </c>
      <c r="I293" s="92"/>
      <c r="J293" s="457">
        <f>ROUND(I293*H293,2)</f>
        <v>0</v>
      </c>
      <c r="K293" s="454" t="s">
        <v>147</v>
      </c>
      <c r="L293" s="378"/>
      <c r="M293" s="458" t="s">
        <v>1</v>
      </c>
      <c r="N293" s="459" t="s">
        <v>41</v>
      </c>
      <c r="O293" s="460"/>
      <c r="P293" s="461">
        <f>O293*H293</f>
        <v>0</v>
      </c>
      <c r="Q293" s="461">
        <v>0.01838</v>
      </c>
      <c r="R293" s="461">
        <f>Q293*H293</f>
        <v>10.84905232</v>
      </c>
      <c r="S293" s="461">
        <v>0</v>
      </c>
      <c r="T293" s="462">
        <f>S293*H293</f>
        <v>0</v>
      </c>
      <c r="U293" s="377"/>
      <c r="V293" s="377"/>
      <c r="W293" s="31"/>
      <c r="X293" s="31"/>
      <c r="Y293" s="31"/>
      <c r="Z293" s="31"/>
      <c r="AA293" s="31"/>
      <c r="AB293" s="31"/>
      <c r="AC293" s="31"/>
      <c r="AD293" s="31"/>
      <c r="AE293" s="31"/>
      <c r="AR293" s="93" t="s">
        <v>148</v>
      </c>
      <c r="AT293" s="93" t="s">
        <v>143</v>
      </c>
      <c r="AU293" s="93" t="s">
        <v>86</v>
      </c>
      <c r="AY293" s="17" t="s">
        <v>141</v>
      </c>
      <c r="BE293" s="94">
        <f>IF(N293="základní",J293,0)</f>
        <v>0</v>
      </c>
      <c r="BF293" s="94">
        <f>IF(N293="snížená",J293,0)</f>
        <v>0</v>
      </c>
      <c r="BG293" s="94">
        <f>IF(N293="zákl. přenesená",J293,0)</f>
        <v>0</v>
      </c>
      <c r="BH293" s="94">
        <f>IF(N293="sníž. přenesená",J293,0)</f>
        <v>0</v>
      </c>
      <c r="BI293" s="94">
        <f>IF(N293="nulová",J293,0)</f>
        <v>0</v>
      </c>
      <c r="BJ293" s="17" t="s">
        <v>84</v>
      </c>
      <c r="BK293" s="94">
        <f>ROUND(I293*H293,2)</f>
        <v>0</v>
      </c>
      <c r="BL293" s="17" t="s">
        <v>148</v>
      </c>
      <c r="BM293" s="93" t="s">
        <v>496</v>
      </c>
    </row>
    <row r="294" spans="1:51" s="13" customFormat="1" ht="12">
      <c r="A294" s="463"/>
      <c r="B294" s="464"/>
      <c r="C294" s="463"/>
      <c r="D294" s="465" t="s">
        <v>150</v>
      </c>
      <c r="E294" s="466" t="s">
        <v>1</v>
      </c>
      <c r="F294" s="467" t="s">
        <v>497</v>
      </c>
      <c r="G294" s="463"/>
      <c r="H294" s="468">
        <v>590.264</v>
      </c>
      <c r="I294" s="96"/>
      <c r="J294" s="463"/>
      <c r="K294" s="463"/>
      <c r="L294" s="464"/>
      <c r="M294" s="469"/>
      <c r="N294" s="470"/>
      <c r="O294" s="470"/>
      <c r="P294" s="470"/>
      <c r="Q294" s="470"/>
      <c r="R294" s="470"/>
      <c r="S294" s="470"/>
      <c r="T294" s="471"/>
      <c r="U294" s="463"/>
      <c r="V294" s="463"/>
      <c r="AT294" s="95" t="s">
        <v>150</v>
      </c>
      <c r="AU294" s="95" t="s">
        <v>86</v>
      </c>
      <c r="AV294" s="13" t="s">
        <v>86</v>
      </c>
      <c r="AW294" s="13" t="s">
        <v>32</v>
      </c>
      <c r="AX294" s="13" t="s">
        <v>84</v>
      </c>
      <c r="AY294" s="95" t="s">
        <v>141</v>
      </c>
    </row>
    <row r="295" spans="1:65" s="2" customFormat="1" ht="24">
      <c r="A295" s="377"/>
      <c r="B295" s="378"/>
      <c r="C295" s="452" t="s">
        <v>498</v>
      </c>
      <c r="D295" s="452" t="s">
        <v>143</v>
      </c>
      <c r="E295" s="453" t="s">
        <v>499</v>
      </c>
      <c r="F295" s="454" t="s">
        <v>500</v>
      </c>
      <c r="G295" s="455" t="s">
        <v>222</v>
      </c>
      <c r="H295" s="456">
        <v>590.264</v>
      </c>
      <c r="I295" s="92"/>
      <c r="J295" s="457">
        <f>ROUND(I295*H295,2)</f>
        <v>0</v>
      </c>
      <c r="K295" s="454" t="s">
        <v>147</v>
      </c>
      <c r="L295" s="378"/>
      <c r="M295" s="458" t="s">
        <v>1</v>
      </c>
      <c r="N295" s="459" t="s">
        <v>41</v>
      </c>
      <c r="O295" s="460"/>
      <c r="P295" s="461">
        <f>O295*H295</f>
        <v>0</v>
      </c>
      <c r="Q295" s="461">
        <v>0.0079</v>
      </c>
      <c r="R295" s="461">
        <f>Q295*H295</f>
        <v>4.6630856000000005</v>
      </c>
      <c r="S295" s="461">
        <v>0</v>
      </c>
      <c r="T295" s="462">
        <f>S295*H295</f>
        <v>0</v>
      </c>
      <c r="U295" s="377"/>
      <c r="V295" s="377"/>
      <c r="W295" s="31"/>
      <c r="X295" s="31"/>
      <c r="Y295" s="31"/>
      <c r="Z295" s="31"/>
      <c r="AA295" s="31"/>
      <c r="AB295" s="31"/>
      <c r="AC295" s="31"/>
      <c r="AD295" s="31"/>
      <c r="AE295" s="31"/>
      <c r="AR295" s="93" t="s">
        <v>148</v>
      </c>
      <c r="AT295" s="93" t="s">
        <v>143</v>
      </c>
      <c r="AU295" s="93" t="s">
        <v>86</v>
      </c>
      <c r="AY295" s="17" t="s">
        <v>141</v>
      </c>
      <c r="BE295" s="94">
        <f>IF(N295="základní",J295,0)</f>
        <v>0</v>
      </c>
      <c r="BF295" s="94">
        <f>IF(N295="snížená",J295,0)</f>
        <v>0</v>
      </c>
      <c r="BG295" s="94">
        <f>IF(N295="zákl. přenesená",J295,0)</f>
        <v>0</v>
      </c>
      <c r="BH295" s="94">
        <f>IF(N295="sníž. přenesená",J295,0)</f>
        <v>0</v>
      </c>
      <c r="BI295" s="94">
        <f>IF(N295="nulová",J295,0)</f>
        <v>0</v>
      </c>
      <c r="BJ295" s="17" t="s">
        <v>84</v>
      </c>
      <c r="BK295" s="94">
        <f>ROUND(I295*H295,2)</f>
        <v>0</v>
      </c>
      <c r="BL295" s="17" t="s">
        <v>148</v>
      </c>
      <c r="BM295" s="93" t="s">
        <v>501</v>
      </c>
    </row>
    <row r="296" spans="1:65" s="2" customFormat="1" ht="24">
      <c r="A296" s="377"/>
      <c r="B296" s="378"/>
      <c r="C296" s="452" t="s">
        <v>502</v>
      </c>
      <c r="D296" s="452" t="s">
        <v>143</v>
      </c>
      <c r="E296" s="453" t="s">
        <v>503</v>
      </c>
      <c r="F296" s="454" t="s">
        <v>504</v>
      </c>
      <c r="G296" s="455" t="s">
        <v>222</v>
      </c>
      <c r="H296" s="456">
        <v>77.628</v>
      </c>
      <c r="I296" s="92"/>
      <c r="J296" s="457">
        <f>ROUND(I296*H296,2)</f>
        <v>0</v>
      </c>
      <c r="K296" s="454" t="s">
        <v>147</v>
      </c>
      <c r="L296" s="378"/>
      <c r="M296" s="458" t="s">
        <v>1</v>
      </c>
      <c r="N296" s="459" t="s">
        <v>41</v>
      </c>
      <c r="O296" s="460"/>
      <c r="P296" s="461">
        <f>O296*H296</f>
        <v>0</v>
      </c>
      <c r="Q296" s="461">
        <v>0.021</v>
      </c>
      <c r="R296" s="461">
        <f>Q296*H296</f>
        <v>1.6301880000000002</v>
      </c>
      <c r="S296" s="461">
        <v>0</v>
      </c>
      <c r="T296" s="462">
        <f>S296*H296</f>
        <v>0</v>
      </c>
      <c r="U296" s="377"/>
      <c r="V296" s="377"/>
      <c r="W296" s="31"/>
      <c r="X296" s="31"/>
      <c r="Y296" s="31"/>
      <c r="Z296" s="31"/>
      <c r="AA296" s="31"/>
      <c r="AB296" s="31"/>
      <c r="AC296" s="31"/>
      <c r="AD296" s="31"/>
      <c r="AE296" s="31"/>
      <c r="AR296" s="93" t="s">
        <v>148</v>
      </c>
      <c r="AT296" s="93" t="s">
        <v>143</v>
      </c>
      <c r="AU296" s="93" t="s">
        <v>86</v>
      </c>
      <c r="AY296" s="17" t="s">
        <v>141</v>
      </c>
      <c r="BE296" s="94">
        <f>IF(N296="základní",J296,0)</f>
        <v>0</v>
      </c>
      <c r="BF296" s="94">
        <f>IF(N296="snížená",J296,0)</f>
        <v>0</v>
      </c>
      <c r="BG296" s="94">
        <f>IF(N296="zákl. přenesená",J296,0)</f>
        <v>0</v>
      </c>
      <c r="BH296" s="94">
        <f>IF(N296="sníž. přenesená",J296,0)</f>
        <v>0</v>
      </c>
      <c r="BI296" s="94">
        <f>IF(N296="nulová",J296,0)</f>
        <v>0</v>
      </c>
      <c r="BJ296" s="17" t="s">
        <v>84</v>
      </c>
      <c r="BK296" s="94">
        <f>ROUND(I296*H296,2)</f>
        <v>0</v>
      </c>
      <c r="BL296" s="17" t="s">
        <v>148</v>
      </c>
      <c r="BM296" s="93" t="s">
        <v>505</v>
      </c>
    </row>
    <row r="297" spans="1:51" s="15" customFormat="1" ht="12">
      <c r="A297" s="480"/>
      <c r="B297" s="481"/>
      <c r="C297" s="480"/>
      <c r="D297" s="465" t="s">
        <v>150</v>
      </c>
      <c r="E297" s="482" t="s">
        <v>1</v>
      </c>
      <c r="F297" s="483" t="s">
        <v>506</v>
      </c>
      <c r="G297" s="480"/>
      <c r="H297" s="482" t="s">
        <v>1</v>
      </c>
      <c r="I297" s="100"/>
      <c r="J297" s="480"/>
      <c r="K297" s="480"/>
      <c r="L297" s="481"/>
      <c r="M297" s="484"/>
      <c r="N297" s="485"/>
      <c r="O297" s="485"/>
      <c r="P297" s="485"/>
      <c r="Q297" s="485"/>
      <c r="R297" s="485"/>
      <c r="S297" s="485"/>
      <c r="T297" s="486"/>
      <c r="U297" s="480"/>
      <c r="V297" s="480"/>
      <c r="AT297" s="99" t="s">
        <v>150</v>
      </c>
      <c r="AU297" s="99" t="s">
        <v>86</v>
      </c>
      <c r="AV297" s="15" t="s">
        <v>84</v>
      </c>
      <c r="AW297" s="15" t="s">
        <v>32</v>
      </c>
      <c r="AX297" s="15" t="s">
        <v>76</v>
      </c>
      <c r="AY297" s="99" t="s">
        <v>141</v>
      </c>
    </row>
    <row r="298" spans="1:51" s="13" customFormat="1" ht="12">
      <c r="A298" s="463"/>
      <c r="B298" s="464"/>
      <c r="C298" s="463"/>
      <c r="D298" s="465" t="s">
        <v>150</v>
      </c>
      <c r="E298" s="466" t="s">
        <v>1</v>
      </c>
      <c r="F298" s="467" t="s">
        <v>507</v>
      </c>
      <c r="G298" s="463"/>
      <c r="H298" s="468">
        <v>18.864</v>
      </c>
      <c r="I298" s="96"/>
      <c r="J298" s="463"/>
      <c r="K298" s="463"/>
      <c r="L298" s="464"/>
      <c r="M298" s="469"/>
      <c r="N298" s="470"/>
      <c r="O298" s="470"/>
      <c r="P298" s="470"/>
      <c r="Q298" s="470"/>
      <c r="R298" s="470"/>
      <c r="S298" s="470"/>
      <c r="T298" s="471"/>
      <c r="U298" s="463"/>
      <c r="V298" s="463"/>
      <c r="AT298" s="95" t="s">
        <v>150</v>
      </c>
      <c r="AU298" s="95" t="s">
        <v>86</v>
      </c>
      <c r="AV298" s="13" t="s">
        <v>86</v>
      </c>
      <c r="AW298" s="13" t="s">
        <v>32</v>
      </c>
      <c r="AX298" s="13" t="s">
        <v>76</v>
      </c>
      <c r="AY298" s="95" t="s">
        <v>141</v>
      </c>
    </row>
    <row r="299" spans="1:51" s="13" customFormat="1" ht="12">
      <c r="A299" s="463"/>
      <c r="B299" s="464"/>
      <c r="C299" s="463"/>
      <c r="D299" s="465" t="s">
        <v>150</v>
      </c>
      <c r="E299" s="466" t="s">
        <v>1</v>
      </c>
      <c r="F299" s="467" t="s">
        <v>508</v>
      </c>
      <c r="G299" s="463"/>
      <c r="H299" s="468">
        <v>8.46</v>
      </c>
      <c r="I299" s="96"/>
      <c r="J299" s="463"/>
      <c r="K299" s="463"/>
      <c r="L299" s="464"/>
      <c r="M299" s="469"/>
      <c r="N299" s="470"/>
      <c r="O299" s="470"/>
      <c r="P299" s="470"/>
      <c r="Q299" s="470"/>
      <c r="R299" s="470"/>
      <c r="S299" s="470"/>
      <c r="T299" s="471"/>
      <c r="U299" s="463"/>
      <c r="V299" s="463"/>
      <c r="AT299" s="95" t="s">
        <v>150</v>
      </c>
      <c r="AU299" s="95" t="s">
        <v>86</v>
      </c>
      <c r="AV299" s="13" t="s">
        <v>86</v>
      </c>
      <c r="AW299" s="13" t="s">
        <v>32</v>
      </c>
      <c r="AX299" s="13" t="s">
        <v>76</v>
      </c>
      <c r="AY299" s="95" t="s">
        <v>141</v>
      </c>
    </row>
    <row r="300" spans="1:51" s="13" customFormat="1" ht="22.5">
      <c r="A300" s="463"/>
      <c r="B300" s="464"/>
      <c r="C300" s="463"/>
      <c r="D300" s="465" t="s">
        <v>150</v>
      </c>
      <c r="E300" s="466" t="s">
        <v>1</v>
      </c>
      <c r="F300" s="467" t="s">
        <v>509</v>
      </c>
      <c r="G300" s="463"/>
      <c r="H300" s="468">
        <v>47.304</v>
      </c>
      <c r="I300" s="96"/>
      <c r="J300" s="463"/>
      <c r="K300" s="463"/>
      <c r="L300" s="464"/>
      <c r="M300" s="469"/>
      <c r="N300" s="470"/>
      <c r="O300" s="470"/>
      <c r="P300" s="470"/>
      <c r="Q300" s="470"/>
      <c r="R300" s="470"/>
      <c r="S300" s="470"/>
      <c r="T300" s="471"/>
      <c r="U300" s="463"/>
      <c r="V300" s="463"/>
      <c r="AT300" s="95" t="s">
        <v>150</v>
      </c>
      <c r="AU300" s="95" t="s">
        <v>86</v>
      </c>
      <c r="AV300" s="13" t="s">
        <v>86</v>
      </c>
      <c r="AW300" s="13" t="s">
        <v>32</v>
      </c>
      <c r="AX300" s="13" t="s">
        <v>76</v>
      </c>
      <c r="AY300" s="95" t="s">
        <v>141</v>
      </c>
    </row>
    <row r="301" spans="1:51" s="13" customFormat="1" ht="12">
      <c r="A301" s="463"/>
      <c r="B301" s="464"/>
      <c r="C301" s="463"/>
      <c r="D301" s="465" t="s">
        <v>150</v>
      </c>
      <c r="E301" s="466" t="s">
        <v>1</v>
      </c>
      <c r="F301" s="467" t="s">
        <v>510</v>
      </c>
      <c r="G301" s="463"/>
      <c r="H301" s="468">
        <v>3</v>
      </c>
      <c r="I301" s="96"/>
      <c r="J301" s="463"/>
      <c r="K301" s="463"/>
      <c r="L301" s="464"/>
      <c r="M301" s="469"/>
      <c r="N301" s="470"/>
      <c r="O301" s="470"/>
      <c r="P301" s="470"/>
      <c r="Q301" s="470"/>
      <c r="R301" s="470"/>
      <c r="S301" s="470"/>
      <c r="T301" s="471"/>
      <c r="U301" s="463"/>
      <c r="V301" s="463"/>
      <c r="AT301" s="95" t="s">
        <v>150</v>
      </c>
      <c r="AU301" s="95" t="s">
        <v>86</v>
      </c>
      <c r="AV301" s="13" t="s">
        <v>86</v>
      </c>
      <c r="AW301" s="13" t="s">
        <v>32</v>
      </c>
      <c r="AX301" s="13" t="s">
        <v>76</v>
      </c>
      <c r="AY301" s="95" t="s">
        <v>141</v>
      </c>
    </row>
    <row r="302" spans="1:51" s="14" customFormat="1" ht="12">
      <c r="A302" s="472"/>
      <c r="B302" s="473"/>
      <c r="C302" s="472"/>
      <c r="D302" s="465" t="s">
        <v>150</v>
      </c>
      <c r="E302" s="474" t="s">
        <v>1</v>
      </c>
      <c r="F302" s="475" t="s">
        <v>159</v>
      </c>
      <c r="G302" s="472"/>
      <c r="H302" s="476">
        <v>77.628</v>
      </c>
      <c r="I302" s="98"/>
      <c r="J302" s="472"/>
      <c r="K302" s="472"/>
      <c r="L302" s="473"/>
      <c r="M302" s="477"/>
      <c r="N302" s="478"/>
      <c r="O302" s="478"/>
      <c r="P302" s="478"/>
      <c r="Q302" s="478"/>
      <c r="R302" s="478"/>
      <c r="S302" s="478"/>
      <c r="T302" s="479"/>
      <c r="U302" s="472"/>
      <c r="V302" s="472"/>
      <c r="AT302" s="97" t="s">
        <v>150</v>
      </c>
      <c r="AU302" s="97" t="s">
        <v>86</v>
      </c>
      <c r="AV302" s="14" t="s">
        <v>148</v>
      </c>
      <c r="AW302" s="14" t="s">
        <v>32</v>
      </c>
      <c r="AX302" s="14" t="s">
        <v>84</v>
      </c>
      <c r="AY302" s="97" t="s">
        <v>141</v>
      </c>
    </row>
    <row r="303" spans="1:65" s="2" customFormat="1" ht="24">
      <c r="A303" s="377"/>
      <c r="B303" s="378"/>
      <c r="C303" s="452" t="s">
        <v>511</v>
      </c>
      <c r="D303" s="452" t="s">
        <v>143</v>
      </c>
      <c r="E303" s="453" t="s">
        <v>512</v>
      </c>
      <c r="F303" s="454" t="s">
        <v>513</v>
      </c>
      <c r="G303" s="455" t="s">
        <v>222</v>
      </c>
      <c r="H303" s="456">
        <v>41.318</v>
      </c>
      <c r="I303" s="92"/>
      <c r="J303" s="457">
        <f>ROUND(I303*H303,2)</f>
        <v>0</v>
      </c>
      <c r="K303" s="454" t="s">
        <v>147</v>
      </c>
      <c r="L303" s="378"/>
      <c r="M303" s="458" t="s">
        <v>1</v>
      </c>
      <c r="N303" s="459" t="s">
        <v>41</v>
      </c>
      <c r="O303" s="460"/>
      <c r="P303" s="461">
        <f>O303*H303</f>
        <v>0</v>
      </c>
      <c r="Q303" s="461">
        <v>0.01838</v>
      </c>
      <c r="R303" s="461">
        <f>Q303*H303</f>
        <v>0.75942484</v>
      </c>
      <c r="S303" s="461">
        <v>0</v>
      </c>
      <c r="T303" s="462">
        <f>S303*H303</f>
        <v>0</v>
      </c>
      <c r="U303" s="377"/>
      <c r="V303" s="377"/>
      <c r="W303" s="31"/>
      <c r="X303" s="31"/>
      <c r="Y303" s="31"/>
      <c r="Z303" s="31"/>
      <c r="AA303" s="31"/>
      <c r="AB303" s="31"/>
      <c r="AC303" s="31"/>
      <c r="AD303" s="31"/>
      <c r="AE303" s="31"/>
      <c r="AR303" s="93" t="s">
        <v>148</v>
      </c>
      <c r="AT303" s="93" t="s">
        <v>143</v>
      </c>
      <c r="AU303" s="93" t="s">
        <v>86</v>
      </c>
      <c r="AY303" s="17" t="s">
        <v>141</v>
      </c>
      <c r="BE303" s="94">
        <f>IF(N303="základní",J303,0)</f>
        <v>0</v>
      </c>
      <c r="BF303" s="94">
        <f>IF(N303="snížená",J303,0)</f>
        <v>0</v>
      </c>
      <c r="BG303" s="94">
        <f>IF(N303="zákl. přenesená",J303,0)</f>
        <v>0</v>
      </c>
      <c r="BH303" s="94">
        <f>IF(N303="sníž. přenesená",J303,0)</f>
        <v>0</v>
      </c>
      <c r="BI303" s="94">
        <f>IF(N303="nulová",J303,0)</f>
        <v>0</v>
      </c>
      <c r="BJ303" s="17" t="s">
        <v>84</v>
      </c>
      <c r="BK303" s="94">
        <f>ROUND(I303*H303,2)</f>
        <v>0</v>
      </c>
      <c r="BL303" s="17" t="s">
        <v>148</v>
      </c>
      <c r="BM303" s="93" t="s">
        <v>514</v>
      </c>
    </row>
    <row r="304" spans="1:51" s="13" customFormat="1" ht="12">
      <c r="A304" s="463"/>
      <c r="B304" s="464"/>
      <c r="C304" s="463"/>
      <c r="D304" s="465" t="s">
        <v>150</v>
      </c>
      <c r="E304" s="466" t="s">
        <v>1</v>
      </c>
      <c r="F304" s="467" t="s">
        <v>515</v>
      </c>
      <c r="G304" s="463"/>
      <c r="H304" s="468">
        <v>41.318</v>
      </c>
      <c r="I304" s="96"/>
      <c r="J304" s="463"/>
      <c r="K304" s="463"/>
      <c r="L304" s="464"/>
      <c r="M304" s="469"/>
      <c r="N304" s="470"/>
      <c r="O304" s="470"/>
      <c r="P304" s="470"/>
      <c r="Q304" s="470"/>
      <c r="R304" s="470"/>
      <c r="S304" s="470"/>
      <c r="T304" s="471"/>
      <c r="U304" s="463"/>
      <c r="V304" s="463"/>
      <c r="AT304" s="95" t="s">
        <v>150</v>
      </c>
      <c r="AU304" s="95" t="s">
        <v>86</v>
      </c>
      <c r="AV304" s="13" t="s">
        <v>86</v>
      </c>
      <c r="AW304" s="13" t="s">
        <v>32</v>
      </c>
      <c r="AX304" s="13" t="s">
        <v>84</v>
      </c>
      <c r="AY304" s="95" t="s">
        <v>141</v>
      </c>
    </row>
    <row r="305" spans="1:65" s="2" customFormat="1" ht="24">
      <c r="A305" s="377"/>
      <c r="B305" s="378"/>
      <c r="C305" s="452" t="s">
        <v>516</v>
      </c>
      <c r="D305" s="452" t="s">
        <v>143</v>
      </c>
      <c r="E305" s="453" t="s">
        <v>517</v>
      </c>
      <c r="F305" s="454" t="s">
        <v>518</v>
      </c>
      <c r="G305" s="455" t="s">
        <v>222</v>
      </c>
      <c r="H305" s="456">
        <v>41.318</v>
      </c>
      <c r="I305" s="92"/>
      <c r="J305" s="457">
        <f>ROUND(I305*H305,2)</f>
        <v>0</v>
      </c>
      <c r="K305" s="454" t="s">
        <v>147</v>
      </c>
      <c r="L305" s="378"/>
      <c r="M305" s="458" t="s">
        <v>1</v>
      </c>
      <c r="N305" s="459" t="s">
        <v>41</v>
      </c>
      <c r="O305" s="460"/>
      <c r="P305" s="461">
        <f>O305*H305</f>
        <v>0</v>
      </c>
      <c r="Q305" s="461">
        <v>0.0079</v>
      </c>
      <c r="R305" s="461">
        <f>Q305*H305</f>
        <v>0.32641220000000004</v>
      </c>
      <c r="S305" s="461">
        <v>0</v>
      </c>
      <c r="T305" s="462">
        <f>S305*H305</f>
        <v>0</v>
      </c>
      <c r="U305" s="377"/>
      <c r="V305" s="377"/>
      <c r="W305" s="31"/>
      <c r="X305" s="31"/>
      <c r="Y305" s="31"/>
      <c r="Z305" s="31"/>
      <c r="AA305" s="31"/>
      <c r="AB305" s="31"/>
      <c r="AC305" s="31"/>
      <c r="AD305" s="31"/>
      <c r="AE305" s="31"/>
      <c r="AR305" s="93" t="s">
        <v>148</v>
      </c>
      <c r="AT305" s="93" t="s">
        <v>143</v>
      </c>
      <c r="AU305" s="93" t="s">
        <v>86</v>
      </c>
      <c r="AY305" s="17" t="s">
        <v>141</v>
      </c>
      <c r="BE305" s="94">
        <f>IF(N305="základní",J305,0)</f>
        <v>0</v>
      </c>
      <c r="BF305" s="94">
        <f>IF(N305="snížená",J305,0)</f>
        <v>0</v>
      </c>
      <c r="BG305" s="94">
        <f>IF(N305="zákl. přenesená",J305,0)</f>
        <v>0</v>
      </c>
      <c r="BH305" s="94">
        <f>IF(N305="sníž. přenesená",J305,0)</f>
        <v>0</v>
      </c>
      <c r="BI305" s="94">
        <f>IF(N305="nulová",J305,0)</f>
        <v>0</v>
      </c>
      <c r="BJ305" s="17" t="s">
        <v>84</v>
      </c>
      <c r="BK305" s="94">
        <f>ROUND(I305*H305,2)</f>
        <v>0</v>
      </c>
      <c r="BL305" s="17" t="s">
        <v>148</v>
      </c>
      <c r="BM305" s="93" t="s">
        <v>519</v>
      </c>
    </row>
    <row r="306" spans="1:65" s="2" customFormat="1" ht="24">
      <c r="A306" s="377"/>
      <c r="B306" s="378"/>
      <c r="C306" s="452" t="s">
        <v>520</v>
      </c>
      <c r="D306" s="452" t="s">
        <v>143</v>
      </c>
      <c r="E306" s="453" t="s">
        <v>521</v>
      </c>
      <c r="F306" s="454" t="s">
        <v>522</v>
      </c>
      <c r="G306" s="455" t="s">
        <v>331</v>
      </c>
      <c r="H306" s="456">
        <v>192.96</v>
      </c>
      <c r="I306" s="92"/>
      <c r="J306" s="457">
        <f>ROUND(I306*H306,2)</f>
        <v>0</v>
      </c>
      <c r="K306" s="454" t="s">
        <v>147</v>
      </c>
      <c r="L306" s="378"/>
      <c r="M306" s="458" t="s">
        <v>1</v>
      </c>
      <c r="N306" s="459" t="s">
        <v>41</v>
      </c>
      <c r="O306" s="460"/>
      <c r="P306" s="461">
        <f>O306*H306</f>
        <v>0</v>
      </c>
      <c r="Q306" s="461">
        <v>0</v>
      </c>
      <c r="R306" s="461">
        <f>Q306*H306</f>
        <v>0</v>
      </c>
      <c r="S306" s="461">
        <v>0</v>
      </c>
      <c r="T306" s="462">
        <f>S306*H306</f>
        <v>0</v>
      </c>
      <c r="U306" s="377"/>
      <c r="V306" s="377"/>
      <c r="W306" s="31"/>
      <c r="X306" s="31"/>
      <c r="Y306" s="31"/>
      <c r="Z306" s="31"/>
      <c r="AA306" s="31"/>
      <c r="AB306" s="31"/>
      <c r="AC306" s="31"/>
      <c r="AD306" s="31"/>
      <c r="AE306" s="31"/>
      <c r="AR306" s="93" t="s">
        <v>148</v>
      </c>
      <c r="AT306" s="93" t="s">
        <v>143</v>
      </c>
      <c r="AU306" s="93" t="s">
        <v>86</v>
      </c>
      <c r="AY306" s="17" t="s">
        <v>141</v>
      </c>
      <c r="BE306" s="94">
        <f>IF(N306="základní",J306,0)</f>
        <v>0</v>
      </c>
      <c r="BF306" s="94">
        <f>IF(N306="snížená",J306,0)</f>
        <v>0</v>
      </c>
      <c r="BG306" s="94">
        <f>IF(N306="zákl. přenesená",J306,0)</f>
        <v>0</v>
      </c>
      <c r="BH306" s="94">
        <f>IF(N306="sníž. přenesená",J306,0)</f>
        <v>0</v>
      </c>
      <c r="BI306" s="94">
        <f>IF(N306="nulová",J306,0)</f>
        <v>0</v>
      </c>
      <c r="BJ306" s="17" t="s">
        <v>84</v>
      </c>
      <c r="BK306" s="94">
        <f>ROUND(I306*H306,2)</f>
        <v>0</v>
      </c>
      <c r="BL306" s="17" t="s">
        <v>148</v>
      </c>
      <c r="BM306" s="93" t="s">
        <v>523</v>
      </c>
    </row>
    <row r="307" spans="1:51" s="13" customFormat="1" ht="22.5">
      <c r="A307" s="463"/>
      <c r="B307" s="464"/>
      <c r="C307" s="463"/>
      <c r="D307" s="465" t="s">
        <v>150</v>
      </c>
      <c r="E307" s="466" t="s">
        <v>1</v>
      </c>
      <c r="F307" s="467" t="s">
        <v>524</v>
      </c>
      <c r="G307" s="463"/>
      <c r="H307" s="468">
        <v>96.48</v>
      </c>
      <c r="I307" s="96"/>
      <c r="J307" s="463"/>
      <c r="K307" s="463"/>
      <c r="L307" s="464"/>
      <c r="M307" s="469"/>
      <c r="N307" s="470"/>
      <c r="O307" s="470"/>
      <c r="P307" s="470"/>
      <c r="Q307" s="470"/>
      <c r="R307" s="470"/>
      <c r="S307" s="470"/>
      <c r="T307" s="471"/>
      <c r="U307" s="463"/>
      <c r="V307" s="463"/>
      <c r="AT307" s="95" t="s">
        <v>150</v>
      </c>
      <c r="AU307" s="95" t="s">
        <v>86</v>
      </c>
      <c r="AV307" s="13" t="s">
        <v>86</v>
      </c>
      <c r="AW307" s="13" t="s">
        <v>32</v>
      </c>
      <c r="AX307" s="13" t="s">
        <v>76</v>
      </c>
      <c r="AY307" s="95" t="s">
        <v>141</v>
      </c>
    </row>
    <row r="308" spans="1:51" s="13" customFormat="1" ht="12">
      <c r="A308" s="463"/>
      <c r="B308" s="464"/>
      <c r="C308" s="463"/>
      <c r="D308" s="465" t="s">
        <v>150</v>
      </c>
      <c r="E308" s="466" t="s">
        <v>1</v>
      </c>
      <c r="F308" s="467" t="s">
        <v>525</v>
      </c>
      <c r="G308" s="463"/>
      <c r="H308" s="468">
        <v>96.48</v>
      </c>
      <c r="I308" s="96"/>
      <c r="J308" s="463"/>
      <c r="K308" s="463"/>
      <c r="L308" s="464"/>
      <c r="M308" s="469"/>
      <c r="N308" s="470"/>
      <c r="O308" s="470"/>
      <c r="P308" s="470"/>
      <c r="Q308" s="470"/>
      <c r="R308" s="470"/>
      <c r="S308" s="470"/>
      <c r="T308" s="471"/>
      <c r="U308" s="463"/>
      <c r="V308" s="463"/>
      <c r="AT308" s="95" t="s">
        <v>150</v>
      </c>
      <c r="AU308" s="95" t="s">
        <v>86</v>
      </c>
      <c r="AV308" s="13" t="s">
        <v>86</v>
      </c>
      <c r="AW308" s="13" t="s">
        <v>32</v>
      </c>
      <c r="AX308" s="13" t="s">
        <v>76</v>
      </c>
      <c r="AY308" s="95" t="s">
        <v>141</v>
      </c>
    </row>
    <row r="309" spans="1:51" s="14" customFormat="1" ht="12">
      <c r="A309" s="472"/>
      <c r="B309" s="473"/>
      <c r="C309" s="472"/>
      <c r="D309" s="465" t="s">
        <v>150</v>
      </c>
      <c r="E309" s="474" t="s">
        <v>1</v>
      </c>
      <c r="F309" s="475" t="s">
        <v>159</v>
      </c>
      <c r="G309" s="472"/>
      <c r="H309" s="476">
        <v>192.96</v>
      </c>
      <c r="I309" s="98"/>
      <c r="J309" s="472"/>
      <c r="K309" s="472"/>
      <c r="L309" s="473"/>
      <c r="M309" s="477"/>
      <c r="N309" s="478"/>
      <c r="O309" s="478"/>
      <c r="P309" s="478"/>
      <c r="Q309" s="478"/>
      <c r="R309" s="478"/>
      <c r="S309" s="478"/>
      <c r="T309" s="479"/>
      <c r="U309" s="472"/>
      <c r="V309" s="472"/>
      <c r="AT309" s="97" t="s">
        <v>150</v>
      </c>
      <c r="AU309" s="97" t="s">
        <v>86</v>
      </c>
      <c r="AV309" s="14" t="s">
        <v>148</v>
      </c>
      <c r="AW309" s="14" t="s">
        <v>32</v>
      </c>
      <c r="AX309" s="14" t="s">
        <v>84</v>
      </c>
      <c r="AY309" s="97" t="s">
        <v>141</v>
      </c>
    </row>
    <row r="310" spans="1:65" s="2" customFormat="1" ht="24">
      <c r="A310" s="377"/>
      <c r="B310" s="378"/>
      <c r="C310" s="487" t="s">
        <v>526</v>
      </c>
      <c r="D310" s="487" t="s">
        <v>527</v>
      </c>
      <c r="E310" s="488" t="s">
        <v>528</v>
      </c>
      <c r="F310" s="489" t="s">
        <v>529</v>
      </c>
      <c r="G310" s="490" t="s">
        <v>331</v>
      </c>
      <c r="H310" s="491">
        <v>202.608</v>
      </c>
      <c r="I310" s="101"/>
      <c r="J310" s="492">
        <f>ROUND(I310*H310,2)</f>
        <v>0</v>
      </c>
      <c r="K310" s="489" t="s">
        <v>147</v>
      </c>
      <c r="L310" s="493"/>
      <c r="M310" s="494" t="s">
        <v>1</v>
      </c>
      <c r="N310" s="495" t="s">
        <v>41</v>
      </c>
      <c r="O310" s="460"/>
      <c r="P310" s="461">
        <f>O310*H310</f>
        <v>0</v>
      </c>
      <c r="Q310" s="461">
        <v>4E-05</v>
      </c>
      <c r="R310" s="461">
        <f>Q310*H310</f>
        <v>0.008104320000000002</v>
      </c>
      <c r="S310" s="461">
        <v>0</v>
      </c>
      <c r="T310" s="462">
        <f>S310*H310</f>
        <v>0</v>
      </c>
      <c r="U310" s="377"/>
      <c r="V310" s="377"/>
      <c r="W310" s="31"/>
      <c r="X310" s="31"/>
      <c r="Y310" s="31"/>
      <c r="Z310" s="31"/>
      <c r="AA310" s="31"/>
      <c r="AB310" s="31"/>
      <c r="AC310" s="31"/>
      <c r="AD310" s="31"/>
      <c r="AE310" s="31"/>
      <c r="AR310" s="93" t="s">
        <v>180</v>
      </c>
      <c r="AT310" s="93" t="s">
        <v>527</v>
      </c>
      <c r="AU310" s="93" t="s">
        <v>86</v>
      </c>
      <c r="AY310" s="17" t="s">
        <v>141</v>
      </c>
      <c r="BE310" s="94">
        <f>IF(N310="základní",J310,0)</f>
        <v>0</v>
      </c>
      <c r="BF310" s="94">
        <f>IF(N310="snížená",J310,0)</f>
        <v>0</v>
      </c>
      <c r="BG310" s="94">
        <f>IF(N310="zákl. přenesená",J310,0)</f>
        <v>0</v>
      </c>
      <c r="BH310" s="94">
        <f>IF(N310="sníž. přenesená",J310,0)</f>
        <v>0</v>
      </c>
      <c r="BI310" s="94">
        <f>IF(N310="nulová",J310,0)</f>
        <v>0</v>
      </c>
      <c r="BJ310" s="17" t="s">
        <v>84</v>
      </c>
      <c r="BK310" s="94">
        <f>ROUND(I310*H310,2)</f>
        <v>0</v>
      </c>
      <c r="BL310" s="17" t="s">
        <v>148</v>
      </c>
      <c r="BM310" s="93" t="s">
        <v>530</v>
      </c>
    </row>
    <row r="311" spans="1:51" s="13" customFormat="1" ht="12">
      <c r="A311" s="463"/>
      <c r="B311" s="464"/>
      <c r="C311" s="463"/>
      <c r="D311" s="465" t="s">
        <v>150</v>
      </c>
      <c r="E311" s="463"/>
      <c r="F311" s="467" t="s">
        <v>531</v>
      </c>
      <c r="G311" s="463"/>
      <c r="H311" s="468">
        <v>202.608</v>
      </c>
      <c r="I311" s="96"/>
      <c r="J311" s="463"/>
      <c r="K311" s="463"/>
      <c r="L311" s="464"/>
      <c r="M311" s="469"/>
      <c r="N311" s="470"/>
      <c r="O311" s="470"/>
      <c r="P311" s="470"/>
      <c r="Q311" s="470"/>
      <c r="R311" s="470"/>
      <c r="S311" s="470"/>
      <c r="T311" s="471"/>
      <c r="U311" s="463"/>
      <c r="V311" s="463"/>
      <c r="AT311" s="95" t="s">
        <v>150</v>
      </c>
      <c r="AU311" s="95" t="s">
        <v>86</v>
      </c>
      <c r="AV311" s="13" t="s">
        <v>86</v>
      </c>
      <c r="AW311" s="13" t="s">
        <v>3</v>
      </c>
      <c r="AX311" s="13" t="s">
        <v>84</v>
      </c>
      <c r="AY311" s="95" t="s">
        <v>141</v>
      </c>
    </row>
    <row r="312" spans="1:65" s="2" customFormat="1" ht="24">
      <c r="A312" s="377"/>
      <c r="B312" s="378"/>
      <c r="C312" s="452" t="s">
        <v>532</v>
      </c>
      <c r="D312" s="452" t="s">
        <v>143</v>
      </c>
      <c r="E312" s="453" t="s">
        <v>533</v>
      </c>
      <c r="F312" s="454" t="s">
        <v>534</v>
      </c>
      <c r="G312" s="455" t="s">
        <v>222</v>
      </c>
      <c r="H312" s="456">
        <v>391.375</v>
      </c>
      <c r="I312" s="92"/>
      <c r="J312" s="457">
        <f>ROUND(I312*H312,2)</f>
        <v>0</v>
      </c>
      <c r="K312" s="454" t="s">
        <v>147</v>
      </c>
      <c r="L312" s="378"/>
      <c r="M312" s="458" t="s">
        <v>1</v>
      </c>
      <c r="N312" s="459" t="s">
        <v>41</v>
      </c>
      <c r="O312" s="460"/>
      <c r="P312" s="461">
        <f>O312*H312</f>
        <v>0</v>
      </c>
      <c r="Q312" s="461">
        <v>0.0231</v>
      </c>
      <c r="R312" s="461">
        <f>Q312*H312</f>
        <v>9.0407625</v>
      </c>
      <c r="S312" s="461">
        <v>0</v>
      </c>
      <c r="T312" s="462">
        <f>S312*H312</f>
        <v>0</v>
      </c>
      <c r="U312" s="377"/>
      <c r="V312" s="377"/>
      <c r="W312" s="31"/>
      <c r="X312" s="31"/>
      <c r="Y312" s="31"/>
      <c r="Z312" s="31"/>
      <c r="AA312" s="31"/>
      <c r="AB312" s="31"/>
      <c r="AC312" s="31"/>
      <c r="AD312" s="31"/>
      <c r="AE312" s="31"/>
      <c r="AR312" s="93" t="s">
        <v>148</v>
      </c>
      <c r="AT312" s="93" t="s">
        <v>143</v>
      </c>
      <c r="AU312" s="93" t="s">
        <v>86</v>
      </c>
      <c r="AY312" s="17" t="s">
        <v>141</v>
      </c>
      <c r="BE312" s="94">
        <f>IF(N312="základní",J312,0)</f>
        <v>0</v>
      </c>
      <c r="BF312" s="94">
        <f>IF(N312="snížená",J312,0)</f>
        <v>0</v>
      </c>
      <c r="BG312" s="94">
        <f>IF(N312="zákl. přenesená",J312,0)</f>
        <v>0</v>
      </c>
      <c r="BH312" s="94">
        <f>IF(N312="sníž. přenesená",J312,0)</f>
        <v>0</v>
      </c>
      <c r="BI312" s="94">
        <f>IF(N312="nulová",J312,0)</f>
        <v>0</v>
      </c>
      <c r="BJ312" s="17" t="s">
        <v>84</v>
      </c>
      <c r="BK312" s="94">
        <f>ROUND(I312*H312,2)</f>
        <v>0</v>
      </c>
      <c r="BL312" s="17" t="s">
        <v>148</v>
      </c>
      <c r="BM312" s="93" t="s">
        <v>535</v>
      </c>
    </row>
    <row r="313" spans="1:51" s="13" customFormat="1" ht="12">
      <c r="A313" s="463"/>
      <c r="B313" s="464"/>
      <c r="C313" s="463"/>
      <c r="D313" s="465" t="s">
        <v>150</v>
      </c>
      <c r="E313" s="466" t="s">
        <v>1</v>
      </c>
      <c r="F313" s="467" t="s">
        <v>536</v>
      </c>
      <c r="G313" s="463"/>
      <c r="H313" s="468">
        <v>122.1</v>
      </c>
      <c r="I313" s="463"/>
      <c r="J313" s="463"/>
      <c r="K313" s="463"/>
      <c r="L313" s="464"/>
      <c r="M313" s="469"/>
      <c r="N313" s="470"/>
      <c r="O313" s="470"/>
      <c r="P313" s="470"/>
      <c r="Q313" s="470"/>
      <c r="R313" s="470"/>
      <c r="S313" s="470"/>
      <c r="T313" s="471"/>
      <c r="U313" s="463"/>
      <c r="V313" s="463"/>
      <c r="AT313" s="95" t="s">
        <v>150</v>
      </c>
      <c r="AU313" s="95" t="s">
        <v>86</v>
      </c>
      <c r="AV313" s="13" t="s">
        <v>86</v>
      </c>
      <c r="AW313" s="13" t="s">
        <v>32</v>
      </c>
      <c r="AX313" s="13" t="s">
        <v>76</v>
      </c>
      <c r="AY313" s="95" t="s">
        <v>141</v>
      </c>
    </row>
    <row r="314" spans="1:51" s="13" customFormat="1" ht="22.5">
      <c r="A314" s="463"/>
      <c r="B314" s="464"/>
      <c r="C314" s="463"/>
      <c r="D314" s="465" t="s">
        <v>150</v>
      </c>
      <c r="E314" s="466" t="s">
        <v>1</v>
      </c>
      <c r="F314" s="467" t="s">
        <v>537</v>
      </c>
      <c r="G314" s="463"/>
      <c r="H314" s="468">
        <v>114.649</v>
      </c>
      <c r="I314" s="463"/>
      <c r="J314" s="463"/>
      <c r="K314" s="463"/>
      <c r="L314" s="464"/>
      <c r="M314" s="469"/>
      <c r="N314" s="470"/>
      <c r="O314" s="470"/>
      <c r="P314" s="470"/>
      <c r="Q314" s="470"/>
      <c r="R314" s="470"/>
      <c r="S314" s="470"/>
      <c r="T314" s="471"/>
      <c r="U314" s="463"/>
      <c r="V314" s="463"/>
      <c r="AT314" s="95" t="s">
        <v>150</v>
      </c>
      <c r="AU314" s="95" t="s">
        <v>86</v>
      </c>
      <c r="AV314" s="13" t="s">
        <v>86</v>
      </c>
      <c r="AW314" s="13" t="s">
        <v>32</v>
      </c>
      <c r="AX314" s="13" t="s">
        <v>76</v>
      </c>
      <c r="AY314" s="95" t="s">
        <v>141</v>
      </c>
    </row>
    <row r="315" spans="1:51" s="13" customFormat="1" ht="22.5">
      <c r="A315" s="463"/>
      <c r="B315" s="464"/>
      <c r="C315" s="463"/>
      <c r="D315" s="465" t="s">
        <v>150</v>
      </c>
      <c r="E315" s="466" t="s">
        <v>1</v>
      </c>
      <c r="F315" s="467" t="s">
        <v>538</v>
      </c>
      <c r="G315" s="463"/>
      <c r="H315" s="468">
        <v>75.813</v>
      </c>
      <c r="I315" s="463"/>
      <c r="J315" s="463"/>
      <c r="K315" s="463"/>
      <c r="L315" s="464"/>
      <c r="M315" s="469"/>
      <c r="N315" s="470"/>
      <c r="O315" s="470"/>
      <c r="P315" s="470"/>
      <c r="Q315" s="470"/>
      <c r="R315" s="470"/>
      <c r="S315" s="470"/>
      <c r="T315" s="471"/>
      <c r="U315" s="463"/>
      <c r="V315" s="463"/>
      <c r="AT315" s="95" t="s">
        <v>150</v>
      </c>
      <c r="AU315" s="95" t="s">
        <v>86</v>
      </c>
      <c r="AV315" s="13" t="s">
        <v>86</v>
      </c>
      <c r="AW315" s="13" t="s">
        <v>32</v>
      </c>
      <c r="AX315" s="13" t="s">
        <v>76</v>
      </c>
      <c r="AY315" s="95" t="s">
        <v>141</v>
      </c>
    </row>
    <row r="316" spans="1:51" s="13" customFormat="1" ht="12">
      <c r="A316" s="463"/>
      <c r="B316" s="464"/>
      <c r="C316" s="463"/>
      <c r="D316" s="465" t="s">
        <v>150</v>
      </c>
      <c r="E316" s="466" t="s">
        <v>1</v>
      </c>
      <c r="F316" s="467" t="s">
        <v>539</v>
      </c>
      <c r="G316" s="463"/>
      <c r="H316" s="468">
        <v>78.813</v>
      </c>
      <c r="I316" s="463"/>
      <c r="J316" s="463"/>
      <c r="K316" s="463"/>
      <c r="L316" s="464"/>
      <c r="M316" s="469"/>
      <c r="N316" s="470"/>
      <c r="O316" s="470"/>
      <c r="P316" s="470"/>
      <c r="Q316" s="470"/>
      <c r="R316" s="470"/>
      <c r="S316" s="470"/>
      <c r="T316" s="471"/>
      <c r="U316" s="463"/>
      <c r="V316" s="463"/>
      <c r="AT316" s="95" t="s">
        <v>150</v>
      </c>
      <c r="AU316" s="95" t="s">
        <v>86</v>
      </c>
      <c r="AV316" s="13" t="s">
        <v>86</v>
      </c>
      <c r="AW316" s="13" t="s">
        <v>32</v>
      </c>
      <c r="AX316" s="13" t="s">
        <v>76</v>
      </c>
      <c r="AY316" s="95" t="s">
        <v>141</v>
      </c>
    </row>
    <row r="317" spans="1:51" s="14" customFormat="1" ht="12">
      <c r="A317" s="472"/>
      <c r="B317" s="473"/>
      <c r="C317" s="472"/>
      <c r="D317" s="465" t="s">
        <v>150</v>
      </c>
      <c r="E317" s="474" t="s">
        <v>1</v>
      </c>
      <c r="F317" s="475" t="s">
        <v>159</v>
      </c>
      <c r="G317" s="472"/>
      <c r="H317" s="476">
        <v>391.375</v>
      </c>
      <c r="I317" s="472"/>
      <c r="J317" s="472"/>
      <c r="K317" s="472"/>
      <c r="L317" s="473"/>
      <c r="M317" s="477"/>
      <c r="N317" s="478"/>
      <c r="O317" s="478"/>
      <c r="P317" s="478"/>
      <c r="Q317" s="478"/>
      <c r="R317" s="478"/>
      <c r="S317" s="478"/>
      <c r="T317" s="479"/>
      <c r="U317" s="472"/>
      <c r="V317" s="472"/>
      <c r="AT317" s="97" t="s">
        <v>150</v>
      </c>
      <c r="AU317" s="97" t="s">
        <v>86</v>
      </c>
      <c r="AV317" s="14" t="s">
        <v>148</v>
      </c>
      <c r="AW317" s="14" t="s">
        <v>32</v>
      </c>
      <c r="AX317" s="14" t="s">
        <v>84</v>
      </c>
      <c r="AY317" s="97" t="s">
        <v>141</v>
      </c>
    </row>
    <row r="318" spans="1:65" s="2" customFormat="1" ht="24">
      <c r="A318" s="377"/>
      <c r="B318" s="378"/>
      <c r="C318" s="452" t="s">
        <v>540</v>
      </c>
      <c r="D318" s="452" t="s">
        <v>143</v>
      </c>
      <c r="E318" s="453" t="s">
        <v>541</v>
      </c>
      <c r="F318" s="454" t="s">
        <v>542</v>
      </c>
      <c r="G318" s="455" t="s">
        <v>222</v>
      </c>
      <c r="H318" s="456">
        <v>32.55</v>
      </c>
      <c r="I318" s="92"/>
      <c r="J318" s="457">
        <f>ROUND(I318*H318,2)</f>
        <v>0</v>
      </c>
      <c r="K318" s="454" t="s">
        <v>147</v>
      </c>
      <c r="L318" s="378"/>
      <c r="M318" s="458" t="s">
        <v>1</v>
      </c>
      <c r="N318" s="459" t="s">
        <v>41</v>
      </c>
      <c r="O318" s="460"/>
      <c r="P318" s="461">
        <f>O318*H318</f>
        <v>0</v>
      </c>
      <c r="Q318" s="461">
        <v>0.00168</v>
      </c>
      <c r="R318" s="461">
        <f>Q318*H318</f>
        <v>0.054683999999999996</v>
      </c>
      <c r="S318" s="461">
        <v>0</v>
      </c>
      <c r="T318" s="462">
        <f>S318*H318</f>
        <v>0</v>
      </c>
      <c r="U318" s="377"/>
      <c r="V318" s="377"/>
      <c r="W318" s="31"/>
      <c r="X318" s="31"/>
      <c r="Y318" s="31"/>
      <c r="Z318" s="31"/>
      <c r="AA318" s="31"/>
      <c r="AB318" s="31"/>
      <c r="AC318" s="31"/>
      <c r="AD318" s="31"/>
      <c r="AE318" s="31"/>
      <c r="AR318" s="93" t="s">
        <v>148</v>
      </c>
      <c r="AT318" s="93" t="s">
        <v>143</v>
      </c>
      <c r="AU318" s="93" t="s">
        <v>86</v>
      </c>
      <c r="AY318" s="17" t="s">
        <v>141</v>
      </c>
      <c r="BE318" s="94">
        <f>IF(N318="základní",J318,0)</f>
        <v>0</v>
      </c>
      <c r="BF318" s="94">
        <f>IF(N318="snížená",J318,0)</f>
        <v>0</v>
      </c>
      <c r="BG318" s="94">
        <f>IF(N318="zákl. přenesená",J318,0)</f>
        <v>0</v>
      </c>
      <c r="BH318" s="94">
        <f>IF(N318="sníž. přenesená",J318,0)</f>
        <v>0</v>
      </c>
      <c r="BI318" s="94">
        <f>IF(N318="nulová",J318,0)</f>
        <v>0</v>
      </c>
      <c r="BJ318" s="17" t="s">
        <v>84</v>
      </c>
      <c r="BK318" s="94">
        <f>ROUND(I318*H318,2)</f>
        <v>0</v>
      </c>
      <c r="BL318" s="17" t="s">
        <v>148</v>
      </c>
      <c r="BM318" s="93" t="s">
        <v>543</v>
      </c>
    </row>
    <row r="319" spans="1:51" s="13" customFormat="1" ht="12">
      <c r="A319" s="463"/>
      <c r="B319" s="464"/>
      <c r="C319" s="463"/>
      <c r="D319" s="465" t="s">
        <v>150</v>
      </c>
      <c r="E319" s="466" t="s">
        <v>1</v>
      </c>
      <c r="F319" s="467" t="s">
        <v>544</v>
      </c>
      <c r="G319" s="463"/>
      <c r="H319" s="468">
        <v>32.55</v>
      </c>
      <c r="I319" s="96"/>
      <c r="J319" s="463"/>
      <c r="K319" s="463"/>
      <c r="L319" s="464"/>
      <c r="M319" s="469"/>
      <c r="N319" s="470"/>
      <c r="O319" s="470"/>
      <c r="P319" s="470"/>
      <c r="Q319" s="470"/>
      <c r="R319" s="470"/>
      <c r="S319" s="470"/>
      <c r="T319" s="471"/>
      <c r="U319" s="463"/>
      <c r="V319" s="463"/>
      <c r="AT319" s="95" t="s">
        <v>150</v>
      </c>
      <c r="AU319" s="95" t="s">
        <v>86</v>
      </c>
      <c r="AV319" s="13" t="s">
        <v>86</v>
      </c>
      <c r="AW319" s="13" t="s">
        <v>32</v>
      </c>
      <c r="AX319" s="13" t="s">
        <v>84</v>
      </c>
      <c r="AY319" s="95" t="s">
        <v>141</v>
      </c>
    </row>
    <row r="320" spans="1:65" s="2" customFormat="1" ht="24">
      <c r="A320" s="377"/>
      <c r="B320" s="378"/>
      <c r="C320" s="452" t="s">
        <v>545</v>
      </c>
      <c r="D320" s="452" t="s">
        <v>143</v>
      </c>
      <c r="E320" s="453" t="s">
        <v>546</v>
      </c>
      <c r="F320" s="454" t="s">
        <v>547</v>
      </c>
      <c r="G320" s="455" t="s">
        <v>222</v>
      </c>
      <c r="H320" s="456">
        <v>312.5</v>
      </c>
      <c r="I320" s="92"/>
      <c r="J320" s="457">
        <f>ROUND(I320*H320,2)</f>
        <v>0</v>
      </c>
      <c r="K320" s="454" t="s">
        <v>147</v>
      </c>
      <c r="L320" s="378"/>
      <c r="M320" s="458" t="s">
        <v>1</v>
      </c>
      <c r="N320" s="459" t="s">
        <v>41</v>
      </c>
      <c r="O320" s="460"/>
      <c r="P320" s="461">
        <f>O320*H320</f>
        <v>0</v>
      </c>
      <c r="Q320" s="461">
        <v>0.00478</v>
      </c>
      <c r="R320" s="461">
        <f>Q320*H320</f>
        <v>1.4937500000000001</v>
      </c>
      <c r="S320" s="461">
        <v>0</v>
      </c>
      <c r="T320" s="462">
        <f>S320*H320</f>
        <v>0</v>
      </c>
      <c r="U320" s="377"/>
      <c r="V320" s="377"/>
      <c r="W320" s="31"/>
      <c r="X320" s="31"/>
      <c r="Y320" s="31"/>
      <c r="Z320" s="31"/>
      <c r="AA320" s="31"/>
      <c r="AB320" s="31"/>
      <c r="AC320" s="31"/>
      <c r="AD320" s="31"/>
      <c r="AE320" s="31"/>
      <c r="AR320" s="93" t="s">
        <v>148</v>
      </c>
      <c r="AT320" s="93" t="s">
        <v>143</v>
      </c>
      <c r="AU320" s="93" t="s">
        <v>86</v>
      </c>
      <c r="AY320" s="17" t="s">
        <v>141</v>
      </c>
      <c r="BE320" s="94">
        <f>IF(N320="základní",J320,0)</f>
        <v>0</v>
      </c>
      <c r="BF320" s="94">
        <f>IF(N320="snížená",J320,0)</f>
        <v>0</v>
      </c>
      <c r="BG320" s="94">
        <f>IF(N320="zákl. přenesená",J320,0)</f>
        <v>0</v>
      </c>
      <c r="BH320" s="94">
        <f>IF(N320="sníž. přenesená",J320,0)</f>
        <v>0</v>
      </c>
      <c r="BI320" s="94">
        <f>IF(N320="nulová",J320,0)</f>
        <v>0</v>
      </c>
      <c r="BJ320" s="17" t="s">
        <v>84</v>
      </c>
      <c r="BK320" s="94">
        <f>ROUND(I320*H320,2)</f>
        <v>0</v>
      </c>
      <c r="BL320" s="17" t="s">
        <v>148</v>
      </c>
      <c r="BM320" s="93" t="s">
        <v>548</v>
      </c>
    </row>
    <row r="321" spans="1:51" s="13" customFormat="1" ht="12">
      <c r="A321" s="463"/>
      <c r="B321" s="464"/>
      <c r="C321" s="463"/>
      <c r="D321" s="465" t="s">
        <v>150</v>
      </c>
      <c r="E321" s="466" t="s">
        <v>1</v>
      </c>
      <c r="F321" s="467" t="s">
        <v>549</v>
      </c>
      <c r="G321" s="463"/>
      <c r="H321" s="468">
        <v>312.5</v>
      </c>
      <c r="I321" s="96"/>
      <c r="J321" s="463"/>
      <c r="K321" s="463"/>
      <c r="L321" s="464"/>
      <c r="M321" s="469"/>
      <c r="N321" s="470"/>
      <c r="O321" s="470"/>
      <c r="P321" s="470"/>
      <c r="Q321" s="470"/>
      <c r="R321" s="470"/>
      <c r="S321" s="470"/>
      <c r="T321" s="471"/>
      <c r="U321" s="463"/>
      <c r="V321" s="463"/>
      <c r="AT321" s="95" t="s">
        <v>150</v>
      </c>
      <c r="AU321" s="95" t="s">
        <v>86</v>
      </c>
      <c r="AV321" s="13" t="s">
        <v>86</v>
      </c>
      <c r="AW321" s="13" t="s">
        <v>32</v>
      </c>
      <c r="AX321" s="13" t="s">
        <v>84</v>
      </c>
      <c r="AY321" s="95" t="s">
        <v>141</v>
      </c>
    </row>
    <row r="322" spans="1:65" s="2" customFormat="1" ht="24">
      <c r="A322" s="377"/>
      <c r="B322" s="378"/>
      <c r="C322" s="452" t="s">
        <v>550</v>
      </c>
      <c r="D322" s="452" t="s">
        <v>143</v>
      </c>
      <c r="E322" s="453" t="s">
        <v>551</v>
      </c>
      <c r="F322" s="454" t="s">
        <v>552</v>
      </c>
      <c r="G322" s="455" t="s">
        <v>222</v>
      </c>
      <c r="H322" s="456">
        <v>21.875</v>
      </c>
      <c r="I322" s="92"/>
      <c r="J322" s="457">
        <f>ROUND(I322*H322,2)</f>
        <v>0</v>
      </c>
      <c r="K322" s="454" t="s">
        <v>147</v>
      </c>
      <c r="L322" s="378"/>
      <c r="M322" s="458" t="s">
        <v>1</v>
      </c>
      <c r="N322" s="459" t="s">
        <v>41</v>
      </c>
      <c r="O322" s="460"/>
      <c r="P322" s="461">
        <f>O322*H322</f>
        <v>0</v>
      </c>
      <c r="Q322" s="461">
        <v>0.0231</v>
      </c>
      <c r="R322" s="461">
        <f>Q322*H322</f>
        <v>0.5053124999999999</v>
      </c>
      <c r="S322" s="461">
        <v>0</v>
      </c>
      <c r="T322" s="462">
        <f>S322*H322</f>
        <v>0</v>
      </c>
      <c r="U322" s="377"/>
      <c r="V322" s="377"/>
      <c r="W322" s="31"/>
      <c r="X322" s="31"/>
      <c r="Y322" s="31"/>
      <c r="Z322" s="31"/>
      <c r="AA322" s="31"/>
      <c r="AB322" s="31"/>
      <c r="AC322" s="31"/>
      <c r="AD322" s="31"/>
      <c r="AE322" s="31"/>
      <c r="AR322" s="93" t="s">
        <v>148</v>
      </c>
      <c r="AT322" s="93" t="s">
        <v>143</v>
      </c>
      <c r="AU322" s="93" t="s">
        <v>86</v>
      </c>
      <c r="AY322" s="17" t="s">
        <v>141</v>
      </c>
      <c r="BE322" s="94">
        <f>IF(N322="základní",J322,0)</f>
        <v>0</v>
      </c>
      <c r="BF322" s="94">
        <f>IF(N322="snížená",J322,0)</f>
        <v>0</v>
      </c>
      <c r="BG322" s="94">
        <f>IF(N322="zákl. přenesená",J322,0)</f>
        <v>0</v>
      </c>
      <c r="BH322" s="94">
        <f>IF(N322="sníž. přenesená",J322,0)</f>
        <v>0</v>
      </c>
      <c r="BI322" s="94">
        <f>IF(N322="nulová",J322,0)</f>
        <v>0</v>
      </c>
      <c r="BJ322" s="17" t="s">
        <v>84</v>
      </c>
      <c r="BK322" s="94">
        <f>ROUND(I322*H322,2)</f>
        <v>0</v>
      </c>
      <c r="BL322" s="17" t="s">
        <v>148</v>
      </c>
      <c r="BM322" s="93" t="s">
        <v>553</v>
      </c>
    </row>
    <row r="323" spans="1:51" s="13" customFormat="1" ht="12">
      <c r="A323" s="463"/>
      <c r="B323" s="464"/>
      <c r="C323" s="463"/>
      <c r="D323" s="465" t="s">
        <v>150</v>
      </c>
      <c r="E323" s="466" t="s">
        <v>1</v>
      </c>
      <c r="F323" s="467" t="s">
        <v>554</v>
      </c>
      <c r="G323" s="463"/>
      <c r="H323" s="468">
        <v>21.875</v>
      </c>
      <c r="I323" s="96"/>
      <c r="J323" s="463"/>
      <c r="K323" s="463"/>
      <c r="L323" s="464"/>
      <c r="M323" s="469"/>
      <c r="N323" s="470"/>
      <c r="O323" s="470"/>
      <c r="P323" s="470"/>
      <c r="Q323" s="470"/>
      <c r="R323" s="470"/>
      <c r="S323" s="470"/>
      <c r="T323" s="471"/>
      <c r="U323" s="463"/>
      <c r="V323" s="463"/>
      <c r="AT323" s="95" t="s">
        <v>150</v>
      </c>
      <c r="AU323" s="95" t="s">
        <v>86</v>
      </c>
      <c r="AV323" s="13" t="s">
        <v>86</v>
      </c>
      <c r="AW323" s="13" t="s">
        <v>32</v>
      </c>
      <c r="AX323" s="13" t="s">
        <v>84</v>
      </c>
      <c r="AY323" s="95" t="s">
        <v>141</v>
      </c>
    </row>
    <row r="324" spans="1:65" s="2" customFormat="1" ht="24">
      <c r="A324" s="377"/>
      <c r="B324" s="378"/>
      <c r="C324" s="452" t="s">
        <v>555</v>
      </c>
      <c r="D324" s="452" t="s">
        <v>143</v>
      </c>
      <c r="E324" s="453" t="s">
        <v>556</v>
      </c>
      <c r="F324" s="454" t="s">
        <v>557</v>
      </c>
      <c r="G324" s="455" t="s">
        <v>331</v>
      </c>
      <c r="H324" s="456">
        <v>4.3</v>
      </c>
      <c r="I324" s="92"/>
      <c r="J324" s="457">
        <f>ROUND(I324*H324,2)</f>
        <v>0</v>
      </c>
      <c r="K324" s="454" t="s">
        <v>147</v>
      </c>
      <c r="L324" s="378"/>
      <c r="M324" s="458" t="s">
        <v>1</v>
      </c>
      <c r="N324" s="459" t="s">
        <v>41</v>
      </c>
      <c r="O324" s="460"/>
      <c r="P324" s="461">
        <f>O324*H324</f>
        <v>0</v>
      </c>
      <c r="Q324" s="461">
        <v>0.01032</v>
      </c>
      <c r="R324" s="461">
        <f>Q324*H324</f>
        <v>0.04437599999999999</v>
      </c>
      <c r="S324" s="461">
        <v>0</v>
      </c>
      <c r="T324" s="462">
        <f>S324*H324</f>
        <v>0</v>
      </c>
      <c r="U324" s="377"/>
      <c r="V324" s="377"/>
      <c r="W324" s="31"/>
      <c r="X324" s="31"/>
      <c r="Y324" s="31"/>
      <c r="Z324" s="31"/>
      <c r="AA324" s="31"/>
      <c r="AB324" s="31"/>
      <c r="AC324" s="31"/>
      <c r="AD324" s="31"/>
      <c r="AE324" s="31"/>
      <c r="AR324" s="93" t="s">
        <v>148</v>
      </c>
      <c r="AT324" s="93" t="s">
        <v>143</v>
      </c>
      <c r="AU324" s="93" t="s">
        <v>86</v>
      </c>
      <c r="AY324" s="17" t="s">
        <v>141</v>
      </c>
      <c r="BE324" s="94">
        <f>IF(N324="základní",J324,0)</f>
        <v>0</v>
      </c>
      <c r="BF324" s="94">
        <f>IF(N324="snížená",J324,0)</f>
        <v>0</v>
      </c>
      <c r="BG324" s="94">
        <f>IF(N324="zákl. přenesená",J324,0)</f>
        <v>0</v>
      </c>
      <c r="BH324" s="94">
        <f>IF(N324="sníž. přenesená",J324,0)</f>
        <v>0</v>
      </c>
      <c r="BI324" s="94">
        <f>IF(N324="nulová",J324,0)</f>
        <v>0</v>
      </c>
      <c r="BJ324" s="17" t="s">
        <v>84</v>
      </c>
      <c r="BK324" s="94">
        <f>ROUND(I324*H324,2)</f>
        <v>0</v>
      </c>
      <c r="BL324" s="17" t="s">
        <v>148</v>
      </c>
      <c r="BM324" s="93" t="s">
        <v>558</v>
      </c>
    </row>
    <row r="325" spans="1:65" s="2" customFormat="1" ht="24">
      <c r="A325" s="377"/>
      <c r="B325" s="378"/>
      <c r="C325" s="452" t="s">
        <v>559</v>
      </c>
      <c r="D325" s="452" t="s">
        <v>143</v>
      </c>
      <c r="E325" s="453" t="s">
        <v>560</v>
      </c>
      <c r="F325" s="454" t="s">
        <v>561</v>
      </c>
      <c r="G325" s="455" t="s">
        <v>331</v>
      </c>
      <c r="H325" s="456">
        <v>37.6</v>
      </c>
      <c r="I325" s="92"/>
      <c r="J325" s="457">
        <f>ROUND(I325*H325,2)</f>
        <v>0</v>
      </c>
      <c r="K325" s="454" t="s">
        <v>147</v>
      </c>
      <c r="L325" s="378"/>
      <c r="M325" s="458" t="s">
        <v>1</v>
      </c>
      <c r="N325" s="459" t="s">
        <v>41</v>
      </c>
      <c r="O325" s="460"/>
      <c r="P325" s="461">
        <f>O325*H325</f>
        <v>0</v>
      </c>
      <c r="Q325" s="461">
        <v>0.02065</v>
      </c>
      <c r="R325" s="461">
        <f>Q325*H325</f>
        <v>0.7764400000000001</v>
      </c>
      <c r="S325" s="461">
        <v>0</v>
      </c>
      <c r="T325" s="462">
        <f>S325*H325</f>
        <v>0</v>
      </c>
      <c r="U325" s="377"/>
      <c r="V325" s="377"/>
      <c r="W325" s="31"/>
      <c r="X325" s="31"/>
      <c r="Y325" s="31"/>
      <c r="Z325" s="31"/>
      <c r="AA325" s="31"/>
      <c r="AB325" s="31"/>
      <c r="AC325" s="31"/>
      <c r="AD325" s="31"/>
      <c r="AE325" s="31"/>
      <c r="AR325" s="93" t="s">
        <v>148</v>
      </c>
      <c r="AT325" s="93" t="s">
        <v>143</v>
      </c>
      <c r="AU325" s="93" t="s">
        <v>86</v>
      </c>
      <c r="AY325" s="17" t="s">
        <v>141</v>
      </c>
      <c r="BE325" s="94">
        <f>IF(N325="základní",J325,0)</f>
        <v>0</v>
      </c>
      <c r="BF325" s="94">
        <f>IF(N325="snížená",J325,0)</f>
        <v>0</v>
      </c>
      <c r="BG325" s="94">
        <f>IF(N325="zákl. přenesená",J325,0)</f>
        <v>0</v>
      </c>
      <c r="BH325" s="94">
        <f>IF(N325="sníž. přenesená",J325,0)</f>
        <v>0</v>
      </c>
      <c r="BI325" s="94">
        <f>IF(N325="nulová",J325,0)</f>
        <v>0</v>
      </c>
      <c r="BJ325" s="17" t="s">
        <v>84</v>
      </c>
      <c r="BK325" s="94">
        <f>ROUND(I325*H325,2)</f>
        <v>0</v>
      </c>
      <c r="BL325" s="17" t="s">
        <v>148</v>
      </c>
      <c r="BM325" s="93" t="s">
        <v>562</v>
      </c>
    </row>
    <row r="326" spans="1:51" s="13" customFormat="1" ht="12">
      <c r="A326" s="463"/>
      <c r="B326" s="464"/>
      <c r="C326" s="463"/>
      <c r="D326" s="465" t="s">
        <v>150</v>
      </c>
      <c r="E326" s="466" t="s">
        <v>1</v>
      </c>
      <c r="F326" s="467" t="s">
        <v>563</v>
      </c>
      <c r="G326" s="463"/>
      <c r="H326" s="468">
        <v>37.6</v>
      </c>
      <c r="I326" s="96"/>
      <c r="J326" s="463"/>
      <c r="K326" s="463"/>
      <c r="L326" s="464"/>
      <c r="M326" s="469"/>
      <c r="N326" s="470"/>
      <c r="O326" s="470"/>
      <c r="P326" s="470"/>
      <c r="Q326" s="470"/>
      <c r="R326" s="470"/>
      <c r="S326" s="470"/>
      <c r="T326" s="471"/>
      <c r="U326" s="463"/>
      <c r="V326" s="463"/>
      <c r="AT326" s="95" t="s">
        <v>150</v>
      </c>
      <c r="AU326" s="95" t="s">
        <v>86</v>
      </c>
      <c r="AV326" s="13" t="s">
        <v>86</v>
      </c>
      <c r="AW326" s="13" t="s">
        <v>32</v>
      </c>
      <c r="AX326" s="13" t="s">
        <v>84</v>
      </c>
      <c r="AY326" s="95" t="s">
        <v>141</v>
      </c>
    </row>
    <row r="327" spans="1:65" s="2" customFormat="1" ht="24">
      <c r="A327" s="377"/>
      <c r="B327" s="378"/>
      <c r="C327" s="452" t="s">
        <v>564</v>
      </c>
      <c r="D327" s="452" t="s">
        <v>143</v>
      </c>
      <c r="E327" s="453" t="s">
        <v>565</v>
      </c>
      <c r="F327" s="454" t="s">
        <v>566</v>
      </c>
      <c r="G327" s="455" t="s">
        <v>222</v>
      </c>
      <c r="H327" s="456">
        <v>133.902</v>
      </c>
      <c r="I327" s="92"/>
      <c r="J327" s="457">
        <f>ROUND(I327*H327,2)</f>
        <v>0</v>
      </c>
      <c r="K327" s="454" t="s">
        <v>147</v>
      </c>
      <c r="L327" s="378"/>
      <c r="M327" s="458" t="s">
        <v>1</v>
      </c>
      <c r="N327" s="459" t="s">
        <v>41</v>
      </c>
      <c r="O327" s="460"/>
      <c r="P327" s="461">
        <f>O327*H327</f>
        <v>0</v>
      </c>
      <c r="Q327" s="461">
        <v>0</v>
      </c>
      <c r="R327" s="461">
        <f>Q327*H327</f>
        <v>0</v>
      </c>
      <c r="S327" s="461">
        <v>0</v>
      </c>
      <c r="T327" s="462">
        <f>S327*H327</f>
        <v>0</v>
      </c>
      <c r="U327" s="377"/>
      <c r="V327" s="377"/>
      <c r="W327" s="31"/>
      <c r="X327" s="31"/>
      <c r="Y327" s="31"/>
      <c r="Z327" s="31"/>
      <c r="AA327" s="31"/>
      <c r="AB327" s="31"/>
      <c r="AC327" s="31"/>
      <c r="AD327" s="31"/>
      <c r="AE327" s="31"/>
      <c r="AR327" s="93" t="s">
        <v>148</v>
      </c>
      <c r="AT327" s="93" t="s">
        <v>143</v>
      </c>
      <c r="AU327" s="93" t="s">
        <v>86</v>
      </c>
      <c r="AY327" s="17" t="s">
        <v>141</v>
      </c>
      <c r="BE327" s="94">
        <f>IF(N327="základní",J327,0)</f>
        <v>0</v>
      </c>
      <c r="BF327" s="94">
        <f>IF(N327="snížená",J327,0)</f>
        <v>0</v>
      </c>
      <c r="BG327" s="94">
        <f>IF(N327="zákl. přenesená",J327,0)</f>
        <v>0</v>
      </c>
      <c r="BH327" s="94">
        <f>IF(N327="sníž. přenesená",J327,0)</f>
        <v>0</v>
      </c>
      <c r="BI327" s="94">
        <f>IF(N327="nulová",J327,0)</f>
        <v>0</v>
      </c>
      <c r="BJ327" s="17" t="s">
        <v>84</v>
      </c>
      <c r="BK327" s="94">
        <f>ROUND(I327*H327,2)</f>
        <v>0</v>
      </c>
      <c r="BL327" s="17" t="s">
        <v>148</v>
      </c>
      <c r="BM327" s="93" t="s">
        <v>567</v>
      </c>
    </row>
    <row r="328" spans="1:51" s="13" customFormat="1" ht="12">
      <c r="A328" s="463"/>
      <c r="B328" s="464"/>
      <c r="C328" s="463"/>
      <c r="D328" s="465" t="s">
        <v>150</v>
      </c>
      <c r="E328" s="466" t="s">
        <v>1</v>
      </c>
      <c r="F328" s="467" t="s">
        <v>568</v>
      </c>
      <c r="G328" s="463"/>
      <c r="H328" s="468">
        <v>49.351</v>
      </c>
      <c r="I328" s="463"/>
      <c r="J328" s="463"/>
      <c r="K328" s="463"/>
      <c r="L328" s="464"/>
      <c r="M328" s="469"/>
      <c r="N328" s="470"/>
      <c r="O328" s="470"/>
      <c r="P328" s="470"/>
      <c r="Q328" s="470"/>
      <c r="R328" s="470"/>
      <c r="S328" s="470"/>
      <c r="T328" s="471"/>
      <c r="U328" s="463"/>
      <c r="V328" s="463"/>
      <c r="AT328" s="95" t="s">
        <v>150</v>
      </c>
      <c r="AU328" s="95" t="s">
        <v>86</v>
      </c>
      <c r="AV328" s="13" t="s">
        <v>86</v>
      </c>
      <c r="AW328" s="13" t="s">
        <v>32</v>
      </c>
      <c r="AX328" s="13" t="s">
        <v>76</v>
      </c>
      <c r="AY328" s="95" t="s">
        <v>141</v>
      </c>
    </row>
    <row r="329" spans="1:51" s="13" customFormat="1" ht="12">
      <c r="A329" s="463"/>
      <c r="B329" s="464"/>
      <c r="C329" s="463"/>
      <c r="D329" s="465" t="s">
        <v>150</v>
      </c>
      <c r="E329" s="466" t="s">
        <v>1</v>
      </c>
      <c r="F329" s="467" t="s">
        <v>569</v>
      </c>
      <c r="G329" s="463"/>
      <c r="H329" s="468">
        <v>17.6</v>
      </c>
      <c r="I329" s="463"/>
      <c r="J329" s="463"/>
      <c r="K329" s="463"/>
      <c r="L329" s="464"/>
      <c r="M329" s="469"/>
      <c r="N329" s="470"/>
      <c r="O329" s="470"/>
      <c r="P329" s="470"/>
      <c r="Q329" s="470"/>
      <c r="R329" s="470"/>
      <c r="S329" s="470"/>
      <c r="T329" s="471"/>
      <c r="U329" s="463"/>
      <c r="V329" s="463"/>
      <c r="AT329" s="95" t="s">
        <v>150</v>
      </c>
      <c r="AU329" s="95" t="s">
        <v>86</v>
      </c>
      <c r="AV329" s="13" t="s">
        <v>86</v>
      </c>
      <c r="AW329" s="13" t="s">
        <v>32</v>
      </c>
      <c r="AX329" s="13" t="s">
        <v>76</v>
      </c>
      <c r="AY329" s="95" t="s">
        <v>141</v>
      </c>
    </row>
    <row r="330" spans="1:51" s="13" customFormat="1" ht="12">
      <c r="A330" s="463"/>
      <c r="B330" s="464"/>
      <c r="C330" s="463"/>
      <c r="D330" s="465" t="s">
        <v>150</v>
      </c>
      <c r="E330" s="466" t="s">
        <v>1</v>
      </c>
      <c r="F330" s="467" t="s">
        <v>570</v>
      </c>
      <c r="G330" s="463"/>
      <c r="H330" s="468">
        <v>66.951</v>
      </c>
      <c r="I330" s="463"/>
      <c r="J330" s="463"/>
      <c r="K330" s="463"/>
      <c r="L330" s="464"/>
      <c r="M330" s="469"/>
      <c r="N330" s="470"/>
      <c r="O330" s="470"/>
      <c r="P330" s="470"/>
      <c r="Q330" s="470"/>
      <c r="R330" s="470"/>
      <c r="S330" s="470"/>
      <c r="T330" s="471"/>
      <c r="U330" s="463"/>
      <c r="V330" s="463"/>
      <c r="AT330" s="95" t="s">
        <v>150</v>
      </c>
      <c r="AU330" s="95" t="s">
        <v>86</v>
      </c>
      <c r="AV330" s="13" t="s">
        <v>86</v>
      </c>
      <c r="AW330" s="13" t="s">
        <v>32</v>
      </c>
      <c r="AX330" s="13" t="s">
        <v>76</v>
      </c>
      <c r="AY330" s="95" t="s">
        <v>141</v>
      </c>
    </row>
    <row r="331" spans="1:51" s="14" customFormat="1" ht="12">
      <c r="A331" s="472"/>
      <c r="B331" s="473"/>
      <c r="C331" s="472"/>
      <c r="D331" s="465" t="s">
        <v>150</v>
      </c>
      <c r="E331" s="474" t="s">
        <v>1</v>
      </c>
      <c r="F331" s="475" t="s">
        <v>159</v>
      </c>
      <c r="G331" s="472"/>
      <c r="H331" s="476">
        <v>133.902</v>
      </c>
      <c r="I331" s="472"/>
      <c r="J331" s="472"/>
      <c r="K331" s="472"/>
      <c r="L331" s="473"/>
      <c r="M331" s="477"/>
      <c r="N331" s="478"/>
      <c r="O331" s="478"/>
      <c r="P331" s="478"/>
      <c r="Q331" s="478"/>
      <c r="R331" s="478"/>
      <c r="S331" s="478"/>
      <c r="T331" s="479"/>
      <c r="U331" s="472"/>
      <c r="V331" s="472"/>
      <c r="AT331" s="97" t="s">
        <v>150</v>
      </c>
      <c r="AU331" s="97" t="s">
        <v>86</v>
      </c>
      <c r="AV331" s="14" t="s">
        <v>148</v>
      </c>
      <c r="AW331" s="14" t="s">
        <v>32</v>
      </c>
      <c r="AX331" s="14" t="s">
        <v>84</v>
      </c>
      <c r="AY331" s="97" t="s">
        <v>141</v>
      </c>
    </row>
    <row r="332" spans="1:65" s="2" customFormat="1" ht="24">
      <c r="A332" s="377"/>
      <c r="B332" s="378"/>
      <c r="C332" s="452" t="s">
        <v>571</v>
      </c>
      <c r="D332" s="452" t="s">
        <v>143</v>
      </c>
      <c r="E332" s="453" t="s">
        <v>572</v>
      </c>
      <c r="F332" s="454" t="s">
        <v>573</v>
      </c>
      <c r="G332" s="455" t="s">
        <v>146</v>
      </c>
      <c r="H332" s="456">
        <v>14.76</v>
      </c>
      <c r="I332" s="92"/>
      <c r="J332" s="457">
        <f>ROUND(I332*H332,2)</f>
        <v>0</v>
      </c>
      <c r="K332" s="454" t="s">
        <v>147</v>
      </c>
      <c r="L332" s="378"/>
      <c r="M332" s="458" t="s">
        <v>1</v>
      </c>
      <c r="N332" s="459" t="s">
        <v>41</v>
      </c>
      <c r="O332" s="460"/>
      <c r="P332" s="461">
        <f>O332*H332</f>
        <v>0</v>
      </c>
      <c r="Q332" s="461">
        <v>2.45329</v>
      </c>
      <c r="R332" s="461">
        <f>Q332*H332</f>
        <v>36.2105604</v>
      </c>
      <c r="S332" s="461">
        <v>0</v>
      </c>
      <c r="T332" s="462">
        <f>S332*H332</f>
        <v>0</v>
      </c>
      <c r="U332" s="377"/>
      <c r="V332" s="377"/>
      <c r="W332" s="31"/>
      <c r="X332" s="31"/>
      <c r="Y332" s="31"/>
      <c r="Z332" s="31"/>
      <c r="AA332" s="31"/>
      <c r="AB332" s="31"/>
      <c r="AC332" s="31"/>
      <c r="AD332" s="31"/>
      <c r="AE332" s="31"/>
      <c r="AR332" s="93" t="s">
        <v>148</v>
      </c>
      <c r="AT332" s="93" t="s">
        <v>143</v>
      </c>
      <c r="AU332" s="93" t="s">
        <v>86</v>
      </c>
      <c r="AY332" s="17" t="s">
        <v>141</v>
      </c>
      <c r="BE332" s="94">
        <f>IF(N332="základní",J332,0)</f>
        <v>0</v>
      </c>
      <c r="BF332" s="94">
        <f>IF(N332="snížená",J332,0)</f>
        <v>0</v>
      </c>
      <c r="BG332" s="94">
        <f>IF(N332="zákl. přenesená",J332,0)</f>
        <v>0</v>
      </c>
      <c r="BH332" s="94">
        <f>IF(N332="sníž. přenesená",J332,0)</f>
        <v>0</v>
      </c>
      <c r="BI332" s="94">
        <f>IF(N332="nulová",J332,0)</f>
        <v>0</v>
      </c>
      <c r="BJ332" s="17" t="s">
        <v>84</v>
      </c>
      <c r="BK332" s="94">
        <f>ROUND(I332*H332,2)</f>
        <v>0</v>
      </c>
      <c r="BL332" s="17" t="s">
        <v>148</v>
      </c>
      <c r="BM332" s="93" t="s">
        <v>574</v>
      </c>
    </row>
    <row r="333" spans="1:51" s="13" customFormat="1" ht="12">
      <c r="A333" s="463"/>
      <c r="B333" s="464"/>
      <c r="C333" s="463"/>
      <c r="D333" s="465" t="s">
        <v>150</v>
      </c>
      <c r="E333" s="466" t="s">
        <v>1</v>
      </c>
      <c r="F333" s="467" t="s">
        <v>575</v>
      </c>
      <c r="G333" s="463"/>
      <c r="H333" s="468">
        <v>14.76</v>
      </c>
      <c r="I333" s="96"/>
      <c r="J333" s="463"/>
      <c r="K333" s="463"/>
      <c r="L333" s="464"/>
      <c r="M333" s="469"/>
      <c r="N333" s="470"/>
      <c r="O333" s="470"/>
      <c r="P333" s="470"/>
      <c r="Q333" s="470"/>
      <c r="R333" s="470"/>
      <c r="S333" s="470"/>
      <c r="T333" s="471"/>
      <c r="U333" s="463"/>
      <c r="V333" s="463"/>
      <c r="AT333" s="95" t="s">
        <v>150</v>
      </c>
      <c r="AU333" s="95" t="s">
        <v>86</v>
      </c>
      <c r="AV333" s="13" t="s">
        <v>86</v>
      </c>
      <c r="AW333" s="13" t="s">
        <v>32</v>
      </c>
      <c r="AX333" s="13" t="s">
        <v>84</v>
      </c>
      <c r="AY333" s="95" t="s">
        <v>141</v>
      </c>
    </row>
    <row r="334" spans="1:65" s="2" customFormat="1" ht="24">
      <c r="A334" s="377"/>
      <c r="B334" s="378"/>
      <c r="C334" s="452" t="s">
        <v>576</v>
      </c>
      <c r="D334" s="452" t="s">
        <v>143</v>
      </c>
      <c r="E334" s="453" t="s">
        <v>577</v>
      </c>
      <c r="F334" s="454" t="s">
        <v>578</v>
      </c>
      <c r="G334" s="455" t="s">
        <v>146</v>
      </c>
      <c r="H334" s="456">
        <v>22.414</v>
      </c>
      <c r="I334" s="92"/>
      <c r="J334" s="457">
        <f>ROUND(I334*H334,2)</f>
        <v>0</v>
      </c>
      <c r="K334" s="454" t="s">
        <v>147</v>
      </c>
      <c r="L334" s="378"/>
      <c r="M334" s="458" t="s">
        <v>1</v>
      </c>
      <c r="N334" s="459" t="s">
        <v>41</v>
      </c>
      <c r="O334" s="460"/>
      <c r="P334" s="461">
        <f>O334*H334</f>
        <v>0</v>
      </c>
      <c r="Q334" s="461">
        <v>2.45329</v>
      </c>
      <c r="R334" s="461">
        <f>Q334*H334</f>
        <v>54.988042060000005</v>
      </c>
      <c r="S334" s="461">
        <v>0</v>
      </c>
      <c r="T334" s="462">
        <f>S334*H334</f>
        <v>0</v>
      </c>
      <c r="U334" s="377"/>
      <c r="V334" s="377"/>
      <c r="W334" s="31"/>
      <c r="X334" s="31"/>
      <c r="Y334" s="31"/>
      <c r="Z334" s="31"/>
      <c r="AA334" s="31"/>
      <c r="AB334" s="31"/>
      <c r="AC334" s="31"/>
      <c r="AD334" s="31"/>
      <c r="AE334" s="31"/>
      <c r="AR334" s="93" t="s">
        <v>148</v>
      </c>
      <c r="AT334" s="93" t="s">
        <v>143</v>
      </c>
      <c r="AU334" s="93" t="s">
        <v>86</v>
      </c>
      <c r="AY334" s="17" t="s">
        <v>141</v>
      </c>
      <c r="BE334" s="94">
        <f>IF(N334="základní",J334,0)</f>
        <v>0</v>
      </c>
      <c r="BF334" s="94">
        <f>IF(N334="snížená",J334,0)</f>
        <v>0</v>
      </c>
      <c r="BG334" s="94">
        <f>IF(N334="zákl. přenesená",J334,0)</f>
        <v>0</v>
      </c>
      <c r="BH334" s="94">
        <f>IF(N334="sníž. přenesená",J334,0)</f>
        <v>0</v>
      </c>
      <c r="BI334" s="94">
        <f>IF(N334="nulová",J334,0)</f>
        <v>0</v>
      </c>
      <c r="BJ334" s="17" t="s">
        <v>84</v>
      </c>
      <c r="BK334" s="94">
        <f>ROUND(I334*H334,2)</f>
        <v>0</v>
      </c>
      <c r="BL334" s="17" t="s">
        <v>148</v>
      </c>
      <c r="BM334" s="93" t="s">
        <v>579</v>
      </c>
    </row>
    <row r="335" spans="1:51" s="13" customFormat="1" ht="12">
      <c r="A335" s="463"/>
      <c r="B335" s="464"/>
      <c r="C335" s="463"/>
      <c r="D335" s="465" t="s">
        <v>150</v>
      </c>
      <c r="E335" s="466" t="s">
        <v>1</v>
      </c>
      <c r="F335" s="467" t="s">
        <v>580</v>
      </c>
      <c r="G335" s="463"/>
      <c r="H335" s="468">
        <v>22.414</v>
      </c>
      <c r="I335" s="96"/>
      <c r="J335" s="463"/>
      <c r="K335" s="463"/>
      <c r="L335" s="464"/>
      <c r="M335" s="469"/>
      <c r="N335" s="470"/>
      <c r="O335" s="470"/>
      <c r="P335" s="470"/>
      <c r="Q335" s="470"/>
      <c r="R335" s="470"/>
      <c r="S335" s="470"/>
      <c r="T335" s="471"/>
      <c r="U335" s="463"/>
      <c r="V335" s="463"/>
      <c r="AT335" s="95" t="s">
        <v>150</v>
      </c>
      <c r="AU335" s="95" t="s">
        <v>86</v>
      </c>
      <c r="AV335" s="13" t="s">
        <v>86</v>
      </c>
      <c r="AW335" s="13" t="s">
        <v>32</v>
      </c>
      <c r="AX335" s="13" t="s">
        <v>84</v>
      </c>
      <c r="AY335" s="95" t="s">
        <v>141</v>
      </c>
    </row>
    <row r="336" spans="1:65" s="2" customFormat="1" ht="24">
      <c r="A336" s="377"/>
      <c r="B336" s="378"/>
      <c r="C336" s="452" t="s">
        <v>581</v>
      </c>
      <c r="D336" s="452" t="s">
        <v>143</v>
      </c>
      <c r="E336" s="453" t="s">
        <v>582</v>
      </c>
      <c r="F336" s="454" t="s">
        <v>583</v>
      </c>
      <c r="G336" s="455" t="s">
        <v>146</v>
      </c>
      <c r="H336" s="456">
        <v>22.414</v>
      </c>
      <c r="I336" s="92"/>
      <c r="J336" s="457">
        <f>ROUND(I336*H336,2)</f>
        <v>0</v>
      </c>
      <c r="K336" s="454" t="s">
        <v>147</v>
      </c>
      <c r="L336" s="378"/>
      <c r="M336" s="458" t="s">
        <v>1</v>
      </c>
      <c r="N336" s="459" t="s">
        <v>41</v>
      </c>
      <c r="O336" s="460"/>
      <c r="P336" s="461">
        <f>O336*H336</f>
        <v>0</v>
      </c>
      <c r="Q336" s="461">
        <v>0</v>
      </c>
      <c r="R336" s="461">
        <f>Q336*H336</f>
        <v>0</v>
      </c>
      <c r="S336" s="461">
        <v>0</v>
      </c>
      <c r="T336" s="462">
        <f>S336*H336</f>
        <v>0</v>
      </c>
      <c r="U336" s="377"/>
      <c r="V336" s="377"/>
      <c r="W336" s="31"/>
      <c r="X336" s="31"/>
      <c r="Y336" s="31"/>
      <c r="Z336" s="31"/>
      <c r="AA336" s="31"/>
      <c r="AB336" s="31"/>
      <c r="AC336" s="31"/>
      <c r="AD336" s="31"/>
      <c r="AE336" s="31"/>
      <c r="AR336" s="93" t="s">
        <v>148</v>
      </c>
      <c r="AT336" s="93" t="s">
        <v>143</v>
      </c>
      <c r="AU336" s="93" t="s">
        <v>86</v>
      </c>
      <c r="AY336" s="17" t="s">
        <v>141</v>
      </c>
      <c r="BE336" s="94">
        <f>IF(N336="základní",J336,0)</f>
        <v>0</v>
      </c>
      <c r="BF336" s="94">
        <f>IF(N336="snížená",J336,0)</f>
        <v>0</v>
      </c>
      <c r="BG336" s="94">
        <f>IF(N336="zákl. přenesená",J336,0)</f>
        <v>0</v>
      </c>
      <c r="BH336" s="94">
        <f>IF(N336="sníž. přenesená",J336,0)</f>
        <v>0</v>
      </c>
      <c r="BI336" s="94">
        <f>IF(N336="nulová",J336,0)</f>
        <v>0</v>
      </c>
      <c r="BJ336" s="17" t="s">
        <v>84</v>
      </c>
      <c r="BK336" s="94">
        <f>ROUND(I336*H336,2)</f>
        <v>0</v>
      </c>
      <c r="BL336" s="17" t="s">
        <v>148</v>
      </c>
      <c r="BM336" s="93" t="s">
        <v>584</v>
      </c>
    </row>
    <row r="337" spans="1:65" s="2" customFormat="1" ht="24">
      <c r="A337" s="377"/>
      <c r="B337" s="378"/>
      <c r="C337" s="452" t="s">
        <v>585</v>
      </c>
      <c r="D337" s="452" t="s">
        <v>143</v>
      </c>
      <c r="E337" s="453" t="s">
        <v>586</v>
      </c>
      <c r="F337" s="454" t="s">
        <v>587</v>
      </c>
      <c r="G337" s="455" t="s">
        <v>146</v>
      </c>
      <c r="H337" s="456">
        <v>14.76</v>
      </c>
      <c r="I337" s="92"/>
      <c r="J337" s="457">
        <f>ROUND(I337*H337,2)</f>
        <v>0</v>
      </c>
      <c r="K337" s="454" t="s">
        <v>147</v>
      </c>
      <c r="L337" s="378"/>
      <c r="M337" s="458" t="s">
        <v>1</v>
      </c>
      <c r="N337" s="459" t="s">
        <v>41</v>
      </c>
      <c r="O337" s="460"/>
      <c r="P337" s="461">
        <f>O337*H337</f>
        <v>0</v>
      </c>
      <c r="Q337" s="461">
        <v>0.02</v>
      </c>
      <c r="R337" s="461">
        <f>Q337*H337</f>
        <v>0.2952</v>
      </c>
      <c r="S337" s="461">
        <v>0</v>
      </c>
      <c r="T337" s="462">
        <f>S337*H337</f>
        <v>0</v>
      </c>
      <c r="U337" s="377"/>
      <c r="V337" s="377"/>
      <c r="W337" s="31"/>
      <c r="X337" s="31"/>
      <c r="Y337" s="31"/>
      <c r="Z337" s="31"/>
      <c r="AA337" s="31"/>
      <c r="AB337" s="31"/>
      <c r="AC337" s="31"/>
      <c r="AD337" s="31"/>
      <c r="AE337" s="31"/>
      <c r="AR337" s="93" t="s">
        <v>148</v>
      </c>
      <c r="AT337" s="93" t="s">
        <v>143</v>
      </c>
      <c r="AU337" s="93" t="s">
        <v>86</v>
      </c>
      <c r="AY337" s="17" t="s">
        <v>141</v>
      </c>
      <c r="BE337" s="94">
        <f>IF(N337="základní",J337,0)</f>
        <v>0</v>
      </c>
      <c r="BF337" s="94">
        <f>IF(N337="snížená",J337,0)</f>
        <v>0</v>
      </c>
      <c r="BG337" s="94">
        <f>IF(N337="zákl. přenesená",J337,0)</f>
        <v>0</v>
      </c>
      <c r="BH337" s="94">
        <f>IF(N337="sníž. přenesená",J337,0)</f>
        <v>0</v>
      </c>
      <c r="BI337" s="94">
        <f>IF(N337="nulová",J337,0)</f>
        <v>0</v>
      </c>
      <c r="BJ337" s="17" t="s">
        <v>84</v>
      </c>
      <c r="BK337" s="94">
        <f>ROUND(I337*H337,2)</f>
        <v>0</v>
      </c>
      <c r="BL337" s="17" t="s">
        <v>148</v>
      </c>
      <c r="BM337" s="93" t="s">
        <v>588</v>
      </c>
    </row>
    <row r="338" spans="1:65" s="2" customFormat="1" ht="24">
      <c r="A338" s="377"/>
      <c r="B338" s="378"/>
      <c r="C338" s="452" t="s">
        <v>589</v>
      </c>
      <c r="D338" s="452" t="s">
        <v>143</v>
      </c>
      <c r="E338" s="453" t="s">
        <v>590</v>
      </c>
      <c r="F338" s="454" t="s">
        <v>591</v>
      </c>
      <c r="G338" s="455" t="s">
        <v>146</v>
      </c>
      <c r="H338" s="456">
        <v>14.76</v>
      </c>
      <c r="I338" s="92"/>
      <c r="J338" s="457">
        <f>ROUND(I338*H338,2)</f>
        <v>0</v>
      </c>
      <c r="K338" s="454" t="s">
        <v>147</v>
      </c>
      <c r="L338" s="378"/>
      <c r="M338" s="458" t="s">
        <v>1</v>
      </c>
      <c r="N338" s="459" t="s">
        <v>41</v>
      </c>
      <c r="O338" s="460"/>
      <c r="P338" s="461">
        <f>O338*H338</f>
        <v>0</v>
      </c>
      <c r="Q338" s="461">
        <v>0</v>
      </c>
      <c r="R338" s="461">
        <f>Q338*H338</f>
        <v>0</v>
      </c>
      <c r="S338" s="461">
        <v>0</v>
      </c>
      <c r="T338" s="462">
        <f>S338*H338</f>
        <v>0</v>
      </c>
      <c r="U338" s="377"/>
      <c r="V338" s="377"/>
      <c r="W338" s="31"/>
      <c r="X338" s="31"/>
      <c r="Y338" s="31"/>
      <c r="Z338" s="31"/>
      <c r="AA338" s="31"/>
      <c r="AB338" s="31"/>
      <c r="AC338" s="31"/>
      <c r="AD338" s="31"/>
      <c r="AE338" s="31"/>
      <c r="AR338" s="93" t="s">
        <v>148</v>
      </c>
      <c r="AT338" s="93" t="s">
        <v>143</v>
      </c>
      <c r="AU338" s="93" t="s">
        <v>86</v>
      </c>
      <c r="AY338" s="17" t="s">
        <v>141</v>
      </c>
      <c r="BE338" s="94">
        <f>IF(N338="základní",J338,0)</f>
        <v>0</v>
      </c>
      <c r="BF338" s="94">
        <f>IF(N338="snížená",J338,0)</f>
        <v>0</v>
      </c>
      <c r="BG338" s="94">
        <f>IF(N338="zákl. přenesená",J338,0)</f>
        <v>0</v>
      </c>
      <c r="BH338" s="94">
        <f>IF(N338="sníž. přenesená",J338,0)</f>
        <v>0</v>
      </c>
      <c r="BI338" s="94">
        <f>IF(N338="nulová",J338,0)</f>
        <v>0</v>
      </c>
      <c r="BJ338" s="17" t="s">
        <v>84</v>
      </c>
      <c r="BK338" s="94">
        <f>ROUND(I338*H338,2)</f>
        <v>0</v>
      </c>
      <c r="BL338" s="17" t="s">
        <v>148</v>
      </c>
      <c r="BM338" s="93" t="s">
        <v>592</v>
      </c>
    </row>
    <row r="339" spans="1:65" s="2" customFormat="1" ht="33" customHeight="1">
      <c r="A339" s="377"/>
      <c r="B339" s="378"/>
      <c r="C339" s="452" t="s">
        <v>593</v>
      </c>
      <c r="D339" s="452" t="s">
        <v>143</v>
      </c>
      <c r="E339" s="453" t="s">
        <v>594</v>
      </c>
      <c r="F339" s="454" t="s">
        <v>595</v>
      </c>
      <c r="G339" s="455" t="s">
        <v>146</v>
      </c>
      <c r="H339" s="456">
        <v>22.414</v>
      </c>
      <c r="I339" s="92"/>
      <c r="J339" s="457">
        <f>ROUND(I339*H339,2)</f>
        <v>0</v>
      </c>
      <c r="K339" s="454" t="s">
        <v>147</v>
      </c>
      <c r="L339" s="378"/>
      <c r="M339" s="458" t="s">
        <v>1</v>
      </c>
      <c r="N339" s="459" t="s">
        <v>41</v>
      </c>
      <c r="O339" s="460"/>
      <c r="P339" s="461">
        <f>O339*H339</f>
        <v>0</v>
      </c>
      <c r="Q339" s="461">
        <v>0.02525</v>
      </c>
      <c r="R339" s="461">
        <f>Q339*H339</f>
        <v>0.5659535000000001</v>
      </c>
      <c r="S339" s="461">
        <v>0</v>
      </c>
      <c r="T339" s="462">
        <f>S339*H339</f>
        <v>0</v>
      </c>
      <c r="U339" s="377"/>
      <c r="V339" s="377"/>
      <c r="W339" s="31"/>
      <c r="X339" s="31"/>
      <c r="Y339" s="31"/>
      <c r="Z339" s="31"/>
      <c r="AA339" s="31"/>
      <c r="AB339" s="31"/>
      <c r="AC339" s="31"/>
      <c r="AD339" s="31"/>
      <c r="AE339" s="31"/>
      <c r="AR339" s="93" t="s">
        <v>148</v>
      </c>
      <c r="AT339" s="93" t="s">
        <v>143</v>
      </c>
      <c r="AU339" s="93" t="s">
        <v>86</v>
      </c>
      <c r="AY339" s="17" t="s">
        <v>141</v>
      </c>
      <c r="BE339" s="94">
        <f>IF(N339="základní",J339,0)</f>
        <v>0</v>
      </c>
      <c r="BF339" s="94">
        <f>IF(N339="snížená",J339,0)</f>
        <v>0</v>
      </c>
      <c r="BG339" s="94">
        <f>IF(N339="zákl. přenesená",J339,0)</f>
        <v>0</v>
      </c>
      <c r="BH339" s="94">
        <f>IF(N339="sníž. přenesená",J339,0)</f>
        <v>0</v>
      </c>
      <c r="BI339" s="94">
        <f>IF(N339="nulová",J339,0)</f>
        <v>0</v>
      </c>
      <c r="BJ339" s="17" t="s">
        <v>84</v>
      </c>
      <c r="BK339" s="94">
        <f>ROUND(I339*H339,2)</f>
        <v>0</v>
      </c>
      <c r="BL339" s="17" t="s">
        <v>148</v>
      </c>
      <c r="BM339" s="93" t="s">
        <v>596</v>
      </c>
    </row>
    <row r="340" spans="1:65" s="2" customFormat="1" ht="16.5" customHeight="1">
      <c r="A340" s="377"/>
      <c r="B340" s="378"/>
      <c r="C340" s="452" t="s">
        <v>597</v>
      </c>
      <c r="D340" s="452" t="s">
        <v>143</v>
      </c>
      <c r="E340" s="453" t="s">
        <v>598</v>
      </c>
      <c r="F340" s="454" t="s">
        <v>599</v>
      </c>
      <c r="G340" s="455" t="s">
        <v>193</v>
      </c>
      <c r="H340" s="456">
        <v>0.559</v>
      </c>
      <c r="I340" s="92"/>
      <c r="J340" s="457">
        <f>ROUND(I340*H340,2)</f>
        <v>0</v>
      </c>
      <c r="K340" s="454" t="s">
        <v>147</v>
      </c>
      <c r="L340" s="378"/>
      <c r="M340" s="458" t="s">
        <v>1</v>
      </c>
      <c r="N340" s="459" t="s">
        <v>41</v>
      </c>
      <c r="O340" s="460"/>
      <c r="P340" s="461">
        <f>O340*H340</f>
        <v>0</v>
      </c>
      <c r="Q340" s="461">
        <v>1.06277</v>
      </c>
      <c r="R340" s="461">
        <f>Q340*H340</f>
        <v>0.59408843</v>
      </c>
      <c r="S340" s="461">
        <v>0</v>
      </c>
      <c r="T340" s="462">
        <f>S340*H340</f>
        <v>0</v>
      </c>
      <c r="U340" s="377"/>
      <c r="V340" s="377"/>
      <c r="W340" s="31"/>
      <c r="X340" s="31"/>
      <c r="Y340" s="31"/>
      <c r="Z340" s="31"/>
      <c r="AA340" s="31"/>
      <c r="AB340" s="31"/>
      <c r="AC340" s="31"/>
      <c r="AD340" s="31"/>
      <c r="AE340" s="31"/>
      <c r="AR340" s="93" t="s">
        <v>148</v>
      </c>
      <c r="AT340" s="93" t="s">
        <v>143</v>
      </c>
      <c r="AU340" s="93" t="s">
        <v>86</v>
      </c>
      <c r="AY340" s="17" t="s">
        <v>141</v>
      </c>
      <c r="BE340" s="94">
        <f>IF(N340="základní",J340,0)</f>
        <v>0</v>
      </c>
      <c r="BF340" s="94">
        <f>IF(N340="snížená",J340,0)</f>
        <v>0</v>
      </c>
      <c r="BG340" s="94">
        <f>IF(N340="zákl. přenesená",J340,0)</f>
        <v>0</v>
      </c>
      <c r="BH340" s="94">
        <f>IF(N340="sníž. přenesená",J340,0)</f>
        <v>0</v>
      </c>
      <c r="BI340" s="94">
        <f>IF(N340="nulová",J340,0)</f>
        <v>0</v>
      </c>
      <c r="BJ340" s="17" t="s">
        <v>84</v>
      </c>
      <c r="BK340" s="94">
        <f>ROUND(I340*H340,2)</f>
        <v>0</v>
      </c>
      <c r="BL340" s="17" t="s">
        <v>148</v>
      </c>
      <c r="BM340" s="93" t="s">
        <v>600</v>
      </c>
    </row>
    <row r="341" spans="1:51" s="13" customFormat="1" ht="12">
      <c r="A341" s="463"/>
      <c r="B341" s="464"/>
      <c r="C341" s="463"/>
      <c r="D341" s="465" t="s">
        <v>150</v>
      </c>
      <c r="E341" s="466" t="s">
        <v>1</v>
      </c>
      <c r="F341" s="467" t="s">
        <v>601</v>
      </c>
      <c r="G341" s="463"/>
      <c r="H341" s="468">
        <v>0.559</v>
      </c>
      <c r="I341" s="96"/>
      <c r="J341" s="463"/>
      <c r="K341" s="463"/>
      <c r="L341" s="464"/>
      <c r="M341" s="469"/>
      <c r="N341" s="470"/>
      <c r="O341" s="470"/>
      <c r="P341" s="470"/>
      <c r="Q341" s="470"/>
      <c r="R341" s="470"/>
      <c r="S341" s="470"/>
      <c r="T341" s="471"/>
      <c r="U341" s="463"/>
      <c r="V341" s="463"/>
      <c r="AT341" s="95" t="s">
        <v>150</v>
      </c>
      <c r="AU341" s="95" t="s">
        <v>86</v>
      </c>
      <c r="AV341" s="13" t="s">
        <v>86</v>
      </c>
      <c r="AW341" s="13" t="s">
        <v>32</v>
      </c>
      <c r="AX341" s="13" t="s">
        <v>84</v>
      </c>
      <c r="AY341" s="95" t="s">
        <v>141</v>
      </c>
    </row>
    <row r="342" spans="1:65" s="2" customFormat="1" ht="21.75" customHeight="1">
      <c r="A342" s="377"/>
      <c r="B342" s="378"/>
      <c r="C342" s="452" t="s">
        <v>602</v>
      </c>
      <c r="D342" s="452" t="s">
        <v>143</v>
      </c>
      <c r="E342" s="453" t="s">
        <v>603</v>
      </c>
      <c r="F342" s="454" t="s">
        <v>604</v>
      </c>
      <c r="G342" s="455" t="s">
        <v>222</v>
      </c>
      <c r="H342" s="456">
        <v>370.56</v>
      </c>
      <c r="I342" s="92"/>
      <c r="J342" s="457">
        <f>ROUND(I342*H342,2)</f>
        <v>0</v>
      </c>
      <c r="K342" s="454" t="s">
        <v>147</v>
      </c>
      <c r="L342" s="378"/>
      <c r="M342" s="458" t="s">
        <v>1</v>
      </c>
      <c r="N342" s="459" t="s">
        <v>41</v>
      </c>
      <c r="O342" s="460"/>
      <c r="P342" s="461">
        <f>O342*H342</f>
        <v>0</v>
      </c>
      <c r="Q342" s="461">
        <v>0.1122</v>
      </c>
      <c r="R342" s="461">
        <f>Q342*H342</f>
        <v>41.576831999999996</v>
      </c>
      <c r="S342" s="461">
        <v>0</v>
      </c>
      <c r="T342" s="462">
        <f>S342*H342</f>
        <v>0</v>
      </c>
      <c r="U342" s="377"/>
      <c r="V342" s="377"/>
      <c r="W342" s="31"/>
      <c r="X342" s="31"/>
      <c r="Y342" s="31"/>
      <c r="Z342" s="31"/>
      <c r="AA342" s="31"/>
      <c r="AB342" s="31"/>
      <c r="AC342" s="31"/>
      <c r="AD342" s="31"/>
      <c r="AE342" s="31"/>
      <c r="AR342" s="93" t="s">
        <v>148</v>
      </c>
      <c r="AT342" s="93" t="s">
        <v>143</v>
      </c>
      <c r="AU342" s="93" t="s">
        <v>86</v>
      </c>
      <c r="AY342" s="17" t="s">
        <v>141</v>
      </c>
      <c r="BE342" s="94">
        <f>IF(N342="základní",J342,0)</f>
        <v>0</v>
      </c>
      <c r="BF342" s="94">
        <f>IF(N342="snížená",J342,0)</f>
        <v>0</v>
      </c>
      <c r="BG342" s="94">
        <f>IF(N342="zákl. přenesená",J342,0)</f>
        <v>0</v>
      </c>
      <c r="BH342" s="94">
        <f>IF(N342="sníž. přenesená",J342,0)</f>
        <v>0</v>
      </c>
      <c r="BI342" s="94">
        <f>IF(N342="nulová",J342,0)</f>
        <v>0</v>
      </c>
      <c r="BJ342" s="17" t="s">
        <v>84</v>
      </c>
      <c r="BK342" s="94">
        <f>ROUND(I342*H342,2)</f>
        <v>0</v>
      </c>
      <c r="BL342" s="17" t="s">
        <v>148</v>
      </c>
      <c r="BM342" s="93" t="s">
        <v>605</v>
      </c>
    </row>
    <row r="343" spans="1:51" s="13" customFormat="1" ht="33.75">
      <c r="A343" s="463"/>
      <c r="B343" s="464"/>
      <c r="C343" s="463"/>
      <c r="D343" s="465" t="s">
        <v>150</v>
      </c>
      <c r="E343" s="466" t="s">
        <v>1</v>
      </c>
      <c r="F343" s="467" t="s">
        <v>606</v>
      </c>
      <c r="G343" s="463"/>
      <c r="H343" s="468">
        <v>175.21</v>
      </c>
      <c r="I343" s="96"/>
      <c r="J343" s="463"/>
      <c r="K343" s="463"/>
      <c r="L343" s="464"/>
      <c r="M343" s="469"/>
      <c r="N343" s="470"/>
      <c r="O343" s="470"/>
      <c r="P343" s="470"/>
      <c r="Q343" s="470"/>
      <c r="R343" s="470"/>
      <c r="S343" s="470"/>
      <c r="T343" s="471"/>
      <c r="U343" s="463"/>
      <c r="V343" s="463"/>
      <c r="AT343" s="95" t="s">
        <v>150</v>
      </c>
      <c r="AU343" s="95" t="s">
        <v>86</v>
      </c>
      <c r="AV343" s="13" t="s">
        <v>86</v>
      </c>
      <c r="AW343" s="13" t="s">
        <v>32</v>
      </c>
      <c r="AX343" s="13" t="s">
        <v>76</v>
      </c>
      <c r="AY343" s="95" t="s">
        <v>141</v>
      </c>
    </row>
    <row r="344" spans="1:51" s="13" customFormat="1" ht="33.75">
      <c r="A344" s="463"/>
      <c r="B344" s="464"/>
      <c r="C344" s="463"/>
      <c r="D344" s="465" t="s">
        <v>150</v>
      </c>
      <c r="E344" s="466" t="s">
        <v>1</v>
      </c>
      <c r="F344" s="467" t="s">
        <v>607</v>
      </c>
      <c r="G344" s="463"/>
      <c r="H344" s="468">
        <v>195.35</v>
      </c>
      <c r="I344" s="463"/>
      <c r="J344" s="463"/>
      <c r="K344" s="463"/>
      <c r="L344" s="464"/>
      <c r="M344" s="469"/>
      <c r="N344" s="470"/>
      <c r="O344" s="470"/>
      <c r="P344" s="470"/>
      <c r="Q344" s="470"/>
      <c r="R344" s="470"/>
      <c r="S344" s="470"/>
      <c r="T344" s="471"/>
      <c r="U344" s="463"/>
      <c r="V344" s="463"/>
      <c r="AT344" s="95" t="s">
        <v>150</v>
      </c>
      <c r="AU344" s="95" t="s">
        <v>86</v>
      </c>
      <c r="AV344" s="13" t="s">
        <v>86</v>
      </c>
      <c r="AW344" s="13" t="s">
        <v>32</v>
      </c>
      <c r="AX344" s="13" t="s">
        <v>76</v>
      </c>
      <c r="AY344" s="95" t="s">
        <v>141</v>
      </c>
    </row>
    <row r="345" spans="1:51" s="14" customFormat="1" ht="12">
      <c r="A345" s="472"/>
      <c r="B345" s="473"/>
      <c r="C345" s="472"/>
      <c r="D345" s="465" t="s">
        <v>150</v>
      </c>
      <c r="E345" s="474" t="s">
        <v>1</v>
      </c>
      <c r="F345" s="475" t="s">
        <v>159</v>
      </c>
      <c r="G345" s="472"/>
      <c r="H345" s="476">
        <v>370.56</v>
      </c>
      <c r="I345" s="472"/>
      <c r="J345" s="472"/>
      <c r="K345" s="472"/>
      <c r="L345" s="473"/>
      <c r="M345" s="477"/>
      <c r="N345" s="478"/>
      <c r="O345" s="478"/>
      <c r="P345" s="478"/>
      <c r="Q345" s="478"/>
      <c r="R345" s="478"/>
      <c r="S345" s="478"/>
      <c r="T345" s="479"/>
      <c r="U345" s="472"/>
      <c r="V345" s="472"/>
      <c r="AT345" s="97" t="s">
        <v>150</v>
      </c>
      <c r="AU345" s="97" t="s">
        <v>86</v>
      </c>
      <c r="AV345" s="14" t="s">
        <v>148</v>
      </c>
      <c r="AW345" s="14" t="s">
        <v>32</v>
      </c>
      <c r="AX345" s="14" t="s">
        <v>84</v>
      </c>
      <c r="AY345" s="97" t="s">
        <v>141</v>
      </c>
    </row>
    <row r="346" spans="1:65" s="2" customFormat="1" ht="16.5" customHeight="1">
      <c r="A346" s="377"/>
      <c r="B346" s="378"/>
      <c r="C346" s="452" t="s">
        <v>608</v>
      </c>
      <c r="D346" s="452" t="s">
        <v>143</v>
      </c>
      <c r="E346" s="453" t="s">
        <v>609</v>
      </c>
      <c r="F346" s="454" t="s">
        <v>610</v>
      </c>
      <c r="G346" s="455" t="s">
        <v>222</v>
      </c>
      <c r="H346" s="456">
        <v>370.56</v>
      </c>
      <c r="I346" s="92"/>
      <c r="J346" s="457">
        <f>ROUND(I346*H346,2)</f>
        <v>0</v>
      </c>
      <c r="K346" s="454" t="s">
        <v>147</v>
      </c>
      <c r="L346" s="378"/>
      <c r="M346" s="458" t="s">
        <v>1</v>
      </c>
      <c r="N346" s="459" t="s">
        <v>41</v>
      </c>
      <c r="O346" s="460"/>
      <c r="P346" s="461">
        <f>O346*H346</f>
        <v>0</v>
      </c>
      <c r="Q346" s="461">
        <v>0.00013</v>
      </c>
      <c r="R346" s="461">
        <f>Q346*H346</f>
        <v>0.048172799999999995</v>
      </c>
      <c r="S346" s="461">
        <v>0</v>
      </c>
      <c r="T346" s="462">
        <f>S346*H346</f>
        <v>0</v>
      </c>
      <c r="U346" s="377"/>
      <c r="V346" s="377"/>
      <c r="W346" s="31"/>
      <c r="X346" s="31"/>
      <c r="Y346" s="31"/>
      <c r="Z346" s="31"/>
      <c r="AA346" s="31"/>
      <c r="AB346" s="31"/>
      <c r="AC346" s="31"/>
      <c r="AD346" s="31"/>
      <c r="AE346" s="31"/>
      <c r="AR346" s="93" t="s">
        <v>148</v>
      </c>
      <c r="AT346" s="93" t="s">
        <v>143</v>
      </c>
      <c r="AU346" s="93" t="s">
        <v>86</v>
      </c>
      <c r="AY346" s="17" t="s">
        <v>141</v>
      </c>
      <c r="BE346" s="94">
        <f>IF(N346="základní",J346,0)</f>
        <v>0</v>
      </c>
      <c r="BF346" s="94">
        <f>IF(N346="snížená",J346,0)</f>
        <v>0</v>
      </c>
      <c r="BG346" s="94">
        <f>IF(N346="zákl. přenesená",J346,0)</f>
        <v>0</v>
      </c>
      <c r="BH346" s="94">
        <f>IF(N346="sníž. přenesená",J346,0)</f>
        <v>0</v>
      </c>
      <c r="BI346" s="94">
        <f>IF(N346="nulová",J346,0)</f>
        <v>0</v>
      </c>
      <c r="BJ346" s="17" t="s">
        <v>84</v>
      </c>
      <c r="BK346" s="94">
        <f>ROUND(I346*H346,2)</f>
        <v>0</v>
      </c>
      <c r="BL346" s="17" t="s">
        <v>148</v>
      </c>
      <c r="BM346" s="93" t="s">
        <v>611</v>
      </c>
    </row>
    <row r="347" spans="1:65" s="2" customFormat="1" ht="33" customHeight="1">
      <c r="A347" s="377"/>
      <c r="B347" s="378"/>
      <c r="C347" s="452" t="s">
        <v>612</v>
      </c>
      <c r="D347" s="452" t="s">
        <v>143</v>
      </c>
      <c r="E347" s="453" t="s">
        <v>613</v>
      </c>
      <c r="F347" s="454" t="s">
        <v>614</v>
      </c>
      <c r="G347" s="455" t="s">
        <v>331</v>
      </c>
      <c r="H347" s="456">
        <v>389.088</v>
      </c>
      <c r="I347" s="92"/>
      <c r="J347" s="457">
        <f>ROUND(I347*H347,2)</f>
        <v>0</v>
      </c>
      <c r="K347" s="454" t="s">
        <v>147</v>
      </c>
      <c r="L347" s="378"/>
      <c r="M347" s="458" t="s">
        <v>1</v>
      </c>
      <c r="N347" s="459" t="s">
        <v>41</v>
      </c>
      <c r="O347" s="460"/>
      <c r="P347" s="461">
        <f>O347*H347</f>
        <v>0</v>
      </c>
      <c r="Q347" s="461">
        <v>2E-05</v>
      </c>
      <c r="R347" s="461">
        <f>Q347*H347</f>
        <v>0.007781760000000001</v>
      </c>
      <c r="S347" s="461">
        <v>0</v>
      </c>
      <c r="T347" s="462">
        <f>S347*H347</f>
        <v>0</v>
      </c>
      <c r="U347" s="377"/>
      <c r="V347" s="377"/>
      <c r="W347" s="31"/>
      <c r="X347" s="31"/>
      <c r="Y347" s="31"/>
      <c r="Z347" s="31"/>
      <c r="AA347" s="31"/>
      <c r="AB347" s="31"/>
      <c r="AC347" s="31"/>
      <c r="AD347" s="31"/>
      <c r="AE347" s="31"/>
      <c r="AR347" s="93" t="s">
        <v>148</v>
      </c>
      <c r="AT347" s="93" t="s">
        <v>143</v>
      </c>
      <c r="AU347" s="93" t="s">
        <v>86</v>
      </c>
      <c r="AY347" s="17" t="s">
        <v>141</v>
      </c>
      <c r="BE347" s="94">
        <f>IF(N347="základní",J347,0)</f>
        <v>0</v>
      </c>
      <c r="BF347" s="94">
        <f>IF(N347="snížená",J347,0)</f>
        <v>0</v>
      </c>
      <c r="BG347" s="94">
        <f>IF(N347="zákl. přenesená",J347,0)</f>
        <v>0</v>
      </c>
      <c r="BH347" s="94">
        <f>IF(N347="sníž. přenesená",J347,0)</f>
        <v>0</v>
      </c>
      <c r="BI347" s="94">
        <f>IF(N347="nulová",J347,0)</f>
        <v>0</v>
      </c>
      <c r="BJ347" s="17" t="s">
        <v>84</v>
      </c>
      <c r="BK347" s="94">
        <f>ROUND(I347*H347,2)</f>
        <v>0</v>
      </c>
      <c r="BL347" s="17" t="s">
        <v>148</v>
      </c>
      <c r="BM347" s="93" t="s">
        <v>615</v>
      </c>
    </row>
    <row r="348" spans="1:51" s="13" customFormat="1" ht="12">
      <c r="A348" s="463"/>
      <c r="B348" s="464"/>
      <c r="C348" s="463"/>
      <c r="D348" s="465" t="s">
        <v>150</v>
      </c>
      <c r="E348" s="466" t="s">
        <v>1</v>
      </c>
      <c r="F348" s="467" t="s">
        <v>616</v>
      </c>
      <c r="G348" s="463"/>
      <c r="H348" s="468">
        <v>389.088</v>
      </c>
      <c r="I348" s="96"/>
      <c r="J348" s="463"/>
      <c r="K348" s="463"/>
      <c r="L348" s="464"/>
      <c r="M348" s="469"/>
      <c r="N348" s="470"/>
      <c r="O348" s="470"/>
      <c r="P348" s="470"/>
      <c r="Q348" s="470"/>
      <c r="R348" s="470"/>
      <c r="S348" s="470"/>
      <c r="T348" s="471"/>
      <c r="U348" s="463"/>
      <c r="V348" s="463"/>
      <c r="AT348" s="95" t="s">
        <v>150</v>
      </c>
      <c r="AU348" s="95" t="s">
        <v>86</v>
      </c>
      <c r="AV348" s="13" t="s">
        <v>86</v>
      </c>
      <c r="AW348" s="13" t="s">
        <v>32</v>
      </c>
      <c r="AX348" s="13" t="s">
        <v>84</v>
      </c>
      <c r="AY348" s="95" t="s">
        <v>141</v>
      </c>
    </row>
    <row r="349" spans="1:65" s="2" customFormat="1" ht="24">
      <c r="A349" s="377"/>
      <c r="B349" s="378"/>
      <c r="C349" s="452" t="s">
        <v>617</v>
      </c>
      <c r="D349" s="452" t="s">
        <v>143</v>
      </c>
      <c r="E349" s="453" t="s">
        <v>618</v>
      </c>
      <c r="F349" s="454" t="s">
        <v>619</v>
      </c>
      <c r="G349" s="455" t="s">
        <v>222</v>
      </c>
      <c r="H349" s="456">
        <v>23.25</v>
      </c>
      <c r="I349" s="92"/>
      <c r="J349" s="457">
        <f>ROUND(I349*H349,2)</f>
        <v>0</v>
      </c>
      <c r="K349" s="454" t="s">
        <v>147</v>
      </c>
      <c r="L349" s="378"/>
      <c r="M349" s="458" t="s">
        <v>1</v>
      </c>
      <c r="N349" s="459" t="s">
        <v>41</v>
      </c>
      <c r="O349" s="460"/>
      <c r="P349" s="461">
        <f>O349*H349</f>
        <v>0</v>
      </c>
      <c r="Q349" s="461">
        <v>0.28362</v>
      </c>
      <c r="R349" s="461">
        <f>Q349*H349</f>
        <v>6.594164999999999</v>
      </c>
      <c r="S349" s="461">
        <v>0</v>
      </c>
      <c r="T349" s="462">
        <f>S349*H349</f>
        <v>0</v>
      </c>
      <c r="U349" s="377"/>
      <c r="V349" s="377"/>
      <c r="W349" s="31"/>
      <c r="X349" s="31"/>
      <c r="Y349" s="31"/>
      <c r="Z349" s="31"/>
      <c r="AA349" s="31"/>
      <c r="AB349" s="31"/>
      <c r="AC349" s="31"/>
      <c r="AD349" s="31"/>
      <c r="AE349" s="31"/>
      <c r="AR349" s="93" t="s">
        <v>148</v>
      </c>
      <c r="AT349" s="93" t="s">
        <v>143</v>
      </c>
      <c r="AU349" s="93" t="s">
        <v>86</v>
      </c>
      <c r="AY349" s="17" t="s">
        <v>141</v>
      </c>
      <c r="BE349" s="94">
        <f>IF(N349="základní",J349,0)</f>
        <v>0</v>
      </c>
      <c r="BF349" s="94">
        <f>IF(N349="snížená",J349,0)</f>
        <v>0</v>
      </c>
      <c r="BG349" s="94">
        <f>IF(N349="zákl. přenesená",J349,0)</f>
        <v>0</v>
      </c>
      <c r="BH349" s="94">
        <f>IF(N349="sníž. přenesená",J349,0)</f>
        <v>0</v>
      </c>
      <c r="BI349" s="94">
        <f>IF(N349="nulová",J349,0)</f>
        <v>0</v>
      </c>
      <c r="BJ349" s="17" t="s">
        <v>84</v>
      </c>
      <c r="BK349" s="94">
        <f>ROUND(I349*H349,2)</f>
        <v>0</v>
      </c>
      <c r="BL349" s="17" t="s">
        <v>148</v>
      </c>
      <c r="BM349" s="93" t="s">
        <v>620</v>
      </c>
    </row>
    <row r="350" spans="1:51" s="13" customFormat="1" ht="12">
      <c r="A350" s="463"/>
      <c r="B350" s="464"/>
      <c r="C350" s="463"/>
      <c r="D350" s="465" t="s">
        <v>150</v>
      </c>
      <c r="E350" s="466" t="s">
        <v>1</v>
      </c>
      <c r="F350" s="467" t="s">
        <v>621</v>
      </c>
      <c r="G350" s="463"/>
      <c r="H350" s="468">
        <v>23.25</v>
      </c>
      <c r="I350" s="96"/>
      <c r="J350" s="463"/>
      <c r="K350" s="463"/>
      <c r="L350" s="464"/>
      <c r="M350" s="469"/>
      <c r="N350" s="470"/>
      <c r="O350" s="470"/>
      <c r="P350" s="470"/>
      <c r="Q350" s="470"/>
      <c r="R350" s="470"/>
      <c r="S350" s="470"/>
      <c r="T350" s="471"/>
      <c r="U350" s="463"/>
      <c r="V350" s="463"/>
      <c r="AT350" s="95" t="s">
        <v>150</v>
      </c>
      <c r="AU350" s="95" t="s">
        <v>86</v>
      </c>
      <c r="AV350" s="13" t="s">
        <v>86</v>
      </c>
      <c r="AW350" s="13" t="s">
        <v>32</v>
      </c>
      <c r="AX350" s="13" t="s">
        <v>84</v>
      </c>
      <c r="AY350" s="95" t="s">
        <v>141</v>
      </c>
    </row>
    <row r="351" spans="1:65" s="2" customFormat="1" ht="24">
      <c r="A351" s="377"/>
      <c r="B351" s="378"/>
      <c r="C351" s="452" t="s">
        <v>622</v>
      </c>
      <c r="D351" s="452" t="s">
        <v>143</v>
      </c>
      <c r="E351" s="453" t="s">
        <v>623</v>
      </c>
      <c r="F351" s="454" t="s">
        <v>624</v>
      </c>
      <c r="G351" s="455" t="s">
        <v>331</v>
      </c>
      <c r="H351" s="456">
        <v>46.5</v>
      </c>
      <c r="I351" s="92"/>
      <c r="J351" s="457">
        <f>ROUND(I351*H351,2)</f>
        <v>0</v>
      </c>
      <c r="K351" s="454" t="s">
        <v>147</v>
      </c>
      <c r="L351" s="378"/>
      <c r="M351" s="458" t="s">
        <v>1</v>
      </c>
      <c r="N351" s="459" t="s">
        <v>41</v>
      </c>
      <c r="O351" s="460"/>
      <c r="P351" s="461">
        <f>O351*H351</f>
        <v>0</v>
      </c>
      <c r="Q351" s="461">
        <v>0.12895</v>
      </c>
      <c r="R351" s="461">
        <f>Q351*H351</f>
        <v>5.996175</v>
      </c>
      <c r="S351" s="461">
        <v>0</v>
      </c>
      <c r="T351" s="462">
        <f>S351*H351</f>
        <v>0</v>
      </c>
      <c r="U351" s="377"/>
      <c r="V351" s="377"/>
      <c r="W351" s="31"/>
      <c r="X351" s="31"/>
      <c r="Y351" s="31"/>
      <c r="Z351" s="31"/>
      <c r="AA351" s="31"/>
      <c r="AB351" s="31"/>
      <c r="AC351" s="31"/>
      <c r="AD351" s="31"/>
      <c r="AE351" s="31"/>
      <c r="AR351" s="93" t="s">
        <v>148</v>
      </c>
      <c r="AT351" s="93" t="s">
        <v>143</v>
      </c>
      <c r="AU351" s="93" t="s">
        <v>86</v>
      </c>
      <c r="AY351" s="17" t="s">
        <v>141</v>
      </c>
      <c r="BE351" s="94">
        <f>IF(N351="základní",J351,0)</f>
        <v>0</v>
      </c>
      <c r="BF351" s="94">
        <f>IF(N351="snížená",J351,0)</f>
        <v>0</v>
      </c>
      <c r="BG351" s="94">
        <f>IF(N351="zákl. přenesená",J351,0)</f>
        <v>0</v>
      </c>
      <c r="BH351" s="94">
        <f>IF(N351="sníž. přenesená",J351,0)</f>
        <v>0</v>
      </c>
      <c r="BI351" s="94">
        <f>IF(N351="nulová",J351,0)</f>
        <v>0</v>
      </c>
      <c r="BJ351" s="17" t="s">
        <v>84</v>
      </c>
      <c r="BK351" s="94">
        <f>ROUND(I351*H351,2)</f>
        <v>0</v>
      </c>
      <c r="BL351" s="17" t="s">
        <v>148</v>
      </c>
      <c r="BM351" s="93" t="s">
        <v>625</v>
      </c>
    </row>
    <row r="352" spans="1:63" s="12" customFormat="1" ht="22.9" customHeight="1">
      <c r="A352" s="369"/>
      <c r="B352" s="442"/>
      <c r="C352" s="369"/>
      <c r="D352" s="443" t="s">
        <v>75</v>
      </c>
      <c r="E352" s="450" t="s">
        <v>182</v>
      </c>
      <c r="F352" s="450" t="s">
        <v>626</v>
      </c>
      <c r="G352" s="369"/>
      <c r="H352" s="369"/>
      <c r="I352" s="89"/>
      <c r="J352" s="451">
        <f>BK352</f>
        <v>0</v>
      </c>
      <c r="K352" s="369"/>
      <c r="L352" s="442"/>
      <c r="M352" s="446"/>
      <c r="N352" s="447"/>
      <c r="O352" s="447"/>
      <c r="P352" s="448">
        <f>SUM(P353:P364)</f>
        <v>0</v>
      </c>
      <c r="Q352" s="447"/>
      <c r="R352" s="448">
        <f>SUM(R353:R364)</f>
        <v>24.3984228</v>
      </c>
      <c r="S352" s="447"/>
      <c r="T352" s="449">
        <f>SUM(T353:T364)</f>
        <v>0</v>
      </c>
      <c r="U352" s="369"/>
      <c r="V352" s="369"/>
      <c r="AR352" s="88" t="s">
        <v>84</v>
      </c>
      <c r="AT352" s="90" t="s">
        <v>75</v>
      </c>
      <c r="AU352" s="90" t="s">
        <v>84</v>
      </c>
      <c r="AY352" s="88" t="s">
        <v>141</v>
      </c>
      <c r="BK352" s="91">
        <f>SUM(BK353:BK364)</f>
        <v>0</v>
      </c>
    </row>
    <row r="353" spans="1:65" s="2" customFormat="1" ht="33" customHeight="1">
      <c r="A353" s="377"/>
      <c r="B353" s="378"/>
      <c r="C353" s="452" t="s">
        <v>627</v>
      </c>
      <c r="D353" s="452" t="s">
        <v>143</v>
      </c>
      <c r="E353" s="453" t="s">
        <v>628</v>
      </c>
      <c r="F353" s="454" t="s">
        <v>629</v>
      </c>
      <c r="G353" s="455" t="s">
        <v>331</v>
      </c>
      <c r="H353" s="456">
        <v>102.4</v>
      </c>
      <c r="I353" s="92"/>
      <c r="J353" s="457">
        <f>ROUND(I353*H353,2)</f>
        <v>0</v>
      </c>
      <c r="K353" s="454" t="s">
        <v>147</v>
      </c>
      <c r="L353" s="378"/>
      <c r="M353" s="458" t="s">
        <v>1</v>
      </c>
      <c r="N353" s="459" t="s">
        <v>41</v>
      </c>
      <c r="O353" s="460"/>
      <c r="P353" s="461">
        <f>O353*H353</f>
        <v>0</v>
      </c>
      <c r="Q353" s="461">
        <v>0.1554</v>
      </c>
      <c r="R353" s="461">
        <f>Q353*H353</f>
        <v>15.912960000000002</v>
      </c>
      <c r="S353" s="461">
        <v>0</v>
      </c>
      <c r="T353" s="462">
        <f>S353*H353</f>
        <v>0</v>
      </c>
      <c r="U353" s="377"/>
      <c r="V353" s="377"/>
      <c r="W353" s="31"/>
      <c r="X353" s="31"/>
      <c r="Y353" s="31"/>
      <c r="Z353" s="31"/>
      <c r="AA353" s="31"/>
      <c r="AB353" s="31"/>
      <c r="AC353" s="31"/>
      <c r="AD353" s="31"/>
      <c r="AE353" s="31"/>
      <c r="AR353" s="93" t="s">
        <v>148</v>
      </c>
      <c r="AT353" s="93" t="s">
        <v>143</v>
      </c>
      <c r="AU353" s="93" t="s">
        <v>86</v>
      </c>
      <c r="AY353" s="17" t="s">
        <v>141</v>
      </c>
      <c r="BE353" s="94">
        <f>IF(N353="základní",J353,0)</f>
        <v>0</v>
      </c>
      <c r="BF353" s="94">
        <f>IF(N353="snížená",J353,0)</f>
        <v>0</v>
      </c>
      <c r="BG353" s="94">
        <f>IF(N353="zákl. přenesená",J353,0)</f>
        <v>0</v>
      </c>
      <c r="BH353" s="94">
        <f>IF(N353="sníž. přenesená",J353,0)</f>
        <v>0</v>
      </c>
      <c r="BI353" s="94">
        <f>IF(N353="nulová",J353,0)</f>
        <v>0</v>
      </c>
      <c r="BJ353" s="17" t="s">
        <v>84</v>
      </c>
      <c r="BK353" s="94">
        <f>ROUND(I353*H353,2)</f>
        <v>0</v>
      </c>
      <c r="BL353" s="17" t="s">
        <v>148</v>
      </c>
      <c r="BM353" s="93" t="s">
        <v>630</v>
      </c>
    </row>
    <row r="354" spans="1:65" s="2" customFormat="1" ht="16.5" customHeight="1">
      <c r="A354" s="377"/>
      <c r="B354" s="378"/>
      <c r="C354" s="487" t="s">
        <v>631</v>
      </c>
      <c r="D354" s="487" t="s">
        <v>527</v>
      </c>
      <c r="E354" s="488" t="s">
        <v>632</v>
      </c>
      <c r="F354" s="489" t="s">
        <v>633</v>
      </c>
      <c r="G354" s="490" t="s">
        <v>331</v>
      </c>
      <c r="H354" s="491">
        <v>104.448</v>
      </c>
      <c r="I354" s="101"/>
      <c r="J354" s="492">
        <f>ROUND(I354*H354,2)</f>
        <v>0</v>
      </c>
      <c r="K354" s="489" t="s">
        <v>147</v>
      </c>
      <c r="L354" s="493"/>
      <c r="M354" s="494" t="s">
        <v>1</v>
      </c>
      <c r="N354" s="495" t="s">
        <v>41</v>
      </c>
      <c r="O354" s="460"/>
      <c r="P354" s="461">
        <f>O354*H354</f>
        <v>0</v>
      </c>
      <c r="Q354" s="461">
        <v>0.08</v>
      </c>
      <c r="R354" s="461">
        <f>Q354*H354</f>
        <v>8.355839999999999</v>
      </c>
      <c r="S354" s="461">
        <v>0</v>
      </c>
      <c r="T354" s="462">
        <f>S354*H354</f>
        <v>0</v>
      </c>
      <c r="U354" s="377"/>
      <c r="V354" s="377"/>
      <c r="W354" s="31"/>
      <c r="X354" s="31"/>
      <c r="Y354" s="31"/>
      <c r="Z354" s="31"/>
      <c r="AA354" s="31"/>
      <c r="AB354" s="31"/>
      <c r="AC354" s="31"/>
      <c r="AD354" s="31"/>
      <c r="AE354" s="31"/>
      <c r="AR354" s="93" t="s">
        <v>180</v>
      </c>
      <c r="AT354" s="93" t="s">
        <v>527</v>
      </c>
      <c r="AU354" s="93" t="s">
        <v>86</v>
      </c>
      <c r="AY354" s="17" t="s">
        <v>141</v>
      </c>
      <c r="BE354" s="94">
        <f>IF(N354="základní",J354,0)</f>
        <v>0</v>
      </c>
      <c r="BF354" s="94">
        <f>IF(N354="snížená",J354,0)</f>
        <v>0</v>
      </c>
      <c r="BG354" s="94">
        <f>IF(N354="zákl. přenesená",J354,0)</f>
        <v>0</v>
      </c>
      <c r="BH354" s="94">
        <f>IF(N354="sníž. přenesená",J354,0)</f>
        <v>0</v>
      </c>
      <c r="BI354" s="94">
        <f>IF(N354="nulová",J354,0)</f>
        <v>0</v>
      </c>
      <c r="BJ354" s="17" t="s">
        <v>84</v>
      </c>
      <c r="BK354" s="94">
        <f>ROUND(I354*H354,2)</f>
        <v>0</v>
      </c>
      <c r="BL354" s="17" t="s">
        <v>148</v>
      </c>
      <c r="BM354" s="93" t="s">
        <v>634</v>
      </c>
    </row>
    <row r="355" spans="1:51" s="13" customFormat="1" ht="12">
      <c r="A355" s="463"/>
      <c r="B355" s="464"/>
      <c r="C355" s="463"/>
      <c r="D355" s="465" t="s">
        <v>150</v>
      </c>
      <c r="E355" s="463"/>
      <c r="F355" s="467" t="s">
        <v>635</v>
      </c>
      <c r="G355" s="463"/>
      <c r="H355" s="468">
        <v>104.448</v>
      </c>
      <c r="I355" s="96"/>
      <c r="J355" s="463"/>
      <c r="K355" s="463"/>
      <c r="L355" s="464"/>
      <c r="M355" s="469"/>
      <c r="N355" s="470"/>
      <c r="O355" s="470"/>
      <c r="P355" s="470"/>
      <c r="Q355" s="470"/>
      <c r="R355" s="470"/>
      <c r="S355" s="470"/>
      <c r="T355" s="471"/>
      <c r="U355" s="463"/>
      <c r="V355" s="463"/>
      <c r="AT355" s="95" t="s">
        <v>150</v>
      </c>
      <c r="AU355" s="95" t="s">
        <v>86</v>
      </c>
      <c r="AV355" s="13" t="s">
        <v>86</v>
      </c>
      <c r="AW355" s="13" t="s">
        <v>3</v>
      </c>
      <c r="AX355" s="13" t="s">
        <v>84</v>
      </c>
      <c r="AY355" s="95" t="s">
        <v>141</v>
      </c>
    </row>
    <row r="356" spans="1:65" s="2" customFormat="1" ht="33" customHeight="1">
      <c r="A356" s="377"/>
      <c r="B356" s="378"/>
      <c r="C356" s="452" t="s">
        <v>636</v>
      </c>
      <c r="D356" s="452" t="s">
        <v>143</v>
      </c>
      <c r="E356" s="453" t="s">
        <v>637</v>
      </c>
      <c r="F356" s="454" t="s">
        <v>638</v>
      </c>
      <c r="G356" s="455" t="s">
        <v>222</v>
      </c>
      <c r="H356" s="456">
        <v>564.507</v>
      </c>
      <c r="I356" s="92"/>
      <c r="J356" s="457">
        <f>ROUND(I356*H356,2)</f>
        <v>0</v>
      </c>
      <c r="K356" s="454" t="s">
        <v>147</v>
      </c>
      <c r="L356" s="378"/>
      <c r="M356" s="458" t="s">
        <v>1</v>
      </c>
      <c r="N356" s="459" t="s">
        <v>41</v>
      </c>
      <c r="O356" s="460"/>
      <c r="P356" s="461">
        <f>O356*H356</f>
        <v>0</v>
      </c>
      <c r="Q356" s="461">
        <v>0</v>
      </c>
      <c r="R356" s="461">
        <f>Q356*H356</f>
        <v>0</v>
      </c>
      <c r="S356" s="461">
        <v>0</v>
      </c>
      <c r="T356" s="462">
        <f>S356*H356</f>
        <v>0</v>
      </c>
      <c r="U356" s="377"/>
      <c r="V356" s="377"/>
      <c r="W356" s="31"/>
      <c r="X356" s="31"/>
      <c r="Y356" s="31"/>
      <c r="Z356" s="31"/>
      <c r="AA356" s="31"/>
      <c r="AB356" s="31"/>
      <c r="AC356" s="31"/>
      <c r="AD356" s="31"/>
      <c r="AE356" s="31"/>
      <c r="AR356" s="93" t="s">
        <v>148</v>
      </c>
      <c r="AT356" s="93" t="s">
        <v>143</v>
      </c>
      <c r="AU356" s="93" t="s">
        <v>86</v>
      </c>
      <c r="AY356" s="17" t="s">
        <v>141</v>
      </c>
      <c r="BE356" s="94">
        <f>IF(N356="základní",J356,0)</f>
        <v>0</v>
      </c>
      <c r="BF356" s="94">
        <f>IF(N356="snížená",J356,0)</f>
        <v>0</v>
      </c>
      <c r="BG356" s="94">
        <f>IF(N356="zákl. přenesená",J356,0)</f>
        <v>0</v>
      </c>
      <c r="BH356" s="94">
        <f>IF(N356="sníž. přenesená",J356,0)</f>
        <v>0</v>
      </c>
      <c r="BI356" s="94">
        <f>IF(N356="nulová",J356,0)</f>
        <v>0</v>
      </c>
      <c r="BJ356" s="17" t="s">
        <v>84</v>
      </c>
      <c r="BK356" s="94">
        <f>ROUND(I356*H356,2)</f>
        <v>0</v>
      </c>
      <c r="BL356" s="17" t="s">
        <v>148</v>
      </c>
      <c r="BM356" s="93" t="s">
        <v>639</v>
      </c>
    </row>
    <row r="357" spans="1:51" s="13" customFormat="1" ht="12">
      <c r="A357" s="463"/>
      <c r="B357" s="464"/>
      <c r="C357" s="463"/>
      <c r="D357" s="465" t="s">
        <v>150</v>
      </c>
      <c r="E357" s="466" t="s">
        <v>1</v>
      </c>
      <c r="F357" s="467" t="s">
        <v>640</v>
      </c>
      <c r="G357" s="463"/>
      <c r="H357" s="468">
        <v>564.507</v>
      </c>
      <c r="I357" s="96"/>
      <c r="J357" s="463"/>
      <c r="K357" s="463"/>
      <c r="L357" s="464"/>
      <c r="M357" s="469"/>
      <c r="N357" s="470"/>
      <c r="O357" s="470"/>
      <c r="P357" s="470"/>
      <c r="Q357" s="470"/>
      <c r="R357" s="470"/>
      <c r="S357" s="470"/>
      <c r="T357" s="471"/>
      <c r="U357" s="463"/>
      <c r="V357" s="463"/>
      <c r="AT357" s="95" t="s">
        <v>150</v>
      </c>
      <c r="AU357" s="95" t="s">
        <v>86</v>
      </c>
      <c r="AV357" s="13" t="s">
        <v>86</v>
      </c>
      <c r="AW357" s="13" t="s">
        <v>32</v>
      </c>
      <c r="AX357" s="13" t="s">
        <v>84</v>
      </c>
      <c r="AY357" s="95" t="s">
        <v>141</v>
      </c>
    </row>
    <row r="358" spans="1:65" s="2" customFormat="1" ht="33" customHeight="1">
      <c r="A358" s="377"/>
      <c r="B358" s="378"/>
      <c r="C358" s="452" t="s">
        <v>641</v>
      </c>
      <c r="D358" s="452" t="s">
        <v>143</v>
      </c>
      <c r="E358" s="453" t="s">
        <v>642</v>
      </c>
      <c r="F358" s="454" t="s">
        <v>643</v>
      </c>
      <c r="G358" s="455" t="s">
        <v>222</v>
      </c>
      <c r="H358" s="456">
        <v>33870.42</v>
      </c>
      <c r="I358" s="92"/>
      <c r="J358" s="457">
        <f>ROUND(I358*H358,2)</f>
        <v>0</v>
      </c>
      <c r="K358" s="454" t="s">
        <v>147</v>
      </c>
      <c r="L358" s="378"/>
      <c r="M358" s="458" t="s">
        <v>1</v>
      </c>
      <c r="N358" s="459" t="s">
        <v>41</v>
      </c>
      <c r="O358" s="460"/>
      <c r="P358" s="461">
        <f>O358*H358</f>
        <v>0</v>
      </c>
      <c r="Q358" s="461">
        <v>0</v>
      </c>
      <c r="R358" s="461">
        <f>Q358*H358</f>
        <v>0</v>
      </c>
      <c r="S358" s="461">
        <v>0</v>
      </c>
      <c r="T358" s="462">
        <f>S358*H358</f>
        <v>0</v>
      </c>
      <c r="U358" s="377"/>
      <c r="V358" s="377"/>
      <c r="W358" s="31"/>
      <c r="X358" s="31"/>
      <c r="Y358" s="31"/>
      <c r="Z358" s="31"/>
      <c r="AA358" s="31"/>
      <c r="AB358" s="31"/>
      <c r="AC358" s="31"/>
      <c r="AD358" s="31"/>
      <c r="AE358" s="31"/>
      <c r="AR358" s="93" t="s">
        <v>148</v>
      </c>
      <c r="AT358" s="93" t="s">
        <v>143</v>
      </c>
      <c r="AU358" s="93" t="s">
        <v>86</v>
      </c>
      <c r="AY358" s="17" t="s">
        <v>141</v>
      </c>
      <c r="BE358" s="94">
        <f>IF(N358="základní",J358,0)</f>
        <v>0</v>
      </c>
      <c r="BF358" s="94">
        <f>IF(N358="snížená",J358,0)</f>
        <v>0</v>
      </c>
      <c r="BG358" s="94">
        <f>IF(N358="zákl. přenesená",J358,0)</f>
        <v>0</v>
      </c>
      <c r="BH358" s="94">
        <f>IF(N358="sníž. přenesená",J358,0)</f>
        <v>0</v>
      </c>
      <c r="BI358" s="94">
        <f>IF(N358="nulová",J358,0)</f>
        <v>0</v>
      </c>
      <c r="BJ358" s="17" t="s">
        <v>84</v>
      </c>
      <c r="BK358" s="94">
        <f>ROUND(I358*H358,2)</f>
        <v>0</v>
      </c>
      <c r="BL358" s="17" t="s">
        <v>148</v>
      </c>
      <c r="BM358" s="93" t="s">
        <v>644</v>
      </c>
    </row>
    <row r="359" spans="1:51" s="13" customFormat="1" ht="12">
      <c r="A359" s="463"/>
      <c r="B359" s="464"/>
      <c r="C359" s="463"/>
      <c r="D359" s="465" t="s">
        <v>150</v>
      </c>
      <c r="E359" s="466" t="s">
        <v>1</v>
      </c>
      <c r="F359" s="467" t="s">
        <v>645</v>
      </c>
      <c r="G359" s="463"/>
      <c r="H359" s="468">
        <v>33870.42</v>
      </c>
      <c r="I359" s="96"/>
      <c r="J359" s="463"/>
      <c r="K359" s="463"/>
      <c r="L359" s="464"/>
      <c r="M359" s="469"/>
      <c r="N359" s="470"/>
      <c r="O359" s="470"/>
      <c r="P359" s="470"/>
      <c r="Q359" s="470"/>
      <c r="R359" s="470"/>
      <c r="S359" s="470"/>
      <c r="T359" s="471"/>
      <c r="U359" s="463"/>
      <c r="V359" s="463"/>
      <c r="AT359" s="95" t="s">
        <v>150</v>
      </c>
      <c r="AU359" s="95" t="s">
        <v>86</v>
      </c>
      <c r="AV359" s="13" t="s">
        <v>86</v>
      </c>
      <c r="AW359" s="13" t="s">
        <v>32</v>
      </c>
      <c r="AX359" s="13" t="s">
        <v>84</v>
      </c>
      <c r="AY359" s="95" t="s">
        <v>141</v>
      </c>
    </row>
    <row r="360" spans="1:65" s="2" customFormat="1" ht="33" customHeight="1">
      <c r="A360" s="377"/>
      <c r="B360" s="378"/>
      <c r="C360" s="452" t="s">
        <v>646</v>
      </c>
      <c r="D360" s="452" t="s">
        <v>143</v>
      </c>
      <c r="E360" s="453" t="s">
        <v>647</v>
      </c>
      <c r="F360" s="454" t="s">
        <v>648</v>
      </c>
      <c r="G360" s="455" t="s">
        <v>222</v>
      </c>
      <c r="H360" s="456">
        <v>564.507</v>
      </c>
      <c r="I360" s="92"/>
      <c r="J360" s="457">
        <f>ROUND(I360*H360,2)</f>
        <v>0</v>
      </c>
      <c r="K360" s="454" t="s">
        <v>147</v>
      </c>
      <c r="L360" s="378"/>
      <c r="M360" s="458" t="s">
        <v>1</v>
      </c>
      <c r="N360" s="459" t="s">
        <v>41</v>
      </c>
      <c r="O360" s="460"/>
      <c r="P360" s="461">
        <f>O360*H360</f>
        <v>0</v>
      </c>
      <c r="Q360" s="461">
        <v>0</v>
      </c>
      <c r="R360" s="461">
        <f>Q360*H360</f>
        <v>0</v>
      </c>
      <c r="S360" s="461">
        <v>0</v>
      </c>
      <c r="T360" s="462">
        <f>S360*H360</f>
        <v>0</v>
      </c>
      <c r="U360" s="377"/>
      <c r="V360" s="377"/>
      <c r="W360" s="31"/>
      <c r="X360" s="31"/>
      <c r="Y360" s="31"/>
      <c r="Z360" s="31"/>
      <c r="AA360" s="31"/>
      <c r="AB360" s="31"/>
      <c r="AC360" s="31"/>
      <c r="AD360" s="31"/>
      <c r="AE360" s="31"/>
      <c r="AR360" s="93" t="s">
        <v>148</v>
      </c>
      <c r="AT360" s="93" t="s">
        <v>143</v>
      </c>
      <c r="AU360" s="93" t="s">
        <v>86</v>
      </c>
      <c r="AY360" s="17" t="s">
        <v>141</v>
      </c>
      <c r="BE360" s="94">
        <f>IF(N360="základní",J360,0)</f>
        <v>0</v>
      </c>
      <c r="BF360" s="94">
        <f>IF(N360="snížená",J360,0)</f>
        <v>0</v>
      </c>
      <c r="BG360" s="94">
        <f>IF(N360="zákl. přenesená",J360,0)</f>
        <v>0</v>
      </c>
      <c r="BH360" s="94">
        <f>IF(N360="sníž. přenesená",J360,0)</f>
        <v>0</v>
      </c>
      <c r="BI360" s="94">
        <f>IF(N360="nulová",J360,0)</f>
        <v>0</v>
      </c>
      <c r="BJ360" s="17" t="s">
        <v>84</v>
      </c>
      <c r="BK360" s="94">
        <f>ROUND(I360*H360,2)</f>
        <v>0</v>
      </c>
      <c r="BL360" s="17" t="s">
        <v>148</v>
      </c>
      <c r="BM360" s="93" t="s">
        <v>649</v>
      </c>
    </row>
    <row r="361" spans="1:65" s="2" customFormat="1" ht="33" customHeight="1">
      <c r="A361" s="377"/>
      <c r="B361" s="378"/>
      <c r="C361" s="452" t="s">
        <v>650</v>
      </c>
      <c r="D361" s="452" t="s">
        <v>143</v>
      </c>
      <c r="E361" s="453" t="s">
        <v>651</v>
      </c>
      <c r="F361" s="454" t="s">
        <v>652</v>
      </c>
      <c r="G361" s="455" t="s">
        <v>222</v>
      </c>
      <c r="H361" s="456">
        <v>735.56</v>
      </c>
      <c r="I361" s="92"/>
      <c r="J361" s="457">
        <f>ROUND(I361*H361,2)</f>
        <v>0</v>
      </c>
      <c r="K361" s="454" t="s">
        <v>147</v>
      </c>
      <c r="L361" s="378"/>
      <c r="M361" s="458" t="s">
        <v>1</v>
      </c>
      <c r="N361" s="459" t="s">
        <v>41</v>
      </c>
      <c r="O361" s="460"/>
      <c r="P361" s="461">
        <f>O361*H361</f>
        <v>0</v>
      </c>
      <c r="Q361" s="461">
        <v>0.00013</v>
      </c>
      <c r="R361" s="461">
        <f>Q361*H361</f>
        <v>0.09562279999999998</v>
      </c>
      <c r="S361" s="461">
        <v>0</v>
      </c>
      <c r="T361" s="462">
        <f>S361*H361</f>
        <v>0</v>
      </c>
      <c r="U361" s="377"/>
      <c r="V361" s="377"/>
      <c r="W361" s="31"/>
      <c r="X361" s="31"/>
      <c r="Y361" s="31"/>
      <c r="Z361" s="31"/>
      <c r="AA361" s="31"/>
      <c r="AB361" s="31"/>
      <c r="AC361" s="31"/>
      <c r="AD361" s="31"/>
      <c r="AE361" s="31"/>
      <c r="AR361" s="93" t="s">
        <v>148</v>
      </c>
      <c r="AT361" s="93" t="s">
        <v>143</v>
      </c>
      <c r="AU361" s="93" t="s">
        <v>86</v>
      </c>
      <c r="AY361" s="17" t="s">
        <v>141</v>
      </c>
      <c r="BE361" s="94">
        <f>IF(N361="základní",J361,0)</f>
        <v>0</v>
      </c>
      <c r="BF361" s="94">
        <f>IF(N361="snížená",J361,0)</f>
        <v>0</v>
      </c>
      <c r="BG361" s="94">
        <f>IF(N361="zákl. přenesená",J361,0)</f>
        <v>0</v>
      </c>
      <c r="BH361" s="94">
        <f>IF(N361="sníž. přenesená",J361,0)</f>
        <v>0</v>
      </c>
      <c r="BI361" s="94">
        <f>IF(N361="nulová",J361,0)</f>
        <v>0</v>
      </c>
      <c r="BJ361" s="17" t="s">
        <v>84</v>
      </c>
      <c r="BK361" s="94">
        <f>ROUND(I361*H361,2)</f>
        <v>0</v>
      </c>
      <c r="BL361" s="17" t="s">
        <v>148</v>
      </c>
      <c r="BM361" s="93" t="s">
        <v>653</v>
      </c>
    </row>
    <row r="362" spans="1:51" s="13" customFormat="1" ht="33.75">
      <c r="A362" s="463"/>
      <c r="B362" s="464"/>
      <c r="C362" s="463"/>
      <c r="D362" s="465" t="s">
        <v>150</v>
      </c>
      <c r="E362" s="466" t="s">
        <v>1</v>
      </c>
      <c r="F362" s="467" t="s">
        <v>654</v>
      </c>
      <c r="G362" s="463"/>
      <c r="H362" s="468">
        <v>735.56</v>
      </c>
      <c r="I362" s="463"/>
      <c r="J362" s="463"/>
      <c r="K362" s="463"/>
      <c r="L362" s="464"/>
      <c r="M362" s="469"/>
      <c r="N362" s="470"/>
      <c r="O362" s="470"/>
      <c r="P362" s="470"/>
      <c r="Q362" s="470"/>
      <c r="R362" s="470"/>
      <c r="S362" s="470"/>
      <c r="T362" s="471"/>
      <c r="U362" s="463"/>
      <c r="V362" s="463"/>
      <c r="AT362" s="95" t="s">
        <v>150</v>
      </c>
      <c r="AU362" s="95" t="s">
        <v>86</v>
      </c>
      <c r="AV362" s="13" t="s">
        <v>86</v>
      </c>
      <c r="AW362" s="13" t="s">
        <v>32</v>
      </c>
      <c r="AX362" s="13" t="s">
        <v>84</v>
      </c>
      <c r="AY362" s="95" t="s">
        <v>141</v>
      </c>
    </row>
    <row r="363" spans="1:65" s="2" customFormat="1" ht="24">
      <c r="A363" s="377"/>
      <c r="B363" s="378"/>
      <c r="C363" s="452" t="s">
        <v>655</v>
      </c>
      <c r="D363" s="452" t="s">
        <v>143</v>
      </c>
      <c r="E363" s="453" t="s">
        <v>656</v>
      </c>
      <c r="F363" s="454" t="s">
        <v>657</v>
      </c>
      <c r="G363" s="455" t="s">
        <v>222</v>
      </c>
      <c r="H363" s="456">
        <v>850</v>
      </c>
      <c r="I363" s="92"/>
      <c r="J363" s="457">
        <f>ROUND(I363*H363,2)</f>
        <v>0</v>
      </c>
      <c r="K363" s="454" t="s">
        <v>147</v>
      </c>
      <c r="L363" s="378"/>
      <c r="M363" s="458" t="s">
        <v>1</v>
      </c>
      <c r="N363" s="459" t="s">
        <v>41</v>
      </c>
      <c r="O363" s="460"/>
      <c r="P363" s="461">
        <f>O363*H363</f>
        <v>0</v>
      </c>
      <c r="Q363" s="461">
        <v>4E-05</v>
      </c>
      <c r="R363" s="461">
        <f>Q363*H363</f>
        <v>0.034</v>
      </c>
      <c r="S363" s="461">
        <v>0</v>
      </c>
      <c r="T363" s="462">
        <f>S363*H363</f>
        <v>0</v>
      </c>
      <c r="U363" s="377"/>
      <c r="V363" s="377"/>
      <c r="W363" s="31"/>
      <c r="X363" s="31"/>
      <c r="Y363" s="31"/>
      <c r="Z363" s="31"/>
      <c r="AA363" s="31"/>
      <c r="AB363" s="31"/>
      <c r="AC363" s="31"/>
      <c r="AD363" s="31"/>
      <c r="AE363" s="31"/>
      <c r="AR363" s="93" t="s">
        <v>148</v>
      </c>
      <c r="AT363" s="93" t="s">
        <v>143</v>
      </c>
      <c r="AU363" s="93" t="s">
        <v>86</v>
      </c>
      <c r="AY363" s="17" t="s">
        <v>141</v>
      </c>
      <c r="BE363" s="94">
        <f>IF(N363="základní",J363,0)</f>
        <v>0</v>
      </c>
      <c r="BF363" s="94">
        <f>IF(N363="snížená",J363,0)</f>
        <v>0</v>
      </c>
      <c r="BG363" s="94">
        <f>IF(N363="zákl. přenesená",J363,0)</f>
        <v>0</v>
      </c>
      <c r="BH363" s="94">
        <f>IF(N363="sníž. přenesená",J363,0)</f>
        <v>0</v>
      </c>
      <c r="BI363" s="94">
        <f>IF(N363="nulová",J363,0)</f>
        <v>0</v>
      </c>
      <c r="BJ363" s="17" t="s">
        <v>84</v>
      </c>
      <c r="BK363" s="94">
        <f>ROUND(I363*H363,2)</f>
        <v>0</v>
      </c>
      <c r="BL363" s="17" t="s">
        <v>148</v>
      </c>
      <c r="BM363" s="93" t="s">
        <v>658</v>
      </c>
    </row>
    <row r="364" spans="1:51" s="13" customFormat="1" ht="12">
      <c r="A364" s="463"/>
      <c r="B364" s="464"/>
      <c r="C364" s="463"/>
      <c r="D364" s="465" t="s">
        <v>150</v>
      </c>
      <c r="E364" s="466" t="s">
        <v>1</v>
      </c>
      <c r="F364" s="467" t="s">
        <v>659</v>
      </c>
      <c r="G364" s="463"/>
      <c r="H364" s="468">
        <v>850</v>
      </c>
      <c r="I364" s="96"/>
      <c r="J364" s="463"/>
      <c r="K364" s="463"/>
      <c r="L364" s="464"/>
      <c r="M364" s="469"/>
      <c r="N364" s="470"/>
      <c r="O364" s="470"/>
      <c r="P364" s="470"/>
      <c r="Q364" s="470"/>
      <c r="R364" s="470"/>
      <c r="S364" s="470"/>
      <c r="T364" s="471"/>
      <c r="U364" s="463"/>
      <c r="V364" s="463"/>
      <c r="AT364" s="95" t="s">
        <v>150</v>
      </c>
      <c r="AU364" s="95" t="s">
        <v>86</v>
      </c>
      <c r="AV364" s="13" t="s">
        <v>86</v>
      </c>
      <c r="AW364" s="13" t="s">
        <v>32</v>
      </c>
      <c r="AX364" s="13" t="s">
        <v>84</v>
      </c>
      <c r="AY364" s="95" t="s">
        <v>141</v>
      </c>
    </row>
    <row r="365" spans="1:63" s="12" customFormat="1" ht="22.9" customHeight="1">
      <c r="A365" s="369"/>
      <c r="B365" s="442"/>
      <c r="C365" s="369"/>
      <c r="D365" s="443" t="s">
        <v>75</v>
      </c>
      <c r="E365" s="450" t="s">
        <v>660</v>
      </c>
      <c r="F365" s="450" t="s">
        <v>661</v>
      </c>
      <c r="G365" s="369"/>
      <c r="H365" s="369"/>
      <c r="I365" s="89"/>
      <c r="J365" s="451">
        <f>BK365</f>
        <v>0</v>
      </c>
      <c r="K365" s="369"/>
      <c r="L365" s="442"/>
      <c r="M365" s="446"/>
      <c r="N365" s="447"/>
      <c r="O365" s="447"/>
      <c r="P365" s="448">
        <f>P366</f>
        <v>0</v>
      </c>
      <c r="Q365" s="447"/>
      <c r="R365" s="448">
        <f>R366</f>
        <v>0</v>
      </c>
      <c r="S365" s="447"/>
      <c r="T365" s="449">
        <f>T366</f>
        <v>0</v>
      </c>
      <c r="U365" s="369"/>
      <c r="V365" s="369"/>
      <c r="AR365" s="88" t="s">
        <v>84</v>
      </c>
      <c r="AT365" s="90" t="s">
        <v>75</v>
      </c>
      <c r="AU365" s="90" t="s">
        <v>84</v>
      </c>
      <c r="AY365" s="88" t="s">
        <v>141</v>
      </c>
      <c r="BK365" s="91">
        <f>BK366</f>
        <v>0</v>
      </c>
    </row>
    <row r="366" spans="1:65" s="2" customFormat="1" ht="16.5" customHeight="1">
      <c r="A366" s="377"/>
      <c r="B366" s="378"/>
      <c r="C366" s="452" t="s">
        <v>662</v>
      </c>
      <c r="D366" s="452" t="s">
        <v>143</v>
      </c>
      <c r="E366" s="453" t="s">
        <v>663</v>
      </c>
      <c r="F366" s="454" t="s">
        <v>664</v>
      </c>
      <c r="G366" s="455" t="s">
        <v>193</v>
      </c>
      <c r="H366" s="456">
        <v>1391.502</v>
      </c>
      <c r="I366" s="92"/>
      <c r="J366" s="457">
        <f>ROUND(I366*H366,2)</f>
        <v>0</v>
      </c>
      <c r="K366" s="454" t="s">
        <v>147</v>
      </c>
      <c r="L366" s="378"/>
      <c r="M366" s="458" t="s">
        <v>1</v>
      </c>
      <c r="N366" s="459" t="s">
        <v>41</v>
      </c>
      <c r="O366" s="460"/>
      <c r="P366" s="461">
        <f>O366*H366</f>
        <v>0</v>
      </c>
      <c r="Q366" s="461">
        <v>0</v>
      </c>
      <c r="R366" s="461">
        <f>Q366*H366</f>
        <v>0</v>
      </c>
      <c r="S366" s="461">
        <v>0</v>
      </c>
      <c r="T366" s="462">
        <f>S366*H366</f>
        <v>0</v>
      </c>
      <c r="U366" s="377"/>
      <c r="V366" s="377"/>
      <c r="W366" s="31"/>
      <c r="X366" s="31"/>
      <c r="Y366" s="31"/>
      <c r="Z366" s="31"/>
      <c r="AA366" s="31"/>
      <c r="AB366" s="31"/>
      <c r="AC366" s="31"/>
      <c r="AD366" s="31"/>
      <c r="AE366" s="31"/>
      <c r="AR366" s="93" t="s">
        <v>148</v>
      </c>
      <c r="AT366" s="93" t="s">
        <v>143</v>
      </c>
      <c r="AU366" s="93" t="s">
        <v>86</v>
      </c>
      <c r="AY366" s="17" t="s">
        <v>141</v>
      </c>
      <c r="BE366" s="94">
        <f>IF(N366="základní",J366,0)</f>
        <v>0</v>
      </c>
      <c r="BF366" s="94">
        <f>IF(N366="snížená",J366,0)</f>
        <v>0</v>
      </c>
      <c r="BG366" s="94">
        <f>IF(N366="zákl. přenesená",J366,0)</f>
        <v>0</v>
      </c>
      <c r="BH366" s="94">
        <f>IF(N366="sníž. přenesená",J366,0)</f>
        <v>0</v>
      </c>
      <c r="BI366" s="94">
        <f>IF(N366="nulová",J366,0)</f>
        <v>0</v>
      </c>
      <c r="BJ366" s="17" t="s">
        <v>84</v>
      </c>
      <c r="BK366" s="94">
        <f>ROUND(I366*H366,2)</f>
        <v>0</v>
      </c>
      <c r="BL366" s="17" t="s">
        <v>148</v>
      </c>
      <c r="BM366" s="93" t="s">
        <v>665</v>
      </c>
    </row>
    <row r="367" spans="1:63" s="12" customFormat="1" ht="25.9" customHeight="1">
      <c r="A367" s="369"/>
      <c r="B367" s="442"/>
      <c r="C367" s="369"/>
      <c r="D367" s="443" t="s">
        <v>75</v>
      </c>
      <c r="E367" s="444" t="s">
        <v>666</v>
      </c>
      <c r="F367" s="444" t="s">
        <v>667</v>
      </c>
      <c r="G367" s="369"/>
      <c r="H367" s="369"/>
      <c r="I367" s="89"/>
      <c r="J367" s="445">
        <f>BK367</f>
        <v>0</v>
      </c>
      <c r="K367" s="369"/>
      <c r="L367" s="442"/>
      <c r="M367" s="446"/>
      <c r="N367" s="447"/>
      <c r="O367" s="447"/>
      <c r="P367" s="448">
        <f>P368+P391+P423+P426+P428+P430+P432+P476+P525+P552+P566+P593+P613+P626+P638+P645</f>
        <v>118.574456</v>
      </c>
      <c r="Q367" s="447"/>
      <c r="R367" s="448">
        <f>R368+R391+R423+R426+R428+R430+R432+R476+R525+R552+R566+R593+R613+R626+R638+R645</f>
        <v>118.16239047</v>
      </c>
      <c r="S367" s="447"/>
      <c r="T367" s="449">
        <f>T368+T391+T423+T426+T428+T430+T432+T476+T525+T552+T566+T593+T613+T626+T638+T645</f>
        <v>0</v>
      </c>
      <c r="U367" s="369"/>
      <c r="V367" s="369"/>
      <c r="AR367" s="88" t="s">
        <v>86</v>
      </c>
      <c r="AT367" s="90" t="s">
        <v>75</v>
      </c>
      <c r="AU367" s="90" t="s">
        <v>76</v>
      </c>
      <c r="AY367" s="88" t="s">
        <v>141</v>
      </c>
      <c r="BK367" s="91">
        <f>BK368+BK391+BK423+BK426+BK428+BK430+BK432+BK476+BK525+BK552+BK566+BK593+BK613+BK626+BK638+BK645</f>
        <v>0</v>
      </c>
    </row>
    <row r="368" spans="1:63" s="12" customFormat="1" ht="22.9" customHeight="1">
      <c r="A368" s="369"/>
      <c r="B368" s="442"/>
      <c r="C368" s="369"/>
      <c r="D368" s="443" t="s">
        <v>75</v>
      </c>
      <c r="E368" s="450" t="s">
        <v>668</v>
      </c>
      <c r="F368" s="450" t="s">
        <v>669</v>
      </c>
      <c r="G368" s="369"/>
      <c r="H368" s="369"/>
      <c r="I368" s="89"/>
      <c r="J368" s="451">
        <f>BK368</f>
        <v>0</v>
      </c>
      <c r="K368" s="369"/>
      <c r="L368" s="442"/>
      <c r="M368" s="446"/>
      <c r="N368" s="447"/>
      <c r="O368" s="447"/>
      <c r="P368" s="448">
        <f>SUM(P369:P390)</f>
        <v>0</v>
      </c>
      <c r="Q368" s="447"/>
      <c r="R368" s="448">
        <f>SUM(R369:R390)</f>
        <v>3.5574072</v>
      </c>
      <c r="S368" s="447"/>
      <c r="T368" s="449">
        <f>SUM(T369:T390)</f>
        <v>0</v>
      </c>
      <c r="U368" s="369"/>
      <c r="V368" s="369"/>
      <c r="AR368" s="88" t="s">
        <v>86</v>
      </c>
      <c r="AT368" s="90" t="s">
        <v>75</v>
      </c>
      <c r="AU368" s="90" t="s">
        <v>84</v>
      </c>
      <c r="AY368" s="88" t="s">
        <v>141</v>
      </c>
      <c r="BK368" s="91">
        <f>SUM(BK369:BK390)</f>
        <v>0</v>
      </c>
    </row>
    <row r="369" spans="1:65" s="2" customFormat="1" ht="24">
      <c r="A369" s="377"/>
      <c r="B369" s="378"/>
      <c r="C369" s="452" t="s">
        <v>670</v>
      </c>
      <c r="D369" s="452" t="s">
        <v>143</v>
      </c>
      <c r="E369" s="453" t="s">
        <v>671</v>
      </c>
      <c r="F369" s="454" t="s">
        <v>672</v>
      </c>
      <c r="G369" s="455" t="s">
        <v>222</v>
      </c>
      <c r="H369" s="456">
        <v>417.27</v>
      </c>
      <c r="I369" s="92"/>
      <c r="J369" s="457">
        <f>ROUND(I369*H369,2)</f>
        <v>0</v>
      </c>
      <c r="K369" s="454" t="s">
        <v>147</v>
      </c>
      <c r="L369" s="378"/>
      <c r="M369" s="458" t="s">
        <v>1</v>
      </c>
      <c r="N369" s="459" t="s">
        <v>41</v>
      </c>
      <c r="O369" s="460"/>
      <c r="P369" s="461">
        <f>O369*H369</f>
        <v>0</v>
      </c>
      <c r="Q369" s="461">
        <v>0</v>
      </c>
      <c r="R369" s="461">
        <f>Q369*H369</f>
        <v>0</v>
      </c>
      <c r="S369" s="461">
        <v>0</v>
      </c>
      <c r="T369" s="462">
        <f>S369*H369</f>
        <v>0</v>
      </c>
      <c r="U369" s="377"/>
      <c r="V369" s="377"/>
      <c r="W369" s="31"/>
      <c r="X369" s="31"/>
      <c r="Y369" s="31"/>
      <c r="Z369" s="31"/>
      <c r="AA369" s="31"/>
      <c r="AB369" s="31"/>
      <c r="AC369" s="31"/>
      <c r="AD369" s="31"/>
      <c r="AE369" s="31"/>
      <c r="AR369" s="93" t="s">
        <v>214</v>
      </c>
      <c r="AT369" s="93" t="s">
        <v>143</v>
      </c>
      <c r="AU369" s="93" t="s">
        <v>86</v>
      </c>
      <c r="AY369" s="17" t="s">
        <v>141</v>
      </c>
      <c r="BE369" s="94">
        <f>IF(N369="základní",J369,0)</f>
        <v>0</v>
      </c>
      <c r="BF369" s="94">
        <f>IF(N369="snížená",J369,0)</f>
        <v>0</v>
      </c>
      <c r="BG369" s="94">
        <f>IF(N369="zákl. přenesená",J369,0)</f>
        <v>0</v>
      </c>
      <c r="BH369" s="94">
        <f>IF(N369="sníž. přenesená",J369,0)</f>
        <v>0</v>
      </c>
      <c r="BI369" s="94">
        <f>IF(N369="nulová",J369,0)</f>
        <v>0</v>
      </c>
      <c r="BJ369" s="17" t="s">
        <v>84</v>
      </c>
      <c r="BK369" s="94">
        <f>ROUND(I369*H369,2)</f>
        <v>0</v>
      </c>
      <c r="BL369" s="17" t="s">
        <v>214</v>
      </c>
      <c r="BM369" s="93" t="s">
        <v>673</v>
      </c>
    </row>
    <row r="370" spans="1:65" s="2" customFormat="1" ht="16.5" customHeight="1">
      <c r="A370" s="377"/>
      <c r="B370" s="378"/>
      <c r="C370" s="487" t="s">
        <v>674</v>
      </c>
      <c r="D370" s="487" t="s">
        <v>527</v>
      </c>
      <c r="E370" s="488" t="s">
        <v>675</v>
      </c>
      <c r="F370" s="489" t="s">
        <v>676</v>
      </c>
      <c r="G370" s="490" t="s">
        <v>193</v>
      </c>
      <c r="H370" s="491">
        <v>0.138</v>
      </c>
      <c r="I370" s="101"/>
      <c r="J370" s="492">
        <f>ROUND(I370*H370,2)</f>
        <v>0</v>
      </c>
      <c r="K370" s="489" t="s">
        <v>147</v>
      </c>
      <c r="L370" s="493"/>
      <c r="M370" s="494" t="s">
        <v>1</v>
      </c>
      <c r="N370" s="495" t="s">
        <v>41</v>
      </c>
      <c r="O370" s="460"/>
      <c r="P370" s="461">
        <f>O370*H370</f>
        <v>0</v>
      </c>
      <c r="Q370" s="461">
        <v>1</v>
      </c>
      <c r="R370" s="461">
        <f>Q370*H370</f>
        <v>0.138</v>
      </c>
      <c r="S370" s="461">
        <v>0</v>
      </c>
      <c r="T370" s="462">
        <f>S370*H370</f>
        <v>0</v>
      </c>
      <c r="U370" s="377"/>
      <c r="V370" s="377"/>
      <c r="W370" s="31"/>
      <c r="X370" s="31"/>
      <c r="Y370" s="31"/>
      <c r="Z370" s="31"/>
      <c r="AA370" s="31"/>
      <c r="AB370" s="31"/>
      <c r="AC370" s="31"/>
      <c r="AD370" s="31"/>
      <c r="AE370" s="31"/>
      <c r="AR370" s="93" t="s">
        <v>293</v>
      </c>
      <c r="AT370" s="93" t="s">
        <v>527</v>
      </c>
      <c r="AU370" s="93" t="s">
        <v>86</v>
      </c>
      <c r="AY370" s="17" t="s">
        <v>141</v>
      </c>
      <c r="BE370" s="94">
        <f>IF(N370="základní",J370,0)</f>
        <v>0</v>
      </c>
      <c r="BF370" s="94">
        <f>IF(N370="snížená",J370,0)</f>
        <v>0</v>
      </c>
      <c r="BG370" s="94">
        <f>IF(N370="zákl. přenesená",J370,0)</f>
        <v>0</v>
      </c>
      <c r="BH370" s="94">
        <f>IF(N370="sníž. přenesená",J370,0)</f>
        <v>0</v>
      </c>
      <c r="BI370" s="94">
        <f>IF(N370="nulová",J370,0)</f>
        <v>0</v>
      </c>
      <c r="BJ370" s="17" t="s">
        <v>84</v>
      </c>
      <c r="BK370" s="94">
        <f>ROUND(I370*H370,2)</f>
        <v>0</v>
      </c>
      <c r="BL370" s="17" t="s">
        <v>214</v>
      </c>
      <c r="BM370" s="93" t="s">
        <v>677</v>
      </c>
    </row>
    <row r="371" spans="1:51" s="13" customFormat="1" ht="12">
      <c r="A371" s="463"/>
      <c r="B371" s="464"/>
      <c r="C371" s="463"/>
      <c r="D371" s="465" t="s">
        <v>150</v>
      </c>
      <c r="E371" s="463"/>
      <c r="F371" s="467" t="s">
        <v>678</v>
      </c>
      <c r="G371" s="463"/>
      <c r="H371" s="468">
        <v>0.138</v>
      </c>
      <c r="I371" s="96"/>
      <c r="J371" s="463"/>
      <c r="K371" s="463"/>
      <c r="L371" s="464"/>
      <c r="M371" s="469"/>
      <c r="N371" s="470"/>
      <c r="O371" s="470"/>
      <c r="P371" s="470"/>
      <c r="Q371" s="470"/>
      <c r="R371" s="470"/>
      <c r="S371" s="470"/>
      <c r="T371" s="471"/>
      <c r="U371" s="463"/>
      <c r="V371" s="463"/>
      <c r="AT371" s="95" t="s">
        <v>150</v>
      </c>
      <c r="AU371" s="95" t="s">
        <v>86</v>
      </c>
      <c r="AV371" s="13" t="s">
        <v>86</v>
      </c>
      <c r="AW371" s="13" t="s">
        <v>3</v>
      </c>
      <c r="AX371" s="13" t="s">
        <v>84</v>
      </c>
      <c r="AY371" s="95" t="s">
        <v>141</v>
      </c>
    </row>
    <row r="372" spans="1:65" s="2" customFormat="1" ht="24">
      <c r="A372" s="377"/>
      <c r="B372" s="378"/>
      <c r="C372" s="452" t="s">
        <v>679</v>
      </c>
      <c r="D372" s="452" t="s">
        <v>143</v>
      </c>
      <c r="E372" s="453" t="s">
        <v>680</v>
      </c>
      <c r="F372" s="454" t="s">
        <v>681</v>
      </c>
      <c r="G372" s="455" t="s">
        <v>222</v>
      </c>
      <c r="H372" s="456">
        <v>79.05</v>
      </c>
      <c r="I372" s="92"/>
      <c r="J372" s="457">
        <f>ROUND(I372*H372,2)</f>
        <v>0</v>
      </c>
      <c r="K372" s="454" t="s">
        <v>147</v>
      </c>
      <c r="L372" s="378"/>
      <c r="M372" s="458" t="s">
        <v>1</v>
      </c>
      <c r="N372" s="459" t="s">
        <v>41</v>
      </c>
      <c r="O372" s="460"/>
      <c r="P372" s="461">
        <f>O372*H372</f>
        <v>0</v>
      </c>
      <c r="Q372" s="461">
        <v>0</v>
      </c>
      <c r="R372" s="461">
        <f>Q372*H372</f>
        <v>0</v>
      </c>
      <c r="S372" s="461">
        <v>0</v>
      </c>
      <c r="T372" s="462">
        <f>S372*H372</f>
        <v>0</v>
      </c>
      <c r="U372" s="377"/>
      <c r="V372" s="377"/>
      <c r="W372" s="31"/>
      <c r="X372" s="31"/>
      <c r="Y372" s="31"/>
      <c r="Z372" s="31"/>
      <c r="AA372" s="31"/>
      <c r="AB372" s="31"/>
      <c r="AC372" s="31"/>
      <c r="AD372" s="31"/>
      <c r="AE372" s="31"/>
      <c r="AR372" s="93" t="s">
        <v>214</v>
      </c>
      <c r="AT372" s="93" t="s">
        <v>143</v>
      </c>
      <c r="AU372" s="93" t="s">
        <v>86</v>
      </c>
      <c r="AY372" s="17" t="s">
        <v>141</v>
      </c>
      <c r="BE372" s="94">
        <f>IF(N372="základní",J372,0)</f>
        <v>0</v>
      </c>
      <c r="BF372" s="94">
        <f>IF(N372="snížená",J372,0)</f>
        <v>0</v>
      </c>
      <c r="BG372" s="94">
        <f>IF(N372="zákl. přenesená",J372,0)</f>
        <v>0</v>
      </c>
      <c r="BH372" s="94">
        <f>IF(N372="sníž. přenesená",J372,0)</f>
        <v>0</v>
      </c>
      <c r="BI372" s="94">
        <f>IF(N372="nulová",J372,0)</f>
        <v>0</v>
      </c>
      <c r="BJ372" s="17" t="s">
        <v>84</v>
      </c>
      <c r="BK372" s="94">
        <f>ROUND(I372*H372,2)</f>
        <v>0</v>
      </c>
      <c r="BL372" s="17" t="s">
        <v>214</v>
      </c>
      <c r="BM372" s="93" t="s">
        <v>682</v>
      </c>
    </row>
    <row r="373" spans="1:51" s="13" customFormat="1" ht="12">
      <c r="A373" s="463"/>
      <c r="B373" s="464"/>
      <c r="C373" s="463"/>
      <c r="D373" s="465" t="s">
        <v>150</v>
      </c>
      <c r="E373" s="466" t="s">
        <v>1</v>
      </c>
      <c r="F373" s="467" t="s">
        <v>683</v>
      </c>
      <c r="G373" s="463"/>
      <c r="H373" s="468">
        <v>79.05</v>
      </c>
      <c r="I373" s="96"/>
      <c r="J373" s="463"/>
      <c r="K373" s="463"/>
      <c r="L373" s="464"/>
      <c r="M373" s="469"/>
      <c r="N373" s="470"/>
      <c r="O373" s="470"/>
      <c r="P373" s="470"/>
      <c r="Q373" s="470"/>
      <c r="R373" s="470"/>
      <c r="S373" s="470"/>
      <c r="T373" s="471"/>
      <c r="U373" s="463"/>
      <c r="V373" s="463"/>
      <c r="AT373" s="95" t="s">
        <v>150</v>
      </c>
      <c r="AU373" s="95" t="s">
        <v>86</v>
      </c>
      <c r="AV373" s="13" t="s">
        <v>86</v>
      </c>
      <c r="AW373" s="13" t="s">
        <v>32</v>
      </c>
      <c r="AX373" s="13" t="s">
        <v>84</v>
      </c>
      <c r="AY373" s="95" t="s">
        <v>141</v>
      </c>
    </row>
    <row r="374" spans="1:65" s="2" customFormat="1" ht="16.5" customHeight="1">
      <c r="A374" s="377"/>
      <c r="B374" s="378"/>
      <c r="C374" s="487" t="s">
        <v>684</v>
      </c>
      <c r="D374" s="487" t="s">
        <v>527</v>
      </c>
      <c r="E374" s="488" t="s">
        <v>675</v>
      </c>
      <c r="F374" s="489" t="s">
        <v>676</v>
      </c>
      <c r="G374" s="490" t="s">
        <v>193</v>
      </c>
      <c r="H374" s="491">
        <v>0.027</v>
      </c>
      <c r="I374" s="101"/>
      <c r="J374" s="492">
        <f>ROUND(I374*H374,2)</f>
        <v>0</v>
      </c>
      <c r="K374" s="489" t="s">
        <v>147</v>
      </c>
      <c r="L374" s="493"/>
      <c r="M374" s="494" t="s">
        <v>1</v>
      </c>
      <c r="N374" s="495" t="s">
        <v>41</v>
      </c>
      <c r="O374" s="460"/>
      <c r="P374" s="461">
        <f>O374*H374</f>
        <v>0</v>
      </c>
      <c r="Q374" s="461">
        <v>1</v>
      </c>
      <c r="R374" s="461">
        <f>Q374*H374</f>
        <v>0.027</v>
      </c>
      <c r="S374" s="461">
        <v>0</v>
      </c>
      <c r="T374" s="462">
        <f>S374*H374</f>
        <v>0</v>
      </c>
      <c r="U374" s="377"/>
      <c r="V374" s="377"/>
      <c r="W374" s="31"/>
      <c r="X374" s="31"/>
      <c r="Y374" s="31"/>
      <c r="Z374" s="31"/>
      <c r="AA374" s="31"/>
      <c r="AB374" s="31"/>
      <c r="AC374" s="31"/>
      <c r="AD374" s="31"/>
      <c r="AE374" s="31"/>
      <c r="AR374" s="93" t="s">
        <v>293</v>
      </c>
      <c r="AT374" s="93" t="s">
        <v>527</v>
      </c>
      <c r="AU374" s="93" t="s">
        <v>86</v>
      </c>
      <c r="AY374" s="17" t="s">
        <v>141</v>
      </c>
      <c r="BE374" s="94">
        <f>IF(N374="základní",J374,0)</f>
        <v>0</v>
      </c>
      <c r="BF374" s="94">
        <f>IF(N374="snížená",J374,0)</f>
        <v>0</v>
      </c>
      <c r="BG374" s="94">
        <f>IF(N374="zákl. přenesená",J374,0)</f>
        <v>0</v>
      </c>
      <c r="BH374" s="94">
        <f>IF(N374="sníž. přenesená",J374,0)</f>
        <v>0</v>
      </c>
      <c r="BI374" s="94">
        <f>IF(N374="nulová",J374,0)</f>
        <v>0</v>
      </c>
      <c r="BJ374" s="17" t="s">
        <v>84</v>
      </c>
      <c r="BK374" s="94">
        <f>ROUND(I374*H374,2)</f>
        <v>0</v>
      </c>
      <c r="BL374" s="17" t="s">
        <v>214</v>
      </c>
      <c r="BM374" s="93" t="s">
        <v>685</v>
      </c>
    </row>
    <row r="375" spans="1:51" s="13" customFormat="1" ht="12">
      <c r="A375" s="463"/>
      <c r="B375" s="464"/>
      <c r="C375" s="463"/>
      <c r="D375" s="465" t="s">
        <v>150</v>
      </c>
      <c r="E375" s="463"/>
      <c r="F375" s="467" t="s">
        <v>686</v>
      </c>
      <c r="G375" s="463"/>
      <c r="H375" s="468">
        <v>0.027</v>
      </c>
      <c r="I375" s="96"/>
      <c r="J375" s="463"/>
      <c r="K375" s="463"/>
      <c r="L375" s="464"/>
      <c r="M375" s="469"/>
      <c r="N375" s="470"/>
      <c r="O375" s="470"/>
      <c r="P375" s="470"/>
      <c r="Q375" s="470"/>
      <c r="R375" s="470"/>
      <c r="S375" s="470"/>
      <c r="T375" s="471"/>
      <c r="U375" s="463"/>
      <c r="V375" s="463"/>
      <c r="AT375" s="95" t="s">
        <v>150</v>
      </c>
      <c r="AU375" s="95" t="s">
        <v>86</v>
      </c>
      <c r="AV375" s="13" t="s">
        <v>86</v>
      </c>
      <c r="AW375" s="13" t="s">
        <v>3</v>
      </c>
      <c r="AX375" s="13" t="s">
        <v>84</v>
      </c>
      <c r="AY375" s="95" t="s">
        <v>141</v>
      </c>
    </row>
    <row r="376" spans="1:65" s="2" customFormat="1" ht="24">
      <c r="A376" s="377"/>
      <c r="B376" s="378"/>
      <c r="C376" s="452" t="s">
        <v>687</v>
      </c>
      <c r="D376" s="452" t="s">
        <v>143</v>
      </c>
      <c r="E376" s="453" t="s">
        <v>688</v>
      </c>
      <c r="F376" s="454" t="s">
        <v>689</v>
      </c>
      <c r="G376" s="455" t="s">
        <v>222</v>
      </c>
      <c r="H376" s="456">
        <v>417.27</v>
      </c>
      <c r="I376" s="92"/>
      <c r="J376" s="457">
        <f>ROUND(I376*H376,2)</f>
        <v>0</v>
      </c>
      <c r="K376" s="454" t="s">
        <v>147</v>
      </c>
      <c r="L376" s="378"/>
      <c r="M376" s="458" t="s">
        <v>1</v>
      </c>
      <c r="N376" s="459" t="s">
        <v>41</v>
      </c>
      <c r="O376" s="460"/>
      <c r="P376" s="461">
        <f>O376*H376</f>
        <v>0</v>
      </c>
      <c r="Q376" s="461">
        <v>0.0004</v>
      </c>
      <c r="R376" s="461">
        <f>Q376*H376</f>
        <v>0.166908</v>
      </c>
      <c r="S376" s="461">
        <v>0</v>
      </c>
      <c r="T376" s="462">
        <f>S376*H376</f>
        <v>0</v>
      </c>
      <c r="U376" s="377"/>
      <c r="V376" s="377"/>
      <c r="W376" s="31"/>
      <c r="X376" s="31"/>
      <c r="Y376" s="31"/>
      <c r="Z376" s="31"/>
      <c r="AA376" s="31"/>
      <c r="AB376" s="31"/>
      <c r="AC376" s="31"/>
      <c r="AD376" s="31"/>
      <c r="AE376" s="31"/>
      <c r="AR376" s="93" t="s">
        <v>214</v>
      </c>
      <c r="AT376" s="93" t="s">
        <v>143</v>
      </c>
      <c r="AU376" s="93" t="s">
        <v>86</v>
      </c>
      <c r="AY376" s="17" t="s">
        <v>141</v>
      </c>
      <c r="BE376" s="94">
        <f>IF(N376="základní",J376,0)</f>
        <v>0</v>
      </c>
      <c r="BF376" s="94">
        <f>IF(N376="snížená",J376,0)</f>
        <v>0</v>
      </c>
      <c r="BG376" s="94">
        <f>IF(N376="zákl. přenesená",J376,0)</f>
        <v>0</v>
      </c>
      <c r="BH376" s="94">
        <f>IF(N376="sníž. přenesená",J376,0)</f>
        <v>0</v>
      </c>
      <c r="BI376" s="94">
        <f>IF(N376="nulová",J376,0)</f>
        <v>0</v>
      </c>
      <c r="BJ376" s="17" t="s">
        <v>84</v>
      </c>
      <c r="BK376" s="94">
        <f>ROUND(I376*H376,2)</f>
        <v>0</v>
      </c>
      <c r="BL376" s="17" t="s">
        <v>214</v>
      </c>
      <c r="BM376" s="93" t="s">
        <v>690</v>
      </c>
    </row>
    <row r="377" spans="1:65" s="2" customFormat="1" ht="24">
      <c r="A377" s="377"/>
      <c r="B377" s="378"/>
      <c r="C377" s="452" t="s">
        <v>691</v>
      </c>
      <c r="D377" s="452" t="s">
        <v>143</v>
      </c>
      <c r="E377" s="453" t="s">
        <v>692</v>
      </c>
      <c r="F377" s="454" t="s">
        <v>693</v>
      </c>
      <c r="G377" s="455" t="s">
        <v>222</v>
      </c>
      <c r="H377" s="456">
        <v>79.05</v>
      </c>
      <c r="I377" s="92"/>
      <c r="J377" s="457">
        <f>ROUND(I377*H377,2)</f>
        <v>0</v>
      </c>
      <c r="K377" s="454" t="s">
        <v>147</v>
      </c>
      <c r="L377" s="378"/>
      <c r="M377" s="458" t="s">
        <v>1</v>
      </c>
      <c r="N377" s="459" t="s">
        <v>41</v>
      </c>
      <c r="O377" s="460"/>
      <c r="P377" s="461">
        <f>O377*H377</f>
        <v>0</v>
      </c>
      <c r="Q377" s="461">
        <v>0.0004</v>
      </c>
      <c r="R377" s="461">
        <f>Q377*H377</f>
        <v>0.03162</v>
      </c>
      <c r="S377" s="461">
        <v>0</v>
      </c>
      <c r="T377" s="462">
        <f>S377*H377</f>
        <v>0</v>
      </c>
      <c r="U377" s="377"/>
      <c r="V377" s="377"/>
      <c r="W377" s="31"/>
      <c r="X377" s="31"/>
      <c r="Y377" s="31"/>
      <c r="Z377" s="31"/>
      <c r="AA377" s="31"/>
      <c r="AB377" s="31"/>
      <c r="AC377" s="31"/>
      <c r="AD377" s="31"/>
      <c r="AE377" s="31"/>
      <c r="AR377" s="93" t="s">
        <v>214</v>
      </c>
      <c r="AT377" s="93" t="s">
        <v>143</v>
      </c>
      <c r="AU377" s="93" t="s">
        <v>86</v>
      </c>
      <c r="AY377" s="17" t="s">
        <v>141</v>
      </c>
      <c r="BE377" s="94">
        <f>IF(N377="základní",J377,0)</f>
        <v>0</v>
      </c>
      <c r="BF377" s="94">
        <f>IF(N377="snížená",J377,0)</f>
        <v>0</v>
      </c>
      <c r="BG377" s="94">
        <f>IF(N377="zákl. přenesená",J377,0)</f>
        <v>0</v>
      </c>
      <c r="BH377" s="94">
        <f>IF(N377="sníž. přenesená",J377,0)</f>
        <v>0</v>
      </c>
      <c r="BI377" s="94">
        <f>IF(N377="nulová",J377,0)</f>
        <v>0</v>
      </c>
      <c r="BJ377" s="17" t="s">
        <v>84</v>
      </c>
      <c r="BK377" s="94">
        <f>ROUND(I377*H377,2)</f>
        <v>0</v>
      </c>
      <c r="BL377" s="17" t="s">
        <v>214</v>
      </c>
      <c r="BM377" s="93" t="s">
        <v>694</v>
      </c>
    </row>
    <row r="378" spans="1:65" s="2" customFormat="1" ht="44.25" customHeight="1">
      <c r="A378" s="377"/>
      <c r="B378" s="378"/>
      <c r="C378" s="487" t="s">
        <v>695</v>
      </c>
      <c r="D378" s="487" t="s">
        <v>527</v>
      </c>
      <c r="E378" s="488" t="s">
        <v>696</v>
      </c>
      <c r="F378" s="489" t="s">
        <v>697</v>
      </c>
      <c r="G378" s="490" t="s">
        <v>222</v>
      </c>
      <c r="H378" s="491">
        <v>96.52</v>
      </c>
      <c r="I378" s="101"/>
      <c r="J378" s="492">
        <f>ROUND(I378*H378,2)</f>
        <v>0</v>
      </c>
      <c r="K378" s="489" t="s">
        <v>147</v>
      </c>
      <c r="L378" s="493"/>
      <c r="M378" s="494" t="s">
        <v>1</v>
      </c>
      <c r="N378" s="495" t="s">
        <v>41</v>
      </c>
      <c r="O378" s="460"/>
      <c r="P378" s="461">
        <f>O378*H378</f>
        <v>0</v>
      </c>
      <c r="Q378" s="461">
        <v>0.0054</v>
      </c>
      <c r="R378" s="461">
        <f>Q378*H378</f>
        <v>0.521208</v>
      </c>
      <c r="S378" s="461">
        <v>0</v>
      </c>
      <c r="T378" s="462">
        <f>S378*H378</f>
        <v>0</v>
      </c>
      <c r="U378" s="377"/>
      <c r="V378" s="377"/>
      <c r="W378" s="31"/>
      <c r="X378" s="31"/>
      <c r="Y378" s="31"/>
      <c r="Z378" s="31"/>
      <c r="AA378" s="31"/>
      <c r="AB378" s="31"/>
      <c r="AC378" s="31"/>
      <c r="AD378" s="31"/>
      <c r="AE378" s="31"/>
      <c r="AR378" s="93" t="s">
        <v>293</v>
      </c>
      <c r="AT378" s="93" t="s">
        <v>527</v>
      </c>
      <c r="AU378" s="93" t="s">
        <v>86</v>
      </c>
      <c r="AY378" s="17" t="s">
        <v>141</v>
      </c>
      <c r="BE378" s="94">
        <f>IF(N378="základní",J378,0)</f>
        <v>0</v>
      </c>
      <c r="BF378" s="94">
        <f>IF(N378="snížená",J378,0)</f>
        <v>0</v>
      </c>
      <c r="BG378" s="94">
        <f>IF(N378="zákl. přenesená",J378,0)</f>
        <v>0</v>
      </c>
      <c r="BH378" s="94">
        <f>IF(N378="sníž. přenesená",J378,0)</f>
        <v>0</v>
      </c>
      <c r="BI378" s="94">
        <f>IF(N378="nulová",J378,0)</f>
        <v>0</v>
      </c>
      <c r="BJ378" s="17" t="s">
        <v>84</v>
      </c>
      <c r="BK378" s="94">
        <f>ROUND(I378*H378,2)</f>
        <v>0</v>
      </c>
      <c r="BL378" s="17" t="s">
        <v>214</v>
      </c>
      <c r="BM378" s="93" t="s">
        <v>698</v>
      </c>
    </row>
    <row r="379" spans="1:51" s="13" customFormat="1" ht="12">
      <c r="A379" s="463"/>
      <c r="B379" s="464"/>
      <c r="C379" s="463"/>
      <c r="D379" s="465" t="s">
        <v>150</v>
      </c>
      <c r="E379" s="463"/>
      <c r="F379" s="467" t="s">
        <v>699</v>
      </c>
      <c r="G379" s="463"/>
      <c r="H379" s="468">
        <v>96.52</v>
      </c>
      <c r="I379" s="463"/>
      <c r="J379" s="463"/>
      <c r="K379" s="463"/>
      <c r="L379" s="464"/>
      <c r="M379" s="469"/>
      <c r="N379" s="470"/>
      <c r="O379" s="470"/>
      <c r="P379" s="470"/>
      <c r="Q379" s="470"/>
      <c r="R379" s="470"/>
      <c r="S379" s="470"/>
      <c r="T379" s="471"/>
      <c r="U379" s="463"/>
      <c r="V379" s="463"/>
      <c r="AT379" s="95" t="s">
        <v>150</v>
      </c>
      <c r="AU379" s="95" t="s">
        <v>86</v>
      </c>
      <c r="AV379" s="13" t="s">
        <v>86</v>
      </c>
      <c r="AW379" s="13" t="s">
        <v>3</v>
      </c>
      <c r="AX379" s="13" t="s">
        <v>84</v>
      </c>
      <c r="AY379" s="95" t="s">
        <v>141</v>
      </c>
    </row>
    <row r="380" spans="1:65" s="2" customFormat="1" ht="44.25" customHeight="1">
      <c r="A380" s="377"/>
      <c r="B380" s="378"/>
      <c r="C380" s="487" t="s">
        <v>700</v>
      </c>
      <c r="D380" s="487" t="s">
        <v>527</v>
      </c>
      <c r="E380" s="488" t="s">
        <v>696</v>
      </c>
      <c r="F380" s="489" t="s">
        <v>697</v>
      </c>
      <c r="G380" s="490" t="s">
        <v>222</v>
      </c>
      <c r="H380" s="491">
        <v>486.328</v>
      </c>
      <c r="I380" s="101"/>
      <c r="J380" s="492">
        <f>ROUND(I380*H380,2)</f>
        <v>0</v>
      </c>
      <c r="K380" s="489" t="s">
        <v>147</v>
      </c>
      <c r="L380" s="493"/>
      <c r="M380" s="494" t="s">
        <v>1</v>
      </c>
      <c r="N380" s="495" t="s">
        <v>41</v>
      </c>
      <c r="O380" s="460"/>
      <c r="P380" s="461">
        <f>O380*H380</f>
        <v>0</v>
      </c>
      <c r="Q380" s="461">
        <v>0.0054</v>
      </c>
      <c r="R380" s="461">
        <f>Q380*H380</f>
        <v>2.6261712</v>
      </c>
      <c r="S380" s="461">
        <v>0</v>
      </c>
      <c r="T380" s="462">
        <f>S380*H380</f>
        <v>0</v>
      </c>
      <c r="U380" s="377"/>
      <c r="V380" s="377"/>
      <c r="W380" s="31"/>
      <c r="X380" s="31"/>
      <c r="Y380" s="31"/>
      <c r="Z380" s="31"/>
      <c r="AA380" s="31"/>
      <c r="AB380" s="31"/>
      <c r="AC380" s="31"/>
      <c r="AD380" s="31"/>
      <c r="AE380" s="31"/>
      <c r="AR380" s="93" t="s">
        <v>293</v>
      </c>
      <c r="AT380" s="93" t="s">
        <v>527</v>
      </c>
      <c r="AU380" s="93" t="s">
        <v>86</v>
      </c>
      <c r="AY380" s="17" t="s">
        <v>141</v>
      </c>
      <c r="BE380" s="94">
        <f>IF(N380="základní",J380,0)</f>
        <v>0</v>
      </c>
      <c r="BF380" s="94">
        <f>IF(N380="snížená",J380,0)</f>
        <v>0</v>
      </c>
      <c r="BG380" s="94">
        <f>IF(N380="zákl. přenesená",J380,0)</f>
        <v>0</v>
      </c>
      <c r="BH380" s="94">
        <f>IF(N380="sníž. přenesená",J380,0)</f>
        <v>0</v>
      </c>
      <c r="BI380" s="94">
        <f>IF(N380="nulová",J380,0)</f>
        <v>0</v>
      </c>
      <c r="BJ380" s="17" t="s">
        <v>84</v>
      </c>
      <c r="BK380" s="94">
        <f>ROUND(I380*H380,2)</f>
        <v>0</v>
      </c>
      <c r="BL380" s="17" t="s">
        <v>214</v>
      </c>
      <c r="BM380" s="93" t="s">
        <v>701</v>
      </c>
    </row>
    <row r="381" spans="1:51" s="13" customFormat="1" ht="12">
      <c r="A381" s="463"/>
      <c r="B381" s="464"/>
      <c r="C381" s="463"/>
      <c r="D381" s="465" t="s">
        <v>150</v>
      </c>
      <c r="E381" s="463"/>
      <c r="F381" s="467" t="s">
        <v>702</v>
      </c>
      <c r="G381" s="463"/>
      <c r="H381" s="468">
        <v>486.328</v>
      </c>
      <c r="I381" s="96"/>
      <c r="J381" s="463"/>
      <c r="K381" s="463"/>
      <c r="L381" s="464"/>
      <c r="M381" s="469"/>
      <c r="N381" s="470"/>
      <c r="O381" s="470"/>
      <c r="P381" s="470"/>
      <c r="Q381" s="470"/>
      <c r="R381" s="470"/>
      <c r="S381" s="470"/>
      <c r="T381" s="471"/>
      <c r="U381" s="463"/>
      <c r="V381" s="463"/>
      <c r="AT381" s="95" t="s">
        <v>150</v>
      </c>
      <c r="AU381" s="95" t="s">
        <v>86</v>
      </c>
      <c r="AV381" s="13" t="s">
        <v>86</v>
      </c>
      <c r="AW381" s="13" t="s">
        <v>3</v>
      </c>
      <c r="AX381" s="13" t="s">
        <v>84</v>
      </c>
      <c r="AY381" s="95" t="s">
        <v>141</v>
      </c>
    </row>
    <row r="382" spans="1:65" s="2" customFormat="1" ht="24">
      <c r="A382" s="377"/>
      <c r="B382" s="378"/>
      <c r="C382" s="452" t="s">
        <v>703</v>
      </c>
      <c r="D382" s="452" t="s">
        <v>143</v>
      </c>
      <c r="E382" s="453" t="s">
        <v>704</v>
      </c>
      <c r="F382" s="454" t="s">
        <v>705</v>
      </c>
      <c r="G382" s="455" t="s">
        <v>222</v>
      </c>
      <c r="H382" s="456">
        <v>79.05</v>
      </c>
      <c r="I382" s="92"/>
      <c r="J382" s="457">
        <f>ROUND(I382*H382,2)</f>
        <v>0</v>
      </c>
      <c r="K382" s="454" t="s">
        <v>147</v>
      </c>
      <c r="L382" s="378"/>
      <c r="M382" s="458" t="s">
        <v>1</v>
      </c>
      <c r="N382" s="459" t="s">
        <v>41</v>
      </c>
      <c r="O382" s="460"/>
      <c r="P382" s="461">
        <f>O382*H382</f>
        <v>0</v>
      </c>
      <c r="Q382" s="461">
        <v>0.0004</v>
      </c>
      <c r="R382" s="461">
        <f>Q382*H382</f>
        <v>0.03162</v>
      </c>
      <c r="S382" s="461">
        <v>0</v>
      </c>
      <c r="T382" s="462">
        <f>S382*H382</f>
        <v>0</v>
      </c>
      <c r="U382" s="377"/>
      <c r="V382" s="377"/>
      <c r="W382" s="31"/>
      <c r="X382" s="31"/>
      <c r="Y382" s="31"/>
      <c r="Z382" s="31"/>
      <c r="AA382" s="31"/>
      <c r="AB382" s="31"/>
      <c r="AC382" s="31"/>
      <c r="AD382" s="31"/>
      <c r="AE382" s="31"/>
      <c r="AR382" s="93" t="s">
        <v>214</v>
      </c>
      <c r="AT382" s="93" t="s">
        <v>143</v>
      </c>
      <c r="AU382" s="93" t="s">
        <v>86</v>
      </c>
      <c r="AY382" s="17" t="s">
        <v>141</v>
      </c>
      <c r="BE382" s="94">
        <f>IF(N382="základní",J382,0)</f>
        <v>0</v>
      </c>
      <c r="BF382" s="94">
        <f>IF(N382="snížená",J382,0)</f>
        <v>0</v>
      </c>
      <c r="BG382" s="94">
        <f>IF(N382="zákl. přenesená",J382,0)</f>
        <v>0</v>
      </c>
      <c r="BH382" s="94">
        <f>IF(N382="sníž. přenesená",J382,0)</f>
        <v>0</v>
      </c>
      <c r="BI382" s="94">
        <f>IF(N382="nulová",J382,0)</f>
        <v>0</v>
      </c>
      <c r="BJ382" s="17" t="s">
        <v>84</v>
      </c>
      <c r="BK382" s="94">
        <f>ROUND(I382*H382,2)</f>
        <v>0</v>
      </c>
      <c r="BL382" s="17" t="s">
        <v>214</v>
      </c>
      <c r="BM382" s="93" t="s">
        <v>706</v>
      </c>
    </row>
    <row r="383" spans="1:51" s="13" customFormat="1" ht="12">
      <c r="A383" s="463"/>
      <c r="B383" s="464"/>
      <c r="C383" s="463"/>
      <c r="D383" s="465" t="s">
        <v>150</v>
      </c>
      <c r="E383" s="466" t="s">
        <v>1</v>
      </c>
      <c r="F383" s="467" t="s">
        <v>683</v>
      </c>
      <c r="G383" s="463"/>
      <c r="H383" s="468">
        <v>79.05</v>
      </c>
      <c r="I383" s="96"/>
      <c r="J383" s="463"/>
      <c r="K383" s="463"/>
      <c r="L383" s="464"/>
      <c r="M383" s="469"/>
      <c r="N383" s="470"/>
      <c r="O383" s="470"/>
      <c r="P383" s="470"/>
      <c r="Q383" s="470"/>
      <c r="R383" s="470"/>
      <c r="S383" s="470"/>
      <c r="T383" s="471"/>
      <c r="U383" s="463"/>
      <c r="V383" s="463"/>
      <c r="AT383" s="95" t="s">
        <v>150</v>
      </c>
      <c r="AU383" s="95" t="s">
        <v>86</v>
      </c>
      <c r="AV383" s="13" t="s">
        <v>86</v>
      </c>
      <c r="AW383" s="13" t="s">
        <v>32</v>
      </c>
      <c r="AX383" s="13" t="s">
        <v>84</v>
      </c>
      <c r="AY383" s="95" t="s">
        <v>141</v>
      </c>
    </row>
    <row r="384" spans="1:65" s="2" customFormat="1" ht="24">
      <c r="A384" s="377"/>
      <c r="B384" s="378"/>
      <c r="C384" s="452" t="s">
        <v>707</v>
      </c>
      <c r="D384" s="452" t="s">
        <v>143</v>
      </c>
      <c r="E384" s="453" t="s">
        <v>708</v>
      </c>
      <c r="F384" s="454" t="s">
        <v>709</v>
      </c>
      <c r="G384" s="455" t="s">
        <v>331</v>
      </c>
      <c r="H384" s="456">
        <v>93</v>
      </c>
      <c r="I384" s="92"/>
      <c r="J384" s="457">
        <f>ROUND(I384*H384,2)</f>
        <v>0</v>
      </c>
      <c r="K384" s="454" t="s">
        <v>1</v>
      </c>
      <c r="L384" s="378"/>
      <c r="M384" s="458" t="s">
        <v>1</v>
      </c>
      <c r="N384" s="459" t="s">
        <v>41</v>
      </c>
      <c r="O384" s="460"/>
      <c r="P384" s="461">
        <f>O384*H384</f>
        <v>0</v>
      </c>
      <c r="Q384" s="461">
        <v>0.00016</v>
      </c>
      <c r="R384" s="461">
        <f>Q384*H384</f>
        <v>0.01488</v>
      </c>
      <c r="S384" s="461">
        <v>0</v>
      </c>
      <c r="T384" s="462">
        <f>S384*H384</f>
        <v>0</v>
      </c>
      <c r="U384" s="377"/>
      <c r="V384" s="377"/>
      <c r="W384" s="31"/>
      <c r="X384" s="31"/>
      <c r="Y384" s="31"/>
      <c r="Z384" s="31"/>
      <c r="AA384" s="31"/>
      <c r="AB384" s="31"/>
      <c r="AC384" s="31"/>
      <c r="AD384" s="31"/>
      <c r="AE384" s="31"/>
      <c r="AR384" s="93" t="s">
        <v>214</v>
      </c>
      <c r="AT384" s="93" t="s">
        <v>143</v>
      </c>
      <c r="AU384" s="93" t="s">
        <v>86</v>
      </c>
      <c r="AY384" s="17" t="s">
        <v>141</v>
      </c>
      <c r="BE384" s="94">
        <f>IF(N384="základní",J384,0)</f>
        <v>0</v>
      </c>
      <c r="BF384" s="94">
        <f>IF(N384="snížená",J384,0)</f>
        <v>0</v>
      </c>
      <c r="BG384" s="94">
        <f>IF(N384="zákl. přenesená",J384,0)</f>
        <v>0</v>
      </c>
      <c r="BH384" s="94">
        <f>IF(N384="sníž. přenesená",J384,0)</f>
        <v>0</v>
      </c>
      <c r="BI384" s="94">
        <f>IF(N384="nulová",J384,0)</f>
        <v>0</v>
      </c>
      <c r="BJ384" s="17" t="s">
        <v>84</v>
      </c>
      <c r="BK384" s="94">
        <f>ROUND(I384*H384,2)</f>
        <v>0</v>
      </c>
      <c r="BL384" s="17" t="s">
        <v>214</v>
      </c>
      <c r="BM384" s="93" t="s">
        <v>710</v>
      </c>
    </row>
    <row r="385" spans="1:51" s="13" customFormat="1" ht="12">
      <c r="A385" s="463"/>
      <c r="B385" s="464"/>
      <c r="C385" s="463"/>
      <c r="D385" s="465" t="s">
        <v>150</v>
      </c>
      <c r="E385" s="466" t="s">
        <v>1</v>
      </c>
      <c r="F385" s="467" t="s">
        <v>711</v>
      </c>
      <c r="G385" s="463"/>
      <c r="H385" s="468">
        <v>93</v>
      </c>
      <c r="I385" s="96"/>
      <c r="J385" s="463"/>
      <c r="K385" s="463"/>
      <c r="L385" s="464"/>
      <c r="M385" s="469"/>
      <c r="N385" s="470"/>
      <c r="O385" s="470"/>
      <c r="P385" s="470"/>
      <c r="Q385" s="470"/>
      <c r="R385" s="470"/>
      <c r="S385" s="470"/>
      <c r="T385" s="471"/>
      <c r="U385" s="463"/>
      <c r="V385" s="463"/>
      <c r="AT385" s="95" t="s">
        <v>150</v>
      </c>
      <c r="AU385" s="95" t="s">
        <v>86</v>
      </c>
      <c r="AV385" s="13" t="s">
        <v>86</v>
      </c>
      <c r="AW385" s="13" t="s">
        <v>32</v>
      </c>
      <c r="AX385" s="13" t="s">
        <v>84</v>
      </c>
      <c r="AY385" s="95" t="s">
        <v>141</v>
      </c>
    </row>
    <row r="386" spans="1:65" s="2" customFormat="1" ht="33" customHeight="1">
      <c r="A386" s="377"/>
      <c r="B386" s="378"/>
      <c r="C386" s="452" t="s">
        <v>712</v>
      </c>
      <c r="D386" s="452" t="s">
        <v>143</v>
      </c>
      <c r="E386" s="453" t="s">
        <v>713</v>
      </c>
      <c r="F386" s="454" t="s">
        <v>714</v>
      </c>
      <c r="G386" s="455" t="s">
        <v>222</v>
      </c>
      <c r="H386" s="456">
        <v>57.915</v>
      </c>
      <c r="I386" s="92"/>
      <c r="J386" s="457">
        <f>ROUND(I386*H386,2)</f>
        <v>0</v>
      </c>
      <c r="K386" s="454" t="s">
        <v>147</v>
      </c>
      <c r="L386" s="378"/>
      <c r="M386" s="458" t="s">
        <v>1</v>
      </c>
      <c r="N386" s="459" t="s">
        <v>41</v>
      </c>
      <c r="O386" s="460"/>
      <c r="P386" s="461">
        <f>O386*H386</f>
        <v>0</v>
      </c>
      <c r="Q386" s="461">
        <v>0</v>
      </c>
      <c r="R386" s="461">
        <f>Q386*H386</f>
        <v>0</v>
      </c>
      <c r="S386" s="461">
        <v>0</v>
      </c>
      <c r="T386" s="462">
        <f>S386*H386</f>
        <v>0</v>
      </c>
      <c r="U386" s="377"/>
      <c r="V386" s="377"/>
      <c r="W386" s="31"/>
      <c r="X386" s="31"/>
      <c r="Y386" s="31"/>
      <c r="Z386" s="31"/>
      <c r="AA386" s="31"/>
      <c r="AB386" s="31"/>
      <c r="AC386" s="31"/>
      <c r="AD386" s="31"/>
      <c r="AE386" s="31"/>
      <c r="AR386" s="93" t="s">
        <v>214</v>
      </c>
      <c r="AT386" s="93" t="s">
        <v>143</v>
      </c>
      <c r="AU386" s="93" t="s">
        <v>86</v>
      </c>
      <c r="AY386" s="17" t="s">
        <v>141</v>
      </c>
      <c r="BE386" s="94">
        <f>IF(N386="základní",J386,0)</f>
        <v>0</v>
      </c>
      <c r="BF386" s="94">
        <f>IF(N386="snížená",J386,0)</f>
        <v>0</v>
      </c>
      <c r="BG386" s="94">
        <f>IF(N386="zákl. přenesená",J386,0)</f>
        <v>0</v>
      </c>
      <c r="BH386" s="94">
        <f>IF(N386="sníž. přenesená",J386,0)</f>
        <v>0</v>
      </c>
      <c r="BI386" s="94">
        <f>IF(N386="nulová",J386,0)</f>
        <v>0</v>
      </c>
      <c r="BJ386" s="17" t="s">
        <v>84</v>
      </c>
      <c r="BK386" s="94">
        <f>ROUND(I386*H386,2)</f>
        <v>0</v>
      </c>
      <c r="BL386" s="17" t="s">
        <v>214</v>
      </c>
      <c r="BM386" s="93" t="s">
        <v>715</v>
      </c>
    </row>
    <row r="387" spans="1:51" s="13" customFormat="1" ht="12">
      <c r="A387" s="463"/>
      <c r="B387" s="464"/>
      <c r="C387" s="463"/>
      <c r="D387" s="465" t="s">
        <v>150</v>
      </c>
      <c r="E387" s="466" t="s">
        <v>1</v>
      </c>
      <c r="F387" s="467" t="s">
        <v>716</v>
      </c>
      <c r="G387" s="463"/>
      <c r="H387" s="468">
        <v>57.915</v>
      </c>
      <c r="I387" s="96"/>
      <c r="J387" s="463"/>
      <c r="K387" s="463"/>
      <c r="L387" s="464"/>
      <c r="M387" s="469"/>
      <c r="N387" s="470"/>
      <c r="O387" s="470"/>
      <c r="P387" s="470"/>
      <c r="Q387" s="470"/>
      <c r="R387" s="470"/>
      <c r="S387" s="470"/>
      <c r="T387" s="471"/>
      <c r="U387" s="463"/>
      <c r="V387" s="463"/>
      <c r="AT387" s="95" t="s">
        <v>150</v>
      </c>
      <c r="AU387" s="95" t="s">
        <v>86</v>
      </c>
      <c r="AV387" s="13" t="s">
        <v>86</v>
      </c>
      <c r="AW387" s="13" t="s">
        <v>32</v>
      </c>
      <c r="AX387" s="13" t="s">
        <v>84</v>
      </c>
      <c r="AY387" s="95" t="s">
        <v>141</v>
      </c>
    </row>
    <row r="388" spans="1:65" s="2" customFormat="1" ht="33" customHeight="1">
      <c r="A388" s="377"/>
      <c r="B388" s="378"/>
      <c r="C388" s="452" t="s">
        <v>717</v>
      </c>
      <c r="D388" s="452" t="s">
        <v>143</v>
      </c>
      <c r="E388" s="453" t="s">
        <v>718</v>
      </c>
      <c r="F388" s="454" t="s">
        <v>719</v>
      </c>
      <c r="G388" s="455" t="s">
        <v>222</v>
      </c>
      <c r="H388" s="456">
        <v>9.361</v>
      </c>
      <c r="I388" s="92"/>
      <c r="J388" s="457">
        <f>ROUND(I388*H388,2)</f>
        <v>0</v>
      </c>
      <c r="K388" s="454" t="s">
        <v>147</v>
      </c>
      <c r="L388" s="378"/>
      <c r="M388" s="458" t="s">
        <v>1</v>
      </c>
      <c r="N388" s="459" t="s">
        <v>41</v>
      </c>
      <c r="O388" s="460"/>
      <c r="P388" s="461">
        <f>O388*H388</f>
        <v>0</v>
      </c>
      <c r="Q388" s="461">
        <v>0</v>
      </c>
      <c r="R388" s="461">
        <f>Q388*H388</f>
        <v>0</v>
      </c>
      <c r="S388" s="461">
        <v>0</v>
      </c>
      <c r="T388" s="462">
        <f>S388*H388</f>
        <v>0</v>
      </c>
      <c r="U388" s="377"/>
      <c r="V388" s="377"/>
      <c r="W388" s="31"/>
      <c r="X388" s="31"/>
      <c r="Y388" s="31"/>
      <c r="Z388" s="31"/>
      <c r="AA388" s="31"/>
      <c r="AB388" s="31"/>
      <c r="AC388" s="31"/>
      <c r="AD388" s="31"/>
      <c r="AE388" s="31"/>
      <c r="AR388" s="93" t="s">
        <v>214</v>
      </c>
      <c r="AT388" s="93" t="s">
        <v>143</v>
      </c>
      <c r="AU388" s="93" t="s">
        <v>86</v>
      </c>
      <c r="AY388" s="17" t="s">
        <v>141</v>
      </c>
      <c r="BE388" s="94">
        <f>IF(N388="základní",J388,0)</f>
        <v>0</v>
      </c>
      <c r="BF388" s="94">
        <f>IF(N388="snížená",J388,0)</f>
        <v>0</v>
      </c>
      <c r="BG388" s="94">
        <f>IF(N388="zákl. přenesená",J388,0)</f>
        <v>0</v>
      </c>
      <c r="BH388" s="94">
        <f>IF(N388="sníž. přenesená",J388,0)</f>
        <v>0</v>
      </c>
      <c r="BI388" s="94">
        <f>IF(N388="nulová",J388,0)</f>
        <v>0</v>
      </c>
      <c r="BJ388" s="17" t="s">
        <v>84</v>
      </c>
      <c r="BK388" s="94">
        <f>ROUND(I388*H388,2)</f>
        <v>0</v>
      </c>
      <c r="BL388" s="17" t="s">
        <v>214</v>
      </c>
      <c r="BM388" s="93" t="s">
        <v>720</v>
      </c>
    </row>
    <row r="389" spans="1:51" s="13" customFormat="1" ht="12">
      <c r="A389" s="463"/>
      <c r="B389" s="464"/>
      <c r="C389" s="463"/>
      <c r="D389" s="465" t="s">
        <v>150</v>
      </c>
      <c r="E389" s="466" t="s">
        <v>1</v>
      </c>
      <c r="F389" s="467" t="s">
        <v>721</v>
      </c>
      <c r="G389" s="463"/>
      <c r="H389" s="468">
        <v>9.361</v>
      </c>
      <c r="I389" s="463"/>
      <c r="J389" s="463"/>
      <c r="K389" s="463"/>
      <c r="L389" s="464"/>
      <c r="M389" s="469"/>
      <c r="N389" s="470"/>
      <c r="O389" s="470"/>
      <c r="P389" s="470"/>
      <c r="Q389" s="470"/>
      <c r="R389" s="470"/>
      <c r="S389" s="470"/>
      <c r="T389" s="471"/>
      <c r="U389" s="463"/>
      <c r="V389" s="463"/>
      <c r="AT389" s="95" t="s">
        <v>150</v>
      </c>
      <c r="AU389" s="95" t="s">
        <v>86</v>
      </c>
      <c r="AV389" s="13" t="s">
        <v>86</v>
      </c>
      <c r="AW389" s="13" t="s">
        <v>32</v>
      </c>
      <c r="AX389" s="13" t="s">
        <v>84</v>
      </c>
      <c r="AY389" s="95" t="s">
        <v>141</v>
      </c>
    </row>
    <row r="390" spans="1:65" s="2" customFormat="1" ht="24">
      <c r="A390" s="377"/>
      <c r="B390" s="378"/>
      <c r="C390" s="452" t="s">
        <v>722</v>
      </c>
      <c r="D390" s="452" t="s">
        <v>143</v>
      </c>
      <c r="E390" s="453" t="s">
        <v>723</v>
      </c>
      <c r="F390" s="454" t="s">
        <v>724</v>
      </c>
      <c r="G390" s="455" t="s">
        <v>725</v>
      </c>
      <c r="H390" s="102"/>
      <c r="I390" s="92"/>
      <c r="J390" s="457">
        <f>ROUND(I390*H390,2)</f>
        <v>0</v>
      </c>
      <c r="K390" s="454" t="s">
        <v>147</v>
      </c>
      <c r="L390" s="378"/>
      <c r="M390" s="458" t="s">
        <v>1</v>
      </c>
      <c r="N390" s="459" t="s">
        <v>41</v>
      </c>
      <c r="O390" s="460"/>
      <c r="P390" s="461">
        <f>O390*H390</f>
        <v>0</v>
      </c>
      <c r="Q390" s="461">
        <v>0</v>
      </c>
      <c r="R390" s="461">
        <f>Q390*H390</f>
        <v>0</v>
      </c>
      <c r="S390" s="461">
        <v>0</v>
      </c>
      <c r="T390" s="462">
        <f>S390*H390</f>
        <v>0</v>
      </c>
      <c r="U390" s="377"/>
      <c r="V390" s="377"/>
      <c r="W390" s="31"/>
      <c r="X390" s="31"/>
      <c r="Y390" s="31"/>
      <c r="Z390" s="31"/>
      <c r="AA390" s="31"/>
      <c r="AB390" s="31"/>
      <c r="AC390" s="31"/>
      <c r="AD390" s="31"/>
      <c r="AE390" s="31"/>
      <c r="AR390" s="93" t="s">
        <v>214</v>
      </c>
      <c r="AT390" s="93" t="s">
        <v>143</v>
      </c>
      <c r="AU390" s="93" t="s">
        <v>86</v>
      </c>
      <c r="AY390" s="17" t="s">
        <v>141</v>
      </c>
      <c r="BE390" s="94">
        <f>IF(N390="základní",J390,0)</f>
        <v>0</v>
      </c>
      <c r="BF390" s="94">
        <f>IF(N390="snížená",J390,0)</f>
        <v>0</v>
      </c>
      <c r="BG390" s="94">
        <f>IF(N390="zákl. přenesená",J390,0)</f>
        <v>0</v>
      </c>
      <c r="BH390" s="94">
        <f>IF(N390="sníž. přenesená",J390,0)</f>
        <v>0</v>
      </c>
      <c r="BI390" s="94">
        <f>IF(N390="nulová",J390,0)</f>
        <v>0</v>
      </c>
      <c r="BJ390" s="17" t="s">
        <v>84</v>
      </c>
      <c r="BK390" s="94">
        <f>ROUND(I390*H390,2)</f>
        <v>0</v>
      </c>
      <c r="BL390" s="17" t="s">
        <v>214</v>
      </c>
      <c r="BM390" s="93" t="s">
        <v>726</v>
      </c>
    </row>
    <row r="391" spans="1:63" s="12" customFormat="1" ht="22.9" customHeight="1">
      <c r="A391" s="369"/>
      <c r="B391" s="442"/>
      <c r="C391" s="369"/>
      <c r="D391" s="443" t="s">
        <v>75</v>
      </c>
      <c r="E391" s="450" t="s">
        <v>727</v>
      </c>
      <c r="F391" s="450" t="s">
        <v>728</v>
      </c>
      <c r="G391" s="369"/>
      <c r="H391" s="369"/>
      <c r="I391" s="369"/>
      <c r="J391" s="451">
        <f>BK391</f>
        <v>0</v>
      </c>
      <c r="K391" s="369"/>
      <c r="L391" s="442"/>
      <c r="M391" s="446"/>
      <c r="N391" s="447"/>
      <c r="O391" s="447"/>
      <c r="P391" s="448">
        <f>SUM(P392:P422)</f>
        <v>118.574456</v>
      </c>
      <c r="Q391" s="447"/>
      <c r="R391" s="448">
        <f>SUM(R392:R422)</f>
        <v>6.593585879999999</v>
      </c>
      <c r="S391" s="447"/>
      <c r="T391" s="449">
        <f>SUM(T392:T422)</f>
        <v>0</v>
      </c>
      <c r="U391" s="369"/>
      <c r="V391" s="369"/>
      <c r="AR391" s="88" t="s">
        <v>86</v>
      </c>
      <c r="AT391" s="90" t="s">
        <v>75</v>
      </c>
      <c r="AU391" s="90" t="s">
        <v>84</v>
      </c>
      <c r="AY391" s="88" t="s">
        <v>141</v>
      </c>
      <c r="BK391" s="91">
        <f>SUM(BK392:BK422)</f>
        <v>0</v>
      </c>
    </row>
    <row r="392" spans="1:65" s="2" customFormat="1" ht="24">
      <c r="A392" s="377"/>
      <c r="B392" s="378"/>
      <c r="C392" s="452" t="s">
        <v>729</v>
      </c>
      <c r="D392" s="452" t="s">
        <v>143</v>
      </c>
      <c r="E392" s="453" t="s">
        <v>730</v>
      </c>
      <c r="F392" s="454" t="s">
        <v>731</v>
      </c>
      <c r="G392" s="455" t="s">
        <v>222</v>
      </c>
      <c r="H392" s="456">
        <v>573.86</v>
      </c>
      <c r="I392" s="92"/>
      <c r="J392" s="457">
        <f>ROUND(I392*H392,2)</f>
        <v>0</v>
      </c>
      <c r="K392" s="454" t="s">
        <v>147</v>
      </c>
      <c r="L392" s="378"/>
      <c r="M392" s="458" t="s">
        <v>1</v>
      </c>
      <c r="N392" s="459" t="s">
        <v>41</v>
      </c>
      <c r="O392" s="460"/>
      <c r="P392" s="461">
        <f>O392*H392</f>
        <v>0</v>
      </c>
      <c r="Q392" s="461">
        <v>0</v>
      </c>
      <c r="R392" s="461">
        <f>Q392*H392</f>
        <v>0</v>
      </c>
      <c r="S392" s="461">
        <v>0</v>
      </c>
      <c r="T392" s="462">
        <f>S392*H392</f>
        <v>0</v>
      </c>
      <c r="U392" s="377"/>
      <c r="V392" s="377"/>
      <c r="W392" s="31"/>
      <c r="X392" s="31"/>
      <c r="Y392" s="31"/>
      <c r="Z392" s="31"/>
      <c r="AA392" s="31"/>
      <c r="AB392" s="31"/>
      <c r="AC392" s="31"/>
      <c r="AD392" s="31"/>
      <c r="AE392" s="31"/>
      <c r="AR392" s="93" t="s">
        <v>214</v>
      </c>
      <c r="AT392" s="93" t="s">
        <v>143</v>
      </c>
      <c r="AU392" s="93" t="s">
        <v>86</v>
      </c>
      <c r="AY392" s="17" t="s">
        <v>141</v>
      </c>
      <c r="BE392" s="94">
        <f>IF(N392="základní",J392,0)</f>
        <v>0</v>
      </c>
      <c r="BF392" s="94">
        <f>IF(N392="snížená",J392,0)</f>
        <v>0</v>
      </c>
      <c r="BG392" s="94">
        <f>IF(N392="zákl. přenesená",J392,0)</f>
        <v>0</v>
      </c>
      <c r="BH392" s="94">
        <f>IF(N392="sníž. přenesená",J392,0)</f>
        <v>0</v>
      </c>
      <c r="BI392" s="94">
        <f>IF(N392="nulová",J392,0)</f>
        <v>0</v>
      </c>
      <c r="BJ392" s="17" t="s">
        <v>84</v>
      </c>
      <c r="BK392" s="94">
        <f>ROUND(I392*H392,2)</f>
        <v>0</v>
      </c>
      <c r="BL392" s="17" t="s">
        <v>214</v>
      </c>
      <c r="BM392" s="93" t="s">
        <v>732</v>
      </c>
    </row>
    <row r="393" spans="1:51" s="15" customFormat="1" ht="12">
      <c r="A393" s="480"/>
      <c r="B393" s="481"/>
      <c r="C393" s="480"/>
      <c r="D393" s="465" t="s">
        <v>150</v>
      </c>
      <c r="E393" s="482" t="s">
        <v>1</v>
      </c>
      <c r="F393" s="483" t="s">
        <v>733</v>
      </c>
      <c r="G393" s="480"/>
      <c r="H393" s="482" t="s">
        <v>1</v>
      </c>
      <c r="I393" s="480"/>
      <c r="J393" s="480"/>
      <c r="K393" s="480"/>
      <c r="L393" s="481"/>
      <c r="M393" s="484"/>
      <c r="N393" s="485"/>
      <c r="O393" s="485"/>
      <c r="P393" s="485"/>
      <c r="Q393" s="485"/>
      <c r="R393" s="485"/>
      <c r="S393" s="485"/>
      <c r="T393" s="486"/>
      <c r="U393" s="480"/>
      <c r="V393" s="480"/>
      <c r="AT393" s="99" t="s">
        <v>150</v>
      </c>
      <c r="AU393" s="99" t="s">
        <v>86</v>
      </c>
      <c r="AV393" s="15" t="s">
        <v>84</v>
      </c>
      <c r="AW393" s="15" t="s">
        <v>32</v>
      </c>
      <c r="AX393" s="15" t="s">
        <v>76</v>
      </c>
      <c r="AY393" s="99" t="s">
        <v>141</v>
      </c>
    </row>
    <row r="394" spans="1:51" s="13" customFormat="1" ht="33.75">
      <c r="A394" s="463"/>
      <c r="B394" s="464"/>
      <c r="C394" s="463"/>
      <c r="D394" s="465" t="s">
        <v>150</v>
      </c>
      <c r="E394" s="466" t="s">
        <v>1</v>
      </c>
      <c r="F394" s="467" t="s">
        <v>734</v>
      </c>
      <c r="G394" s="463"/>
      <c r="H394" s="468">
        <v>175.21</v>
      </c>
      <c r="I394" s="463"/>
      <c r="J394" s="463"/>
      <c r="K394" s="463"/>
      <c r="L394" s="464"/>
      <c r="M394" s="469"/>
      <c r="N394" s="470"/>
      <c r="O394" s="470"/>
      <c r="P394" s="470"/>
      <c r="Q394" s="470"/>
      <c r="R394" s="470"/>
      <c r="S394" s="470"/>
      <c r="T394" s="471"/>
      <c r="U394" s="463"/>
      <c r="V394" s="463"/>
      <c r="AT394" s="95" t="s">
        <v>150</v>
      </c>
      <c r="AU394" s="95" t="s">
        <v>86</v>
      </c>
      <c r="AV394" s="13" t="s">
        <v>86</v>
      </c>
      <c r="AW394" s="13" t="s">
        <v>32</v>
      </c>
      <c r="AX394" s="13" t="s">
        <v>76</v>
      </c>
      <c r="AY394" s="95" t="s">
        <v>141</v>
      </c>
    </row>
    <row r="395" spans="1:51" s="13" customFormat="1" ht="12">
      <c r="A395" s="463"/>
      <c r="B395" s="464"/>
      <c r="C395" s="463"/>
      <c r="D395" s="465" t="s">
        <v>150</v>
      </c>
      <c r="E395" s="466" t="s">
        <v>1</v>
      </c>
      <c r="F395" s="467" t="s">
        <v>735</v>
      </c>
      <c r="G395" s="463"/>
      <c r="H395" s="468">
        <v>194.9</v>
      </c>
      <c r="I395" s="463"/>
      <c r="J395" s="463"/>
      <c r="K395" s="463"/>
      <c r="L395" s="464"/>
      <c r="M395" s="469"/>
      <c r="N395" s="470"/>
      <c r="O395" s="470"/>
      <c r="P395" s="470"/>
      <c r="Q395" s="470"/>
      <c r="R395" s="470"/>
      <c r="S395" s="470"/>
      <c r="T395" s="471"/>
      <c r="U395" s="463"/>
      <c r="V395" s="463"/>
      <c r="AT395" s="95" t="s">
        <v>150</v>
      </c>
      <c r="AU395" s="95" t="s">
        <v>86</v>
      </c>
      <c r="AV395" s="13" t="s">
        <v>86</v>
      </c>
      <c r="AW395" s="13" t="s">
        <v>32</v>
      </c>
      <c r="AX395" s="13" t="s">
        <v>76</v>
      </c>
      <c r="AY395" s="95" t="s">
        <v>141</v>
      </c>
    </row>
    <row r="396" spans="1:51" s="13" customFormat="1" ht="33.75">
      <c r="A396" s="463"/>
      <c r="B396" s="464"/>
      <c r="C396" s="463"/>
      <c r="D396" s="465" t="s">
        <v>150</v>
      </c>
      <c r="E396" s="466" t="s">
        <v>1</v>
      </c>
      <c r="F396" s="467" t="s">
        <v>736</v>
      </c>
      <c r="G396" s="463"/>
      <c r="H396" s="468">
        <v>203.75</v>
      </c>
      <c r="I396" s="463"/>
      <c r="J396" s="463"/>
      <c r="K396" s="463"/>
      <c r="L396" s="464"/>
      <c r="M396" s="469"/>
      <c r="N396" s="470"/>
      <c r="O396" s="470"/>
      <c r="P396" s="470"/>
      <c r="Q396" s="470"/>
      <c r="R396" s="470"/>
      <c r="S396" s="470"/>
      <c r="T396" s="471"/>
      <c r="U396" s="463"/>
      <c r="V396" s="463"/>
      <c r="AT396" s="95" t="s">
        <v>150</v>
      </c>
      <c r="AU396" s="95" t="s">
        <v>86</v>
      </c>
      <c r="AV396" s="13" t="s">
        <v>86</v>
      </c>
      <c r="AW396" s="13" t="s">
        <v>32</v>
      </c>
      <c r="AX396" s="13" t="s">
        <v>76</v>
      </c>
      <c r="AY396" s="95" t="s">
        <v>141</v>
      </c>
    </row>
    <row r="397" spans="1:51" s="14" customFormat="1" ht="12">
      <c r="A397" s="472"/>
      <c r="B397" s="473"/>
      <c r="C397" s="472"/>
      <c r="D397" s="465" t="s">
        <v>150</v>
      </c>
      <c r="E397" s="474" t="s">
        <v>1</v>
      </c>
      <c r="F397" s="475" t="s">
        <v>159</v>
      </c>
      <c r="G397" s="472"/>
      <c r="H397" s="476">
        <v>573.86</v>
      </c>
      <c r="I397" s="472"/>
      <c r="J397" s="472"/>
      <c r="K397" s="472"/>
      <c r="L397" s="473"/>
      <c r="M397" s="477"/>
      <c r="N397" s="478"/>
      <c r="O397" s="478"/>
      <c r="P397" s="478"/>
      <c r="Q397" s="478"/>
      <c r="R397" s="478"/>
      <c r="S397" s="478"/>
      <c r="T397" s="479"/>
      <c r="U397" s="472"/>
      <c r="V397" s="472"/>
      <c r="AT397" s="97" t="s">
        <v>150</v>
      </c>
      <c r="AU397" s="97" t="s">
        <v>86</v>
      </c>
      <c r="AV397" s="14" t="s">
        <v>148</v>
      </c>
      <c r="AW397" s="14" t="s">
        <v>32</v>
      </c>
      <c r="AX397" s="14" t="s">
        <v>84</v>
      </c>
      <c r="AY397" s="97" t="s">
        <v>141</v>
      </c>
    </row>
    <row r="398" spans="1:65" s="2" customFormat="1" ht="24">
      <c r="A398" s="377"/>
      <c r="B398" s="378"/>
      <c r="C398" s="487" t="s">
        <v>737</v>
      </c>
      <c r="D398" s="487" t="s">
        <v>527</v>
      </c>
      <c r="E398" s="488" t="s">
        <v>738</v>
      </c>
      <c r="F398" s="489" t="s">
        <v>739</v>
      </c>
      <c r="G398" s="490" t="s">
        <v>222</v>
      </c>
      <c r="H398" s="491">
        <v>178.714</v>
      </c>
      <c r="I398" s="101"/>
      <c r="J398" s="492">
        <f>ROUND(I398*H398,2)</f>
        <v>0</v>
      </c>
      <c r="K398" s="489" t="s">
        <v>147</v>
      </c>
      <c r="L398" s="493"/>
      <c r="M398" s="494" t="s">
        <v>1</v>
      </c>
      <c r="N398" s="495" t="s">
        <v>41</v>
      </c>
      <c r="O398" s="460"/>
      <c r="P398" s="461">
        <f>O398*H398</f>
        <v>0</v>
      </c>
      <c r="Q398" s="461">
        <v>0.0043</v>
      </c>
      <c r="R398" s="461">
        <f>Q398*H398</f>
        <v>0.7684702</v>
      </c>
      <c r="S398" s="461">
        <v>0</v>
      </c>
      <c r="T398" s="462">
        <f>S398*H398</f>
        <v>0</v>
      </c>
      <c r="U398" s="377"/>
      <c r="V398" s="377"/>
      <c r="W398" s="31"/>
      <c r="X398" s="31"/>
      <c r="Y398" s="31"/>
      <c r="Z398" s="31"/>
      <c r="AA398" s="31"/>
      <c r="AB398" s="31"/>
      <c r="AC398" s="31"/>
      <c r="AD398" s="31"/>
      <c r="AE398" s="31"/>
      <c r="AR398" s="93" t="s">
        <v>293</v>
      </c>
      <c r="AT398" s="93" t="s">
        <v>527</v>
      </c>
      <c r="AU398" s="93" t="s">
        <v>86</v>
      </c>
      <c r="AY398" s="17" t="s">
        <v>141</v>
      </c>
      <c r="BE398" s="94">
        <f>IF(N398="základní",J398,0)</f>
        <v>0</v>
      </c>
      <c r="BF398" s="94">
        <f>IF(N398="snížená",J398,0)</f>
        <v>0</v>
      </c>
      <c r="BG398" s="94">
        <f>IF(N398="zákl. přenesená",J398,0)</f>
        <v>0</v>
      </c>
      <c r="BH398" s="94">
        <f>IF(N398="sníž. přenesená",J398,0)</f>
        <v>0</v>
      </c>
      <c r="BI398" s="94">
        <f>IF(N398="nulová",J398,0)</f>
        <v>0</v>
      </c>
      <c r="BJ398" s="17" t="s">
        <v>84</v>
      </c>
      <c r="BK398" s="94">
        <f>ROUND(I398*H398,2)</f>
        <v>0</v>
      </c>
      <c r="BL398" s="17" t="s">
        <v>214</v>
      </c>
      <c r="BM398" s="93" t="s">
        <v>740</v>
      </c>
    </row>
    <row r="399" spans="1:51" s="13" customFormat="1" ht="12">
      <c r="A399" s="463"/>
      <c r="B399" s="464"/>
      <c r="C399" s="463"/>
      <c r="D399" s="465" t="s">
        <v>150</v>
      </c>
      <c r="E399" s="463"/>
      <c r="F399" s="467" t="s">
        <v>741</v>
      </c>
      <c r="G399" s="463"/>
      <c r="H399" s="468">
        <v>178.714</v>
      </c>
      <c r="I399" s="463"/>
      <c r="J399" s="463"/>
      <c r="K399" s="463"/>
      <c r="L399" s="464"/>
      <c r="M399" s="469"/>
      <c r="N399" s="470"/>
      <c r="O399" s="470"/>
      <c r="P399" s="470"/>
      <c r="Q399" s="470"/>
      <c r="R399" s="470"/>
      <c r="S399" s="470"/>
      <c r="T399" s="471"/>
      <c r="U399" s="463"/>
      <c r="V399" s="463"/>
      <c r="AT399" s="95" t="s">
        <v>150</v>
      </c>
      <c r="AU399" s="95" t="s">
        <v>86</v>
      </c>
      <c r="AV399" s="13" t="s">
        <v>86</v>
      </c>
      <c r="AW399" s="13" t="s">
        <v>3</v>
      </c>
      <c r="AX399" s="13" t="s">
        <v>84</v>
      </c>
      <c r="AY399" s="95" t="s">
        <v>141</v>
      </c>
    </row>
    <row r="400" spans="1:65" s="2" customFormat="1" ht="24">
      <c r="A400" s="377"/>
      <c r="B400" s="378"/>
      <c r="C400" s="487" t="s">
        <v>742</v>
      </c>
      <c r="D400" s="487" t="s">
        <v>527</v>
      </c>
      <c r="E400" s="488" t="s">
        <v>743</v>
      </c>
      <c r="F400" s="489" t="s">
        <v>744</v>
      </c>
      <c r="G400" s="490" t="s">
        <v>222</v>
      </c>
      <c r="H400" s="491">
        <v>198.798</v>
      </c>
      <c r="I400" s="101"/>
      <c r="J400" s="492">
        <f>ROUND(I400*H400,2)</f>
        <v>0</v>
      </c>
      <c r="K400" s="489" t="s">
        <v>147</v>
      </c>
      <c r="L400" s="493"/>
      <c r="M400" s="494" t="s">
        <v>1</v>
      </c>
      <c r="N400" s="495" t="s">
        <v>41</v>
      </c>
      <c r="O400" s="460"/>
      <c r="P400" s="461">
        <f>O400*H400</f>
        <v>0</v>
      </c>
      <c r="Q400" s="461">
        <v>0.0021</v>
      </c>
      <c r="R400" s="461">
        <f>Q400*H400</f>
        <v>0.41747579999999995</v>
      </c>
      <c r="S400" s="461">
        <v>0</v>
      </c>
      <c r="T400" s="462">
        <f>S400*H400</f>
        <v>0</v>
      </c>
      <c r="U400" s="377"/>
      <c r="V400" s="377"/>
      <c r="W400" s="31"/>
      <c r="X400" s="31"/>
      <c r="Y400" s="31"/>
      <c r="Z400" s="31"/>
      <c r="AA400" s="31"/>
      <c r="AB400" s="31"/>
      <c r="AC400" s="31"/>
      <c r="AD400" s="31"/>
      <c r="AE400" s="31"/>
      <c r="AR400" s="93" t="s">
        <v>293</v>
      </c>
      <c r="AT400" s="93" t="s">
        <v>527</v>
      </c>
      <c r="AU400" s="93" t="s">
        <v>86</v>
      </c>
      <c r="AY400" s="17" t="s">
        <v>141</v>
      </c>
      <c r="BE400" s="94">
        <f>IF(N400="základní",J400,0)</f>
        <v>0</v>
      </c>
      <c r="BF400" s="94">
        <f>IF(N400="snížená",J400,0)</f>
        <v>0</v>
      </c>
      <c r="BG400" s="94">
        <f>IF(N400="zákl. přenesená",J400,0)</f>
        <v>0</v>
      </c>
      <c r="BH400" s="94">
        <f>IF(N400="sníž. přenesená",J400,0)</f>
        <v>0</v>
      </c>
      <c r="BI400" s="94">
        <f>IF(N400="nulová",J400,0)</f>
        <v>0</v>
      </c>
      <c r="BJ400" s="17" t="s">
        <v>84</v>
      </c>
      <c r="BK400" s="94">
        <f>ROUND(I400*H400,2)</f>
        <v>0</v>
      </c>
      <c r="BL400" s="17" t="s">
        <v>214</v>
      </c>
      <c r="BM400" s="93" t="s">
        <v>745</v>
      </c>
    </row>
    <row r="401" spans="1:51" s="13" customFormat="1" ht="12">
      <c r="A401" s="463"/>
      <c r="B401" s="464"/>
      <c r="C401" s="463"/>
      <c r="D401" s="465" t="s">
        <v>150</v>
      </c>
      <c r="E401" s="463"/>
      <c r="F401" s="467" t="s">
        <v>746</v>
      </c>
      <c r="G401" s="463"/>
      <c r="H401" s="468">
        <v>198.798</v>
      </c>
      <c r="I401" s="96"/>
      <c r="J401" s="463"/>
      <c r="K401" s="463"/>
      <c r="L401" s="464"/>
      <c r="M401" s="469"/>
      <c r="N401" s="470"/>
      <c r="O401" s="470"/>
      <c r="P401" s="470"/>
      <c r="Q401" s="470"/>
      <c r="R401" s="470"/>
      <c r="S401" s="470"/>
      <c r="T401" s="471"/>
      <c r="U401" s="463"/>
      <c r="V401" s="463"/>
      <c r="AT401" s="95" t="s">
        <v>150</v>
      </c>
      <c r="AU401" s="95" t="s">
        <v>86</v>
      </c>
      <c r="AV401" s="13" t="s">
        <v>86</v>
      </c>
      <c r="AW401" s="13" t="s">
        <v>3</v>
      </c>
      <c r="AX401" s="13" t="s">
        <v>84</v>
      </c>
      <c r="AY401" s="95" t="s">
        <v>141</v>
      </c>
    </row>
    <row r="402" spans="1:65" s="2" customFormat="1" ht="24">
      <c r="A402" s="377"/>
      <c r="B402" s="378"/>
      <c r="C402" s="487" t="s">
        <v>747</v>
      </c>
      <c r="D402" s="487" t="s">
        <v>527</v>
      </c>
      <c r="E402" s="488" t="s">
        <v>748</v>
      </c>
      <c r="F402" s="489" t="s">
        <v>749</v>
      </c>
      <c r="G402" s="490" t="s">
        <v>222</v>
      </c>
      <c r="H402" s="491">
        <v>207.825</v>
      </c>
      <c r="I402" s="101"/>
      <c r="J402" s="492">
        <f>ROUND(I402*H402,2)</f>
        <v>0</v>
      </c>
      <c r="K402" s="489" t="s">
        <v>1</v>
      </c>
      <c r="L402" s="493"/>
      <c r="M402" s="494" t="s">
        <v>1</v>
      </c>
      <c r="N402" s="495" t="s">
        <v>41</v>
      </c>
      <c r="O402" s="460"/>
      <c r="P402" s="461">
        <f>O402*H402</f>
        <v>0</v>
      </c>
      <c r="Q402" s="461">
        <v>0.004</v>
      </c>
      <c r="R402" s="461">
        <f>Q402*H402</f>
        <v>0.8312999999999999</v>
      </c>
      <c r="S402" s="461">
        <v>0</v>
      </c>
      <c r="T402" s="462">
        <f>S402*H402</f>
        <v>0</v>
      </c>
      <c r="U402" s="377"/>
      <c r="V402" s="377"/>
      <c r="W402" s="31"/>
      <c r="X402" s="31"/>
      <c r="Y402" s="31"/>
      <c r="Z402" s="31"/>
      <c r="AA402" s="31"/>
      <c r="AB402" s="31"/>
      <c r="AC402" s="31"/>
      <c r="AD402" s="31"/>
      <c r="AE402" s="31"/>
      <c r="AR402" s="93" t="s">
        <v>293</v>
      </c>
      <c r="AT402" s="93" t="s">
        <v>527</v>
      </c>
      <c r="AU402" s="93" t="s">
        <v>86</v>
      </c>
      <c r="AY402" s="17" t="s">
        <v>141</v>
      </c>
      <c r="BE402" s="94">
        <f>IF(N402="základní",J402,0)</f>
        <v>0</v>
      </c>
      <c r="BF402" s="94">
        <f>IF(N402="snížená",J402,0)</f>
        <v>0</v>
      </c>
      <c r="BG402" s="94">
        <f>IF(N402="zákl. přenesená",J402,0)</f>
        <v>0</v>
      </c>
      <c r="BH402" s="94">
        <f>IF(N402="sníž. přenesená",J402,0)</f>
        <v>0</v>
      </c>
      <c r="BI402" s="94">
        <f>IF(N402="nulová",J402,0)</f>
        <v>0</v>
      </c>
      <c r="BJ402" s="17" t="s">
        <v>84</v>
      </c>
      <c r="BK402" s="94">
        <f>ROUND(I402*H402,2)</f>
        <v>0</v>
      </c>
      <c r="BL402" s="17" t="s">
        <v>214</v>
      </c>
      <c r="BM402" s="93" t="s">
        <v>750</v>
      </c>
    </row>
    <row r="403" spans="1:51" s="13" customFormat="1" ht="12">
      <c r="A403" s="463"/>
      <c r="B403" s="464"/>
      <c r="C403" s="463"/>
      <c r="D403" s="465" t="s">
        <v>150</v>
      </c>
      <c r="E403" s="463"/>
      <c r="F403" s="467" t="s">
        <v>751</v>
      </c>
      <c r="G403" s="463"/>
      <c r="H403" s="468">
        <v>207.825</v>
      </c>
      <c r="I403" s="96"/>
      <c r="J403" s="463"/>
      <c r="K403" s="463"/>
      <c r="L403" s="464"/>
      <c r="M403" s="469"/>
      <c r="N403" s="470"/>
      <c r="O403" s="470"/>
      <c r="P403" s="470"/>
      <c r="Q403" s="470"/>
      <c r="R403" s="470"/>
      <c r="S403" s="470"/>
      <c r="T403" s="471"/>
      <c r="U403" s="463"/>
      <c r="V403" s="463"/>
      <c r="AT403" s="95" t="s">
        <v>150</v>
      </c>
      <c r="AU403" s="95" t="s">
        <v>86</v>
      </c>
      <c r="AV403" s="13" t="s">
        <v>86</v>
      </c>
      <c r="AW403" s="13" t="s">
        <v>3</v>
      </c>
      <c r="AX403" s="13" t="s">
        <v>84</v>
      </c>
      <c r="AY403" s="95" t="s">
        <v>141</v>
      </c>
    </row>
    <row r="404" spans="1:65" s="2" customFormat="1" ht="24">
      <c r="A404" s="377"/>
      <c r="B404" s="378"/>
      <c r="C404" s="452" t="s">
        <v>752</v>
      </c>
      <c r="D404" s="452" t="s">
        <v>143</v>
      </c>
      <c r="E404" s="453" t="s">
        <v>753</v>
      </c>
      <c r="F404" s="454" t="s">
        <v>754</v>
      </c>
      <c r="G404" s="455" t="s">
        <v>222</v>
      </c>
      <c r="H404" s="456">
        <v>66.08</v>
      </c>
      <c r="I404" s="92"/>
      <c r="J404" s="457">
        <f>ROUND(I404*H404,2)</f>
        <v>0</v>
      </c>
      <c r="K404" s="454" t="s">
        <v>147</v>
      </c>
      <c r="L404" s="378"/>
      <c r="M404" s="458" t="s">
        <v>1</v>
      </c>
      <c r="N404" s="459" t="s">
        <v>41</v>
      </c>
      <c r="O404" s="460"/>
      <c r="P404" s="461">
        <f>O404*H404</f>
        <v>0</v>
      </c>
      <c r="Q404" s="461">
        <v>0.0003</v>
      </c>
      <c r="R404" s="461">
        <f>Q404*H404</f>
        <v>0.019823999999999998</v>
      </c>
      <c r="S404" s="461">
        <v>0</v>
      </c>
      <c r="T404" s="462">
        <f>S404*H404</f>
        <v>0</v>
      </c>
      <c r="U404" s="377"/>
      <c r="V404" s="377"/>
      <c r="W404" s="31"/>
      <c r="X404" s="31"/>
      <c r="Y404" s="31"/>
      <c r="Z404" s="31"/>
      <c r="AA404" s="31"/>
      <c r="AB404" s="31"/>
      <c r="AC404" s="31"/>
      <c r="AD404" s="31"/>
      <c r="AE404" s="31"/>
      <c r="AR404" s="93" t="s">
        <v>214</v>
      </c>
      <c r="AT404" s="93" t="s">
        <v>143</v>
      </c>
      <c r="AU404" s="93" t="s">
        <v>86</v>
      </c>
      <c r="AY404" s="17" t="s">
        <v>141</v>
      </c>
      <c r="BE404" s="94">
        <f>IF(N404="základní",J404,0)</f>
        <v>0</v>
      </c>
      <c r="BF404" s="94">
        <f>IF(N404="snížená",J404,0)</f>
        <v>0</v>
      </c>
      <c r="BG404" s="94">
        <f>IF(N404="zákl. přenesená",J404,0)</f>
        <v>0</v>
      </c>
      <c r="BH404" s="94">
        <f>IF(N404="sníž. přenesená",J404,0)</f>
        <v>0</v>
      </c>
      <c r="BI404" s="94">
        <f>IF(N404="nulová",J404,0)</f>
        <v>0</v>
      </c>
      <c r="BJ404" s="17" t="s">
        <v>84</v>
      </c>
      <c r="BK404" s="94">
        <f>ROUND(I404*H404,2)</f>
        <v>0</v>
      </c>
      <c r="BL404" s="17" t="s">
        <v>214</v>
      </c>
      <c r="BM404" s="93" t="s">
        <v>755</v>
      </c>
    </row>
    <row r="405" spans="1:51" s="13" customFormat="1" ht="12">
      <c r="A405" s="463"/>
      <c r="B405" s="464"/>
      <c r="C405" s="463"/>
      <c r="D405" s="465" t="s">
        <v>150</v>
      </c>
      <c r="E405" s="466" t="s">
        <v>1</v>
      </c>
      <c r="F405" s="467" t="s">
        <v>756</v>
      </c>
      <c r="G405" s="463"/>
      <c r="H405" s="468">
        <v>66.08</v>
      </c>
      <c r="I405" s="96"/>
      <c r="J405" s="463"/>
      <c r="K405" s="463"/>
      <c r="L405" s="464"/>
      <c r="M405" s="469"/>
      <c r="N405" s="470"/>
      <c r="O405" s="470"/>
      <c r="P405" s="470"/>
      <c r="Q405" s="470"/>
      <c r="R405" s="470"/>
      <c r="S405" s="470"/>
      <c r="T405" s="471"/>
      <c r="U405" s="463"/>
      <c r="V405" s="463"/>
      <c r="AT405" s="95" t="s">
        <v>150</v>
      </c>
      <c r="AU405" s="95" t="s">
        <v>86</v>
      </c>
      <c r="AV405" s="13" t="s">
        <v>86</v>
      </c>
      <c r="AW405" s="13" t="s">
        <v>32</v>
      </c>
      <c r="AX405" s="13" t="s">
        <v>84</v>
      </c>
      <c r="AY405" s="95" t="s">
        <v>141</v>
      </c>
    </row>
    <row r="406" spans="1:65" s="2" customFormat="1" ht="44.25" customHeight="1">
      <c r="A406" s="377"/>
      <c r="B406" s="378"/>
      <c r="C406" s="487" t="s">
        <v>757</v>
      </c>
      <c r="D406" s="487" t="s">
        <v>527</v>
      </c>
      <c r="E406" s="488" t="s">
        <v>758</v>
      </c>
      <c r="F406" s="489" t="s">
        <v>759</v>
      </c>
      <c r="G406" s="490" t="s">
        <v>222</v>
      </c>
      <c r="H406" s="491">
        <v>34.692</v>
      </c>
      <c r="I406" s="101"/>
      <c r="J406" s="492">
        <f>ROUND(I406*H406,2)</f>
        <v>0</v>
      </c>
      <c r="K406" s="489" t="s">
        <v>1</v>
      </c>
      <c r="L406" s="493"/>
      <c r="M406" s="494" t="s">
        <v>1</v>
      </c>
      <c r="N406" s="495" t="s">
        <v>41</v>
      </c>
      <c r="O406" s="460"/>
      <c r="P406" s="461">
        <f>O406*H406</f>
        <v>0</v>
      </c>
      <c r="Q406" s="461">
        <v>0.005</v>
      </c>
      <c r="R406" s="461">
        <f>Q406*H406</f>
        <v>0.17346</v>
      </c>
      <c r="S406" s="461">
        <v>0</v>
      </c>
      <c r="T406" s="462">
        <f>S406*H406</f>
        <v>0</v>
      </c>
      <c r="U406" s="377"/>
      <c r="V406" s="377"/>
      <c r="W406" s="31"/>
      <c r="X406" s="31"/>
      <c r="Y406" s="31"/>
      <c r="Z406" s="31"/>
      <c r="AA406" s="31"/>
      <c r="AB406" s="31"/>
      <c r="AC406" s="31"/>
      <c r="AD406" s="31"/>
      <c r="AE406" s="31"/>
      <c r="AR406" s="93" t="s">
        <v>293</v>
      </c>
      <c r="AT406" s="93" t="s">
        <v>527</v>
      </c>
      <c r="AU406" s="93" t="s">
        <v>86</v>
      </c>
      <c r="AY406" s="17" t="s">
        <v>141</v>
      </c>
      <c r="BE406" s="94">
        <f>IF(N406="základní",J406,0)</f>
        <v>0</v>
      </c>
      <c r="BF406" s="94">
        <f>IF(N406="snížená",J406,0)</f>
        <v>0</v>
      </c>
      <c r="BG406" s="94">
        <f>IF(N406="zákl. přenesená",J406,0)</f>
        <v>0</v>
      </c>
      <c r="BH406" s="94">
        <f>IF(N406="sníž. přenesená",J406,0)</f>
        <v>0</v>
      </c>
      <c r="BI406" s="94">
        <f>IF(N406="nulová",J406,0)</f>
        <v>0</v>
      </c>
      <c r="BJ406" s="17" t="s">
        <v>84</v>
      </c>
      <c r="BK406" s="94">
        <f>ROUND(I406*H406,2)</f>
        <v>0</v>
      </c>
      <c r="BL406" s="17" t="s">
        <v>214</v>
      </c>
      <c r="BM406" s="93" t="s">
        <v>760</v>
      </c>
    </row>
    <row r="407" spans="1:51" s="13" customFormat="1" ht="12">
      <c r="A407" s="463"/>
      <c r="B407" s="464"/>
      <c r="C407" s="463"/>
      <c r="D407" s="465" t="s">
        <v>150</v>
      </c>
      <c r="E407" s="463"/>
      <c r="F407" s="467" t="s">
        <v>761</v>
      </c>
      <c r="G407" s="463"/>
      <c r="H407" s="468">
        <v>34.692</v>
      </c>
      <c r="I407" s="96"/>
      <c r="J407" s="463"/>
      <c r="K407" s="463"/>
      <c r="L407" s="464"/>
      <c r="M407" s="469"/>
      <c r="N407" s="470"/>
      <c r="O407" s="470"/>
      <c r="P407" s="470"/>
      <c r="Q407" s="470"/>
      <c r="R407" s="470"/>
      <c r="S407" s="470"/>
      <c r="T407" s="471"/>
      <c r="U407" s="463"/>
      <c r="V407" s="463"/>
      <c r="AT407" s="95" t="s">
        <v>150</v>
      </c>
      <c r="AU407" s="95" t="s">
        <v>86</v>
      </c>
      <c r="AV407" s="13" t="s">
        <v>86</v>
      </c>
      <c r="AW407" s="13" t="s">
        <v>3</v>
      </c>
      <c r="AX407" s="13" t="s">
        <v>84</v>
      </c>
      <c r="AY407" s="95" t="s">
        <v>141</v>
      </c>
    </row>
    <row r="408" spans="1:65" s="2" customFormat="1" ht="44.25" customHeight="1">
      <c r="A408" s="377"/>
      <c r="B408" s="378"/>
      <c r="C408" s="487" t="s">
        <v>762</v>
      </c>
      <c r="D408" s="487" t="s">
        <v>527</v>
      </c>
      <c r="E408" s="488" t="s">
        <v>763</v>
      </c>
      <c r="F408" s="489" t="s">
        <v>764</v>
      </c>
      <c r="G408" s="490" t="s">
        <v>222</v>
      </c>
      <c r="H408" s="491">
        <v>34.692</v>
      </c>
      <c r="I408" s="101"/>
      <c r="J408" s="492">
        <f>ROUND(I408*H408,2)</f>
        <v>0</v>
      </c>
      <c r="K408" s="489" t="s">
        <v>1</v>
      </c>
      <c r="L408" s="493"/>
      <c r="M408" s="494" t="s">
        <v>1</v>
      </c>
      <c r="N408" s="495" t="s">
        <v>41</v>
      </c>
      <c r="O408" s="460"/>
      <c r="P408" s="461">
        <f>O408*H408</f>
        <v>0</v>
      </c>
      <c r="Q408" s="461">
        <v>0.008</v>
      </c>
      <c r="R408" s="461">
        <f>Q408*H408</f>
        <v>0.277536</v>
      </c>
      <c r="S408" s="461">
        <v>0</v>
      </c>
      <c r="T408" s="462">
        <f>S408*H408</f>
        <v>0</v>
      </c>
      <c r="U408" s="377"/>
      <c r="V408" s="377"/>
      <c r="W408" s="31"/>
      <c r="X408" s="31"/>
      <c r="Y408" s="31"/>
      <c r="Z408" s="31"/>
      <c r="AA408" s="31"/>
      <c r="AB408" s="31"/>
      <c r="AC408" s="31"/>
      <c r="AD408" s="31"/>
      <c r="AE408" s="31"/>
      <c r="AR408" s="93" t="s">
        <v>293</v>
      </c>
      <c r="AT408" s="93" t="s">
        <v>527</v>
      </c>
      <c r="AU408" s="93" t="s">
        <v>86</v>
      </c>
      <c r="AY408" s="17" t="s">
        <v>141</v>
      </c>
      <c r="BE408" s="94">
        <f>IF(N408="základní",J408,0)</f>
        <v>0</v>
      </c>
      <c r="BF408" s="94">
        <f>IF(N408="snížená",J408,0)</f>
        <v>0</v>
      </c>
      <c r="BG408" s="94">
        <f>IF(N408="zákl. přenesená",J408,0)</f>
        <v>0</v>
      </c>
      <c r="BH408" s="94">
        <f>IF(N408="sníž. přenesená",J408,0)</f>
        <v>0</v>
      </c>
      <c r="BI408" s="94">
        <f>IF(N408="nulová",J408,0)</f>
        <v>0</v>
      </c>
      <c r="BJ408" s="17" t="s">
        <v>84</v>
      </c>
      <c r="BK408" s="94">
        <f>ROUND(I408*H408,2)</f>
        <v>0</v>
      </c>
      <c r="BL408" s="17" t="s">
        <v>214</v>
      </c>
      <c r="BM408" s="93" t="s">
        <v>765</v>
      </c>
    </row>
    <row r="409" spans="1:51" s="13" customFormat="1" ht="12">
      <c r="A409" s="463"/>
      <c r="B409" s="464"/>
      <c r="C409" s="463"/>
      <c r="D409" s="465" t="s">
        <v>150</v>
      </c>
      <c r="E409" s="463"/>
      <c r="F409" s="467" t="s">
        <v>761</v>
      </c>
      <c r="G409" s="463"/>
      <c r="H409" s="468">
        <v>34.692</v>
      </c>
      <c r="I409" s="96"/>
      <c r="J409" s="463"/>
      <c r="K409" s="463"/>
      <c r="L409" s="464"/>
      <c r="M409" s="469"/>
      <c r="N409" s="470"/>
      <c r="O409" s="470"/>
      <c r="P409" s="470"/>
      <c r="Q409" s="470"/>
      <c r="R409" s="470"/>
      <c r="S409" s="470"/>
      <c r="T409" s="471"/>
      <c r="U409" s="463"/>
      <c r="V409" s="463"/>
      <c r="AT409" s="95" t="s">
        <v>150</v>
      </c>
      <c r="AU409" s="95" t="s">
        <v>86</v>
      </c>
      <c r="AV409" s="13" t="s">
        <v>86</v>
      </c>
      <c r="AW409" s="13" t="s">
        <v>3</v>
      </c>
      <c r="AX409" s="13" t="s">
        <v>84</v>
      </c>
      <c r="AY409" s="95" t="s">
        <v>141</v>
      </c>
    </row>
    <row r="410" spans="1:65" s="2" customFormat="1" ht="24">
      <c r="A410" s="377"/>
      <c r="B410" s="378"/>
      <c r="C410" s="452" t="s">
        <v>766</v>
      </c>
      <c r="D410" s="452" t="s">
        <v>143</v>
      </c>
      <c r="E410" s="453" t="s">
        <v>767</v>
      </c>
      <c r="F410" s="454" t="s">
        <v>768</v>
      </c>
      <c r="G410" s="455" t="s">
        <v>222</v>
      </c>
      <c r="H410" s="456">
        <v>79.05</v>
      </c>
      <c r="I410" s="92"/>
      <c r="J410" s="457">
        <f>ROUND(I410*H410,2)</f>
        <v>0</v>
      </c>
      <c r="K410" s="454" t="s">
        <v>147</v>
      </c>
      <c r="L410" s="378"/>
      <c r="M410" s="458" t="s">
        <v>1</v>
      </c>
      <c r="N410" s="459" t="s">
        <v>41</v>
      </c>
      <c r="O410" s="460"/>
      <c r="P410" s="461">
        <f>O410*H410</f>
        <v>0</v>
      </c>
      <c r="Q410" s="461">
        <v>0.006</v>
      </c>
      <c r="R410" s="461">
        <f>Q410*H410</f>
        <v>0.4743</v>
      </c>
      <c r="S410" s="461">
        <v>0</v>
      </c>
      <c r="T410" s="462">
        <f>S410*H410</f>
        <v>0</v>
      </c>
      <c r="U410" s="377"/>
      <c r="V410" s="377"/>
      <c r="W410" s="31"/>
      <c r="X410" s="31"/>
      <c r="Y410" s="31"/>
      <c r="Z410" s="31"/>
      <c r="AA410" s="31"/>
      <c r="AB410" s="31"/>
      <c r="AC410" s="31"/>
      <c r="AD410" s="31"/>
      <c r="AE410" s="31"/>
      <c r="AR410" s="93" t="s">
        <v>214</v>
      </c>
      <c r="AT410" s="93" t="s">
        <v>143</v>
      </c>
      <c r="AU410" s="93" t="s">
        <v>86</v>
      </c>
      <c r="AY410" s="17" t="s">
        <v>141</v>
      </c>
      <c r="BE410" s="94">
        <f>IF(N410="základní",J410,0)</f>
        <v>0</v>
      </c>
      <c r="BF410" s="94">
        <f>IF(N410="snížená",J410,0)</f>
        <v>0</v>
      </c>
      <c r="BG410" s="94">
        <f>IF(N410="zákl. přenesená",J410,0)</f>
        <v>0</v>
      </c>
      <c r="BH410" s="94">
        <f>IF(N410="sníž. přenesená",J410,0)</f>
        <v>0</v>
      </c>
      <c r="BI410" s="94">
        <f>IF(N410="nulová",J410,0)</f>
        <v>0</v>
      </c>
      <c r="BJ410" s="17" t="s">
        <v>84</v>
      </c>
      <c r="BK410" s="94">
        <f>ROUND(I410*H410,2)</f>
        <v>0</v>
      </c>
      <c r="BL410" s="17" t="s">
        <v>214</v>
      </c>
      <c r="BM410" s="93" t="s">
        <v>769</v>
      </c>
    </row>
    <row r="411" spans="1:51" s="13" customFormat="1" ht="12">
      <c r="A411" s="463"/>
      <c r="B411" s="464"/>
      <c r="C411" s="463"/>
      <c r="D411" s="465" t="s">
        <v>150</v>
      </c>
      <c r="E411" s="466" t="s">
        <v>1</v>
      </c>
      <c r="F411" s="467" t="s">
        <v>770</v>
      </c>
      <c r="G411" s="463"/>
      <c r="H411" s="468">
        <v>79.05</v>
      </c>
      <c r="I411" s="96"/>
      <c r="J411" s="463"/>
      <c r="K411" s="463"/>
      <c r="L411" s="464"/>
      <c r="M411" s="469"/>
      <c r="N411" s="470"/>
      <c r="O411" s="470"/>
      <c r="P411" s="470"/>
      <c r="Q411" s="470"/>
      <c r="R411" s="470"/>
      <c r="S411" s="470"/>
      <c r="T411" s="471"/>
      <c r="U411" s="463"/>
      <c r="V411" s="463"/>
      <c r="AT411" s="95" t="s">
        <v>150</v>
      </c>
      <c r="AU411" s="95" t="s">
        <v>86</v>
      </c>
      <c r="AV411" s="13" t="s">
        <v>86</v>
      </c>
      <c r="AW411" s="13" t="s">
        <v>32</v>
      </c>
      <c r="AX411" s="13" t="s">
        <v>84</v>
      </c>
      <c r="AY411" s="95" t="s">
        <v>141</v>
      </c>
    </row>
    <row r="412" spans="1:65" s="2" customFormat="1" ht="24">
      <c r="A412" s="377"/>
      <c r="B412" s="378"/>
      <c r="C412" s="487" t="s">
        <v>771</v>
      </c>
      <c r="D412" s="487" t="s">
        <v>527</v>
      </c>
      <c r="E412" s="488" t="s">
        <v>772</v>
      </c>
      <c r="F412" s="489" t="s">
        <v>773</v>
      </c>
      <c r="G412" s="490" t="s">
        <v>222</v>
      </c>
      <c r="H412" s="491">
        <v>83.003</v>
      </c>
      <c r="I412" s="101"/>
      <c r="J412" s="492">
        <f>ROUND(I412*H412,2)</f>
        <v>0</v>
      </c>
      <c r="K412" s="489" t="s">
        <v>147</v>
      </c>
      <c r="L412" s="493"/>
      <c r="M412" s="494" t="s">
        <v>1</v>
      </c>
      <c r="N412" s="495" t="s">
        <v>41</v>
      </c>
      <c r="O412" s="460"/>
      <c r="P412" s="461">
        <f>O412*H412</f>
        <v>0</v>
      </c>
      <c r="Q412" s="461">
        <v>0.0024</v>
      </c>
      <c r="R412" s="461">
        <f>Q412*H412</f>
        <v>0.19920719999999997</v>
      </c>
      <c r="S412" s="461">
        <v>0</v>
      </c>
      <c r="T412" s="462">
        <f>S412*H412</f>
        <v>0</v>
      </c>
      <c r="U412" s="377"/>
      <c r="V412" s="377"/>
      <c r="W412" s="31"/>
      <c r="X412" s="31"/>
      <c r="Y412" s="31"/>
      <c r="Z412" s="31"/>
      <c r="AA412" s="31"/>
      <c r="AB412" s="31"/>
      <c r="AC412" s="31"/>
      <c r="AD412" s="31"/>
      <c r="AE412" s="31"/>
      <c r="AR412" s="93" t="s">
        <v>293</v>
      </c>
      <c r="AT412" s="93" t="s">
        <v>527</v>
      </c>
      <c r="AU412" s="93" t="s">
        <v>86</v>
      </c>
      <c r="AY412" s="17" t="s">
        <v>141</v>
      </c>
      <c r="BE412" s="94">
        <f>IF(N412="základní",J412,0)</f>
        <v>0</v>
      </c>
      <c r="BF412" s="94">
        <f>IF(N412="snížená",J412,0)</f>
        <v>0</v>
      </c>
      <c r="BG412" s="94">
        <f>IF(N412="zákl. přenesená",J412,0)</f>
        <v>0</v>
      </c>
      <c r="BH412" s="94">
        <f>IF(N412="sníž. přenesená",J412,0)</f>
        <v>0</v>
      </c>
      <c r="BI412" s="94">
        <f>IF(N412="nulová",J412,0)</f>
        <v>0</v>
      </c>
      <c r="BJ412" s="17" t="s">
        <v>84</v>
      </c>
      <c r="BK412" s="94">
        <f>ROUND(I412*H412,2)</f>
        <v>0</v>
      </c>
      <c r="BL412" s="17" t="s">
        <v>214</v>
      </c>
      <c r="BM412" s="93" t="s">
        <v>774</v>
      </c>
    </row>
    <row r="413" spans="1:51" s="13" customFormat="1" ht="12">
      <c r="A413" s="463"/>
      <c r="B413" s="464"/>
      <c r="C413" s="463"/>
      <c r="D413" s="465" t="s">
        <v>150</v>
      </c>
      <c r="E413" s="463"/>
      <c r="F413" s="467" t="s">
        <v>775</v>
      </c>
      <c r="G413" s="463"/>
      <c r="H413" s="468">
        <v>83.003</v>
      </c>
      <c r="I413" s="96"/>
      <c r="J413" s="463"/>
      <c r="K413" s="463"/>
      <c r="L413" s="464"/>
      <c r="M413" s="469"/>
      <c r="N413" s="470"/>
      <c r="O413" s="470"/>
      <c r="P413" s="470"/>
      <c r="Q413" s="470"/>
      <c r="R413" s="470"/>
      <c r="S413" s="470"/>
      <c r="T413" s="471"/>
      <c r="U413" s="463"/>
      <c r="V413" s="463"/>
      <c r="AT413" s="95" t="s">
        <v>150</v>
      </c>
      <c r="AU413" s="95" t="s">
        <v>86</v>
      </c>
      <c r="AV413" s="13" t="s">
        <v>86</v>
      </c>
      <c r="AW413" s="13" t="s">
        <v>3</v>
      </c>
      <c r="AX413" s="13" t="s">
        <v>84</v>
      </c>
      <c r="AY413" s="95" t="s">
        <v>141</v>
      </c>
    </row>
    <row r="414" spans="1:65" s="2" customFormat="1" ht="24">
      <c r="A414" s="377"/>
      <c r="B414" s="378"/>
      <c r="C414" s="452" t="s">
        <v>776</v>
      </c>
      <c r="D414" s="452" t="s">
        <v>143</v>
      </c>
      <c r="E414" s="453" t="s">
        <v>777</v>
      </c>
      <c r="F414" s="454" t="s">
        <v>778</v>
      </c>
      <c r="G414" s="455" t="s">
        <v>222</v>
      </c>
      <c r="H414" s="456">
        <v>55.8</v>
      </c>
      <c r="I414" s="92"/>
      <c r="J414" s="457">
        <f>ROUND(I414*H414,2)</f>
        <v>0</v>
      </c>
      <c r="K414" s="454" t="s">
        <v>147</v>
      </c>
      <c r="L414" s="378"/>
      <c r="M414" s="458" t="s">
        <v>1</v>
      </c>
      <c r="N414" s="459" t="s">
        <v>41</v>
      </c>
      <c r="O414" s="460"/>
      <c r="P414" s="461">
        <f>O414*H414</f>
        <v>0</v>
      </c>
      <c r="Q414" s="461">
        <v>0</v>
      </c>
      <c r="R414" s="461">
        <f>Q414*H414</f>
        <v>0</v>
      </c>
      <c r="S414" s="461">
        <v>0</v>
      </c>
      <c r="T414" s="462">
        <f>S414*H414</f>
        <v>0</v>
      </c>
      <c r="U414" s="377"/>
      <c r="V414" s="377"/>
      <c r="W414" s="31"/>
      <c r="X414" s="31"/>
      <c r="Y414" s="31"/>
      <c r="Z414" s="31"/>
      <c r="AA414" s="31"/>
      <c r="AB414" s="31"/>
      <c r="AC414" s="31"/>
      <c r="AD414" s="31"/>
      <c r="AE414" s="31"/>
      <c r="AR414" s="93" t="s">
        <v>148</v>
      </c>
      <c r="AT414" s="93" t="s">
        <v>143</v>
      </c>
      <c r="AU414" s="93" t="s">
        <v>86</v>
      </c>
      <c r="AY414" s="17" t="s">
        <v>141</v>
      </c>
      <c r="BE414" s="94">
        <f>IF(N414="základní",J414,0)</f>
        <v>0</v>
      </c>
      <c r="BF414" s="94">
        <f>IF(N414="snížená",J414,0)</f>
        <v>0</v>
      </c>
      <c r="BG414" s="94">
        <f>IF(N414="zákl. přenesená",J414,0)</f>
        <v>0</v>
      </c>
      <c r="BH414" s="94">
        <f>IF(N414="sníž. přenesená",J414,0)</f>
        <v>0</v>
      </c>
      <c r="BI414" s="94">
        <f>IF(N414="nulová",J414,0)</f>
        <v>0</v>
      </c>
      <c r="BJ414" s="17" t="s">
        <v>84</v>
      </c>
      <c r="BK414" s="94">
        <f>ROUND(I414*H414,2)</f>
        <v>0</v>
      </c>
      <c r="BL414" s="17" t="s">
        <v>148</v>
      </c>
      <c r="BM414" s="93" t="s">
        <v>779</v>
      </c>
    </row>
    <row r="415" spans="1:51" s="13" customFormat="1" ht="12">
      <c r="A415" s="463"/>
      <c r="B415" s="464"/>
      <c r="C415" s="463"/>
      <c r="D415" s="465" t="s">
        <v>150</v>
      </c>
      <c r="E415" s="466" t="s">
        <v>1</v>
      </c>
      <c r="F415" s="467" t="s">
        <v>780</v>
      </c>
      <c r="G415" s="463"/>
      <c r="H415" s="468">
        <v>55.8</v>
      </c>
      <c r="I415" s="96"/>
      <c r="J415" s="463"/>
      <c r="K415" s="463"/>
      <c r="L415" s="464"/>
      <c r="M415" s="469"/>
      <c r="N415" s="470"/>
      <c r="O415" s="470"/>
      <c r="P415" s="470"/>
      <c r="Q415" s="470"/>
      <c r="R415" s="470"/>
      <c r="S415" s="470"/>
      <c r="T415" s="471"/>
      <c r="U415" s="463"/>
      <c r="V415" s="463"/>
      <c r="AT415" s="95" t="s">
        <v>150</v>
      </c>
      <c r="AU415" s="95" t="s">
        <v>86</v>
      </c>
      <c r="AV415" s="13" t="s">
        <v>86</v>
      </c>
      <c r="AW415" s="13" t="s">
        <v>32</v>
      </c>
      <c r="AX415" s="13" t="s">
        <v>84</v>
      </c>
      <c r="AY415" s="95" t="s">
        <v>141</v>
      </c>
    </row>
    <row r="416" spans="1:65" s="2" customFormat="1" ht="16.5" customHeight="1">
      <c r="A416" s="377"/>
      <c r="B416" s="378"/>
      <c r="C416" s="487" t="s">
        <v>781</v>
      </c>
      <c r="D416" s="487" t="s">
        <v>527</v>
      </c>
      <c r="E416" s="488" t="s">
        <v>782</v>
      </c>
      <c r="F416" s="489" t="s">
        <v>783</v>
      </c>
      <c r="G416" s="490" t="s">
        <v>222</v>
      </c>
      <c r="H416" s="491">
        <v>58.59</v>
      </c>
      <c r="I416" s="101"/>
      <c r="J416" s="492">
        <f>ROUND(I416*H416,2)</f>
        <v>0</v>
      </c>
      <c r="K416" s="489" t="s">
        <v>147</v>
      </c>
      <c r="L416" s="493"/>
      <c r="M416" s="494" t="s">
        <v>1</v>
      </c>
      <c r="N416" s="495" t="s">
        <v>41</v>
      </c>
      <c r="O416" s="460"/>
      <c r="P416" s="461">
        <f>O416*H416</f>
        <v>0</v>
      </c>
      <c r="Q416" s="461">
        <v>0.0023</v>
      </c>
      <c r="R416" s="461">
        <f>Q416*H416</f>
        <v>0.13475700000000002</v>
      </c>
      <c r="S416" s="461">
        <v>0</v>
      </c>
      <c r="T416" s="462">
        <f>S416*H416</f>
        <v>0</v>
      </c>
      <c r="U416" s="377"/>
      <c r="V416" s="377"/>
      <c r="W416" s="31"/>
      <c r="X416" s="31"/>
      <c r="Y416" s="31"/>
      <c r="Z416" s="31"/>
      <c r="AA416" s="31"/>
      <c r="AB416" s="31"/>
      <c r="AC416" s="31"/>
      <c r="AD416" s="31"/>
      <c r="AE416" s="31"/>
      <c r="AR416" s="93" t="s">
        <v>180</v>
      </c>
      <c r="AT416" s="93" t="s">
        <v>527</v>
      </c>
      <c r="AU416" s="93" t="s">
        <v>86</v>
      </c>
      <c r="AY416" s="17" t="s">
        <v>141</v>
      </c>
      <c r="BE416" s="94">
        <f>IF(N416="základní",J416,0)</f>
        <v>0</v>
      </c>
      <c r="BF416" s="94">
        <f>IF(N416="snížená",J416,0)</f>
        <v>0</v>
      </c>
      <c r="BG416" s="94">
        <f>IF(N416="zákl. přenesená",J416,0)</f>
        <v>0</v>
      </c>
      <c r="BH416" s="94">
        <f>IF(N416="sníž. přenesená",J416,0)</f>
        <v>0</v>
      </c>
      <c r="BI416" s="94">
        <f>IF(N416="nulová",J416,0)</f>
        <v>0</v>
      </c>
      <c r="BJ416" s="17" t="s">
        <v>84</v>
      </c>
      <c r="BK416" s="94">
        <f>ROUND(I416*H416,2)</f>
        <v>0</v>
      </c>
      <c r="BL416" s="17" t="s">
        <v>148</v>
      </c>
      <c r="BM416" s="93" t="s">
        <v>784</v>
      </c>
    </row>
    <row r="417" spans="1:51" s="13" customFormat="1" ht="12">
      <c r="A417" s="463"/>
      <c r="B417" s="464"/>
      <c r="C417" s="463"/>
      <c r="D417" s="465" t="s">
        <v>150</v>
      </c>
      <c r="E417" s="463"/>
      <c r="F417" s="467" t="s">
        <v>785</v>
      </c>
      <c r="G417" s="463"/>
      <c r="H417" s="468">
        <v>58.59</v>
      </c>
      <c r="I417" s="463"/>
      <c r="J417" s="463"/>
      <c r="K417" s="463"/>
      <c r="L417" s="464"/>
      <c r="M417" s="469"/>
      <c r="N417" s="470"/>
      <c r="O417" s="470"/>
      <c r="P417" s="470"/>
      <c r="Q417" s="470"/>
      <c r="R417" s="470"/>
      <c r="S417" s="470"/>
      <c r="T417" s="471"/>
      <c r="U417" s="463"/>
      <c r="V417" s="463"/>
      <c r="AT417" s="95" t="s">
        <v>150</v>
      </c>
      <c r="AU417" s="95" t="s">
        <v>86</v>
      </c>
      <c r="AV417" s="13" t="s">
        <v>86</v>
      </c>
      <c r="AW417" s="13" t="s">
        <v>3</v>
      </c>
      <c r="AX417" s="13" t="s">
        <v>84</v>
      </c>
      <c r="AY417" s="95" t="s">
        <v>141</v>
      </c>
    </row>
    <row r="418" spans="1:65" s="2" customFormat="1" ht="33" customHeight="1">
      <c r="A418" s="31"/>
      <c r="B418" s="550"/>
      <c r="C418" s="551">
        <v>261</v>
      </c>
      <c r="D418" s="551" t="s">
        <v>143</v>
      </c>
      <c r="E418" s="552" t="s">
        <v>2076</v>
      </c>
      <c r="F418" s="553" t="s">
        <v>2077</v>
      </c>
      <c r="G418" s="554" t="s">
        <v>222</v>
      </c>
      <c r="H418" s="555">
        <v>634.088</v>
      </c>
      <c r="I418" s="101"/>
      <c r="J418" s="556">
        <f>ROUND(I418*H418,2)</f>
        <v>0</v>
      </c>
      <c r="K418" s="553" t="s">
        <v>147</v>
      </c>
      <c r="L418" s="32"/>
      <c r="M418" s="557" t="s">
        <v>1</v>
      </c>
      <c r="N418" s="558" t="s">
        <v>41</v>
      </c>
      <c r="O418" s="559">
        <v>0.187</v>
      </c>
      <c r="P418" s="559">
        <f>O418*H418</f>
        <v>118.574456</v>
      </c>
      <c r="Q418" s="559">
        <v>0.00016</v>
      </c>
      <c r="R418" s="559">
        <f>Q418*H418</f>
        <v>0.10145408</v>
      </c>
      <c r="S418" s="559">
        <v>0</v>
      </c>
      <c r="T418" s="560">
        <f>S418*H418</f>
        <v>0</v>
      </c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R418" s="93" t="s">
        <v>214</v>
      </c>
      <c r="AT418" s="93" t="s">
        <v>143</v>
      </c>
      <c r="AU418" s="93" t="s">
        <v>86</v>
      </c>
      <c r="AY418" s="17" t="s">
        <v>141</v>
      </c>
      <c r="BE418" s="94">
        <f>IF(N418="základní",J418,0)</f>
        <v>0</v>
      </c>
      <c r="BF418" s="94">
        <f>IF(N418="snížená",J418,0)</f>
        <v>0</v>
      </c>
      <c r="BG418" s="94">
        <f>IF(N418="zákl. přenesená",J418,0)</f>
        <v>0</v>
      </c>
      <c r="BH418" s="94">
        <f>IF(N418="sníž. přenesená",J418,0)</f>
        <v>0</v>
      </c>
      <c r="BI418" s="94">
        <f>IF(N418="nulová",J418,0)</f>
        <v>0</v>
      </c>
      <c r="BJ418" s="17" t="s">
        <v>84</v>
      </c>
      <c r="BK418" s="94">
        <f>ROUND(I418*H418,2)</f>
        <v>0</v>
      </c>
      <c r="BL418" s="17" t="s">
        <v>214</v>
      </c>
      <c r="BM418" s="93" t="s">
        <v>2078</v>
      </c>
    </row>
    <row r="419" spans="2:51" s="13" customFormat="1" ht="12">
      <c r="B419" s="561"/>
      <c r="D419" s="562" t="s">
        <v>150</v>
      </c>
      <c r="F419" s="563" t="s">
        <v>2079</v>
      </c>
      <c r="H419" s="564">
        <v>634.088</v>
      </c>
      <c r="L419" s="561"/>
      <c r="M419" s="565"/>
      <c r="N419" s="566"/>
      <c r="O419" s="566"/>
      <c r="P419" s="566"/>
      <c r="Q419" s="566"/>
      <c r="R419" s="566"/>
      <c r="S419" s="566"/>
      <c r="T419" s="567"/>
      <c r="AT419" s="95" t="s">
        <v>150</v>
      </c>
      <c r="AU419" s="95" t="s">
        <v>86</v>
      </c>
      <c r="AV419" s="13" t="s">
        <v>86</v>
      </c>
      <c r="AW419" s="13" t="s">
        <v>3</v>
      </c>
      <c r="AX419" s="13" t="s">
        <v>84</v>
      </c>
      <c r="AY419" s="95" t="s">
        <v>141</v>
      </c>
    </row>
    <row r="420" spans="1:65" s="2" customFormat="1" ht="36">
      <c r="A420" s="31"/>
      <c r="B420" s="550"/>
      <c r="C420" s="568">
        <v>262</v>
      </c>
      <c r="D420" s="568" t="s">
        <v>527</v>
      </c>
      <c r="E420" s="569" t="s">
        <v>2080</v>
      </c>
      <c r="F420" s="570" t="s">
        <v>2081</v>
      </c>
      <c r="G420" s="571" t="s">
        <v>222</v>
      </c>
      <c r="H420" s="572">
        <v>665.792</v>
      </c>
      <c r="I420" s="92"/>
      <c r="J420" s="573">
        <f>ROUND(I420*H420,2)</f>
        <v>0</v>
      </c>
      <c r="K420" s="570" t="s">
        <v>147</v>
      </c>
      <c r="L420" s="574"/>
      <c r="M420" s="575" t="s">
        <v>1</v>
      </c>
      <c r="N420" s="576" t="s">
        <v>41</v>
      </c>
      <c r="O420" s="559">
        <v>0</v>
      </c>
      <c r="P420" s="559">
        <f>O420*H420</f>
        <v>0</v>
      </c>
      <c r="Q420" s="559">
        <v>0.0048</v>
      </c>
      <c r="R420" s="559">
        <f>Q420*H420</f>
        <v>3.1958016</v>
      </c>
      <c r="S420" s="559">
        <v>0</v>
      </c>
      <c r="T420" s="560">
        <f>S420*H420</f>
        <v>0</v>
      </c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R420" s="93" t="s">
        <v>293</v>
      </c>
      <c r="AT420" s="93" t="s">
        <v>527</v>
      </c>
      <c r="AU420" s="93" t="s">
        <v>86</v>
      </c>
      <c r="AY420" s="17" t="s">
        <v>141</v>
      </c>
      <c r="BE420" s="94">
        <f>IF(N420="základní",J420,0)</f>
        <v>0</v>
      </c>
      <c r="BF420" s="94">
        <f>IF(N420="snížená",J420,0)</f>
        <v>0</v>
      </c>
      <c r="BG420" s="94">
        <f>IF(N420="zákl. přenesená",J420,0)</f>
        <v>0</v>
      </c>
      <c r="BH420" s="94">
        <f>IF(N420="sníž. přenesená",J420,0)</f>
        <v>0</v>
      </c>
      <c r="BI420" s="94">
        <f>IF(N420="nulová",J420,0)</f>
        <v>0</v>
      </c>
      <c r="BJ420" s="17" t="s">
        <v>84</v>
      </c>
      <c r="BK420" s="94">
        <f>ROUND(I420*H420,2)</f>
        <v>0</v>
      </c>
      <c r="BL420" s="17" t="s">
        <v>214</v>
      </c>
      <c r="BM420" s="93" t="s">
        <v>2082</v>
      </c>
    </row>
    <row r="421" spans="2:51" s="13" customFormat="1" ht="12">
      <c r="B421" s="561"/>
      <c r="D421" s="562" t="s">
        <v>150</v>
      </c>
      <c r="F421" s="563" t="s">
        <v>2083</v>
      </c>
      <c r="H421" s="564">
        <v>665.7924</v>
      </c>
      <c r="L421" s="561"/>
      <c r="M421" s="565"/>
      <c r="N421" s="566"/>
      <c r="O421" s="566"/>
      <c r="P421" s="566"/>
      <c r="Q421" s="566"/>
      <c r="R421" s="566"/>
      <c r="S421" s="566"/>
      <c r="T421" s="567"/>
      <c r="AT421" s="95" t="s">
        <v>150</v>
      </c>
      <c r="AU421" s="95" t="s">
        <v>86</v>
      </c>
      <c r="AV421" s="13" t="s">
        <v>86</v>
      </c>
      <c r="AW421" s="13" t="s">
        <v>3</v>
      </c>
      <c r="AX421" s="13" t="s">
        <v>84</v>
      </c>
      <c r="AY421" s="95" t="s">
        <v>141</v>
      </c>
    </row>
    <row r="422" spans="1:65" s="2" customFormat="1" ht="24">
      <c r="A422" s="377"/>
      <c r="B422" s="378"/>
      <c r="C422" s="452" t="s">
        <v>786</v>
      </c>
      <c r="D422" s="452" t="s">
        <v>143</v>
      </c>
      <c r="E422" s="453" t="s">
        <v>787</v>
      </c>
      <c r="F422" s="454" t="s">
        <v>788</v>
      </c>
      <c r="G422" s="455" t="s">
        <v>725</v>
      </c>
      <c r="H422" s="102"/>
      <c r="I422" s="92"/>
      <c r="J422" s="457">
        <f>ROUND(I422*H422,2)</f>
        <v>0</v>
      </c>
      <c r="K422" s="454" t="s">
        <v>147</v>
      </c>
      <c r="L422" s="378"/>
      <c r="M422" s="458" t="s">
        <v>1</v>
      </c>
      <c r="N422" s="459" t="s">
        <v>41</v>
      </c>
      <c r="O422" s="460"/>
      <c r="P422" s="461">
        <f>O422*H422</f>
        <v>0</v>
      </c>
      <c r="Q422" s="461">
        <v>0</v>
      </c>
      <c r="R422" s="461">
        <f>Q422*H422</f>
        <v>0</v>
      </c>
      <c r="S422" s="461">
        <v>0</v>
      </c>
      <c r="T422" s="462">
        <f>S422*H422</f>
        <v>0</v>
      </c>
      <c r="U422" s="377"/>
      <c r="V422" s="377"/>
      <c r="W422" s="31"/>
      <c r="X422" s="31"/>
      <c r="Y422" s="31"/>
      <c r="Z422" s="31"/>
      <c r="AA422" s="31"/>
      <c r="AB422" s="31"/>
      <c r="AC422" s="31"/>
      <c r="AD422" s="31"/>
      <c r="AE422" s="31"/>
      <c r="AR422" s="93" t="s">
        <v>214</v>
      </c>
      <c r="AT422" s="93" t="s">
        <v>143</v>
      </c>
      <c r="AU422" s="93" t="s">
        <v>86</v>
      </c>
      <c r="AY422" s="17" t="s">
        <v>141</v>
      </c>
      <c r="BE422" s="94">
        <f>IF(N422="základní",J422,0)</f>
        <v>0</v>
      </c>
      <c r="BF422" s="94">
        <f>IF(N422="snížená",J422,0)</f>
        <v>0</v>
      </c>
      <c r="BG422" s="94">
        <f>IF(N422="zákl. přenesená",J422,0)</f>
        <v>0</v>
      </c>
      <c r="BH422" s="94">
        <f>IF(N422="sníž. přenesená",J422,0)</f>
        <v>0</v>
      </c>
      <c r="BI422" s="94">
        <f>IF(N422="nulová",J422,0)</f>
        <v>0</v>
      </c>
      <c r="BJ422" s="17" t="s">
        <v>84</v>
      </c>
      <c r="BK422" s="94">
        <f>ROUND(I422*H422,2)</f>
        <v>0</v>
      </c>
      <c r="BL422" s="17" t="s">
        <v>214</v>
      </c>
      <c r="BM422" s="93" t="s">
        <v>789</v>
      </c>
    </row>
    <row r="423" spans="1:63" s="12" customFormat="1" ht="22.9" customHeight="1">
      <c r="A423" s="369"/>
      <c r="B423" s="442"/>
      <c r="C423" s="369"/>
      <c r="D423" s="443" t="s">
        <v>75</v>
      </c>
      <c r="E423" s="450" t="s">
        <v>790</v>
      </c>
      <c r="F423" s="450" t="s">
        <v>791</v>
      </c>
      <c r="G423" s="369"/>
      <c r="H423" s="369"/>
      <c r="I423" s="369"/>
      <c r="J423" s="451">
        <f>BK423</f>
        <v>0</v>
      </c>
      <c r="K423" s="369"/>
      <c r="L423" s="442"/>
      <c r="M423" s="446"/>
      <c r="N423" s="447"/>
      <c r="O423" s="447"/>
      <c r="P423" s="448">
        <f>SUM(P424:P425)</f>
        <v>0</v>
      </c>
      <c r="Q423" s="447"/>
      <c r="R423" s="448">
        <f>SUM(R424:R425)</f>
        <v>0</v>
      </c>
      <c r="S423" s="447"/>
      <c r="T423" s="449">
        <f>SUM(T424:T425)</f>
        <v>0</v>
      </c>
      <c r="U423" s="369"/>
      <c r="V423" s="369"/>
      <c r="AR423" s="88" t="s">
        <v>86</v>
      </c>
      <c r="AT423" s="90" t="s">
        <v>75</v>
      </c>
      <c r="AU423" s="90" t="s">
        <v>84</v>
      </c>
      <c r="AY423" s="88" t="s">
        <v>141</v>
      </c>
      <c r="BK423" s="91">
        <f>SUM(BK424:BK425)</f>
        <v>0</v>
      </c>
    </row>
    <row r="424" spans="1:65" s="2" customFormat="1" ht="24">
      <c r="A424" s="377"/>
      <c r="B424" s="378"/>
      <c r="C424" s="452" t="s">
        <v>792</v>
      </c>
      <c r="D424" s="452" t="s">
        <v>143</v>
      </c>
      <c r="E424" s="453" t="s">
        <v>793</v>
      </c>
      <c r="F424" s="454" t="s">
        <v>794</v>
      </c>
      <c r="G424" s="455" t="s">
        <v>795</v>
      </c>
      <c r="H424" s="456">
        <v>1</v>
      </c>
      <c r="I424" s="92">
        <f>'Rozpočet - ZTI VNITŘNÍ'!F83+'Rozpočet - PLYN VNITŘNÍ'!F27</f>
        <v>0</v>
      </c>
      <c r="J424" s="457">
        <f>ROUND(I424*H424,2)</f>
        <v>0</v>
      </c>
      <c r="K424" s="454" t="s">
        <v>1</v>
      </c>
      <c r="L424" s="378"/>
      <c r="M424" s="458" t="s">
        <v>1</v>
      </c>
      <c r="N424" s="459" t="s">
        <v>41</v>
      </c>
      <c r="O424" s="460"/>
      <c r="P424" s="461">
        <f>O424*H424</f>
        <v>0</v>
      </c>
      <c r="Q424" s="461">
        <v>0</v>
      </c>
      <c r="R424" s="461">
        <f>Q424*H424</f>
        <v>0</v>
      </c>
      <c r="S424" s="461">
        <v>0</v>
      </c>
      <c r="T424" s="462">
        <f>S424*H424</f>
        <v>0</v>
      </c>
      <c r="U424" s="377"/>
      <c r="V424" s="377"/>
      <c r="W424" s="31"/>
      <c r="X424" s="31"/>
      <c r="Y424" s="31"/>
      <c r="Z424" s="31"/>
      <c r="AA424" s="31"/>
      <c r="AB424" s="31"/>
      <c r="AC424" s="31"/>
      <c r="AD424" s="31"/>
      <c r="AE424" s="31"/>
      <c r="AR424" s="93" t="s">
        <v>214</v>
      </c>
      <c r="AT424" s="93" t="s">
        <v>143</v>
      </c>
      <c r="AU424" s="93" t="s">
        <v>86</v>
      </c>
      <c r="AY424" s="17" t="s">
        <v>141</v>
      </c>
      <c r="BE424" s="94">
        <f>IF(N424="základní",J424,0)</f>
        <v>0</v>
      </c>
      <c r="BF424" s="94">
        <f>IF(N424="snížená",J424,0)</f>
        <v>0</v>
      </c>
      <c r="BG424" s="94">
        <f>IF(N424="zákl. přenesená",J424,0)</f>
        <v>0</v>
      </c>
      <c r="BH424" s="94">
        <f>IF(N424="sníž. přenesená",J424,0)</f>
        <v>0</v>
      </c>
      <c r="BI424" s="94">
        <f>IF(N424="nulová",J424,0)</f>
        <v>0</v>
      </c>
      <c r="BJ424" s="17" t="s">
        <v>84</v>
      </c>
      <c r="BK424" s="94">
        <f>ROUND(I424*H424,2)</f>
        <v>0</v>
      </c>
      <c r="BL424" s="17" t="s">
        <v>214</v>
      </c>
      <c r="BM424" s="93" t="s">
        <v>796</v>
      </c>
    </row>
    <row r="425" spans="1:65" s="2" customFormat="1" ht="24">
      <c r="A425" s="377"/>
      <c r="B425" s="378"/>
      <c r="C425" s="452" t="s">
        <v>797</v>
      </c>
      <c r="D425" s="452" t="s">
        <v>143</v>
      </c>
      <c r="E425" s="453" t="s">
        <v>798</v>
      </c>
      <c r="F425" s="454" t="s">
        <v>799</v>
      </c>
      <c r="G425" s="455" t="s">
        <v>795</v>
      </c>
      <c r="H425" s="456">
        <v>1</v>
      </c>
      <c r="I425" s="92">
        <f>'Rozpocet - VENKOVNÍ ZTI'!F35+'Rozpocet - PLYN VNĚJŠÍ'!F34+'Rozpocet - PŘÍPOJKA VODY'!F29+'Rozpocet - PŘÍPOJKA PLYN'!F36+'Vnější tlaková kanalizace'!F59</f>
        <v>0</v>
      </c>
      <c r="J425" s="457">
        <f>ROUND(I425*H425,2)</f>
        <v>0</v>
      </c>
      <c r="K425" s="454" t="s">
        <v>1</v>
      </c>
      <c r="L425" s="378"/>
      <c r="M425" s="458" t="s">
        <v>1</v>
      </c>
      <c r="N425" s="459" t="s">
        <v>41</v>
      </c>
      <c r="O425" s="460"/>
      <c r="P425" s="461">
        <f>O425*H425</f>
        <v>0</v>
      </c>
      <c r="Q425" s="461">
        <v>0</v>
      </c>
      <c r="R425" s="461">
        <f>Q425*H425</f>
        <v>0</v>
      </c>
      <c r="S425" s="461">
        <v>0</v>
      </c>
      <c r="T425" s="462">
        <f>S425*H425</f>
        <v>0</v>
      </c>
      <c r="U425" s="377"/>
      <c r="V425" s="377"/>
      <c r="W425" s="31"/>
      <c r="X425" s="31"/>
      <c r="Y425" s="31"/>
      <c r="Z425" s="31"/>
      <c r="AA425" s="31"/>
      <c r="AB425" s="31"/>
      <c r="AC425" s="31"/>
      <c r="AD425" s="31"/>
      <c r="AE425" s="31"/>
      <c r="AR425" s="93" t="s">
        <v>214</v>
      </c>
      <c r="AT425" s="93" t="s">
        <v>143</v>
      </c>
      <c r="AU425" s="93" t="s">
        <v>86</v>
      </c>
      <c r="AY425" s="17" t="s">
        <v>141</v>
      </c>
      <c r="BE425" s="94">
        <f>IF(N425="základní",J425,0)</f>
        <v>0</v>
      </c>
      <c r="BF425" s="94">
        <f>IF(N425="snížená",J425,0)</f>
        <v>0</v>
      </c>
      <c r="BG425" s="94">
        <f>IF(N425="zákl. přenesená",J425,0)</f>
        <v>0</v>
      </c>
      <c r="BH425" s="94">
        <f>IF(N425="sníž. přenesená",J425,0)</f>
        <v>0</v>
      </c>
      <c r="BI425" s="94">
        <f>IF(N425="nulová",J425,0)</f>
        <v>0</v>
      </c>
      <c r="BJ425" s="17" t="s">
        <v>84</v>
      </c>
      <c r="BK425" s="94">
        <f>ROUND(I425*H425,2)</f>
        <v>0</v>
      </c>
      <c r="BL425" s="17" t="s">
        <v>214</v>
      </c>
      <c r="BM425" s="93" t="s">
        <v>800</v>
      </c>
    </row>
    <row r="426" spans="1:63" s="12" customFormat="1" ht="22.9" customHeight="1">
      <c r="A426" s="369"/>
      <c r="B426" s="442"/>
      <c r="C426" s="369"/>
      <c r="D426" s="443" t="s">
        <v>75</v>
      </c>
      <c r="E426" s="450" t="s">
        <v>801</v>
      </c>
      <c r="F426" s="450" t="s">
        <v>802</v>
      </c>
      <c r="G426" s="369"/>
      <c r="H426" s="369"/>
      <c r="I426" s="369"/>
      <c r="J426" s="451">
        <f>BK426</f>
        <v>0</v>
      </c>
      <c r="K426" s="369"/>
      <c r="L426" s="442"/>
      <c r="M426" s="446"/>
      <c r="N426" s="447"/>
      <c r="O426" s="447"/>
      <c r="P426" s="448">
        <f>P427</f>
        <v>0</v>
      </c>
      <c r="Q426" s="447"/>
      <c r="R426" s="448">
        <f>R427</f>
        <v>0</v>
      </c>
      <c r="S426" s="447"/>
      <c r="T426" s="449">
        <f>T427</f>
        <v>0</v>
      </c>
      <c r="U426" s="369"/>
      <c r="V426" s="369"/>
      <c r="AR426" s="88" t="s">
        <v>86</v>
      </c>
      <c r="AT426" s="90" t="s">
        <v>75</v>
      </c>
      <c r="AU426" s="90" t="s">
        <v>84</v>
      </c>
      <c r="AY426" s="88" t="s">
        <v>141</v>
      </c>
      <c r="BK426" s="91">
        <f>BK427</f>
        <v>0</v>
      </c>
    </row>
    <row r="427" spans="1:65" s="2" customFormat="1" ht="16.5" customHeight="1">
      <c r="A427" s="377"/>
      <c r="B427" s="378"/>
      <c r="C427" s="452" t="s">
        <v>803</v>
      </c>
      <c r="D427" s="452" t="s">
        <v>143</v>
      </c>
      <c r="E427" s="453" t="s">
        <v>804</v>
      </c>
      <c r="F427" s="454" t="s">
        <v>805</v>
      </c>
      <c r="G427" s="455" t="s">
        <v>795</v>
      </c>
      <c r="H427" s="456">
        <v>1</v>
      </c>
      <c r="I427" s="92">
        <f>'Rozpočet - UT'!F56</f>
        <v>0</v>
      </c>
      <c r="J427" s="457">
        <f>ROUND(I427*H427,2)</f>
        <v>0</v>
      </c>
      <c r="K427" s="454" t="s">
        <v>1</v>
      </c>
      <c r="L427" s="378"/>
      <c r="M427" s="458" t="s">
        <v>1</v>
      </c>
      <c r="N427" s="459" t="s">
        <v>41</v>
      </c>
      <c r="O427" s="460"/>
      <c r="P427" s="461">
        <f>O427*H427</f>
        <v>0</v>
      </c>
      <c r="Q427" s="461">
        <v>0</v>
      </c>
      <c r="R427" s="461">
        <f>Q427*H427</f>
        <v>0</v>
      </c>
      <c r="S427" s="461">
        <v>0</v>
      </c>
      <c r="T427" s="462">
        <f>S427*H427</f>
        <v>0</v>
      </c>
      <c r="U427" s="377"/>
      <c r="V427" s="377"/>
      <c r="W427" s="31"/>
      <c r="X427" s="31"/>
      <c r="Y427" s="31"/>
      <c r="Z427" s="31"/>
      <c r="AA427" s="31"/>
      <c r="AB427" s="31"/>
      <c r="AC427" s="31"/>
      <c r="AD427" s="31"/>
      <c r="AE427" s="31"/>
      <c r="AR427" s="93" t="s">
        <v>214</v>
      </c>
      <c r="AT427" s="93" t="s">
        <v>143</v>
      </c>
      <c r="AU427" s="93" t="s">
        <v>86</v>
      </c>
      <c r="AY427" s="17" t="s">
        <v>141</v>
      </c>
      <c r="BE427" s="94">
        <f>IF(N427="základní",J427,0)</f>
        <v>0</v>
      </c>
      <c r="BF427" s="94">
        <f>IF(N427="snížená",J427,0)</f>
        <v>0</v>
      </c>
      <c r="BG427" s="94">
        <f>IF(N427="zákl. přenesená",J427,0)</f>
        <v>0</v>
      </c>
      <c r="BH427" s="94">
        <f>IF(N427="sníž. přenesená",J427,0)</f>
        <v>0</v>
      </c>
      <c r="BI427" s="94">
        <f>IF(N427="nulová",J427,0)</f>
        <v>0</v>
      </c>
      <c r="BJ427" s="17" t="s">
        <v>84</v>
      </c>
      <c r="BK427" s="94">
        <f>ROUND(I427*H427,2)</f>
        <v>0</v>
      </c>
      <c r="BL427" s="17" t="s">
        <v>214</v>
      </c>
      <c r="BM427" s="93" t="s">
        <v>806</v>
      </c>
    </row>
    <row r="428" spans="1:63" s="12" customFormat="1" ht="22.9" customHeight="1">
      <c r="A428" s="369"/>
      <c r="B428" s="442"/>
      <c r="C428" s="369"/>
      <c r="D428" s="443" t="s">
        <v>75</v>
      </c>
      <c r="E428" s="450" t="s">
        <v>807</v>
      </c>
      <c r="F428" s="450" t="s">
        <v>808</v>
      </c>
      <c r="G428" s="369"/>
      <c r="H428" s="369"/>
      <c r="I428" s="369"/>
      <c r="J428" s="451">
        <f>BK428</f>
        <v>0</v>
      </c>
      <c r="K428" s="369"/>
      <c r="L428" s="442"/>
      <c r="M428" s="446"/>
      <c r="N428" s="447"/>
      <c r="O428" s="447"/>
      <c r="P428" s="448">
        <f>P429</f>
        <v>0</v>
      </c>
      <c r="Q428" s="447"/>
      <c r="R428" s="448">
        <f>R429</f>
        <v>0</v>
      </c>
      <c r="S428" s="447"/>
      <c r="T428" s="449">
        <f>T429</f>
        <v>0</v>
      </c>
      <c r="U428" s="369"/>
      <c r="V428" s="369"/>
      <c r="AR428" s="88" t="s">
        <v>86</v>
      </c>
      <c r="AT428" s="90" t="s">
        <v>75</v>
      </c>
      <c r="AU428" s="90" t="s">
        <v>84</v>
      </c>
      <c r="AY428" s="88" t="s">
        <v>141</v>
      </c>
      <c r="BK428" s="91">
        <f>BK429</f>
        <v>0</v>
      </c>
    </row>
    <row r="429" spans="1:65" s="2" customFormat="1" ht="29.25" customHeight="1">
      <c r="A429" s="377"/>
      <c r="B429" s="378"/>
      <c r="C429" s="452" t="s">
        <v>809</v>
      </c>
      <c r="D429" s="452" t="s">
        <v>143</v>
      </c>
      <c r="E429" s="453" t="s">
        <v>810</v>
      </c>
      <c r="F429" s="454" t="s">
        <v>1933</v>
      </c>
      <c r="G429" s="455" t="s">
        <v>795</v>
      </c>
      <c r="H429" s="456">
        <v>1</v>
      </c>
      <c r="I429" s="92">
        <f>'VV_EL - Souhrn'!T41+Slaboproud!I66</f>
        <v>0</v>
      </c>
      <c r="J429" s="457">
        <f>ROUND(I429*H429,2)</f>
        <v>0</v>
      </c>
      <c r="K429" s="454" t="s">
        <v>1</v>
      </c>
      <c r="L429" s="378"/>
      <c r="M429" s="458" t="s">
        <v>1</v>
      </c>
      <c r="N429" s="459" t="s">
        <v>41</v>
      </c>
      <c r="O429" s="460"/>
      <c r="P429" s="461">
        <f>O429*H429</f>
        <v>0</v>
      </c>
      <c r="Q429" s="461">
        <v>0</v>
      </c>
      <c r="R429" s="461">
        <f>Q429*H429</f>
        <v>0</v>
      </c>
      <c r="S429" s="461">
        <v>0</v>
      </c>
      <c r="T429" s="462">
        <f>S429*H429</f>
        <v>0</v>
      </c>
      <c r="U429" s="377"/>
      <c r="V429" s="377"/>
      <c r="W429" s="31"/>
      <c r="X429" s="31"/>
      <c r="Y429" s="31"/>
      <c r="Z429" s="31"/>
      <c r="AA429" s="31"/>
      <c r="AB429" s="31"/>
      <c r="AC429" s="31"/>
      <c r="AD429" s="31"/>
      <c r="AE429" s="31"/>
      <c r="AR429" s="93" t="s">
        <v>214</v>
      </c>
      <c r="AT429" s="93" t="s">
        <v>143</v>
      </c>
      <c r="AU429" s="93" t="s">
        <v>86</v>
      </c>
      <c r="AY429" s="17" t="s">
        <v>141</v>
      </c>
      <c r="BE429" s="94">
        <f>IF(N429="základní",J429,0)</f>
        <v>0</v>
      </c>
      <c r="BF429" s="94">
        <f>IF(N429="snížená",J429,0)</f>
        <v>0</v>
      </c>
      <c r="BG429" s="94">
        <f>IF(N429="zákl. přenesená",J429,0)</f>
        <v>0</v>
      </c>
      <c r="BH429" s="94">
        <f>IF(N429="sníž. přenesená",J429,0)</f>
        <v>0</v>
      </c>
      <c r="BI429" s="94">
        <f>IF(N429="nulová",J429,0)</f>
        <v>0</v>
      </c>
      <c r="BJ429" s="17" t="s">
        <v>84</v>
      </c>
      <c r="BK429" s="94">
        <f>ROUND(I429*H429,2)</f>
        <v>0</v>
      </c>
      <c r="BL429" s="17" t="s">
        <v>214</v>
      </c>
      <c r="BM429" s="93" t="s">
        <v>811</v>
      </c>
    </row>
    <row r="430" spans="1:63" s="12" customFormat="1" ht="22.9" customHeight="1">
      <c r="A430" s="369"/>
      <c r="B430" s="442"/>
      <c r="C430" s="369"/>
      <c r="D430" s="443" t="s">
        <v>75</v>
      </c>
      <c r="E430" s="450" t="s">
        <v>812</v>
      </c>
      <c r="F430" s="450" t="s">
        <v>813</v>
      </c>
      <c r="G430" s="369"/>
      <c r="H430" s="369"/>
      <c r="I430" s="369"/>
      <c r="J430" s="451">
        <f>BK430</f>
        <v>0</v>
      </c>
      <c r="K430" s="369"/>
      <c r="L430" s="442"/>
      <c r="M430" s="446"/>
      <c r="N430" s="447"/>
      <c r="O430" s="447"/>
      <c r="P430" s="448">
        <f>P431</f>
        <v>0</v>
      </c>
      <c r="Q430" s="447"/>
      <c r="R430" s="448">
        <f>R431</f>
        <v>0</v>
      </c>
      <c r="S430" s="447"/>
      <c r="T430" s="449">
        <f>T431</f>
        <v>0</v>
      </c>
      <c r="U430" s="369"/>
      <c r="V430" s="369"/>
      <c r="AR430" s="88" t="s">
        <v>86</v>
      </c>
      <c r="AT430" s="90" t="s">
        <v>75</v>
      </c>
      <c r="AU430" s="90" t="s">
        <v>84</v>
      </c>
      <c r="AY430" s="88" t="s">
        <v>141</v>
      </c>
      <c r="BK430" s="91">
        <f>BK431</f>
        <v>0</v>
      </c>
    </row>
    <row r="431" spans="1:65" s="2" customFormat="1" ht="16.5" customHeight="1">
      <c r="A431" s="377"/>
      <c r="B431" s="378"/>
      <c r="C431" s="452" t="s">
        <v>814</v>
      </c>
      <c r="D431" s="452" t="s">
        <v>143</v>
      </c>
      <c r="E431" s="453" t="s">
        <v>815</v>
      </c>
      <c r="F431" s="454" t="s">
        <v>816</v>
      </c>
      <c r="G431" s="455" t="s">
        <v>795</v>
      </c>
      <c r="H431" s="456">
        <v>1</v>
      </c>
      <c r="I431" s="92">
        <f>'Rozpočet - VZT+CHL'!F45</f>
        <v>0</v>
      </c>
      <c r="J431" s="457">
        <f>ROUND(I431*H431,2)</f>
        <v>0</v>
      </c>
      <c r="K431" s="454" t="s">
        <v>1</v>
      </c>
      <c r="L431" s="378"/>
      <c r="M431" s="458" t="s">
        <v>1</v>
      </c>
      <c r="N431" s="459" t="s">
        <v>41</v>
      </c>
      <c r="O431" s="460"/>
      <c r="P431" s="461">
        <f>O431*H431</f>
        <v>0</v>
      </c>
      <c r="Q431" s="461">
        <v>0</v>
      </c>
      <c r="R431" s="461">
        <f>Q431*H431</f>
        <v>0</v>
      </c>
      <c r="S431" s="461">
        <v>0</v>
      </c>
      <c r="T431" s="462">
        <f>S431*H431</f>
        <v>0</v>
      </c>
      <c r="U431" s="377"/>
      <c r="V431" s="377"/>
      <c r="W431" s="31"/>
      <c r="X431" s="31"/>
      <c r="Y431" s="31"/>
      <c r="Z431" s="31"/>
      <c r="AA431" s="31"/>
      <c r="AB431" s="31"/>
      <c r="AC431" s="31"/>
      <c r="AD431" s="31"/>
      <c r="AE431" s="31"/>
      <c r="AR431" s="93" t="s">
        <v>214</v>
      </c>
      <c r="AT431" s="93" t="s">
        <v>143</v>
      </c>
      <c r="AU431" s="93" t="s">
        <v>86</v>
      </c>
      <c r="AY431" s="17" t="s">
        <v>141</v>
      </c>
      <c r="BE431" s="94">
        <f>IF(N431="základní",J431,0)</f>
        <v>0</v>
      </c>
      <c r="BF431" s="94">
        <f>IF(N431="snížená",J431,0)</f>
        <v>0</v>
      </c>
      <c r="BG431" s="94">
        <f>IF(N431="zákl. přenesená",J431,0)</f>
        <v>0</v>
      </c>
      <c r="BH431" s="94">
        <f>IF(N431="sníž. přenesená",J431,0)</f>
        <v>0</v>
      </c>
      <c r="BI431" s="94">
        <f>IF(N431="nulová",J431,0)</f>
        <v>0</v>
      </c>
      <c r="BJ431" s="17" t="s">
        <v>84</v>
      </c>
      <c r="BK431" s="94">
        <f>ROUND(I431*H431,2)</f>
        <v>0</v>
      </c>
      <c r="BL431" s="17" t="s">
        <v>214</v>
      </c>
      <c r="BM431" s="93" t="s">
        <v>817</v>
      </c>
    </row>
    <row r="432" spans="1:63" s="12" customFormat="1" ht="22.9" customHeight="1">
      <c r="A432" s="369"/>
      <c r="B432" s="442"/>
      <c r="C432" s="369"/>
      <c r="D432" s="443" t="s">
        <v>75</v>
      </c>
      <c r="E432" s="450" t="s">
        <v>818</v>
      </c>
      <c r="F432" s="450" t="s">
        <v>819</v>
      </c>
      <c r="G432" s="369"/>
      <c r="H432" s="369"/>
      <c r="I432" s="369"/>
      <c r="J432" s="451">
        <f>BK432</f>
        <v>0</v>
      </c>
      <c r="K432" s="369"/>
      <c r="L432" s="442"/>
      <c r="M432" s="446"/>
      <c r="N432" s="447"/>
      <c r="O432" s="447"/>
      <c r="P432" s="448">
        <f>SUM(P433:P475)</f>
        <v>0</v>
      </c>
      <c r="Q432" s="447"/>
      <c r="R432" s="448">
        <f>SUM(R433:R475)</f>
        <v>31.623881750000002</v>
      </c>
      <c r="S432" s="447"/>
      <c r="T432" s="449">
        <f>SUM(T433:T475)</f>
        <v>0</v>
      </c>
      <c r="U432" s="369"/>
      <c r="V432" s="369"/>
      <c r="AR432" s="88" t="s">
        <v>86</v>
      </c>
      <c r="AT432" s="90" t="s">
        <v>75</v>
      </c>
      <c r="AU432" s="90" t="s">
        <v>84</v>
      </c>
      <c r="AY432" s="88" t="s">
        <v>141</v>
      </c>
      <c r="BK432" s="91">
        <f>SUM(BK433:BK475)</f>
        <v>0</v>
      </c>
    </row>
    <row r="433" spans="1:65" s="2" customFormat="1" ht="24">
      <c r="A433" s="377"/>
      <c r="B433" s="378"/>
      <c r="C433" s="452" t="s">
        <v>820</v>
      </c>
      <c r="D433" s="452" t="s">
        <v>143</v>
      </c>
      <c r="E433" s="453" t="s">
        <v>821</v>
      </c>
      <c r="F433" s="454" t="s">
        <v>822</v>
      </c>
      <c r="G433" s="455" t="s">
        <v>222</v>
      </c>
      <c r="H433" s="456">
        <v>153.3</v>
      </c>
      <c r="I433" s="92"/>
      <c r="J433" s="457">
        <f>ROUND(I433*H433,2)</f>
        <v>0</v>
      </c>
      <c r="K433" s="454" t="s">
        <v>1</v>
      </c>
      <c r="L433" s="378"/>
      <c r="M433" s="458" t="s">
        <v>1</v>
      </c>
      <c r="N433" s="459" t="s">
        <v>41</v>
      </c>
      <c r="O433" s="460"/>
      <c r="P433" s="461">
        <f>O433*H433</f>
        <v>0</v>
      </c>
      <c r="Q433" s="461">
        <v>0</v>
      </c>
      <c r="R433" s="461">
        <f>Q433*H433</f>
        <v>0</v>
      </c>
      <c r="S433" s="461">
        <v>0</v>
      </c>
      <c r="T433" s="462">
        <f>S433*H433</f>
        <v>0</v>
      </c>
      <c r="U433" s="377"/>
      <c r="V433" s="377"/>
      <c r="W433" s="31"/>
      <c r="X433" s="31"/>
      <c r="Y433" s="31"/>
      <c r="Z433" s="31"/>
      <c r="AA433" s="31"/>
      <c r="AB433" s="31"/>
      <c r="AC433" s="31"/>
      <c r="AD433" s="31"/>
      <c r="AE433" s="31"/>
      <c r="AR433" s="93" t="s">
        <v>214</v>
      </c>
      <c r="AT433" s="93" t="s">
        <v>143</v>
      </c>
      <c r="AU433" s="93" t="s">
        <v>86</v>
      </c>
      <c r="AY433" s="17" t="s">
        <v>141</v>
      </c>
      <c r="BE433" s="94">
        <f>IF(N433="základní",J433,0)</f>
        <v>0</v>
      </c>
      <c r="BF433" s="94">
        <f>IF(N433="snížená",J433,0)</f>
        <v>0</v>
      </c>
      <c r="BG433" s="94">
        <f>IF(N433="zákl. přenesená",J433,0)</f>
        <v>0</v>
      </c>
      <c r="BH433" s="94">
        <f>IF(N433="sníž. přenesená",J433,0)</f>
        <v>0</v>
      </c>
      <c r="BI433" s="94">
        <f>IF(N433="nulová",J433,0)</f>
        <v>0</v>
      </c>
      <c r="BJ433" s="17" t="s">
        <v>84</v>
      </c>
      <c r="BK433" s="94">
        <f>ROUND(I433*H433,2)</f>
        <v>0</v>
      </c>
      <c r="BL433" s="17" t="s">
        <v>214</v>
      </c>
      <c r="BM433" s="93" t="s">
        <v>823</v>
      </c>
    </row>
    <row r="434" spans="1:65" s="2" customFormat="1" ht="33" customHeight="1">
      <c r="A434" s="377"/>
      <c r="B434" s="378"/>
      <c r="C434" s="452" t="s">
        <v>824</v>
      </c>
      <c r="D434" s="452" t="s">
        <v>143</v>
      </c>
      <c r="E434" s="453" t="s">
        <v>825</v>
      </c>
      <c r="F434" s="454" t="s">
        <v>826</v>
      </c>
      <c r="G434" s="455" t="s">
        <v>146</v>
      </c>
      <c r="H434" s="456">
        <v>29.452</v>
      </c>
      <c r="I434" s="92"/>
      <c r="J434" s="457">
        <f>ROUND(I434*H434,2)</f>
        <v>0</v>
      </c>
      <c r="K434" s="454" t="s">
        <v>147</v>
      </c>
      <c r="L434" s="378"/>
      <c r="M434" s="458" t="s">
        <v>1</v>
      </c>
      <c r="N434" s="459" t="s">
        <v>41</v>
      </c>
      <c r="O434" s="460"/>
      <c r="P434" s="461">
        <f>O434*H434</f>
        <v>0</v>
      </c>
      <c r="Q434" s="461">
        <v>0.00108</v>
      </c>
      <c r="R434" s="461">
        <f>Q434*H434</f>
        <v>0.03180816</v>
      </c>
      <c r="S434" s="461">
        <v>0</v>
      </c>
      <c r="T434" s="462">
        <f>S434*H434</f>
        <v>0</v>
      </c>
      <c r="U434" s="377"/>
      <c r="V434" s="377"/>
      <c r="W434" s="31"/>
      <c r="X434" s="31"/>
      <c r="Y434" s="31"/>
      <c r="Z434" s="31"/>
      <c r="AA434" s="31"/>
      <c r="AB434" s="31"/>
      <c r="AC434" s="31"/>
      <c r="AD434" s="31"/>
      <c r="AE434" s="31"/>
      <c r="AR434" s="93" t="s">
        <v>214</v>
      </c>
      <c r="AT434" s="93" t="s">
        <v>143</v>
      </c>
      <c r="AU434" s="93" t="s">
        <v>86</v>
      </c>
      <c r="AY434" s="17" t="s">
        <v>141</v>
      </c>
      <c r="BE434" s="94">
        <f>IF(N434="základní",J434,0)</f>
        <v>0</v>
      </c>
      <c r="BF434" s="94">
        <f>IF(N434="snížená",J434,0)</f>
        <v>0</v>
      </c>
      <c r="BG434" s="94">
        <f>IF(N434="zákl. přenesená",J434,0)</f>
        <v>0</v>
      </c>
      <c r="BH434" s="94">
        <f>IF(N434="sníž. přenesená",J434,0)</f>
        <v>0</v>
      </c>
      <c r="BI434" s="94">
        <f>IF(N434="nulová",J434,0)</f>
        <v>0</v>
      </c>
      <c r="BJ434" s="17" t="s">
        <v>84</v>
      </c>
      <c r="BK434" s="94">
        <f>ROUND(I434*H434,2)</f>
        <v>0</v>
      </c>
      <c r="BL434" s="17" t="s">
        <v>214</v>
      </c>
      <c r="BM434" s="93" t="s">
        <v>827</v>
      </c>
    </row>
    <row r="435" spans="1:51" s="13" customFormat="1" ht="12">
      <c r="A435" s="463"/>
      <c r="B435" s="464"/>
      <c r="C435" s="463"/>
      <c r="D435" s="465" t="s">
        <v>150</v>
      </c>
      <c r="E435" s="466" t="s">
        <v>1</v>
      </c>
      <c r="F435" s="467" t="s">
        <v>828</v>
      </c>
      <c r="G435" s="463"/>
      <c r="H435" s="468">
        <v>29.452</v>
      </c>
      <c r="I435" s="96"/>
      <c r="J435" s="463"/>
      <c r="K435" s="463"/>
      <c r="L435" s="464"/>
      <c r="M435" s="469"/>
      <c r="N435" s="470"/>
      <c r="O435" s="470"/>
      <c r="P435" s="470"/>
      <c r="Q435" s="470"/>
      <c r="R435" s="470"/>
      <c r="S435" s="470"/>
      <c r="T435" s="471"/>
      <c r="U435" s="463"/>
      <c r="V435" s="463"/>
      <c r="AT435" s="95" t="s">
        <v>150</v>
      </c>
      <c r="AU435" s="95" t="s">
        <v>86</v>
      </c>
      <c r="AV435" s="13" t="s">
        <v>86</v>
      </c>
      <c r="AW435" s="13" t="s">
        <v>32</v>
      </c>
      <c r="AX435" s="13" t="s">
        <v>84</v>
      </c>
      <c r="AY435" s="95" t="s">
        <v>141</v>
      </c>
    </row>
    <row r="436" spans="1:65" s="2" customFormat="1" ht="24">
      <c r="A436" s="377"/>
      <c r="B436" s="378"/>
      <c r="C436" s="452" t="s">
        <v>829</v>
      </c>
      <c r="D436" s="452" t="s">
        <v>143</v>
      </c>
      <c r="E436" s="453" t="s">
        <v>830</v>
      </c>
      <c r="F436" s="454" t="s">
        <v>831</v>
      </c>
      <c r="G436" s="455" t="s">
        <v>331</v>
      </c>
      <c r="H436" s="456">
        <v>105.8</v>
      </c>
      <c r="I436" s="92"/>
      <c r="J436" s="457">
        <f>ROUND(I436*H436,2)</f>
        <v>0</v>
      </c>
      <c r="K436" s="454" t="s">
        <v>147</v>
      </c>
      <c r="L436" s="378"/>
      <c r="M436" s="458" t="s">
        <v>1</v>
      </c>
      <c r="N436" s="459" t="s">
        <v>41</v>
      </c>
      <c r="O436" s="460"/>
      <c r="P436" s="461">
        <f>O436*H436</f>
        <v>0</v>
      </c>
      <c r="Q436" s="461">
        <v>0</v>
      </c>
      <c r="R436" s="461">
        <f>Q436*H436</f>
        <v>0</v>
      </c>
      <c r="S436" s="461">
        <v>0</v>
      </c>
      <c r="T436" s="462">
        <f>S436*H436</f>
        <v>0</v>
      </c>
      <c r="U436" s="377"/>
      <c r="V436" s="377"/>
      <c r="W436" s="31"/>
      <c r="X436" s="31"/>
      <c r="Y436" s="31"/>
      <c r="Z436" s="31"/>
      <c r="AA436" s="31"/>
      <c r="AB436" s="31"/>
      <c r="AC436" s="31"/>
      <c r="AD436" s="31"/>
      <c r="AE436" s="31"/>
      <c r="AR436" s="93" t="s">
        <v>214</v>
      </c>
      <c r="AT436" s="93" t="s">
        <v>143</v>
      </c>
      <c r="AU436" s="93" t="s">
        <v>86</v>
      </c>
      <c r="AY436" s="17" t="s">
        <v>141</v>
      </c>
      <c r="BE436" s="94">
        <f>IF(N436="základní",J436,0)</f>
        <v>0</v>
      </c>
      <c r="BF436" s="94">
        <f>IF(N436="snížená",J436,0)</f>
        <v>0</v>
      </c>
      <c r="BG436" s="94">
        <f>IF(N436="zákl. přenesená",J436,0)</f>
        <v>0</v>
      </c>
      <c r="BH436" s="94">
        <f>IF(N436="sníž. přenesená",J436,0)</f>
        <v>0</v>
      </c>
      <c r="BI436" s="94">
        <f>IF(N436="nulová",J436,0)</f>
        <v>0</v>
      </c>
      <c r="BJ436" s="17" t="s">
        <v>84</v>
      </c>
      <c r="BK436" s="94">
        <f>ROUND(I436*H436,2)</f>
        <v>0</v>
      </c>
      <c r="BL436" s="17" t="s">
        <v>214</v>
      </c>
      <c r="BM436" s="93" t="s">
        <v>832</v>
      </c>
    </row>
    <row r="437" spans="1:51" s="13" customFormat="1" ht="12">
      <c r="A437" s="463"/>
      <c r="B437" s="464"/>
      <c r="C437" s="463"/>
      <c r="D437" s="465" t="s">
        <v>150</v>
      </c>
      <c r="E437" s="466" t="s">
        <v>1</v>
      </c>
      <c r="F437" s="467" t="s">
        <v>833</v>
      </c>
      <c r="G437" s="463"/>
      <c r="H437" s="468">
        <v>105.8</v>
      </c>
      <c r="I437" s="96"/>
      <c r="J437" s="463"/>
      <c r="K437" s="463"/>
      <c r="L437" s="464"/>
      <c r="M437" s="469"/>
      <c r="N437" s="470"/>
      <c r="O437" s="470"/>
      <c r="P437" s="470"/>
      <c r="Q437" s="470"/>
      <c r="R437" s="470"/>
      <c r="S437" s="470"/>
      <c r="T437" s="471"/>
      <c r="U437" s="463"/>
      <c r="V437" s="463"/>
      <c r="AT437" s="95" t="s">
        <v>150</v>
      </c>
      <c r="AU437" s="95" t="s">
        <v>86</v>
      </c>
      <c r="AV437" s="13" t="s">
        <v>86</v>
      </c>
      <c r="AW437" s="13" t="s">
        <v>32</v>
      </c>
      <c r="AX437" s="13" t="s">
        <v>84</v>
      </c>
      <c r="AY437" s="95" t="s">
        <v>141</v>
      </c>
    </row>
    <row r="438" spans="1:65" s="2" customFormat="1" ht="21.75" customHeight="1">
      <c r="A438" s="377"/>
      <c r="B438" s="378"/>
      <c r="C438" s="487" t="s">
        <v>834</v>
      </c>
      <c r="D438" s="487" t="s">
        <v>527</v>
      </c>
      <c r="E438" s="488" t="s">
        <v>835</v>
      </c>
      <c r="F438" s="489" t="s">
        <v>836</v>
      </c>
      <c r="G438" s="490" t="s">
        <v>146</v>
      </c>
      <c r="H438" s="491">
        <v>0.85</v>
      </c>
      <c r="I438" s="101"/>
      <c r="J438" s="492">
        <f>ROUND(I438*H438,2)</f>
        <v>0</v>
      </c>
      <c r="K438" s="489" t="s">
        <v>147</v>
      </c>
      <c r="L438" s="493"/>
      <c r="M438" s="494" t="s">
        <v>1</v>
      </c>
      <c r="N438" s="495" t="s">
        <v>41</v>
      </c>
      <c r="O438" s="460"/>
      <c r="P438" s="461">
        <f>O438*H438</f>
        <v>0</v>
      </c>
      <c r="Q438" s="461">
        <v>0.55</v>
      </c>
      <c r="R438" s="461">
        <f>Q438*H438</f>
        <v>0.4675</v>
      </c>
      <c r="S438" s="461">
        <v>0</v>
      </c>
      <c r="T438" s="462">
        <f>S438*H438</f>
        <v>0</v>
      </c>
      <c r="U438" s="377"/>
      <c r="V438" s="377"/>
      <c r="W438" s="31"/>
      <c r="X438" s="31"/>
      <c r="Y438" s="31"/>
      <c r="Z438" s="31"/>
      <c r="AA438" s="31"/>
      <c r="AB438" s="31"/>
      <c r="AC438" s="31"/>
      <c r="AD438" s="31"/>
      <c r="AE438" s="31"/>
      <c r="AR438" s="93" t="s">
        <v>293</v>
      </c>
      <c r="AT438" s="93" t="s">
        <v>527</v>
      </c>
      <c r="AU438" s="93" t="s">
        <v>86</v>
      </c>
      <c r="AY438" s="17" t="s">
        <v>141</v>
      </c>
      <c r="BE438" s="94">
        <f>IF(N438="základní",J438,0)</f>
        <v>0</v>
      </c>
      <c r="BF438" s="94">
        <f>IF(N438="snížená",J438,0)</f>
        <v>0</v>
      </c>
      <c r="BG438" s="94">
        <f>IF(N438="zákl. přenesená",J438,0)</f>
        <v>0</v>
      </c>
      <c r="BH438" s="94">
        <f>IF(N438="sníž. přenesená",J438,0)</f>
        <v>0</v>
      </c>
      <c r="BI438" s="94">
        <f>IF(N438="nulová",J438,0)</f>
        <v>0</v>
      </c>
      <c r="BJ438" s="17" t="s">
        <v>84</v>
      </c>
      <c r="BK438" s="94">
        <f>ROUND(I438*H438,2)</f>
        <v>0</v>
      </c>
      <c r="BL438" s="17" t="s">
        <v>214</v>
      </c>
      <c r="BM438" s="93" t="s">
        <v>837</v>
      </c>
    </row>
    <row r="439" spans="1:51" s="13" customFormat="1" ht="22.5">
      <c r="A439" s="463"/>
      <c r="B439" s="464"/>
      <c r="C439" s="463"/>
      <c r="D439" s="465" t="s">
        <v>150</v>
      </c>
      <c r="E439" s="466" t="s">
        <v>1</v>
      </c>
      <c r="F439" s="467" t="s">
        <v>838</v>
      </c>
      <c r="G439" s="463"/>
      <c r="H439" s="468">
        <v>0.85</v>
      </c>
      <c r="I439" s="96"/>
      <c r="J439" s="463"/>
      <c r="K439" s="463"/>
      <c r="L439" s="464"/>
      <c r="M439" s="469"/>
      <c r="N439" s="470"/>
      <c r="O439" s="470"/>
      <c r="P439" s="470"/>
      <c r="Q439" s="470"/>
      <c r="R439" s="470"/>
      <c r="S439" s="470"/>
      <c r="T439" s="471"/>
      <c r="U439" s="463"/>
      <c r="V439" s="463"/>
      <c r="AT439" s="95" t="s">
        <v>150</v>
      </c>
      <c r="AU439" s="95" t="s">
        <v>86</v>
      </c>
      <c r="AV439" s="13" t="s">
        <v>86</v>
      </c>
      <c r="AW439" s="13" t="s">
        <v>32</v>
      </c>
      <c r="AX439" s="13" t="s">
        <v>84</v>
      </c>
      <c r="AY439" s="95" t="s">
        <v>141</v>
      </c>
    </row>
    <row r="440" spans="1:65" s="2" customFormat="1" ht="24">
      <c r="A440" s="377"/>
      <c r="B440" s="378"/>
      <c r="C440" s="452" t="s">
        <v>839</v>
      </c>
      <c r="D440" s="452" t="s">
        <v>143</v>
      </c>
      <c r="E440" s="453" t="s">
        <v>840</v>
      </c>
      <c r="F440" s="454" t="s">
        <v>841</v>
      </c>
      <c r="G440" s="455" t="s">
        <v>331</v>
      </c>
      <c r="H440" s="456">
        <v>1149.18</v>
      </c>
      <c r="I440" s="92"/>
      <c r="J440" s="457">
        <f>ROUND(I440*H440,2)</f>
        <v>0</v>
      </c>
      <c r="K440" s="454" t="s">
        <v>147</v>
      </c>
      <c r="L440" s="378"/>
      <c r="M440" s="458" t="s">
        <v>1</v>
      </c>
      <c r="N440" s="459" t="s">
        <v>41</v>
      </c>
      <c r="O440" s="460"/>
      <c r="P440" s="461">
        <f>O440*H440</f>
        <v>0</v>
      </c>
      <c r="Q440" s="461">
        <v>0</v>
      </c>
      <c r="R440" s="461">
        <f>Q440*H440</f>
        <v>0</v>
      </c>
      <c r="S440" s="461">
        <v>0</v>
      </c>
      <c r="T440" s="462">
        <f>S440*H440</f>
        <v>0</v>
      </c>
      <c r="U440" s="377"/>
      <c r="V440" s="377"/>
      <c r="W440" s="31"/>
      <c r="X440" s="31"/>
      <c r="Y440" s="31"/>
      <c r="Z440" s="31"/>
      <c r="AA440" s="31"/>
      <c r="AB440" s="31"/>
      <c r="AC440" s="31"/>
      <c r="AD440" s="31"/>
      <c r="AE440" s="31"/>
      <c r="AR440" s="93" t="s">
        <v>214</v>
      </c>
      <c r="AT440" s="93" t="s">
        <v>143</v>
      </c>
      <c r="AU440" s="93" t="s">
        <v>86</v>
      </c>
      <c r="AY440" s="17" t="s">
        <v>141</v>
      </c>
      <c r="BE440" s="94">
        <f>IF(N440="základní",J440,0)</f>
        <v>0</v>
      </c>
      <c r="BF440" s="94">
        <f>IF(N440="snížená",J440,0)</f>
        <v>0</v>
      </c>
      <c r="BG440" s="94">
        <f>IF(N440="zákl. přenesená",J440,0)</f>
        <v>0</v>
      </c>
      <c r="BH440" s="94">
        <f>IF(N440="sníž. přenesená",J440,0)</f>
        <v>0</v>
      </c>
      <c r="BI440" s="94">
        <f>IF(N440="nulová",J440,0)</f>
        <v>0</v>
      </c>
      <c r="BJ440" s="17" t="s">
        <v>84</v>
      </c>
      <c r="BK440" s="94">
        <f>ROUND(I440*H440,2)</f>
        <v>0</v>
      </c>
      <c r="BL440" s="17" t="s">
        <v>214</v>
      </c>
      <c r="BM440" s="93" t="s">
        <v>842</v>
      </c>
    </row>
    <row r="441" spans="1:51" s="13" customFormat="1" ht="33.75">
      <c r="A441" s="463"/>
      <c r="B441" s="464"/>
      <c r="C441" s="463"/>
      <c r="D441" s="465" t="s">
        <v>150</v>
      </c>
      <c r="E441" s="466" t="s">
        <v>1</v>
      </c>
      <c r="F441" s="467" t="s">
        <v>843</v>
      </c>
      <c r="G441" s="463"/>
      <c r="H441" s="468">
        <v>1021.18</v>
      </c>
      <c r="I441" s="96"/>
      <c r="J441" s="463"/>
      <c r="K441" s="463"/>
      <c r="L441" s="464"/>
      <c r="M441" s="469"/>
      <c r="N441" s="470"/>
      <c r="O441" s="470"/>
      <c r="P441" s="470"/>
      <c r="Q441" s="470"/>
      <c r="R441" s="470"/>
      <c r="S441" s="470"/>
      <c r="T441" s="471"/>
      <c r="U441" s="463"/>
      <c r="V441" s="463"/>
      <c r="AT441" s="95" t="s">
        <v>150</v>
      </c>
      <c r="AU441" s="95" t="s">
        <v>86</v>
      </c>
      <c r="AV441" s="13" t="s">
        <v>86</v>
      </c>
      <c r="AW441" s="13" t="s">
        <v>32</v>
      </c>
      <c r="AX441" s="13" t="s">
        <v>76</v>
      </c>
      <c r="AY441" s="95" t="s">
        <v>141</v>
      </c>
    </row>
    <row r="442" spans="1:51" s="13" customFormat="1" ht="12">
      <c r="A442" s="463"/>
      <c r="B442" s="464"/>
      <c r="C442" s="463"/>
      <c r="D442" s="465" t="s">
        <v>150</v>
      </c>
      <c r="E442" s="466" t="s">
        <v>1</v>
      </c>
      <c r="F442" s="467" t="s">
        <v>844</v>
      </c>
      <c r="G442" s="463"/>
      <c r="H442" s="468">
        <v>128</v>
      </c>
      <c r="I442" s="96"/>
      <c r="J442" s="463"/>
      <c r="K442" s="463"/>
      <c r="L442" s="464"/>
      <c r="M442" s="469"/>
      <c r="N442" s="470"/>
      <c r="O442" s="470"/>
      <c r="P442" s="470"/>
      <c r="Q442" s="470"/>
      <c r="R442" s="470"/>
      <c r="S442" s="470"/>
      <c r="T442" s="471"/>
      <c r="U442" s="463"/>
      <c r="V442" s="463"/>
      <c r="AT442" s="95" t="s">
        <v>150</v>
      </c>
      <c r="AU442" s="95" t="s">
        <v>86</v>
      </c>
      <c r="AV442" s="13" t="s">
        <v>86</v>
      </c>
      <c r="AW442" s="13" t="s">
        <v>32</v>
      </c>
      <c r="AX442" s="13" t="s">
        <v>76</v>
      </c>
      <c r="AY442" s="95" t="s">
        <v>141</v>
      </c>
    </row>
    <row r="443" spans="1:51" s="14" customFormat="1" ht="12">
      <c r="A443" s="472"/>
      <c r="B443" s="473"/>
      <c r="C443" s="472"/>
      <c r="D443" s="465" t="s">
        <v>150</v>
      </c>
      <c r="E443" s="474" t="s">
        <v>1</v>
      </c>
      <c r="F443" s="475" t="s">
        <v>159</v>
      </c>
      <c r="G443" s="472"/>
      <c r="H443" s="476">
        <v>1149.1799999999998</v>
      </c>
      <c r="I443" s="98"/>
      <c r="J443" s="472"/>
      <c r="K443" s="472"/>
      <c r="L443" s="473"/>
      <c r="M443" s="477"/>
      <c r="N443" s="478"/>
      <c r="O443" s="478"/>
      <c r="P443" s="478"/>
      <c r="Q443" s="478"/>
      <c r="R443" s="478"/>
      <c r="S443" s="478"/>
      <c r="T443" s="479"/>
      <c r="U443" s="472"/>
      <c r="V443" s="472"/>
      <c r="AT443" s="97" t="s">
        <v>150</v>
      </c>
      <c r="AU443" s="97" t="s">
        <v>86</v>
      </c>
      <c r="AV443" s="14" t="s">
        <v>148</v>
      </c>
      <c r="AW443" s="14" t="s">
        <v>32</v>
      </c>
      <c r="AX443" s="14" t="s">
        <v>84</v>
      </c>
      <c r="AY443" s="97" t="s">
        <v>141</v>
      </c>
    </row>
    <row r="444" spans="1:65" s="2" customFormat="1" ht="21.75" customHeight="1">
      <c r="A444" s="377"/>
      <c r="B444" s="378"/>
      <c r="C444" s="487" t="s">
        <v>845</v>
      </c>
      <c r="D444" s="487" t="s">
        <v>527</v>
      </c>
      <c r="E444" s="488" t="s">
        <v>846</v>
      </c>
      <c r="F444" s="489" t="s">
        <v>847</v>
      </c>
      <c r="G444" s="490" t="s">
        <v>146</v>
      </c>
      <c r="H444" s="491">
        <v>20.217</v>
      </c>
      <c r="I444" s="101"/>
      <c r="J444" s="492">
        <f>ROUND(I444*H444,2)</f>
        <v>0</v>
      </c>
      <c r="K444" s="489" t="s">
        <v>147</v>
      </c>
      <c r="L444" s="493"/>
      <c r="M444" s="494" t="s">
        <v>1</v>
      </c>
      <c r="N444" s="495" t="s">
        <v>41</v>
      </c>
      <c r="O444" s="460"/>
      <c r="P444" s="461">
        <f>O444*H444</f>
        <v>0</v>
      </c>
      <c r="Q444" s="461">
        <v>0.55</v>
      </c>
      <c r="R444" s="461">
        <f>Q444*H444</f>
        <v>11.11935</v>
      </c>
      <c r="S444" s="461">
        <v>0</v>
      </c>
      <c r="T444" s="462">
        <f>S444*H444</f>
        <v>0</v>
      </c>
      <c r="U444" s="377"/>
      <c r="V444" s="377"/>
      <c r="W444" s="31"/>
      <c r="X444" s="31"/>
      <c r="Y444" s="31"/>
      <c r="Z444" s="31"/>
      <c r="AA444" s="31"/>
      <c r="AB444" s="31"/>
      <c r="AC444" s="31"/>
      <c r="AD444" s="31"/>
      <c r="AE444" s="31"/>
      <c r="AR444" s="93" t="s">
        <v>293</v>
      </c>
      <c r="AT444" s="93" t="s">
        <v>527</v>
      </c>
      <c r="AU444" s="93" t="s">
        <v>86</v>
      </c>
      <c r="AY444" s="17" t="s">
        <v>141</v>
      </c>
      <c r="BE444" s="94">
        <f>IF(N444="základní",J444,0)</f>
        <v>0</v>
      </c>
      <c r="BF444" s="94">
        <f>IF(N444="snížená",J444,0)</f>
        <v>0</v>
      </c>
      <c r="BG444" s="94">
        <f>IF(N444="zákl. přenesená",J444,0)</f>
        <v>0</v>
      </c>
      <c r="BH444" s="94">
        <f>IF(N444="sníž. přenesená",J444,0)</f>
        <v>0</v>
      </c>
      <c r="BI444" s="94">
        <f>IF(N444="nulová",J444,0)</f>
        <v>0</v>
      </c>
      <c r="BJ444" s="17" t="s">
        <v>84</v>
      </c>
      <c r="BK444" s="94">
        <f>ROUND(I444*H444,2)</f>
        <v>0</v>
      </c>
      <c r="BL444" s="17" t="s">
        <v>214</v>
      </c>
      <c r="BM444" s="93" t="s">
        <v>848</v>
      </c>
    </row>
    <row r="445" spans="1:51" s="13" customFormat="1" ht="22.5">
      <c r="A445" s="463"/>
      <c r="B445" s="464"/>
      <c r="C445" s="463"/>
      <c r="D445" s="465" t="s">
        <v>150</v>
      </c>
      <c r="E445" s="466" t="s">
        <v>1</v>
      </c>
      <c r="F445" s="467" t="s">
        <v>849</v>
      </c>
      <c r="G445" s="463"/>
      <c r="H445" s="468">
        <v>1.34</v>
      </c>
      <c r="I445" s="463"/>
      <c r="J445" s="463"/>
      <c r="K445" s="463"/>
      <c r="L445" s="464"/>
      <c r="M445" s="469"/>
      <c r="N445" s="470"/>
      <c r="O445" s="470"/>
      <c r="P445" s="470"/>
      <c r="Q445" s="470"/>
      <c r="R445" s="470"/>
      <c r="S445" s="470"/>
      <c r="T445" s="471"/>
      <c r="U445" s="463"/>
      <c r="V445" s="463"/>
      <c r="AT445" s="95" t="s">
        <v>150</v>
      </c>
      <c r="AU445" s="95" t="s">
        <v>86</v>
      </c>
      <c r="AV445" s="13" t="s">
        <v>86</v>
      </c>
      <c r="AW445" s="13" t="s">
        <v>32</v>
      </c>
      <c r="AX445" s="13" t="s">
        <v>76</v>
      </c>
      <c r="AY445" s="95" t="s">
        <v>141</v>
      </c>
    </row>
    <row r="446" spans="1:51" s="13" customFormat="1" ht="22.5">
      <c r="A446" s="463"/>
      <c r="B446" s="464"/>
      <c r="C446" s="463"/>
      <c r="D446" s="465" t="s">
        <v>150</v>
      </c>
      <c r="E446" s="466" t="s">
        <v>1</v>
      </c>
      <c r="F446" s="467" t="s">
        <v>850</v>
      </c>
      <c r="G446" s="463"/>
      <c r="H446" s="468">
        <v>11.653</v>
      </c>
      <c r="I446" s="463"/>
      <c r="J446" s="463"/>
      <c r="K446" s="463"/>
      <c r="L446" s="464"/>
      <c r="M446" s="469"/>
      <c r="N446" s="470"/>
      <c r="O446" s="470"/>
      <c r="P446" s="470"/>
      <c r="Q446" s="470"/>
      <c r="R446" s="470"/>
      <c r="S446" s="470"/>
      <c r="T446" s="471"/>
      <c r="U446" s="463"/>
      <c r="V446" s="463"/>
      <c r="AT446" s="95" t="s">
        <v>150</v>
      </c>
      <c r="AU446" s="95" t="s">
        <v>86</v>
      </c>
      <c r="AV446" s="13" t="s">
        <v>86</v>
      </c>
      <c r="AW446" s="13" t="s">
        <v>32</v>
      </c>
      <c r="AX446" s="13" t="s">
        <v>76</v>
      </c>
      <c r="AY446" s="95" t="s">
        <v>141</v>
      </c>
    </row>
    <row r="447" spans="1:51" s="13" customFormat="1" ht="33.75">
      <c r="A447" s="463"/>
      <c r="B447" s="464"/>
      <c r="C447" s="463"/>
      <c r="D447" s="465" t="s">
        <v>150</v>
      </c>
      <c r="E447" s="466" t="s">
        <v>1</v>
      </c>
      <c r="F447" s="467" t="s">
        <v>851</v>
      </c>
      <c r="G447" s="463"/>
      <c r="H447" s="468">
        <v>5.295</v>
      </c>
      <c r="I447" s="463"/>
      <c r="J447" s="463"/>
      <c r="K447" s="463"/>
      <c r="L447" s="464"/>
      <c r="M447" s="469"/>
      <c r="N447" s="470"/>
      <c r="O447" s="470"/>
      <c r="P447" s="470"/>
      <c r="Q447" s="470"/>
      <c r="R447" s="470"/>
      <c r="S447" s="470"/>
      <c r="T447" s="471"/>
      <c r="U447" s="463"/>
      <c r="V447" s="463"/>
      <c r="AT447" s="95" t="s">
        <v>150</v>
      </c>
      <c r="AU447" s="95" t="s">
        <v>86</v>
      </c>
      <c r="AV447" s="13" t="s">
        <v>86</v>
      </c>
      <c r="AW447" s="13" t="s">
        <v>32</v>
      </c>
      <c r="AX447" s="13" t="s">
        <v>76</v>
      </c>
      <c r="AY447" s="95" t="s">
        <v>141</v>
      </c>
    </row>
    <row r="448" spans="1:51" s="13" customFormat="1" ht="12">
      <c r="A448" s="463"/>
      <c r="B448" s="464"/>
      <c r="C448" s="463"/>
      <c r="D448" s="465" t="s">
        <v>150</v>
      </c>
      <c r="E448" s="466" t="s">
        <v>1</v>
      </c>
      <c r="F448" s="467" t="s">
        <v>852</v>
      </c>
      <c r="G448" s="463"/>
      <c r="H448" s="468">
        <v>1.929</v>
      </c>
      <c r="I448" s="463"/>
      <c r="J448" s="463"/>
      <c r="K448" s="463"/>
      <c r="L448" s="464"/>
      <c r="M448" s="469"/>
      <c r="N448" s="470"/>
      <c r="O448" s="470"/>
      <c r="P448" s="470"/>
      <c r="Q448" s="470"/>
      <c r="R448" s="470"/>
      <c r="S448" s="470"/>
      <c r="T448" s="471"/>
      <c r="U448" s="463"/>
      <c r="V448" s="463"/>
      <c r="AT448" s="95" t="s">
        <v>150</v>
      </c>
      <c r="AU448" s="95" t="s">
        <v>86</v>
      </c>
      <c r="AV448" s="13" t="s">
        <v>86</v>
      </c>
      <c r="AW448" s="13" t="s">
        <v>32</v>
      </c>
      <c r="AX448" s="13" t="s">
        <v>76</v>
      </c>
      <c r="AY448" s="95" t="s">
        <v>141</v>
      </c>
    </row>
    <row r="449" spans="1:51" s="14" customFormat="1" ht="12">
      <c r="A449" s="472"/>
      <c r="B449" s="473"/>
      <c r="C449" s="472"/>
      <c r="D449" s="465" t="s">
        <v>150</v>
      </c>
      <c r="E449" s="474" t="s">
        <v>1</v>
      </c>
      <c r="F449" s="475" t="s">
        <v>159</v>
      </c>
      <c r="G449" s="472"/>
      <c r="H449" s="476">
        <v>20.217</v>
      </c>
      <c r="I449" s="472"/>
      <c r="J449" s="472"/>
      <c r="K449" s="472"/>
      <c r="L449" s="473"/>
      <c r="M449" s="477"/>
      <c r="N449" s="478"/>
      <c r="O449" s="478"/>
      <c r="P449" s="478"/>
      <c r="Q449" s="478"/>
      <c r="R449" s="478"/>
      <c r="S449" s="478"/>
      <c r="T449" s="479"/>
      <c r="U449" s="472"/>
      <c r="V449" s="472"/>
      <c r="AT449" s="97" t="s">
        <v>150</v>
      </c>
      <c r="AU449" s="97" t="s">
        <v>86</v>
      </c>
      <c r="AV449" s="14" t="s">
        <v>148</v>
      </c>
      <c r="AW449" s="14" t="s">
        <v>32</v>
      </c>
      <c r="AX449" s="14" t="s">
        <v>84</v>
      </c>
      <c r="AY449" s="97" t="s">
        <v>141</v>
      </c>
    </row>
    <row r="450" spans="1:65" s="2" customFormat="1" ht="24">
      <c r="A450" s="377"/>
      <c r="B450" s="378"/>
      <c r="C450" s="452" t="s">
        <v>853</v>
      </c>
      <c r="D450" s="452" t="s">
        <v>143</v>
      </c>
      <c r="E450" s="453" t="s">
        <v>854</v>
      </c>
      <c r="F450" s="454" t="s">
        <v>855</v>
      </c>
      <c r="G450" s="455" t="s">
        <v>331</v>
      </c>
      <c r="H450" s="456">
        <v>7.2</v>
      </c>
      <c r="I450" s="92"/>
      <c r="J450" s="457">
        <f>ROUND(I450*H450,2)</f>
        <v>0</v>
      </c>
      <c r="K450" s="454" t="s">
        <v>147</v>
      </c>
      <c r="L450" s="378"/>
      <c r="M450" s="458" t="s">
        <v>1</v>
      </c>
      <c r="N450" s="459" t="s">
        <v>41</v>
      </c>
      <c r="O450" s="460"/>
      <c r="P450" s="461">
        <f>O450*H450</f>
        <v>0</v>
      </c>
      <c r="Q450" s="461">
        <v>0</v>
      </c>
      <c r="R450" s="461">
        <f>Q450*H450</f>
        <v>0</v>
      </c>
      <c r="S450" s="461">
        <v>0</v>
      </c>
      <c r="T450" s="462">
        <f>S450*H450</f>
        <v>0</v>
      </c>
      <c r="U450" s="377"/>
      <c r="V450" s="377"/>
      <c r="W450" s="31"/>
      <c r="X450" s="31"/>
      <c r="Y450" s="31"/>
      <c r="Z450" s="31"/>
      <c r="AA450" s="31"/>
      <c r="AB450" s="31"/>
      <c r="AC450" s="31"/>
      <c r="AD450" s="31"/>
      <c r="AE450" s="31"/>
      <c r="AR450" s="93" t="s">
        <v>214</v>
      </c>
      <c r="AT450" s="93" t="s">
        <v>143</v>
      </c>
      <c r="AU450" s="93" t="s">
        <v>86</v>
      </c>
      <c r="AY450" s="17" t="s">
        <v>141</v>
      </c>
      <c r="BE450" s="94">
        <f>IF(N450="základní",J450,0)</f>
        <v>0</v>
      </c>
      <c r="BF450" s="94">
        <f>IF(N450="snížená",J450,0)</f>
        <v>0</v>
      </c>
      <c r="BG450" s="94">
        <f>IF(N450="zákl. přenesená",J450,0)</f>
        <v>0</v>
      </c>
      <c r="BH450" s="94">
        <f>IF(N450="sníž. přenesená",J450,0)</f>
        <v>0</v>
      </c>
      <c r="BI450" s="94">
        <f>IF(N450="nulová",J450,0)</f>
        <v>0</v>
      </c>
      <c r="BJ450" s="17" t="s">
        <v>84</v>
      </c>
      <c r="BK450" s="94">
        <f>ROUND(I450*H450,2)</f>
        <v>0</v>
      </c>
      <c r="BL450" s="17" t="s">
        <v>214</v>
      </c>
      <c r="BM450" s="93" t="s">
        <v>856</v>
      </c>
    </row>
    <row r="451" spans="1:51" s="13" customFormat="1" ht="12">
      <c r="A451" s="463"/>
      <c r="B451" s="464"/>
      <c r="C451" s="463"/>
      <c r="D451" s="465" t="s">
        <v>150</v>
      </c>
      <c r="E451" s="466" t="s">
        <v>1</v>
      </c>
      <c r="F451" s="467" t="s">
        <v>857</v>
      </c>
      <c r="G451" s="463"/>
      <c r="H451" s="468">
        <v>7.2</v>
      </c>
      <c r="I451" s="463"/>
      <c r="J451" s="463"/>
      <c r="K451" s="463"/>
      <c r="L451" s="464"/>
      <c r="M451" s="469"/>
      <c r="N451" s="470"/>
      <c r="O451" s="470"/>
      <c r="P451" s="470"/>
      <c r="Q451" s="470"/>
      <c r="R451" s="470"/>
      <c r="S451" s="470"/>
      <c r="T451" s="471"/>
      <c r="U451" s="463"/>
      <c r="V451" s="463"/>
      <c r="AT451" s="95" t="s">
        <v>150</v>
      </c>
      <c r="AU451" s="95" t="s">
        <v>86</v>
      </c>
      <c r="AV451" s="13" t="s">
        <v>86</v>
      </c>
      <c r="AW451" s="13" t="s">
        <v>32</v>
      </c>
      <c r="AX451" s="13" t="s">
        <v>84</v>
      </c>
      <c r="AY451" s="95" t="s">
        <v>141</v>
      </c>
    </row>
    <row r="452" spans="1:65" s="2" customFormat="1" ht="21.75" customHeight="1">
      <c r="A452" s="377"/>
      <c r="B452" s="378"/>
      <c r="C452" s="487" t="s">
        <v>858</v>
      </c>
      <c r="D452" s="487" t="s">
        <v>527</v>
      </c>
      <c r="E452" s="488" t="s">
        <v>859</v>
      </c>
      <c r="F452" s="489" t="s">
        <v>860</v>
      </c>
      <c r="G452" s="490" t="s">
        <v>146</v>
      </c>
      <c r="H452" s="491">
        <v>0.222</v>
      </c>
      <c r="I452" s="101"/>
      <c r="J452" s="492">
        <f>ROUND(I452*H452,2)</f>
        <v>0</v>
      </c>
      <c r="K452" s="489" t="s">
        <v>147</v>
      </c>
      <c r="L452" s="493"/>
      <c r="M452" s="494" t="s">
        <v>1</v>
      </c>
      <c r="N452" s="495" t="s">
        <v>41</v>
      </c>
      <c r="O452" s="460"/>
      <c r="P452" s="461">
        <f>O452*H452</f>
        <v>0</v>
      </c>
      <c r="Q452" s="461">
        <v>0.55</v>
      </c>
      <c r="R452" s="461">
        <f>Q452*H452</f>
        <v>0.12210000000000001</v>
      </c>
      <c r="S452" s="461">
        <v>0</v>
      </c>
      <c r="T452" s="462">
        <f>S452*H452</f>
        <v>0</v>
      </c>
      <c r="U452" s="377"/>
      <c r="V452" s="377"/>
      <c r="W452" s="31"/>
      <c r="X452" s="31"/>
      <c r="Y452" s="31"/>
      <c r="Z452" s="31"/>
      <c r="AA452" s="31"/>
      <c r="AB452" s="31"/>
      <c r="AC452" s="31"/>
      <c r="AD452" s="31"/>
      <c r="AE452" s="31"/>
      <c r="AR452" s="93" t="s">
        <v>293</v>
      </c>
      <c r="AT452" s="93" t="s">
        <v>527</v>
      </c>
      <c r="AU452" s="93" t="s">
        <v>86</v>
      </c>
      <c r="AY452" s="17" t="s">
        <v>141</v>
      </c>
      <c r="BE452" s="94">
        <f>IF(N452="základní",J452,0)</f>
        <v>0</v>
      </c>
      <c r="BF452" s="94">
        <f>IF(N452="snížená",J452,0)</f>
        <v>0</v>
      </c>
      <c r="BG452" s="94">
        <f>IF(N452="zákl. přenesená",J452,0)</f>
        <v>0</v>
      </c>
      <c r="BH452" s="94">
        <f>IF(N452="sníž. přenesená",J452,0)</f>
        <v>0</v>
      </c>
      <c r="BI452" s="94">
        <f>IF(N452="nulová",J452,0)</f>
        <v>0</v>
      </c>
      <c r="BJ452" s="17" t="s">
        <v>84</v>
      </c>
      <c r="BK452" s="94">
        <f>ROUND(I452*H452,2)</f>
        <v>0</v>
      </c>
      <c r="BL452" s="17" t="s">
        <v>214</v>
      </c>
      <c r="BM452" s="93" t="s">
        <v>861</v>
      </c>
    </row>
    <row r="453" spans="1:51" s="13" customFormat="1" ht="12">
      <c r="A453" s="463"/>
      <c r="B453" s="464"/>
      <c r="C453" s="463"/>
      <c r="D453" s="465" t="s">
        <v>150</v>
      </c>
      <c r="E453" s="466" t="s">
        <v>1</v>
      </c>
      <c r="F453" s="467" t="s">
        <v>862</v>
      </c>
      <c r="G453" s="463"/>
      <c r="H453" s="468">
        <v>0.222</v>
      </c>
      <c r="I453" s="96"/>
      <c r="J453" s="463"/>
      <c r="K453" s="463"/>
      <c r="L453" s="464"/>
      <c r="M453" s="469"/>
      <c r="N453" s="470"/>
      <c r="O453" s="470"/>
      <c r="P453" s="470"/>
      <c r="Q453" s="470"/>
      <c r="R453" s="470"/>
      <c r="S453" s="470"/>
      <c r="T453" s="471"/>
      <c r="U453" s="463"/>
      <c r="V453" s="463"/>
      <c r="AT453" s="95" t="s">
        <v>150</v>
      </c>
      <c r="AU453" s="95" t="s">
        <v>86</v>
      </c>
      <c r="AV453" s="13" t="s">
        <v>86</v>
      </c>
      <c r="AW453" s="13" t="s">
        <v>32</v>
      </c>
      <c r="AX453" s="13" t="s">
        <v>84</v>
      </c>
      <c r="AY453" s="95" t="s">
        <v>141</v>
      </c>
    </row>
    <row r="454" spans="1:65" s="2" customFormat="1" ht="24">
      <c r="A454" s="377"/>
      <c r="B454" s="378"/>
      <c r="C454" s="452" t="s">
        <v>863</v>
      </c>
      <c r="D454" s="452" t="s">
        <v>143</v>
      </c>
      <c r="E454" s="453" t="s">
        <v>864</v>
      </c>
      <c r="F454" s="454" t="s">
        <v>865</v>
      </c>
      <c r="G454" s="455" t="s">
        <v>331</v>
      </c>
      <c r="H454" s="456">
        <v>110.2</v>
      </c>
      <c r="I454" s="92"/>
      <c r="J454" s="457">
        <f>ROUND(I454*H454,2)</f>
        <v>0</v>
      </c>
      <c r="K454" s="454" t="s">
        <v>147</v>
      </c>
      <c r="L454" s="378"/>
      <c r="M454" s="458" t="s">
        <v>1</v>
      </c>
      <c r="N454" s="459" t="s">
        <v>41</v>
      </c>
      <c r="O454" s="460"/>
      <c r="P454" s="461">
        <f>O454*H454</f>
        <v>0</v>
      </c>
      <c r="Q454" s="461">
        <v>0</v>
      </c>
      <c r="R454" s="461">
        <f>Q454*H454</f>
        <v>0</v>
      </c>
      <c r="S454" s="461">
        <v>0</v>
      </c>
      <c r="T454" s="462">
        <f>S454*H454</f>
        <v>0</v>
      </c>
      <c r="U454" s="377"/>
      <c r="V454" s="377"/>
      <c r="W454" s="31"/>
      <c r="X454" s="31"/>
      <c r="Y454" s="31"/>
      <c r="Z454" s="31"/>
      <c r="AA454" s="31"/>
      <c r="AB454" s="31"/>
      <c r="AC454" s="31"/>
      <c r="AD454" s="31"/>
      <c r="AE454" s="31"/>
      <c r="AR454" s="93" t="s">
        <v>214</v>
      </c>
      <c r="AT454" s="93" t="s">
        <v>143</v>
      </c>
      <c r="AU454" s="93" t="s">
        <v>86</v>
      </c>
      <c r="AY454" s="17" t="s">
        <v>141</v>
      </c>
      <c r="BE454" s="94">
        <f>IF(N454="základní",J454,0)</f>
        <v>0</v>
      </c>
      <c r="BF454" s="94">
        <f>IF(N454="snížená",J454,0)</f>
        <v>0</v>
      </c>
      <c r="BG454" s="94">
        <f>IF(N454="zákl. přenesená",J454,0)</f>
        <v>0</v>
      </c>
      <c r="BH454" s="94">
        <f>IF(N454="sníž. přenesená",J454,0)</f>
        <v>0</v>
      </c>
      <c r="BI454" s="94">
        <f>IF(N454="nulová",J454,0)</f>
        <v>0</v>
      </c>
      <c r="BJ454" s="17" t="s">
        <v>84</v>
      </c>
      <c r="BK454" s="94">
        <f>ROUND(I454*H454,2)</f>
        <v>0</v>
      </c>
      <c r="BL454" s="17" t="s">
        <v>214</v>
      </c>
      <c r="BM454" s="93" t="s">
        <v>866</v>
      </c>
    </row>
    <row r="455" spans="1:51" s="13" customFormat="1" ht="12">
      <c r="A455" s="463"/>
      <c r="B455" s="464"/>
      <c r="C455" s="463"/>
      <c r="D455" s="465" t="s">
        <v>150</v>
      </c>
      <c r="E455" s="466" t="s">
        <v>1</v>
      </c>
      <c r="F455" s="467" t="s">
        <v>867</v>
      </c>
      <c r="G455" s="463"/>
      <c r="H455" s="468">
        <v>110.2</v>
      </c>
      <c r="I455" s="96"/>
      <c r="J455" s="463"/>
      <c r="K455" s="463"/>
      <c r="L455" s="464"/>
      <c r="M455" s="469"/>
      <c r="N455" s="470"/>
      <c r="O455" s="470"/>
      <c r="P455" s="470"/>
      <c r="Q455" s="470"/>
      <c r="R455" s="470"/>
      <c r="S455" s="470"/>
      <c r="T455" s="471"/>
      <c r="U455" s="463"/>
      <c r="V455" s="463"/>
      <c r="AT455" s="95" t="s">
        <v>150</v>
      </c>
      <c r="AU455" s="95" t="s">
        <v>86</v>
      </c>
      <c r="AV455" s="13" t="s">
        <v>86</v>
      </c>
      <c r="AW455" s="13" t="s">
        <v>32</v>
      </c>
      <c r="AX455" s="13" t="s">
        <v>84</v>
      </c>
      <c r="AY455" s="95" t="s">
        <v>141</v>
      </c>
    </row>
    <row r="456" spans="1:65" s="2" customFormat="1" ht="21.75" customHeight="1">
      <c r="A456" s="377"/>
      <c r="B456" s="378"/>
      <c r="C456" s="487" t="s">
        <v>868</v>
      </c>
      <c r="D456" s="487" t="s">
        <v>527</v>
      </c>
      <c r="E456" s="488" t="s">
        <v>869</v>
      </c>
      <c r="F456" s="489" t="s">
        <v>870</v>
      </c>
      <c r="G456" s="490" t="s">
        <v>146</v>
      </c>
      <c r="H456" s="491">
        <v>4.095</v>
      </c>
      <c r="I456" s="101"/>
      <c r="J456" s="492">
        <f>ROUND(I456*H456,2)</f>
        <v>0</v>
      </c>
      <c r="K456" s="489" t="s">
        <v>147</v>
      </c>
      <c r="L456" s="493"/>
      <c r="M456" s="494" t="s">
        <v>1</v>
      </c>
      <c r="N456" s="495" t="s">
        <v>41</v>
      </c>
      <c r="O456" s="460"/>
      <c r="P456" s="461">
        <f>O456*H456</f>
        <v>0</v>
      </c>
      <c r="Q456" s="461">
        <v>0.55</v>
      </c>
      <c r="R456" s="461">
        <f>Q456*H456</f>
        <v>2.25225</v>
      </c>
      <c r="S456" s="461">
        <v>0</v>
      </c>
      <c r="T456" s="462">
        <f>S456*H456</f>
        <v>0</v>
      </c>
      <c r="U456" s="377"/>
      <c r="V456" s="377"/>
      <c r="W456" s="31"/>
      <c r="X456" s="31"/>
      <c r="Y456" s="31"/>
      <c r="Z456" s="31"/>
      <c r="AA456" s="31"/>
      <c r="AB456" s="31"/>
      <c r="AC456" s="31"/>
      <c r="AD456" s="31"/>
      <c r="AE456" s="31"/>
      <c r="AR456" s="93" t="s">
        <v>293</v>
      </c>
      <c r="AT456" s="93" t="s">
        <v>527</v>
      </c>
      <c r="AU456" s="93" t="s">
        <v>86</v>
      </c>
      <c r="AY456" s="17" t="s">
        <v>141</v>
      </c>
      <c r="BE456" s="94">
        <f>IF(N456="základní",J456,0)</f>
        <v>0</v>
      </c>
      <c r="BF456" s="94">
        <f>IF(N456="snížená",J456,0)</f>
        <v>0</v>
      </c>
      <c r="BG456" s="94">
        <f>IF(N456="zákl. přenesená",J456,0)</f>
        <v>0</v>
      </c>
      <c r="BH456" s="94">
        <f>IF(N456="sníž. přenesená",J456,0)</f>
        <v>0</v>
      </c>
      <c r="BI456" s="94">
        <f>IF(N456="nulová",J456,0)</f>
        <v>0</v>
      </c>
      <c r="BJ456" s="17" t="s">
        <v>84</v>
      </c>
      <c r="BK456" s="94">
        <f>ROUND(I456*H456,2)</f>
        <v>0</v>
      </c>
      <c r="BL456" s="17" t="s">
        <v>214</v>
      </c>
      <c r="BM456" s="93" t="s">
        <v>871</v>
      </c>
    </row>
    <row r="457" spans="1:65" s="2" customFormat="1" ht="24">
      <c r="A457" s="377"/>
      <c r="B457" s="378"/>
      <c r="C457" s="452" t="s">
        <v>872</v>
      </c>
      <c r="D457" s="452" t="s">
        <v>143</v>
      </c>
      <c r="E457" s="453" t="s">
        <v>873</v>
      </c>
      <c r="F457" s="454" t="s">
        <v>874</v>
      </c>
      <c r="G457" s="455" t="s">
        <v>222</v>
      </c>
      <c r="H457" s="456">
        <v>66.088</v>
      </c>
      <c r="I457" s="92"/>
      <c r="J457" s="457">
        <f>ROUND(I457*H457,2)</f>
        <v>0</v>
      </c>
      <c r="K457" s="454" t="s">
        <v>147</v>
      </c>
      <c r="L457" s="378"/>
      <c r="M457" s="458" t="s">
        <v>1</v>
      </c>
      <c r="N457" s="459" t="s">
        <v>41</v>
      </c>
      <c r="O457" s="460"/>
      <c r="P457" s="461">
        <f>O457*H457</f>
        <v>0</v>
      </c>
      <c r="Q457" s="461">
        <v>0.01152</v>
      </c>
      <c r="R457" s="461">
        <f>Q457*H457</f>
        <v>0.76133376</v>
      </c>
      <c r="S457" s="461">
        <v>0</v>
      </c>
      <c r="T457" s="462">
        <f>S457*H457</f>
        <v>0</v>
      </c>
      <c r="U457" s="377"/>
      <c r="V457" s="377"/>
      <c r="W457" s="31"/>
      <c r="X457" s="31"/>
      <c r="Y457" s="31"/>
      <c r="Z457" s="31"/>
      <c r="AA457" s="31"/>
      <c r="AB457" s="31"/>
      <c r="AC457" s="31"/>
      <c r="AD457" s="31"/>
      <c r="AE457" s="31"/>
      <c r="AR457" s="93" t="s">
        <v>214</v>
      </c>
      <c r="AT457" s="93" t="s">
        <v>143</v>
      </c>
      <c r="AU457" s="93" t="s">
        <v>86</v>
      </c>
      <c r="AY457" s="17" t="s">
        <v>141</v>
      </c>
      <c r="BE457" s="94">
        <f>IF(N457="základní",J457,0)</f>
        <v>0</v>
      </c>
      <c r="BF457" s="94">
        <f>IF(N457="snížená",J457,0)</f>
        <v>0</v>
      </c>
      <c r="BG457" s="94">
        <f>IF(N457="zákl. přenesená",J457,0)</f>
        <v>0</v>
      </c>
      <c r="BH457" s="94">
        <f>IF(N457="sníž. přenesená",J457,0)</f>
        <v>0</v>
      </c>
      <c r="BI457" s="94">
        <f>IF(N457="nulová",J457,0)</f>
        <v>0</v>
      </c>
      <c r="BJ457" s="17" t="s">
        <v>84</v>
      </c>
      <c r="BK457" s="94">
        <f>ROUND(I457*H457,2)</f>
        <v>0</v>
      </c>
      <c r="BL457" s="17" t="s">
        <v>214</v>
      </c>
      <c r="BM457" s="93" t="s">
        <v>875</v>
      </c>
    </row>
    <row r="458" spans="1:51" s="13" customFormat="1" ht="12">
      <c r="A458" s="463"/>
      <c r="B458" s="464"/>
      <c r="C458" s="463"/>
      <c r="D458" s="465" t="s">
        <v>150</v>
      </c>
      <c r="E458" s="466" t="s">
        <v>1</v>
      </c>
      <c r="F458" s="467" t="s">
        <v>876</v>
      </c>
      <c r="G458" s="463"/>
      <c r="H458" s="468">
        <v>66.088</v>
      </c>
      <c r="I458" s="96"/>
      <c r="J458" s="463"/>
      <c r="K458" s="463"/>
      <c r="L458" s="464"/>
      <c r="M458" s="469"/>
      <c r="N458" s="470"/>
      <c r="O458" s="470"/>
      <c r="P458" s="470"/>
      <c r="Q458" s="470"/>
      <c r="R458" s="470"/>
      <c r="S458" s="470"/>
      <c r="T458" s="471"/>
      <c r="U458" s="463"/>
      <c r="V458" s="463"/>
      <c r="AT458" s="95" t="s">
        <v>150</v>
      </c>
      <c r="AU458" s="95" t="s">
        <v>86</v>
      </c>
      <c r="AV458" s="13" t="s">
        <v>86</v>
      </c>
      <c r="AW458" s="13" t="s">
        <v>32</v>
      </c>
      <c r="AX458" s="13" t="s">
        <v>84</v>
      </c>
      <c r="AY458" s="95" t="s">
        <v>141</v>
      </c>
    </row>
    <row r="459" spans="1:65" s="2" customFormat="1" ht="24">
      <c r="A459" s="377"/>
      <c r="B459" s="378"/>
      <c r="C459" s="452" t="s">
        <v>877</v>
      </c>
      <c r="D459" s="452" t="s">
        <v>143</v>
      </c>
      <c r="E459" s="453" t="s">
        <v>2075</v>
      </c>
      <c r="F459" s="454" t="s">
        <v>2074</v>
      </c>
      <c r="G459" s="455" t="s">
        <v>222</v>
      </c>
      <c r="H459" s="456">
        <v>568</v>
      </c>
      <c r="I459" s="92"/>
      <c r="J459" s="457">
        <f>ROUND(I459*H459,2)</f>
        <v>0</v>
      </c>
      <c r="K459" s="454" t="s">
        <v>147</v>
      </c>
      <c r="L459" s="378"/>
      <c r="M459" s="458" t="s">
        <v>1</v>
      </c>
      <c r="N459" s="459" t="s">
        <v>41</v>
      </c>
      <c r="O459" s="460"/>
      <c r="P459" s="461">
        <f>O459*H459</f>
        <v>0</v>
      </c>
      <c r="Q459" s="461">
        <v>0.01152</v>
      </c>
      <c r="R459" s="461">
        <f>Q459*H459</f>
        <v>6.543360000000001</v>
      </c>
      <c r="S459" s="461">
        <v>0</v>
      </c>
      <c r="T459" s="462">
        <f>S459*H459</f>
        <v>0</v>
      </c>
      <c r="U459" s="377"/>
      <c r="V459" s="377"/>
      <c r="W459" s="31"/>
      <c r="X459" s="31"/>
      <c r="Y459" s="31"/>
      <c r="Z459" s="31"/>
      <c r="AA459" s="31"/>
      <c r="AB459" s="31"/>
      <c r="AC459" s="31"/>
      <c r="AD459" s="31"/>
      <c r="AE459" s="31"/>
      <c r="AR459" s="93" t="s">
        <v>214</v>
      </c>
      <c r="AT459" s="93" t="s">
        <v>143</v>
      </c>
      <c r="AU459" s="93" t="s">
        <v>86</v>
      </c>
      <c r="AY459" s="17" t="s">
        <v>141</v>
      </c>
      <c r="BE459" s="94">
        <f>IF(N459="základní",J459,0)</f>
        <v>0</v>
      </c>
      <c r="BF459" s="94">
        <f>IF(N459="snížená",J459,0)</f>
        <v>0</v>
      </c>
      <c r="BG459" s="94">
        <f>IF(N459="zákl. přenesená",J459,0)</f>
        <v>0</v>
      </c>
      <c r="BH459" s="94">
        <f>IF(N459="sníž. přenesená",J459,0)</f>
        <v>0</v>
      </c>
      <c r="BI459" s="94">
        <f>IF(N459="nulová",J459,0)</f>
        <v>0</v>
      </c>
      <c r="BJ459" s="17" t="s">
        <v>84</v>
      </c>
      <c r="BK459" s="94">
        <f>ROUND(I459*H459,2)</f>
        <v>0</v>
      </c>
      <c r="BL459" s="17" t="s">
        <v>214</v>
      </c>
      <c r="BM459" s="93" t="s">
        <v>878</v>
      </c>
    </row>
    <row r="460" spans="1:51" s="13" customFormat="1" ht="12">
      <c r="A460" s="463"/>
      <c r="B460" s="464"/>
      <c r="C460" s="463"/>
      <c r="D460" s="465" t="s">
        <v>150</v>
      </c>
      <c r="E460" s="466" t="s">
        <v>1</v>
      </c>
      <c r="F460" s="467" t="s">
        <v>879</v>
      </c>
      <c r="G460" s="463"/>
      <c r="H460" s="468">
        <v>568</v>
      </c>
      <c r="I460" s="96"/>
      <c r="J460" s="463"/>
      <c r="K460" s="463"/>
      <c r="L460" s="464"/>
      <c r="M460" s="469"/>
      <c r="N460" s="470"/>
      <c r="O460" s="470"/>
      <c r="P460" s="470"/>
      <c r="Q460" s="470"/>
      <c r="R460" s="470"/>
      <c r="S460" s="470"/>
      <c r="T460" s="471"/>
      <c r="U460" s="463"/>
      <c r="V460" s="463"/>
      <c r="AT460" s="95" t="s">
        <v>150</v>
      </c>
      <c r="AU460" s="95" t="s">
        <v>86</v>
      </c>
      <c r="AV460" s="13" t="s">
        <v>86</v>
      </c>
      <c r="AW460" s="13" t="s">
        <v>32</v>
      </c>
      <c r="AX460" s="13" t="s">
        <v>84</v>
      </c>
      <c r="AY460" s="95" t="s">
        <v>141</v>
      </c>
    </row>
    <row r="461" spans="1:65" s="2" customFormat="1" ht="24">
      <c r="A461" s="377"/>
      <c r="B461" s="378"/>
      <c r="C461" s="452" t="s">
        <v>880</v>
      </c>
      <c r="D461" s="452" t="s">
        <v>143</v>
      </c>
      <c r="E461" s="453" t="s">
        <v>881</v>
      </c>
      <c r="F461" s="454" t="s">
        <v>882</v>
      </c>
      <c r="G461" s="455" t="s">
        <v>222</v>
      </c>
      <c r="H461" s="456">
        <v>154.1</v>
      </c>
      <c r="I461" s="92"/>
      <c r="J461" s="457">
        <f>ROUND(I461*H461,2)</f>
        <v>0</v>
      </c>
      <c r="K461" s="454" t="s">
        <v>147</v>
      </c>
      <c r="L461" s="378"/>
      <c r="M461" s="458" t="s">
        <v>1</v>
      </c>
      <c r="N461" s="459" t="s">
        <v>41</v>
      </c>
      <c r="O461" s="460"/>
      <c r="P461" s="461">
        <f>O461*H461</f>
        <v>0</v>
      </c>
      <c r="Q461" s="461">
        <v>0</v>
      </c>
      <c r="R461" s="461">
        <f>Q461*H461</f>
        <v>0</v>
      </c>
      <c r="S461" s="461">
        <v>0</v>
      </c>
      <c r="T461" s="462">
        <f>S461*H461</f>
        <v>0</v>
      </c>
      <c r="U461" s="377"/>
      <c r="V461" s="377"/>
      <c r="W461" s="31"/>
      <c r="X461" s="31"/>
      <c r="Y461" s="31"/>
      <c r="Z461" s="31"/>
      <c r="AA461" s="31"/>
      <c r="AB461" s="31"/>
      <c r="AC461" s="31"/>
      <c r="AD461" s="31"/>
      <c r="AE461" s="31"/>
      <c r="AR461" s="93" t="s">
        <v>148</v>
      </c>
      <c r="AT461" s="93" t="s">
        <v>143</v>
      </c>
      <c r="AU461" s="93" t="s">
        <v>86</v>
      </c>
      <c r="AY461" s="17" t="s">
        <v>141</v>
      </c>
      <c r="BE461" s="94">
        <f>IF(N461="základní",J461,0)</f>
        <v>0</v>
      </c>
      <c r="BF461" s="94">
        <f>IF(N461="snížená",J461,0)</f>
        <v>0</v>
      </c>
      <c r="BG461" s="94">
        <f>IF(N461="zákl. přenesená",J461,0)</f>
        <v>0</v>
      </c>
      <c r="BH461" s="94">
        <f>IF(N461="sníž. přenesená",J461,0)</f>
        <v>0</v>
      </c>
      <c r="BI461" s="94">
        <f>IF(N461="nulová",J461,0)</f>
        <v>0</v>
      </c>
      <c r="BJ461" s="17" t="s">
        <v>84</v>
      </c>
      <c r="BK461" s="94">
        <f>ROUND(I461*H461,2)</f>
        <v>0</v>
      </c>
      <c r="BL461" s="17" t="s">
        <v>148</v>
      </c>
      <c r="BM461" s="93" t="s">
        <v>883</v>
      </c>
    </row>
    <row r="462" spans="1:51" s="13" customFormat="1" ht="12">
      <c r="A462" s="463"/>
      <c r="B462" s="464"/>
      <c r="C462" s="463"/>
      <c r="D462" s="465" t="s">
        <v>150</v>
      </c>
      <c r="E462" s="466" t="s">
        <v>1</v>
      </c>
      <c r="F462" s="467" t="s">
        <v>884</v>
      </c>
      <c r="G462" s="463"/>
      <c r="H462" s="468">
        <v>154.1</v>
      </c>
      <c r="I462" s="96"/>
      <c r="J462" s="463"/>
      <c r="K462" s="463"/>
      <c r="L462" s="464"/>
      <c r="M462" s="469"/>
      <c r="N462" s="470"/>
      <c r="O462" s="470"/>
      <c r="P462" s="470"/>
      <c r="Q462" s="470"/>
      <c r="R462" s="470"/>
      <c r="S462" s="470"/>
      <c r="T462" s="471"/>
      <c r="U462" s="463"/>
      <c r="V462" s="463"/>
      <c r="AT462" s="95" t="s">
        <v>150</v>
      </c>
      <c r="AU462" s="95" t="s">
        <v>86</v>
      </c>
      <c r="AV462" s="13" t="s">
        <v>86</v>
      </c>
      <c r="AW462" s="13" t="s">
        <v>32</v>
      </c>
      <c r="AX462" s="13" t="s">
        <v>84</v>
      </c>
      <c r="AY462" s="95" t="s">
        <v>141</v>
      </c>
    </row>
    <row r="463" spans="1:65" s="2" customFormat="1" ht="16.5" customHeight="1">
      <c r="A463" s="377"/>
      <c r="B463" s="378"/>
      <c r="C463" s="487" t="s">
        <v>885</v>
      </c>
      <c r="D463" s="487" t="s">
        <v>527</v>
      </c>
      <c r="E463" s="488" t="s">
        <v>886</v>
      </c>
      <c r="F463" s="489" t="s">
        <v>887</v>
      </c>
      <c r="G463" s="490" t="s">
        <v>146</v>
      </c>
      <c r="H463" s="491">
        <v>4.068</v>
      </c>
      <c r="I463" s="101"/>
      <c r="J463" s="492">
        <f>ROUND(I463*H463,2)</f>
        <v>0</v>
      </c>
      <c r="K463" s="489" t="s">
        <v>147</v>
      </c>
      <c r="L463" s="493"/>
      <c r="M463" s="494" t="s">
        <v>1</v>
      </c>
      <c r="N463" s="495" t="s">
        <v>41</v>
      </c>
      <c r="O463" s="460"/>
      <c r="P463" s="461">
        <f>O463*H463</f>
        <v>0</v>
      </c>
      <c r="Q463" s="461">
        <v>0.55</v>
      </c>
      <c r="R463" s="461">
        <f>Q463*H463</f>
        <v>2.2374</v>
      </c>
      <c r="S463" s="461">
        <v>0</v>
      </c>
      <c r="T463" s="462">
        <f>S463*H463</f>
        <v>0</v>
      </c>
      <c r="U463" s="377"/>
      <c r="V463" s="377"/>
      <c r="W463" s="31"/>
      <c r="X463" s="31"/>
      <c r="Y463" s="31"/>
      <c r="Z463" s="31"/>
      <c r="AA463" s="31"/>
      <c r="AB463" s="31"/>
      <c r="AC463" s="31"/>
      <c r="AD463" s="31"/>
      <c r="AE463" s="31"/>
      <c r="AR463" s="93" t="s">
        <v>180</v>
      </c>
      <c r="AT463" s="93" t="s">
        <v>527</v>
      </c>
      <c r="AU463" s="93" t="s">
        <v>86</v>
      </c>
      <c r="AY463" s="17" t="s">
        <v>141</v>
      </c>
      <c r="BE463" s="94">
        <f>IF(N463="základní",J463,0)</f>
        <v>0</v>
      </c>
      <c r="BF463" s="94">
        <f>IF(N463="snížená",J463,0)</f>
        <v>0</v>
      </c>
      <c r="BG463" s="94">
        <f>IF(N463="zákl. přenesená",J463,0)</f>
        <v>0</v>
      </c>
      <c r="BH463" s="94">
        <f>IF(N463="sníž. přenesená",J463,0)</f>
        <v>0</v>
      </c>
      <c r="BI463" s="94">
        <f>IF(N463="nulová",J463,0)</f>
        <v>0</v>
      </c>
      <c r="BJ463" s="17" t="s">
        <v>84</v>
      </c>
      <c r="BK463" s="94">
        <f>ROUND(I463*H463,2)</f>
        <v>0</v>
      </c>
      <c r="BL463" s="17" t="s">
        <v>148</v>
      </c>
      <c r="BM463" s="93" t="s">
        <v>888</v>
      </c>
    </row>
    <row r="464" spans="1:51" s="13" customFormat="1" ht="12">
      <c r="A464" s="463"/>
      <c r="B464" s="464"/>
      <c r="C464" s="463"/>
      <c r="D464" s="465" t="s">
        <v>150</v>
      </c>
      <c r="E464" s="466" t="s">
        <v>1</v>
      </c>
      <c r="F464" s="467" t="s">
        <v>889</v>
      </c>
      <c r="G464" s="463"/>
      <c r="H464" s="468">
        <v>4.068</v>
      </c>
      <c r="I464" s="96"/>
      <c r="J464" s="463"/>
      <c r="K464" s="463"/>
      <c r="L464" s="464"/>
      <c r="M464" s="469"/>
      <c r="N464" s="470"/>
      <c r="O464" s="470"/>
      <c r="P464" s="470"/>
      <c r="Q464" s="470"/>
      <c r="R464" s="470"/>
      <c r="S464" s="470"/>
      <c r="T464" s="471"/>
      <c r="U464" s="463"/>
      <c r="V464" s="463"/>
      <c r="AT464" s="95" t="s">
        <v>150</v>
      </c>
      <c r="AU464" s="95" t="s">
        <v>86</v>
      </c>
      <c r="AV464" s="13" t="s">
        <v>86</v>
      </c>
      <c r="AW464" s="13" t="s">
        <v>32</v>
      </c>
      <c r="AX464" s="13" t="s">
        <v>84</v>
      </c>
      <c r="AY464" s="95" t="s">
        <v>141</v>
      </c>
    </row>
    <row r="465" spans="1:65" s="2" customFormat="1" ht="24">
      <c r="A465" s="377"/>
      <c r="B465" s="378"/>
      <c r="C465" s="452" t="s">
        <v>890</v>
      </c>
      <c r="D465" s="452" t="s">
        <v>143</v>
      </c>
      <c r="E465" s="453" t="s">
        <v>891</v>
      </c>
      <c r="F465" s="454" t="s">
        <v>892</v>
      </c>
      <c r="G465" s="455" t="s">
        <v>222</v>
      </c>
      <c r="H465" s="456">
        <v>568</v>
      </c>
      <c r="I465" s="92"/>
      <c r="J465" s="457">
        <f>ROUND(I465*H465,2)</f>
        <v>0</v>
      </c>
      <c r="K465" s="454" t="s">
        <v>147</v>
      </c>
      <c r="L465" s="378"/>
      <c r="M465" s="458" t="s">
        <v>1</v>
      </c>
      <c r="N465" s="459" t="s">
        <v>41</v>
      </c>
      <c r="O465" s="460"/>
      <c r="P465" s="461">
        <f>O465*H465</f>
        <v>0</v>
      </c>
      <c r="Q465" s="461">
        <v>0</v>
      </c>
      <c r="R465" s="461">
        <f>Q465*H465</f>
        <v>0</v>
      </c>
      <c r="S465" s="461">
        <v>0</v>
      </c>
      <c r="T465" s="462">
        <f>S465*H465</f>
        <v>0</v>
      </c>
      <c r="U465" s="377"/>
      <c r="V465" s="377"/>
      <c r="W465" s="31"/>
      <c r="X465" s="31"/>
      <c r="Y465" s="31"/>
      <c r="Z465" s="31"/>
      <c r="AA465" s="31"/>
      <c r="AB465" s="31"/>
      <c r="AC465" s="31"/>
      <c r="AD465" s="31"/>
      <c r="AE465" s="31"/>
      <c r="AR465" s="93" t="s">
        <v>148</v>
      </c>
      <c r="AT465" s="93" t="s">
        <v>143</v>
      </c>
      <c r="AU465" s="93" t="s">
        <v>86</v>
      </c>
      <c r="AY465" s="17" t="s">
        <v>141</v>
      </c>
      <c r="BE465" s="94">
        <f>IF(N465="základní",J465,0)</f>
        <v>0</v>
      </c>
      <c r="BF465" s="94">
        <f>IF(N465="snížená",J465,0)</f>
        <v>0</v>
      </c>
      <c r="BG465" s="94">
        <f>IF(N465="zákl. přenesená",J465,0)</f>
        <v>0</v>
      </c>
      <c r="BH465" s="94">
        <f>IF(N465="sníž. přenesená",J465,0)</f>
        <v>0</v>
      </c>
      <c r="BI465" s="94">
        <f>IF(N465="nulová",J465,0)</f>
        <v>0</v>
      </c>
      <c r="BJ465" s="17" t="s">
        <v>84</v>
      </c>
      <c r="BK465" s="94">
        <f>ROUND(I465*H465,2)</f>
        <v>0</v>
      </c>
      <c r="BL465" s="17" t="s">
        <v>148</v>
      </c>
      <c r="BM465" s="93" t="s">
        <v>893</v>
      </c>
    </row>
    <row r="466" spans="1:51" s="13" customFormat="1" ht="12">
      <c r="A466" s="463"/>
      <c r="B466" s="464"/>
      <c r="C466" s="463"/>
      <c r="D466" s="465" t="s">
        <v>150</v>
      </c>
      <c r="E466" s="466" t="s">
        <v>1</v>
      </c>
      <c r="F466" s="467" t="s">
        <v>879</v>
      </c>
      <c r="G466" s="463"/>
      <c r="H466" s="468">
        <v>568</v>
      </c>
      <c r="I466" s="96"/>
      <c r="J466" s="463"/>
      <c r="K466" s="463"/>
      <c r="L466" s="464"/>
      <c r="M466" s="469"/>
      <c r="N466" s="470"/>
      <c r="O466" s="470"/>
      <c r="P466" s="470"/>
      <c r="Q466" s="470"/>
      <c r="R466" s="470"/>
      <c r="S466" s="470"/>
      <c r="T466" s="471"/>
      <c r="U466" s="463"/>
      <c r="V466" s="463"/>
      <c r="AT466" s="95" t="s">
        <v>150</v>
      </c>
      <c r="AU466" s="95" t="s">
        <v>86</v>
      </c>
      <c r="AV466" s="13" t="s">
        <v>86</v>
      </c>
      <c r="AW466" s="13" t="s">
        <v>32</v>
      </c>
      <c r="AX466" s="13" t="s">
        <v>84</v>
      </c>
      <c r="AY466" s="95" t="s">
        <v>141</v>
      </c>
    </row>
    <row r="467" spans="1:65" s="2" customFormat="1" ht="16.5" customHeight="1">
      <c r="A467" s="377"/>
      <c r="B467" s="378"/>
      <c r="C467" s="487" t="s">
        <v>894</v>
      </c>
      <c r="D467" s="487" t="s">
        <v>527</v>
      </c>
      <c r="E467" s="488" t="s">
        <v>895</v>
      </c>
      <c r="F467" s="489" t="s">
        <v>896</v>
      </c>
      <c r="G467" s="490" t="s">
        <v>146</v>
      </c>
      <c r="H467" s="491">
        <v>11.025</v>
      </c>
      <c r="I467" s="101"/>
      <c r="J467" s="492">
        <f>ROUND(I467*H467,2)</f>
        <v>0</v>
      </c>
      <c r="K467" s="489" t="s">
        <v>147</v>
      </c>
      <c r="L467" s="493"/>
      <c r="M467" s="494" t="s">
        <v>1</v>
      </c>
      <c r="N467" s="495" t="s">
        <v>41</v>
      </c>
      <c r="O467" s="460"/>
      <c r="P467" s="461">
        <f>O467*H467</f>
        <v>0</v>
      </c>
      <c r="Q467" s="461">
        <v>0.55</v>
      </c>
      <c r="R467" s="461">
        <f>Q467*H467</f>
        <v>6.063750000000001</v>
      </c>
      <c r="S467" s="461">
        <v>0</v>
      </c>
      <c r="T467" s="462">
        <f>S467*H467</f>
        <v>0</v>
      </c>
      <c r="U467" s="377"/>
      <c r="V467" s="377"/>
      <c r="W467" s="31"/>
      <c r="X467" s="31"/>
      <c r="Y467" s="31"/>
      <c r="Z467" s="31"/>
      <c r="AA467" s="31"/>
      <c r="AB467" s="31"/>
      <c r="AC467" s="31"/>
      <c r="AD467" s="31"/>
      <c r="AE467" s="31"/>
      <c r="AR467" s="93" t="s">
        <v>180</v>
      </c>
      <c r="AT467" s="93" t="s">
        <v>527</v>
      </c>
      <c r="AU467" s="93" t="s">
        <v>86</v>
      </c>
      <c r="AY467" s="17" t="s">
        <v>141</v>
      </c>
      <c r="BE467" s="94">
        <f>IF(N467="základní",J467,0)</f>
        <v>0</v>
      </c>
      <c r="BF467" s="94">
        <f>IF(N467="snížená",J467,0)</f>
        <v>0</v>
      </c>
      <c r="BG467" s="94">
        <f>IF(N467="zákl. přenesená",J467,0)</f>
        <v>0</v>
      </c>
      <c r="BH467" s="94">
        <f>IF(N467="sníž. přenesená",J467,0)</f>
        <v>0</v>
      </c>
      <c r="BI467" s="94">
        <f>IF(N467="nulová",J467,0)</f>
        <v>0</v>
      </c>
      <c r="BJ467" s="17" t="s">
        <v>84</v>
      </c>
      <c r="BK467" s="94">
        <f>ROUND(I467*H467,2)</f>
        <v>0</v>
      </c>
      <c r="BL467" s="17" t="s">
        <v>148</v>
      </c>
      <c r="BM467" s="93" t="s">
        <v>897</v>
      </c>
    </row>
    <row r="468" spans="1:51" s="13" customFormat="1" ht="12">
      <c r="A468" s="463"/>
      <c r="B468" s="464"/>
      <c r="C468" s="463"/>
      <c r="D468" s="465" t="s">
        <v>150</v>
      </c>
      <c r="E468" s="466" t="s">
        <v>1</v>
      </c>
      <c r="F468" s="467" t="s">
        <v>898</v>
      </c>
      <c r="G468" s="463"/>
      <c r="H468" s="468">
        <v>11.025</v>
      </c>
      <c r="I468" s="96"/>
      <c r="J468" s="463"/>
      <c r="K468" s="463"/>
      <c r="L468" s="464"/>
      <c r="M468" s="469"/>
      <c r="N468" s="470"/>
      <c r="O468" s="470"/>
      <c r="P468" s="470"/>
      <c r="Q468" s="470"/>
      <c r="R468" s="470"/>
      <c r="S468" s="470"/>
      <c r="T468" s="471"/>
      <c r="U468" s="463"/>
      <c r="V468" s="463"/>
      <c r="AT468" s="95" t="s">
        <v>150</v>
      </c>
      <c r="AU468" s="95" t="s">
        <v>86</v>
      </c>
      <c r="AV468" s="13" t="s">
        <v>86</v>
      </c>
      <c r="AW468" s="13" t="s">
        <v>32</v>
      </c>
      <c r="AX468" s="13" t="s">
        <v>84</v>
      </c>
      <c r="AY468" s="95" t="s">
        <v>141</v>
      </c>
    </row>
    <row r="469" spans="1:65" s="2" customFormat="1" ht="24">
      <c r="A469" s="377"/>
      <c r="B469" s="378"/>
      <c r="C469" s="452" t="s">
        <v>899</v>
      </c>
      <c r="D469" s="452" t="s">
        <v>143</v>
      </c>
      <c r="E469" s="453" t="s">
        <v>900</v>
      </c>
      <c r="F469" s="454" t="s">
        <v>901</v>
      </c>
      <c r="G469" s="455" t="s">
        <v>331</v>
      </c>
      <c r="H469" s="456">
        <v>713</v>
      </c>
      <c r="I469" s="92"/>
      <c r="J469" s="457">
        <f>ROUND(I469*H469,2)</f>
        <v>0</v>
      </c>
      <c r="K469" s="454" t="s">
        <v>147</v>
      </c>
      <c r="L469" s="378"/>
      <c r="M469" s="458" t="s">
        <v>1</v>
      </c>
      <c r="N469" s="459" t="s">
        <v>41</v>
      </c>
      <c r="O469" s="460"/>
      <c r="P469" s="461">
        <f>O469*H469</f>
        <v>0</v>
      </c>
      <c r="Q469" s="461">
        <v>0</v>
      </c>
      <c r="R469" s="461">
        <f>Q469*H469</f>
        <v>0</v>
      </c>
      <c r="S469" s="461">
        <v>0</v>
      </c>
      <c r="T469" s="462">
        <f>S469*H469</f>
        <v>0</v>
      </c>
      <c r="U469" s="377"/>
      <c r="V469" s="377"/>
      <c r="W469" s="31"/>
      <c r="X469" s="31"/>
      <c r="Y469" s="31"/>
      <c r="Z469" s="31"/>
      <c r="AA469" s="31"/>
      <c r="AB469" s="31"/>
      <c r="AC469" s="31"/>
      <c r="AD469" s="31"/>
      <c r="AE469" s="31"/>
      <c r="AR469" s="93" t="s">
        <v>214</v>
      </c>
      <c r="AT469" s="93" t="s">
        <v>143</v>
      </c>
      <c r="AU469" s="93" t="s">
        <v>86</v>
      </c>
      <c r="AY469" s="17" t="s">
        <v>141</v>
      </c>
      <c r="BE469" s="94">
        <f>IF(N469="základní",J469,0)</f>
        <v>0</v>
      </c>
      <c r="BF469" s="94">
        <f>IF(N469="snížená",J469,0)</f>
        <v>0</v>
      </c>
      <c r="BG469" s="94">
        <f>IF(N469="zákl. přenesená",J469,0)</f>
        <v>0</v>
      </c>
      <c r="BH469" s="94">
        <f>IF(N469="sníž. přenesená",J469,0)</f>
        <v>0</v>
      </c>
      <c r="BI469" s="94">
        <f>IF(N469="nulová",J469,0)</f>
        <v>0</v>
      </c>
      <c r="BJ469" s="17" t="s">
        <v>84</v>
      </c>
      <c r="BK469" s="94">
        <f>ROUND(I469*H469,2)</f>
        <v>0</v>
      </c>
      <c r="BL469" s="17" t="s">
        <v>214</v>
      </c>
      <c r="BM469" s="93" t="s">
        <v>902</v>
      </c>
    </row>
    <row r="470" spans="1:51" s="13" customFormat="1" ht="12">
      <c r="A470" s="463"/>
      <c r="B470" s="464"/>
      <c r="C470" s="463"/>
      <c r="D470" s="465" t="s">
        <v>150</v>
      </c>
      <c r="E470" s="466" t="s">
        <v>1</v>
      </c>
      <c r="F470" s="467" t="s">
        <v>903</v>
      </c>
      <c r="G470" s="463"/>
      <c r="H470" s="468">
        <v>713</v>
      </c>
      <c r="I470" s="96"/>
      <c r="J470" s="463"/>
      <c r="K470" s="463"/>
      <c r="L470" s="464"/>
      <c r="M470" s="469"/>
      <c r="N470" s="470"/>
      <c r="O470" s="470"/>
      <c r="P470" s="470"/>
      <c r="Q470" s="470"/>
      <c r="R470" s="470"/>
      <c r="S470" s="470"/>
      <c r="T470" s="471"/>
      <c r="U470" s="463"/>
      <c r="V470" s="463"/>
      <c r="AT470" s="95" t="s">
        <v>150</v>
      </c>
      <c r="AU470" s="95" t="s">
        <v>86</v>
      </c>
      <c r="AV470" s="13" t="s">
        <v>86</v>
      </c>
      <c r="AW470" s="13" t="s">
        <v>32</v>
      </c>
      <c r="AX470" s="13" t="s">
        <v>84</v>
      </c>
      <c r="AY470" s="95" t="s">
        <v>141</v>
      </c>
    </row>
    <row r="471" spans="1:65" s="2" customFormat="1" ht="16.5" customHeight="1">
      <c r="A471" s="377"/>
      <c r="B471" s="378"/>
      <c r="C471" s="487" t="s">
        <v>904</v>
      </c>
      <c r="D471" s="487" t="s">
        <v>527</v>
      </c>
      <c r="E471" s="488" t="s">
        <v>895</v>
      </c>
      <c r="F471" s="489" t="s">
        <v>896</v>
      </c>
      <c r="G471" s="490" t="s">
        <v>146</v>
      </c>
      <c r="H471" s="491">
        <v>1.882</v>
      </c>
      <c r="I471" s="101"/>
      <c r="J471" s="492">
        <f>ROUND(I471*H471,2)</f>
        <v>0</v>
      </c>
      <c r="K471" s="489" t="s">
        <v>147</v>
      </c>
      <c r="L471" s="493"/>
      <c r="M471" s="494" t="s">
        <v>1</v>
      </c>
      <c r="N471" s="495" t="s">
        <v>41</v>
      </c>
      <c r="O471" s="460"/>
      <c r="P471" s="461">
        <f>O471*H471</f>
        <v>0</v>
      </c>
      <c r="Q471" s="461">
        <v>0.55</v>
      </c>
      <c r="R471" s="461">
        <f>Q471*H471</f>
        <v>1.0351000000000001</v>
      </c>
      <c r="S471" s="461">
        <v>0</v>
      </c>
      <c r="T471" s="462">
        <f>S471*H471</f>
        <v>0</v>
      </c>
      <c r="U471" s="377"/>
      <c r="V471" s="377"/>
      <c r="W471" s="31"/>
      <c r="X471" s="31"/>
      <c r="Y471" s="31"/>
      <c r="Z471" s="31"/>
      <c r="AA471" s="31"/>
      <c r="AB471" s="31"/>
      <c r="AC471" s="31"/>
      <c r="AD471" s="31"/>
      <c r="AE471" s="31"/>
      <c r="AR471" s="93" t="s">
        <v>293</v>
      </c>
      <c r="AT471" s="93" t="s">
        <v>527</v>
      </c>
      <c r="AU471" s="93" t="s">
        <v>86</v>
      </c>
      <c r="AY471" s="17" t="s">
        <v>141</v>
      </c>
      <c r="BE471" s="94">
        <f>IF(N471="základní",J471,0)</f>
        <v>0</v>
      </c>
      <c r="BF471" s="94">
        <f>IF(N471="snížená",J471,0)</f>
        <v>0</v>
      </c>
      <c r="BG471" s="94">
        <f>IF(N471="zákl. přenesená",J471,0)</f>
        <v>0</v>
      </c>
      <c r="BH471" s="94">
        <f>IF(N471="sníž. přenesená",J471,0)</f>
        <v>0</v>
      </c>
      <c r="BI471" s="94">
        <f>IF(N471="nulová",J471,0)</f>
        <v>0</v>
      </c>
      <c r="BJ471" s="17" t="s">
        <v>84</v>
      </c>
      <c r="BK471" s="94">
        <f>ROUND(I471*H471,2)</f>
        <v>0</v>
      </c>
      <c r="BL471" s="17" t="s">
        <v>214</v>
      </c>
      <c r="BM471" s="93" t="s">
        <v>905</v>
      </c>
    </row>
    <row r="472" spans="1:51" s="13" customFormat="1" ht="12">
      <c r="A472" s="463"/>
      <c r="B472" s="464"/>
      <c r="C472" s="463"/>
      <c r="D472" s="465" t="s">
        <v>150</v>
      </c>
      <c r="E472" s="466" t="s">
        <v>1</v>
      </c>
      <c r="F472" s="467" t="s">
        <v>906</v>
      </c>
      <c r="G472" s="463"/>
      <c r="H472" s="468">
        <v>1.882</v>
      </c>
      <c r="I472" s="96"/>
      <c r="J472" s="463"/>
      <c r="K472" s="463"/>
      <c r="L472" s="464"/>
      <c r="M472" s="469"/>
      <c r="N472" s="470"/>
      <c r="O472" s="470"/>
      <c r="P472" s="470"/>
      <c r="Q472" s="470"/>
      <c r="R472" s="470"/>
      <c r="S472" s="470"/>
      <c r="T472" s="471"/>
      <c r="U472" s="463"/>
      <c r="V472" s="463"/>
      <c r="AT472" s="95" t="s">
        <v>150</v>
      </c>
      <c r="AU472" s="95" t="s">
        <v>86</v>
      </c>
      <c r="AV472" s="13" t="s">
        <v>86</v>
      </c>
      <c r="AW472" s="13" t="s">
        <v>32</v>
      </c>
      <c r="AX472" s="13" t="s">
        <v>84</v>
      </c>
      <c r="AY472" s="95" t="s">
        <v>141</v>
      </c>
    </row>
    <row r="473" spans="1:65" s="2" customFormat="1" ht="24">
      <c r="A473" s="377"/>
      <c r="B473" s="378"/>
      <c r="C473" s="452" t="s">
        <v>907</v>
      </c>
      <c r="D473" s="452" t="s">
        <v>143</v>
      </c>
      <c r="E473" s="453" t="s">
        <v>908</v>
      </c>
      <c r="F473" s="454" t="s">
        <v>909</v>
      </c>
      <c r="G473" s="455" t="s">
        <v>146</v>
      </c>
      <c r="H473" s="456">
        <v>42.359</v>
      </c>
      <c r="I473" s="92"/>
      <c r="J473" s="457">
        <f>ROUND(I473*H473,2)</f>
        <v>0</v>
      </c>
      <c r="K473" s="454" t="s">
        <v>147</v>
      </c>
      <c r="L473" s="378"/>
      <c r="M473" s="458" t="s">
        <v>1</v>
      </c>
      <c r="N473" s="459" t="s">
        <v>41</v>
      </c>
      <c r="O473" s="460"/>
      <c r="P473" s="461">
        <f>O473*H473</f>
        <v>0</v>
      </c>
      <c r="Q473" s="461">
        <v>0.02337</v>
      </c>
      <c r="R473" s="461">
        <f>Q473*H473</f>
        <v>0.98992983</v>
      </c>
      <c r="S473" s="461">
        <v>0</v>
      </c>
      <c r="T473" s="462">
        <f>S473*H473</f>
        <v>0</v>
      </c>
      <c r="U473" s="377"/>
      <c r="V473" s="377"/>
      <c r="W473" s="31"/>
      <c r="X473" s="31"/>
      <c r="Y473" s="31"/>
      <c r="Z473" s="31"/>
      <c r="AA473" s="31"/>
      <c r="AB473" s="31"/>
      <c r="AC473" s="31"/>
      <c r="AD473" s="31"/>
      <c r="AE473" s="31"/>
      <c r="AR473" s="93" t="s">
        <v>214</v>
      </c>
      <c r="AT473" s="93" t="s">
        <v>143</v>
      </c>
      <c r="AU473" s="93" t="s">
        <v>86</v>
      </c>
      <c r="AY473" s="17" t="s">
        <v>141</v>
      </c>
      <c r="BE473" s="94">
        <f>IF(N473="základní",J473,0)</f>
        <v>0</v>
      </c>
      <c r="BF473" s="94">
        <f>IF(N473="snížená",J473,0)</f>
        <v>0</v>
      </c>
      <c r="BG473" s="94">
        <f>IF(N473="zákl. přenesená",J473,0)</f>
        <v>0</v>
      </c>
      <c r="BH473" s="94">
        <f>IF(N473="sníž. přenesená",J473,0)</f>
        <v>0</v>
      </c>
      <c r="BI473" s="94">
        <f>IF(N473="nulová",J473,0)</f>
        <v>0</v>
      </c>
      <c r="BJ473" s="17" t="s">
        <v>84</v>
      </c>
      <c r="BK473" s="94">
        <f>ROUND(I473*H473,2)</f>
        <v>0</v>
      </c>
      <c r="BL473" s="17" t="s">
        <v>214</v>
      </c>
      <c r="BM473" s="93" t="s">
        <v>910</v>
      </c>
    </row>
    <row r="474" spans="1:51" s="13" customFormat="1" ht="12">
      <c r="A474" s="463"/>
      <c r="B474" s="464"/>
      <c r="C474" s="463"/>
      <c r="D474" s="465" t="s">
        <v>150</v>
      </c>
      <c r="E474" s="466" t="s">
        <v>1</v>
      </c>
      <c r="F474" s="467" t="s">
        <v>911</v>
      </c>
      <c r="G474" s="463"/>
      <c r="H474" s="468">
        <v>42.359</v>
      </c>
      <c r="I474" s="463"/>
      <c r="J474" s="463"/>
      <c r="K474" s="463"/>
      <c r="L474" s="464"/>
      <c r="M474" s="469"/>
      <c r="N474" s="470"/>
      <c r="O474" s="470"/>
      <c r="P474" s="470"/>
      <c r="Q474" s="470"/>
      <c r="R474" s="470"/>
      <c r="S474" s="470"/>
      <c r="T474" s="471"/>
      <c r="U474" s="463"/>
      <c r="V474" s="463"/>
      <c r="AT474" s="95" t="s">
        <v>150</v>
      </c>
      <c r="AU474" s="95" t="s">
        <v>86</v>
      </c>
      <c r="AV474" s="13" t="s">
        <v>86</v>
      </c>
      <c r="AW474" s="13" t="s">
        <v>32</v>
      </c>
      <c r="AX474" s="13" t="s">
        <v>84</v>
      </c>
      <c r="AY474" s="95" t="s">
        <v>141</v>
      </c>
    </row>
    <row r="475" spans="1:65" s="2" customFormat="1" ht="24">
      <c r="A475" s="377"/>
      <c r="B475" s="378"/>
      <c r="C475" s="452" t="s">
        <v>912</v>
      </c>
      <c r="D475" s="452" t="s">
        <v>143</v>
      </c>
      <c r="E475" s="453" t="s">
        <v>913</v>
      </c>
      <c r="F475" s="454" t="s">
        <v>914</v>
      </c>
      <c r="G475" s="455" t="s">
        <v>725</v>
      </c>
      <c r="H475" s="102"/>
      <c r="I475" s="92"/>
      <c r="J475" s="457">
        <f>ROUND(I475*H475,2)</f>
        <v>0</v>
      </c>
      <c r="K475" s="454" t="s">
        <v>147</v>
      </c>
      <c r="L475" s="378"/>
      <c r="M475" s="458" t="s">
        <v>1</v>
      </c>
      <c r="N475" s="459" t="s">
        <v>41</v>
      </c>
      <c r="O475" s="460"/>
      <c r="P475" s="461">
        <f>O475*H475</f>
        <v>0</v>
      </c>
      <c r="Q475" s="461">
        <v>0</v>
      </c>
      <c r="R475" s="461">
        <f>Q475*H475</f>
        <v>0</v>
      </c>
      <c r="S475" s="461">
        <v>0</v>
      </c>
      <c r="T475" s="462">
        <f>S475*H475</f>
        <v>0</v>
      </c>
      <c r="U475" s="377"/>
      <c r="V475" s="377"/>
      <c r="W475" s="31"/>
      <c r="X475" s="31"/>
      <c r="Y475" s="31"/>
      <c r="Z475" s="31"/>
      <c r="AA475" s="31"/>
      <c r="AB475" s="31"/>
      <c r="AC475" s="31"/>
      <c r="AD475" s="31"/>
      <c r="AE475" s="31"/>
      <c r="AR475" s="93" t="s">
        <v>214</v>
      </c>
      <c r="AT475" s="93" t="s">
        <v>143</v>
      </c>
      <c r="AU475" s="93" t="s">
        <v>86</v>
      </c>
      <c r="AY475" s="17" t="s">
        <v>141</v>
      </c>
      <c r="BE475" s="94">
        <f>IF(N475="základní",J475,0)</f>
        <v>0</v>
      </c>
      <c r="BF475" s="94">
        <f>IF(N475="snížená",J475,0)</f>
        <v>0</v>
      </c>
      <c r="BG475" s="94">
        <f>IF(N475="zákl. přenesená",J475,0)</f>
        <v>0</v>
      </c>
      <c r="BH475" s="94">
        <f>IF(N475="sníž. přenesená",J475,0)</f>
        <v>0</v>
      </c>
      <c r="BI475" s="94">
        <f>IF(N475="nulová",J475,0)</f>
        <v>0</v>
      </c>
      <c r="BJ475" s="17" t="s">
        <v>84</v>
      </c>
      <c r="BK475" s="94">
        <f>ROUND(I475*H475,2)</f>
        <v>0</v>
      </c>
      <c r="BL475" s="17" t="s">
        <v>214</v>
      </c>
      <c r="BM475" s="93" t="s">
        <v>915</v>
      </c>
    </row>
    <row r="476" spans="1:63" s="12" customFormat="1" ht="22.9" customHeight="1">
      <c r="A476" s="369"/>
      <c r="B476" s="442"/>
      <c r="C476" s="369"/>
      <c r="D476" s="443" t="s">
        <v>75</v>
      </c>
      <c r="E476" s="450" t="s">
        <v>916</v>
      </c>
      <c r="F476" s="450" t="s">
        <v>917</v>
      </c>
      <c r="G476" s="369"/>
      <c r="H476" s="369"/>
      <c r="I476" s="369"/>
      <c r="J476" s="451">
        <f>BK476</f>
        <v>0</v>
      </c>
      <c r="K476" s="369"/>
      <c r="L476" s="442"/>
      <c r="M476" s="446"/>
      <c r="N476" s="447"/>
      <c r="O476" s="447"/>
      <c r="P476" s="448">
        <f>SUM(P477:P524)</f>
        <v>0</v>
      </c>
      <c r="Q476" s="447"/>
      <c r="R476" s="448">
        <f>SUM(R477:R524)</f>
        <v>18.336355459999993</v>
      </c>
      <c r="S476" s="447"/>
      <c r="T476" s="449">
        <f>SUM(T477:T524)</f>
        <v>0</v>
      </c>
      <c r="U476" s="369"/>
      <c r="V476" s="369"/>
      <c r="AR476" s="88" t="s">
        <v>86</v>
      </c>
      <c r="AT476" s="90" t="s">
        <v>75</v>
      </c>
      <c r="AU476" s="90" t="s">
        <v>84</v>
      </c>
      <c r="AY476" s="88" t="s">
        <v>141</v>
      </c>
      <c r="BK476" s="91">
        <f>SUM(BK477:BK524)</f>
        <v>0</v>
      </c>
    </row>
    <row r="477" spans="1:65" s="2" customFormat="1" ht="36">
      <c r="A477" s="377"/>
      <c r="B477" s="378"/>
      <c r="C477" s="452" t="s">
        <v>918</v>
      </c>
      <c r="D477" s="452" t="s">
        <v>143</v>
      </c>
      <c r="E477" s="453" t="s">
        <v>919</v>
      </c>
      <c r="F477" s="454" t="s">
        <v>920</v>
      </c>
      <c r="G477" s="455" t="s">
        <v>222</v>
      </c>
      <c r="H477" s="456">
        <v>6.782</v>
      </c>
      <c r="I477" s="92"/>
      <c r="J477" s="457">
        <f>ROUND(I477*H477,2)</f>
        <v>0</v>
      </c>
      <c r="K477" s="454" t="s">
        <v>1</v>
      </c>
      <c r="L477" s="378"/>
      <c r="M477" s="458" t="s">
        <v>1</v>
      </c>
      <c r="N477" s="459" t="s">
        <v>41</v>
      </c>
      <c r="O477" s="460"/>
      <c r="P477" s="461">
        <f>O477*H477</f>
        <v>0</v>
      </c>
      <c r="Q477" s="461">
        <v>0.02873</v>
      </c>
      <c r="R477" s="461">
        <f>Q477*H477</f>
        <v>0.19484685999999998</v>
      </c>
      <c r="S477" s="461">
        <v>0</v>
      </c>
      <c r="T477" s="462">
        <f>S477*H477</f>
        <v>0</v>
      </c>
      <c r="U477" s="377"/>
      <c r="V477" s="377"/>
      <c r="W477" s="31"/>
      <c r="X477" s="31"/>
      <c r="Y477" s="31"/>
      <c r="Z477" s="31"/>
      <c r="AA477" s="31"/>
      <c r="AB477" s="31"/>
      <c r="AC477" s="31"/>
      <c r="AD477" s="31"/>
      <c r="AE477" s="31"/>
      <c r="AR477" s="93" t="s">
        <v>214</v>
      </c>
      <c r="AT477" s="93" t="s">
        <v>143</v>
      </c>
      <c r="AU477" s="93" t="s">
        <v>86</v>
      </c>
      <c r="AY477" s="17" t="s">
        <v>141</v>
      </c>
      <c r="BE477" s="94">
        <f>IF(N477="základní",J477,0)</f>
        <v>0</v>
      </c>
      <c r="BF477" s="94">
        <f>IF(N477="snížená",J477,0)</f>
        <v>0</v>
      </c>
      <c r="BG477" s="94">
        <f>IF(N477="zákl. přenesená",J477,0)</f>
        <v>0</v>
      </c>
      <c r="BH477" s="94">
        <f>IF(N477="sníž. přenesená",J477,0)</f>
        <v>0</v>
      </c>
      <c r="BI477" s="94">
        <f>IF(N477="nulová",J477,0)</f>
        <v>0</v>
      </c>
      <c r="BJ477" s="17" t="s">
        <v>84</v>
      </c>
      <c r="BK477" s="94">
        <f>ROUND(I477*H477,2)</f>
        <v>0</v>
      </c>
      <c r="BL477" s="17" t="s">
        <v>214</v>
      </c>
      <c r="BM477" s="93" t="s">
        <v>921</v>
      </c>
    </row>
    <row r="478" spans="1:51" s="13" customFormat="1" ht="12">
      <c r="A478" s="463"/>
      <c r="B478" s="464"/>
      <c r="C478" s="463"/>
      <c r="D478" s="465" t="s">
        <v>150</v>
      </c>
      <c r="E478" s="466" t="s">
        <v>1</v>
      </c>
      <c r="F478" s="467" t="s">
        <v>922</v>
      </c>
      <c r="G478" s="463"/>
      <c r="H478" s="468">
        <v>6.782</v>
      </c>
      <c r="I478" s="96"/>
      <c r="J478" s="463"/>
      <c r="K478" s="463"/>
      <c r="L478" s="464"/>
      <c r="M478" s="469"/>
      <c r="N478" s="470"/>
      <c r="O478" s="470"/>
      <c r="P478" s="470"/>
      <c r="Q478" s="470"/>
      <c r="R478" s="470"/>
      <c r="S478" s="470"/>
      <c r="T478" s="471"/>
      <c r="U478" s="463"/>
      <c r="V478" s="463"/>
      <c r="AT478" s="95" t="s">
        <v>150</v>
      </c>
      <c r="AU478" s="95" t="s">
        <v>86</v>
      </c>
      <c r="AV478" s="13" t="s">
        <v>86</v>
      </c>
      <c r="AW478" s="13" t="s">
        <v>32</v>
      </c>
      <c r="AX478" s="13" t="s">
        <v>84</v>
      </c>
      <c r="AY478" s="95" t="s">
        <v>141</v>
      </c>
    </row>
    <row r="479" spans="1:65" s="2" customFormat="1" ht="36">
      <c r="A479" s="377"/>
      <c r="B479" s="378"/>
      <c r="C479" s="452" t="s">
        <v>923</v>
      </c>
      <c r="D479" s="452" t="s">
        <v>143</v>
      </c>
      <c r="E479" s="453" t="s">
        <v>924</v>
      </c>
      <c r="F479" s="454" t="s">
        <v>925</v>
      </c>
      <c r="G479" s="455" t="s">
        <v>222</v>
      </c>
      <c r="H479" s="456">
        <v>25.584</v>
      </c>
      <c r="I479" s="92"/>
      <c r="J479" s="457">
        <f>ROUND(I479*H479,2)</f>
        <v>0</v>
      </c>
      <c r="K479" s="454" t="s">
        <v>1</v>
      </c>
      <c r="L479" s="378"/>
      <c r="M479" s="458" t="s">
        <v>1</v>
      </c>
      <c r="N479" s="459" t="s">
        <v>41</v>
      </c>
      <c r="O479" s="460"/>
      <c r="P479" s="461">
        <f>O479*H479</f>
        <v>0</v>
      </c>
      <c r="Q479" s="461">
        <v>0.03182</v>
      </c>
      <c r="R479" s="461">
        <f>Q479*H479</f>
        <v>0.8140828800000001</v>
      </c>
      <c r="S479" s="461">
        <v>0</v>
      </c>
      <c r="T479" s="462">
        <f>S479*H479</f>
        <v>0</v>
      </c>
      <c r="U479" s="377"/>
      <c r="V479" s="377"/>
      <c r="W479" s="31"/>
      <c r="X479" s="31"/>
      <c r="Y479" s="31"/>
      <c r="Z479" s="31"/>
      <c r="AA479" s="31"/>
      <c r="AB479" s="31"/>
      <c r="AC479" s="31"/>
      <c r="AD479" s="31"/>
      <c r="AE479" s="31"/>
      <c r="AR479" s="93" t="s">
        <v>214</v>
      </c>
      <c r="AT479" s="93" t="s">
        <v>143</v>
      </c>
      <c r="AU479" s="93" t="s">
        <v>86</v>
      </c>
      <c r="AY479" s="17" t="s">
        <v>141</v>
      </c>
      <c r="BE479" s="94">
        <f>IF(N479="základní",J479,0)</f>
        <v>0</v>
      </c>
      <c r="BF479" s="94">
        <f>IF(N479="snížená",J479,0)</f>
        <v>0</v>
      </c>
      <c r="BG479" s="94">
        <f>IF(N479="zákl. přenesená",J479,0)</f>
        <v>0</v>
      </c>
      <c r="BH479" s="94">
        <f>IF(N479="sníž. přenesená",J479,0)</f>
        <v>0</v>
      </c>
      <c r="BI479" s="94">
        <f>IF(N479="nulová",J479,0)</f>
        <v>0</v>
      </c>
      <c r="BJ479" s="17" t="s">
        <v>84</v>
      </c>
      <c r="BK479" s="94">
        <f>ROUND(I479*H479,2)</f>
        <v>0</v>
      </c>
      <c r="BL479" s="17" t="s">
        <v>214</v>
      </c>
      <c r="BM479" s="93" t="s">
        <v>926</v>
      </c>
    </row>
    <row r="480" spans="1:51" s="13" customFormat="1" ht="12">
      <c r="A480" s="463"/>
      <c r="B480" s="464"/>
      <c r="C480" s="463"/>
      <c r="D480" s="465" t="s">
        <v>150</v>
      </c>
      <c r="E480" s="466" t="s">
        <v>1</v>
      </c>
      <c r="F480" s="467" t="s">
        <v>927</v>
      </c>
      <c r="G480" s="463"/>
      <c r="H480" s="468">
        <v>25.584</v>
      </c>
      <c r="I480" s="96"/>
      <c r="J480" s="463"/>
      <c r="K480" s="463"/>
      <c r="L480" s="464"/>
      <c r="M480" s="469"/>
      <c r="N480" s="470"/>
      <c r="O480" s="470"/>
      <c r="P480" s="470"/>
      <c r="Q480" s="470"/>
      <c r="R480" s="470"/>
      <c r="S480" s="470"/>
      <c r="T480" s="471"/>
      <c r="U480" s="463"/>
      <c r="V480" s="463"/>
      <c r="AT480" s="95" t="s">
        <v>150</v>
      </c>
      <c r="AU480" s="95" t="s">
        <v>86</v>
      </c>
      <c r="AV480" s="13" t="s">
        <v>86</v>
      </c>
      <c r="AW480" s="13" t="s">
        <v>32</v>
      </c>
      <c r="AX480" s="13" t="s">
        <v>84</v>
      </c>
      <c r="AY480" s="95" t="s">
        <v>141</v>
      </c>
    </row>
    <row r="481" spans="1:65" s="2" customFormat="1" ht="36">
      <c r="A481" s="377"/>
      <c r="B481" s="378"/>
      <c r="C481" s="452" t="s">
        <v>928</v>
      </c>
      <c r="D481" s="452" t="s">
        <v>143</v>
      </c>
      <c r="E481" s="453" t="s">
        <v>924</v>
      </c>
      <c r="F481" s="454" t="s">
        <v>925</v>
      </c>
      <c r="G481" s="455" t="s">
        <v>222</v>
      </c>
      <c r="H481" s="456">
        <v>111.994</v>
      </c>
      <c r="I481" s="92"/>
      <c r="J481" s="457">
        <f>ROUND(I481*H481,2)</f>
        <v>0</v>
      </c>
      <c r="K481" s="454" t="s">
        <v>1</v>
      </c>
      <c r="L481" s="378"/>
      <c r="M481" s="458" t="s">
        <v>1</v>
      </c>
      <c r="N481" s="459" t="s">
        <v>41</v>
      </c>
      <c r="O481" s="460"/>
      <c r="P481" s="461">
        <f>O481*H481</f>
        <v>0</v>
      </c>
      <c r="Q481" s="461">
        <v>0.03182</v>
      </c>
      <c r="R481" s="461">
        <f>Q481*H481</f>
        <v>3.5636490800000002</v>
      </c>
      <c r="S481" s="461">
        <v>0</v>
      </c>
      <c r="T481" s="462">
        <f>S481*H481</f>
        <v>0</v>
      </c>
      <c r="U481" s="377"/>
      <c r="V481" s="377"/>
      <c r="W481" s="31"/>
      <c r="X481" s="31"/>
      <c r="Y481" s="31"/>
      <c r="Z481" s="31"/>
      <c r="AA481" s="31"/>
      <c r="AB481" s="31"/>
      <c r="AC481" s="31"/>
      <c r="AD481" s="31"/>
      <c r="AE481" s="31"/>
      <c r="AR481" s="93" t="s">
        <v>214</v>
      </c>
      <c r="AT481" s="93" t="s">
        <v>143</v>
      </c>
      <c r="AU481" s="93" t="s">
        <v>86</v>
      </c>
      <c r="AY481" s="17" t="s">
        <v>141</v>
      </c>
      <c r="BE481" s="94">
        <f>IF(N481="základní",J481,0)</f>
        <v>0</v>
      </c>
      <c r="BF481" s="94">
        <f>IF(N481="snížená",J481,0)</f>
        <v>0</v>
      </c>
      <c r="BG481" s="94">
        <f>IF(N481="zákl. přenesená",J481,0)</f>
        <v>0</v>
      </c>
      <c r="BH481" s="94">
        <f>IF(N481="sníž. přenesená",J481,0)</f>
        <v>0</v>
      </c>
      <c r="BI481" s="94">
        <f>IF(N481="nulová",J481,0)</f>
        <v>0</v>
      </c>
      <c r="BJ481" s="17" t="s">
        <v>84</v>
      </c>
      <c r="BK481" s="94">
        <f>ROUND(I481*H481,2)</f>
        <v>0</v>
      </c>
      <c r="BL481" s="17" t="s">
        <v>214</v>
      </c>
      <c r="BM481" s="93" t="s">
        <v>929</v>
      </c>
    </row>
    <row r="482" spans="1:51" s="13" customFormat="1" ht="12">
      <c r="A482" s="463"/>
      <c r="B482" s="464"/>
      <c r="C482" s="463"/>
      <c r="D482" s="465" t="s">
        <v>150</v>
      </c>
      <c r="E482" s="466" t="s">
        <v>1</v>
      </c>
      <c r="F482" s="467" t="s">
        <v>930</v>
      </c>
      <c r="G482" s="463"/>
      <c r="H482" s="468">
        <v>111.994</v>
      </c>
      <c r="I482" s="96"/>
      <c r="J482" s="463"/>
      <c r="K482" s="463"/>
      <c r="L482" s="464"/>
      <c r="M482" s="469"/>
      <c r="N482" s="470"/>
      <c r="O482" s="470"/>
      <c r="P482" s="470"/>
      <c r="Q482" s="470"/>
      <c r="R482" s="470"/>
      <c r="S482" s="470"/>
      <c r="T482" s="471"/>
      <c r="U482" s="463"/>
      <c r="V482" s="463"/>
      <c r="AT482" s="95" t="s">
        <v>150</v>
      </c>
      <c r="AU482" s="95" t="s">
        <v>86</v>
      </c>
      <c r="AV482" s="13" t="s">
        <v>86</v>
      </c>
      <c r="AW482" s="13" t="s">
        <v>32</v>
      </c>
      <c r="AX482" s="13" t="s">
        <v>84</v>
      </c>
      <c r="AY482" s="95" t="s">
        <v>141</v>
      </c>
    </row>
    <row r="483" spans="1:65" s="2" customFormat="1" ht="36">
      <c r="A483" s="377"/>
      <c r="B483" s="378"/>
      <c r="C483" s="452" t="s">
        <v>931</v>
      </c>
      <c r="D483" s="452" t="s">
        <v>143</v>
      </c>
      <c r="E483" s="453" t="s">
        <v>932</v>
      </c>
      <c r="F483" s="454" t="s">
        <v>933</v>
      </c>
      <c r="G483" s="455" t="s">
        <v>222</v>
      </c>
      <c r="H483" s="456">
        <v>35.147</v>
      </c>
      <c r="I483" s="92"/>
      <c r="J483" s="457">
        <f>ROUND(I483*H483,2)</f>
        <v>0</v>
      </c>
      <c r="K483" s="454" t="s">
        <v>1</v>
      </c>
      <c r="L483" s="378"/>
      <c r="M483" s="458" t="s">
        <v>1</v>
      </c>
      <c r="N483" s="459" t="s">
        <v>41</v>
      </c>
      <c r="O483" s="460"/>
      <c r="P483" s="461">
        <f>O483*H483</f>
        <v>0</v>
      </c>
      <c r="Q483" s="461">
        <v>0.02621</v>
      </c>
      <c r="R483" s="461">
        <f>Q483*H483</f>
        <v>0.92120287</v>
      </c>
      <c r="S483" s="461">
        <v>0</v>
      </c>
      <c r="T483" s="462">
        <f>S483*H483</f>
        <v>0</v>
      </c>
      <c r="U483" s="377"/>
      <c r="V483" s="377"/>
      <c r="W483" s="31"/>
      <c r="X483" s="31"/>
      <c r="Y483" s="31"/>
      <c r="Z483" s="31"/>
      <c r="AA483" s="31"/>
      <c r="AB483" s="31"/>
      <c r="AC483" s="31"/>
      <c r="AD483" s="31"/>
      <c r="AE483" s="31"/>
      <c r="AR483" s="93" t="s">
        <v>214</v>
      </c>
      <c r="AT483" s="93" t="s">
        <v>143</v>
      </c>
      <c r="AU483" s="93" t="s">
        <v>86</v>
      </c>
      <c r="AY483" s="17" t="s">
        <v>141</v>
      </c>
      <c r="BE483" s="94">
        <f>IF(N483="základní",J483,0)</f>
        <v>0</v>
      </c>
      <c r="BF483" s="94">
        <f>IF(N483="snížená",J483,0)</f>
        <v>0</v>
      </c>
      <c r="BG483" s="94">
        <f>IF(N483="zákl. přenesená",J483,0)</f>
        <v>0</v>
      </c>
      <c r="BH483" s="94">
        <f>IF(N483="sníž. přenesená",J483,0)</f>
        <v>0</v>
      </c>
      <c r="BI483" s="94">
        <f>IF(N483="nulová",J483,0)</f>
        <v>0</v>
      </c>
      <c r="BJ483" s="17" t="s">
        <v>84</v>
      </c>
      <c r="BK483" s="94">
        <f>ROUND(I483*H483,2)</f>
        <v>0</v>
      </c>
      <c r="BL483" s="17" t="s">
        <v>214</v>
      </c>
      <c r="BM483" s="93" t="s">
        <v>934</v>
      </c>
    </row>
    <row r="484" spans="1:51" s="13" customFormat="1" ht="12">
      <c r="A484" s="463"/>
      <c r="B484" s="464"/>
      <c r="C484" s="463"/>
      <c r="D484" s="465" t="s">
        <v>150</v>
      </c>
      <c r="E484" s="466" t="s">
        <v>1</v>
      </c>
      <c r="F484" s="467" t="s">
        <v>935</v>
      </c>
      <c r="G484" s="463"/>
      <c r="H484" s="468">
        <v>35.147</v>
      </c>
      <c r="I484" s="96"/>
      <c r="J484" s="463"/>
      <c r="K484" s="463"/>
      <c r="L484" s="464"/>
      <c r="M484" s="469"/>
      <c r="N484" s="470"/>
      <c r="O484" s="470"/>
      <c r="P484" s="470"/>
      <c r="Q484" s="470"/>
      <c r="R484" s="470"/>
      <c r="S484" s="470"/>
      <c r="T484" s="471"/>
      <c r="U484" s="463"/>
      <c r="V484" s="463"/>
      <c r="AT484" s="95" t="s">
        <v>150</v>
      </c>
      <c r="AU484" s="95" t="s">
        <v>86</v>
      </c>
      <c r="AV484" s="13" t="s">
        <v>86</v>
      </c>
      <c r="AW484" s="13" t="s">
        <v>32</v>
      </c>
      <c r="AX484" s="13" t="s">
        <v>84</v>
      </c>
      <c r="AY484" s="95" t="s">
        <v>141</v>
      </c>
    </row>
    <row r="485" spans="1:65" s="2" customFormat="1" ht="36">
      <c r="A485" s="377"/>
      <c r="B485" s="378"/>
      <c r="C485" s="452" t="s">
        <v>936</v>
      </c>
      <c r="D485" s="452" t="s">
        <v>143</v>
      </c>
      <c r="E485" s="453" t="s">
        <v>937</v>
      </c>
      <c r="F485" s="454" t="s">
        <v>938</v>
      </c>
      <c r="G485" s="455" t="s">
        <v>222</v>
      </c>
      <c r="H485" s="456">
        <v>120.164</v>
      </c>
      <c r="I485" s="92"/>
      <c r="J485" s="457">
        <f>ROUND(I485*H485,2)</f>
        <v>0</v>
      </c>
      <c r="K485" s="454" t="s">
        <v>1</v>
      </c>
      <c r="L485" s="378"/>
      <c r="M485" s="458" t="s">
        <v>1</v>
      </c>
      <c r="N485" s="459" t="s">
        <v>41</v>
      </c>
      <c r="O485" s="460"/>
      <c r="P485" s="461">
        <f>O485*H485</f>
        <v>0</v>
      </c>
      <c r="Q485" s="461">
        <v>0.02873</v>
      </c>
      <c r="R485" s="461">
        <f>Q485*H485</f>
        <v>3.45231172</v>
      </c>
      <c r="S485" s="461">
        <v>0</v>
      </c>
      <c r="T485" s="462">
        <f>S485*H485</f>
        <v>0</v>
      </c>
      <c r="U485" s="377"/>
      <c r="V485" s="377"/>
      <c r="W485" s="31"/>
      <c r="X485" s="31"/>
      <c r="Y485" s="31"/>
      <c r="Z485" s="31"/>
      <c r="AA485" s="31"/>
      <c r="AB485" s="31"/>
      <c r="AC485" s="31"/>
      <c r="AD485" s="31"/>
      <c r="AE485" s="31"/>
      <c r="AR485" s="93" t="s">
        <v>214</v>
      </c>
      <c r="AT485" s="93" t="s">
        <v>143</v>
      </c>
      <c r="AU485" s="93" t="s">
        <v>86</v>
      </c>
      <c r="AY485" s="17" t="s">
        <v>141</v>
      </c>
      <c r="BE485" s="94">
        <f>IF(N485="základní",J485,0)</f>
        <v>0</v>
      </c>
      <c r="BF485" s="94">
        <f>IF(N485="snížená",J485,0)</f>
        <v>0</v>
      </c>
      <c r="BG485" s="94">
        <f>IF(N485="zákl. přenesená",J485,0)</f>
        <v>0</v>
      </c>
      <c r="BH485" s="94">
        <f>IF(N485="sníž. přenesená",J485,0)</f>
        <v>0</v>
      </c>
      <c r="BI485" s="94">
        <f>IF(N485="nulová",J485,0)</f>
        <v>0</v>
      </c>
      <c r="BJ485" s="17" t="s">
        <v>84</v>
      </c>
      <c r="BK485" s="94">
        <f>ROUND(I485*H485,2)</f>
        <v>0</v>
      </c>
      <c r="BL485" s="17" t="s">
        <v>214</v>
      </c>
      <c r="BM485" s="93" t="s">
        <v>939</v>
      </c>
    </row>
    <row r="486" spans="1:51" s="13" customFormat="1" ht="33.75">
      <c r="A486" s="463"/>
      <c r="B486" s="464"/>
      <c r="C486" s="463"/>
      <c r="D486" s="465" t="s">
        <v>150</v>
      </c>
      <c r="E486" s="466" t="s">
        <v>1</v>
      </c>
      <c r="F486" s="467" t="s">
        <v>940</v>
      </c>
      <c r="G486" s="463"/>
      <c r="H486" s="468">
        <v>120.164</v>
      </c>
      <c r="I486" s="96"/>
      <c r="J486" s="463"/>
      <c r="K486" s="463"/>
      <c r="L486" s="464"/>
      <c r="M486" s="469"/>
      <c r="N486" s="470"/>
      <c r="O486" s="470"/>
      <c r="P486" s="470"/>
      <c r="Q486" s="470"/>
      <c r="R486" s="470"/>
      <c r="S486" s="470"/>
      <c r="T486" s="471"/>
      <c r="U486" s="463"/>
      <c r="V486" s="463"/>
      <c r="AT486" s="95" t="s">
        <v>150</v>
      </c>
      <c r="AU486" s="95" t="s">
        <v>86</v>
      </c>
      <c r="AV486" s="13" t="s">
        <v>86</v>
      </c>
      <c r="AW486" s="13" t="s">
        <v>32</v>
      </c>
      <c r="AX486" s="13" t="s">
        <v>84</v>
      </c>
      <c r="AY486" s="95" t="s">
        <v>141</v>
      </c>
    </row>
    <row r="487" spans="1:65" s="2" customFormat="1" ht="21.75" customHeight="1">
      <c r="A487" s="377"/>
      <c r="B487" s="378"/>
      <c r="C487" s="452" t="s">
        <v>941</v>
      </c>
      <c r="D487" s="452" t="s">
        <v>143</v>
      </c>
      <c r="E487" s="453" t="s">
        <v>942</v>
      </c>
      <c r="F487" s="454" t="s">
        <v>943</v>
      </c>
      <c r="G487" s="455" t="s">
        <v>222</v>
      </c>
      <c r="H487" s="456">
        <v>357.315</v>
      </c>
      <c r="I487" s="92"/>
      <c r="J487" s="457">
        <f>ROUND(I487*H487,2)</f>
        <v>0</v>
      </c>
      <c r="K487" s="454" t="s">
        <v>147</v>
      </c>
      <c r="L487" s="378"/>
      <c r="M487" s="458" t="s">
        <v>1</v>
      </c>
      <c r="N487" s="459" t="s">
        <v>41</v>
      </c>
      <c r="O487" s="460"/>
      <c r="P487" s="461">
        <f>O487*H487</f>
        <v>0</v>
      </c>
      <c r="Q487" s="461">
        <v>0.0002</v>
      </c>
      <c r="R487" s="461">
        <f>Q487*H487</f>
        <v>0.071463</v>
      </c>
      <c r="S487" s="461">
        <v>0</v>
      </c>
      <c r="T487" s="462">
        <f>S487*H487</f>
        <v>0</v>
      </c>
      <c r="U487" s="377"/>
      <c r="V487" s="377"/>
      <c r="W487" s="31"/>
      <c r="X487" s="31"/>
      <c r="Y487" s="31"/>
      <c r="Z487" s="31"/>
      <c r="AA487" s="31"/>
      <c r="AB487" s="31"/>
      <c r="AC487" s="31"/>
      <c r="AD487" s="31"/>
      <c r="AE487" s="31"/>
      <c r="AR487" s="93" t="s">
        <v>214</v>
      </c>
      <c r="AT487" s="93" t="s">
        <v>143</v>
      </c>
      <c r="AU487" s="93" t="s">
        <v>86</v>
      </c>
      <c r="AY487" s="17" t="s">
        <v>141</v>
      </c>
      <c r="BE487" s="94">
        <f>IF(N487="základní",J487,0)</f>
        <v>0</v>
      </c>
      <c r="BF487" s="94">
        <f>IF(N487="snížená",J487,0)</f>
        <v>0</v>
      </c>
      <c r="BG487" s="94">
        <f>IF(N487="zákl. přenesená",J487,0)</f>
        <v>0</v>
      </c>
      <c r="BH487" s="94">
        <f>IF(N487="sníž. přenesená",J487,0)</f>
        <v>0</v>
      </c>
      <c r="BI487" s="94">
        <f>IF(N487="nulová",J487,0)</f>
        <v>0</v>
      </c>
      <c r="BJ487" s="17" t="s">
        <v>84</v>
      </c>
      <c r="BK487" s="94">
        <f>ROUND(I487*H487,2)</f>
        <v>0</v>
      </c>
      <c r="BL487" s="17" t="s">
        <v>214</v>
      </c>
      <c r="BM487" s="93" t="s">
        <v>944</v>
      </c>
    </row>
    <row r="488" spans="1:51" s="13" customFormat="1" ht="12">
      <c r="A488" s="463"/>
      <c r="B488" s="464"/>
      <c r="C488" s="463"/>
      <c r="D488" s="465" t="s">
        <v>150</v>
      </c>
      <c r="E488" s="466" t="s">
        <v>1</v>
      </c>
      <c r="F488" s="467" t="s">
        <v>945</v>
      </c>
      <c r="G488" s="463"/>
      <c r="H488" s="468">
        <v>357.315</v>
      </c>
      <c r="I488" s="96"/>
      <c r="J488" s="463"/>
      <c r="K488" s="463"/>
      <c r="L488" s="464"/>
      <c r="M488" s="469"/>
      <c r="N488" s="470"/>
      <c r="O488" s="470"/>
      <c r="P488" s="470"/>
      <c r="Q488" s="470"/>
      <c r="R488" s="470"/>
      <c r="S488" s="470"/>
      <c r="T488" s="471"/>
      <c r="U488" s="463"/>
      <c r="V488" s="463"/>
      <c r="AT488" s="95" t="s">
        <v>150</v>
      </c>
      <c r="AU488" s="95" t="s">
        <v>86</v>
      </c>
      <c r="AV488" s="13" t="s">
        <v>86</v>
      </c>
      <c r="AW488" s="13" t="s">
        <v>32</v>
      </c>
      <c r="AX488" s="13" t="s">
        <v>84</v>
      </c>
      <c r="AY488" s="95" t="s">
        <v>141</v>
      </c>
    </row>
    <row r="489" spans="1:65" s="2" customFormat="1" ht="16.5" customHeight="1">
      <c r="A489" s="377"/>
      <c r="B489" s="378"/>
      <c r="C489" s="452" t="s">
        <v>946</v>
      </c>
      <c r="D489" s="452" t="s">
        <v>143</v>
      </c>
      <c r="E489" s="453" t="s">
        <v>947</v>
      </c>
      <c r="F489" s="454" t="s">
        <v>948</v>
      </c>
      <c r="G489" s="455" t="s">
        <v>222</v>
      </c>
      <c r="H489" s="456">
        <v>33.044</v>
      </c>
      <c r="I489" s="92"/>
      <c r="J489" s="457">
        <f>ROUND(I489*H489,2)</f>
        <v>0</v>
      </c>
      <c r="K489" s="454" t="s">
        <v>147</v>
      </c>
      <c r="L489" s="378"/>
      <c r="M489" s="458" t="s">
        <v>1</v>
      </c>
      <c r="N489" s="459" t="s">
        <v>41</v>
      </c>
      <c r="O489" s="460"/>
      <c r="P489" s="461">
        <f>O489*H489</f>
        <v>0</v>
      </c>
      <c r="Q489" s="461">
        <v>0</v>
      </c>
      <c r="R489" s="461">
        <f>Q489*H489</f>
        <v>0</v>
      </c>
      <c r="S489" s="461">
        <v>0</v>
      </c>
      <c r="T489" s="462">
        <f>S489*H489</f>
        <v>0</v>
      </c>
      <c r="U489" s="377"/>
      <c r="V489" s="377"/>
      <c r="W489" s="31"/>
      <c r="X489" s="31"/>
      <c r="Y489" s="31"/>
      <c r="Z489" s="31"/>
      <c r="AA489" s="31"/>
      <c r="AB489" s="31"/>
      <c r="AC489" s="31"/>
      <c r="AD489" s="31"/>
      <c r="AE489" s="31"/>
      <c r="AR489" s="93" t="s">
        <v>214</v>
      </c>
      <c r="AT489" s="93" t="s">
        <v>143</v>
      </c>
      <c r="AU489" s="93" t="s">
        <v>86</v>
      </c>
      <c r="AY489" s="17" t="s">
        <v>141</v>
      </c>
      <c r="BE489" s="94">
        <f>IF(N489="základní",J489,0)</f>
        <v>0</v>
      </c>
      <c r="BF489" s="94">
        <f>IF(N489="snížená",J489,0)</f>
        <v>0</v>
      </c>
      <c r="BG489" s="94">
        <f>IF(N489="zákl. přenesená",J489,0)</f>
        <v>0</v>
      </c>
      <c r="BH489" s="94">
        <f>IF(N489="sníž. přenesená",J489,0)</f>
        <v>0</v>
      </c>
      <c r="BI489" s="94">
        <f>IF(N489="nulová",J489,0)</f>
        <v>0</v>
      </c>
      <c r="BJ489" s="17" t="s">
        <v>84</v>
      </c>
      <c r="BK489" s="94">
        <f>ROUND(I489*H489,2)</f>
        <v>0</v>
      </c>
      <c r="BL489" s="17" t="s">
        <v>214</v>
      </c>
      <c r="BM489" s="93" t="s">
        <v>949</v>
      </c>
    </row>
    <row r="490" spans="1:65" s="2" customFormat="1" ht="24">
      <c r="A490" s="377"/>
      <c r="B490" s="378"/>
      <c r="C490" s="487" t="s">
        <v>950</v>
      </c>
      <c r="D490" s="487" t="s">
        <v>527</v>
      </c>
      <c r="E490" s="488" t="s">
        <v>951</v>
      </c>
      <c r="F490" s="489" t="s">
        <v>952</v>
      </c>
      <c r="G490" s="490" t="s">
        <v>222</v>
      </c>
      <c r="H490" s="491">
        <v>37.125</v>
      </c>
      <c r="I490" s="101"/>
      <c r="J490" s="492">
        <f>ROUND(I490*H490,2)</f>
        <v>0</v>
      </c>
      <c r="K490" s="489" t="s">
        <v>1</v>
      </c>
      <c r="L490" s="493"/>
      <c r="M490" s="494" t="s">
        <v>1</v>
      </c>
      <c r="N490" s="495" t="s">
        <v>41</v>
      </c>
      <c r="O490" s="460"/>
      <c r="P490" s="461">
        <f>O490*H490</f>
        <v>0</v>
      </c>
      <c r="Q490" s="461">
        <v>0.0002</v>
      </c>
      <c r="R490" s="461">
        <f>Q490*H490</f>
        <v>0.007425</v>
      </c>
      <c r="S490" s="461">
        <v>0</v>
      </c>
      <c r="T490" s="462">
        <f>S490*H490</f>
        <v>0</v>
      </c>
      <c r="U490" s="377"/>
      <c r="V490" s="377"/>
      <c r="W490" s="31"/>
      <c r="X490" s="31"/>
      <c r="Y490" s="31"/>
      <c r="Z490" s="31"/>
      <c r="AA490" s="31"/>
      <c r="AB490" s="31"/>
      <c r="AC490" s="31"/>
      <c r="AD490" s="31"/>
      <c r="AE490" s="31"/>
      <c r="AR490" s="93" t="s">
        <v>293</v>
      </c>
      <c r="AT490" s="93" t="s">
        <v>527</v>
      </c>
      <c r="AU490" s="93" t="s">
        <v>86</v>
      </c>
      <c r="AY490" s="17" t="s">
        <v>141</v>
      </c>
      <c r="BE490" s="94">
        <f>IF(N490="základní",J490,0)</f>
        <v>0</v>
      </c>
      <c r="BF490" s="94">
        <f>IF(N490="snížená",J490,0)</f>
        <v>0</v>
      </c>
      <c r="BG490" s="94">
        <f>IF(N490="zákl. přenesená",J490,0)</f>
        <v>0</v>
      </c>
      <c r="BH490" s="94">
        <f>IF(N490="sníž. přenesená",J490,0)</f>
        <v>0</v>
      </c>
      <c r="BI490" s="94">
        <f>IF(N490="nulová",J490,0)</f>
        <v>0</v>
      </c>
      <c r="BJ490" s="17" t="s">
        <v>84</v>
      </c>
      <c r="BK490" s="94">
        <f>ROUND(I490*H490,2)</f>
        <v>0</v>
      </c>
      <c r="BL490" s="17" t="s">
        <v>214</v>
      </c>
      <c r="BM490" s="93" t="s">
        <v>953</v>
      </c>
    </row>
    <row r="491" spans="1:51" s="13" customFormat="1" ht="12">
      <c r="A491" s="463"/>
      <c r="B491" s="464"/>
      <c r="C491" s="463"/>
      <c r="D491" s="465" t="s">
        <v>150</v>
      </c>
      <c r="E491" s="463"/>
      <c r="F491" s="467" t="s">
        <v>954</v>
      </c>
      <c r="G491" s="463"/>
      <c r="H491" s="468">
        <v>37.125</v>
      </c>
      <c r="I491" s="463"/>
      <c r="J491" s="463"/>
      <c r="K491" s="463"/>
      <c r="L491" s="464"/>
      <c r="M491" s="469"/>
      <c r="N491" s="470"/>
      <c r="O491" s="470"/>
      <c r="P491" s="470"/>
      <c r="Q491" s="470"/>
      <c r="R491" s="470"/>
      <c r="S491" s="470"/>
      <c r="T491" s="471"/>
      <c r="U491" s="463"/>
      <c r="V491" s="463"/>
      <c r="AT491" s="95" t="s">
        <v>150</v>
      </c>
      <c r="AU491" s="95" t="s">
        <v>86</v>
      </c>
      <c r="AV491" s="13" t="s">
        <v>86</v>
      </c>
      <c r="AW491" s="13" t="s">
        <v>3</v>
      </c>
      <c r="AX491" s="13" t="s">
        <v>84</v>
      </c>
      <c r="AY491" s="95" t="s">
        <v>141</v>
      </c>
    </row>
    <row r="492" spans="1:65" s="2" customFormat="1" ht="36">
      <c r="A492" s="377"/>
      <c r="B492" s="378"/>
      <c r="C492" s="452" t="s">
        <v>955</v>
      </c>
      <c r="D492" s="452" t="s">
        <v>143</v>
      </c>
      <c r="E492" s="453" t="s">
        <v>956</v>
      </c>
      <c r="F492" s="454" t="s">
        <v>957</v>
      </c>
      <c r="G492" s="455" t="s">
        <v>222</v>
      </c>
      <c r="H492" s="456">
        <v>33.044</v>
      </c>
      <c r="I492" s="92"/>
      <c r="J492" s="457">
        <f>ROUND(I492*H492,2)</f>
        <v>0</v>
      </c>
      <c r="K492" s="454" t="s">
        <v>1</v>
      </c>
      <c r="L492" s="378"/>
      <c r="M492" s="458" t="s">
        <v>1</v>
      </c>
      <c r="N492" s="459" t="s">
        <v>41</v>
      </c>
      <c r="O492" s="460"/>
      <c r="P492" s="461">
        <f>O492*H492</f>
        <v>0</v>
      </c>
      <c r="Q492" s="461">
        <v>0.0148</v>
      </c>
      <c r="R492" s="461">
        <f>Q492*H492</f>
        <v>0.48905119999999996</v>
      </c>
      <c r="S492" s="461">
        <v>0</v>
      </c>
      <c r="T492" s="462">
        <f>S492*H492</f>
        <v>0</v>
      </c>
      <c r="U492" s="377"/>
      <c r="V492" s="377"/>
      <c r="W492" s="31"/>
      <c r="X492" s="31"/>
      <c r="Y492" s="31"/>
      <c r="Z492" s="31"/>
      <c r="AA492" s="31"/>
      <c r="AB492" s="31"/>
      <c r="AC492" s="31"/>
      <c r="AD492" s="31"/>
      <c r="AE492" s="31"/>
      <c r="AR492" s="93" t="s">
        <v>214</v>
      </c>
      <c r="AT492" s="93" t="s">
        <v>143</v>
      </c>
      <c r="AU492" s="93" t="s">
        <v>86</v>
      </c>
      <c r="AY492" s="17" t="s">
        <v>141</v>
      </c>
      <c r="BE492" s="94">
        <f>IF(N492="základní",J492,0)</f>
        <v>0</v>
      </c>
      <c r="BF492" s="94">
        <f>IF(N492="snížená",J492,0)</f>
        <v>0</v>
      </c>
      <c r="BG492" s="94">
        <f>IF(N492="zákl. přenesená",J492,0)</f>
        <v>0</v>
      </c>
      <c r="BH492" s="94">
        <f>IF(N492="sníž. přenesená",J492,0)</f>
        <v>0</v>
      </c>
      <c r="BI492" s="94">
        <f>IF(N492="nulová",J492,0)</f>
        <v>0</v>
      </c>
      <c r="BJ492" s="17" t="s">
        <v>84</v>
      </c>
      <c r="BK492" s="94">
        <f>ROUND(I492*H492,2)</f>
        <v>0</v>
      </c>
      <c r="BL492" s="17" t="s">
        <v>214</v>
      </c>
      <c r="BM492" s="93" t="s">
        <v>958</v>
      </c>
    </row>
    <row r="493" spans="1:51" s="13" customFormat="1" ht="22.5">
      <c r="A493" s="463"/>
      <c r="B493" s="464"/>
      <c r="C493" s="463"/>
      <c r="D493" s="465" t="s">
        <v>150</v>
      </c>
      <c r="E493" s="466" t="s">
        <v>1</v>
      </c>
      <c r="F493" s="467" t="s">
        <v>959</v>
      </c>
      <c r="G493" s="463"/>
      <c r="H493" s="468">
        <v>33.044</v>
      </c>
      <c r="I493" s="96"/>
      <c r="J493" s="463"/>
      <c r="K493" s="463"/>
      <c r="L493" s="464"/>
      <c r="M493" s="469"/>
      <c r="N493" s="470"/>
      <c r="O493" s="470"/>
      <c r="P493" s="470"/>
      <c r="Q493" s="470"/>
      <c r="R493" s="470"/>
      <c r="S493" s="470"/>
      <c r="T493" s="471"/>
      <c r="U493" s="463"/>
      <c r="V493" s="463"/>
      <c r="AT493" s="95" t="s">
        <v>150</v>
      </c>
      <c r="AU493" s="95" t="s">
        <v>86</v>
      </c>
      <c r="AV493" s="13" t="s">
        <v>86</v>
      </c>
      <c r="AW493" s="13" t="s">
        <v>32</v>
      </c>
      <c r="AX493" s="13" t="s">
        <v>84</v>
      </c>
      <c r="AY493" s="95" t="s">
        <v>141</v>
      </c>
    </row>
    <row r="494" spans="1:65" s="2" customFormat="1" ht="16.5" customHeight="1">
      <c r="A494" s="377"/>
      <c r="B494" s="378"/>
      <c r="C494" s="452" t="s">
        <v>960</v>
      </c>
      <c r="D494" s="452" t="s">
        <v>143</v>
      </c>
      <c r="E494" s="453" t="s">
        <v>961</v>
      </c>
      <c r="F494" s="454" t="s">
        <v>962</v>
      </c>
      <c r="G494" s="455" t="s">
        <v>222</v>
      </c>
      <c r="H494" s="456">
        <v>33.044</v>
      </c>
      <c r="I494" s="92"/>
      <c r="J494" s="457">
        <f>ROUND(I494*H494,2)</f>
        <v>0</v>
      </c>
      <c r="K494" s="454" t="s">
        <v>147</v>
      </c>
      <c r="L494" s="378"/>
      <c r="M494" s="458" t="s">
        <v>1</v>
      </c>
      <c r="N494" s="459" t="s">
        <v>41</v>
      </c>
      <c r="O494" s="460"/>
      <c r="P494" s="461">
        <f>O494*H494</f>
        <v>0</v>
      </c>
      <c r="Q494" s="461">
        <v>0.0001</v>
      </c>
      <c r="R494" s="461">
        <f>Q494*H494</f>
        <v>0.0033044</v>
      </c>
      <c r="S494" s="461">
        <v>0</v>
      </c>
      <c r="T494" s="462">
        <f>S494*H494</f>
        <v>0</v>
      </c>
      <c r="U494" s="377"/>
      <c r="V494" s="377"/>
      <c r="W494" s="31"/>
      <c r="X494" s="31"/>
      <c r="Y494" s="31"/>
      <c r="Z494" s="31"/>
      <c r="AA494" s="31"/>
      <c r="AB494" s="31"/>
      <c r="AC494" s="31"/>
      <c r="AD494" s="31"/>
      <c r="AE494" s="31"/>
      <c r="AR494" s="93" t="s">
        <v>214</v>
      </c>
      <c r="AT494" s="93" t="s">
        <v>143</v>
      </c>
      <c r="AU494" s="93" t="s">
        <v>86</v>
      </c>
      <c r="AY494" s="17" t="s">
        <v>141</v>
      </c>
      <c r="BE494" s="94">
        <f>IF(N494="základní",J494,0)</f>
        <v>0</v>
      </c>
      <c r="BF494" s="94">
        <f>IF(N494="snížená",J494,0)</f>
        <v>0</v>
      </c>
      <c r="BG494" s="94">
        <f>IF(N494="zákl. přenesená",J494,0)</f>
        <v>0</v>
      </c>
      <c r="BH494" s="94">
        <f>IF(N494="sníž. přenesená",J494,0)</f>
        <v>0</v>
      </c>
      <c r="BI494" s="94">
        <f>IF(N494="nulová",J494,0)</f>
        <v>0</v>
      </c>
      <c r="BJ494" s="17" t="s">
        <v>84</v>
      </c>
      <c r="BK494" s="94">
        <f>ROUND(I494*H494,2)</f>
        <v>0</v>
      </c>
      <c r="BL494" s="17" t="s">
        <v>214</v>
      </c>
      <c r="BM494" s="93" t="s">
        <v>963</v>
      </c>
    </row>
    <row r="495" spans="1:65" s="2" customFormat="1" ht="24">
      <c r="A495" s="377"/>
      <c r="B495" s="378"/>
      <c r="C495" s="452" t="s">
        <v>964</v>
      </c>
      <c r="D495" s="452" t="s">
        <v>143</v>
      </c>
      <c r="E495" s="453" t="s">
        <v>965</v>
      </c>
      <c r="F495" s="454" t="s">
        <v>966</v>
      </c>
      <c r="G495" s="455" t="s">
        <v>222</v>
      </c>
      <c r="H495" s="456">
        <v>135.26</v>
      </c>
      <c r="I495" s="92"/>
      <c r="J495" s="457">
        <f>ROUND(I495*H495,2)</f>
        <v>0</v>
      </c>
      <c r="K495" s="454" t="s">
        <v>1</v>
      </c>
      <c r="L495" s="378"/>
      <c r="M495" s="458" t="s">
        <v>1</v>
      </c>
      <c r="N495" s="459" t="s">
        <v>41</v>
      </c>
      <c r="O495" s="460"/>
      <c r="P495" s="461">
        <f>O495*H495</f>
        <v>0</v>
      </c>
      <c r="Q495" s="461">
        <v>0.0122</v>
      </c>
      <c r="R495" s="461">
        <f>Q495*H495</f>
        <v>1.650172</v>
      </c>
      <c r="S495" s="461">
        <v>0</v>
      </c>
      <c r="T495" s="462">
        <f>S495*H495</f>
        <v>0</v>
      </c>
      <c r="U495" s="377"/>
      <c r="V495" s="377"/>
      <c r="W495" s="31"/>
      <c r="X495" s="31"/>
      <c r="Y495" s="31"/>
      <c r="Z495" s="31"/>
      <c r="AA495" s="31"/>
      <c r="AB495" s="31"/>
      <c r="AC495" s="31"/>
      <c r="AD495" s="31"/>
      <c r="AE495" s="31"/>
      <c r="AR495" s="93" t="s">
        <v>214</v>
      </c>
      <c r="AT495" s="93" t="s">
        <v>143</v>
      </c>
      <c r="AU495" s="93" t="s">
        <v>86</v>
      </c>
      <c r="AY495" s="17" t="s">
        <v>141</v>
      </c>
      <c r="BE495" s="94">
        <f>IF(N495="základní",J495,0)</f>
        <v>0</v>
      </c>
      <c r="BF495" s="94">
        <f>IF(N495="snížená",J495,0)</f>
        <v>0</v>
      </c>
      <c r="BG495" s="94">
        <f>IF(N495="zákl. přenesená",J495,0)</f>
        <v>0</v>
      </c>
      <c r="BH495" s="94">
        <f>IF(N495="sníž. přenesená",J495,0)</f>
        <v>0</v>
      </c>
      <c r="BI495" s="94">
        <f>IF(N495="nulová",J495,0)</f>
        <v>0</v>
      </c>
      <c r="BJ495" s="17" t="s">
        <v>84</v>
      </c>
      <c r="BK495" s="94">
        <f>ROUND(I495*H495,2)</f>
        <v>0</v>
      </c>
      <c r="BL495" s="17" t="s">
        <v>214</v>
      </c>
      <c r="BM495" s="93" t="s">
        <v>967</v>
      </c>
    </row>
    <row r="496" spans="1:51" s="13" customFormat="1" ht="12">
      <c r="A496" s="463"/>
      <c r="B496" s="464"/>
      <c r="C496" s="463"/>
      <c r="D496" s="465" t="s">
        <v>150</v>
      </c>
      <c r="E496" s="466" t="s">
        <v>1</v>
      </c>
      <c r="F496" s="467" t="s">
        <v>968</v>
      </c>
      <c r="G496" s="463"/>
      <c r="H496" s="468">
        <v>135.26</v>
      </c>
      <c r="I496" s="96"/>
      <c r="J496" s="463"/>
      <c r="K496" s="463"/>
      <c r="L496" s="464"/>
      <c r="M496" s="469"/>
      <c r="N496" s="470"/>
      <c r="O496" s="470"/>
      <c r="P496" s="470"/>
      <c r="Q496" s="470"/>
      <c r="R496" s="470"/>
      <c r="S496" s="470"/>
      <c r="T496" s="471"/>
      <c r="U496" s="463"/>
      <c r="V496" s="463"/>
      <c r="AT496" s="95" t="s">
        <v>150</v>
      </c>
      <c r="AU496" s="95" t="s">
        <v>86</v>
      </c>
      <c r="AV496" s="13" t="s">
        <v>86</v>
      </c>
      <c r="AW496" s="13" t="s">
        <v>32</v>
      </c>
      <c r="AX496" s="13" t="s">
        <v>84</v>
      </c>
      <c r="AY496" s="95" t="s">
        <v>141</v>
      </c>
    </row>
    <row r="497" spans="1:65" s="2" customFormat="1" ht="36">
      <c r="A497" s="377"/>
      <c r="B497" s="378"/>
      <c r="C497" s="452" t="s">
        <v>969</v>
      </c>
      <c r="D497" s="452" t="s">
        <v>143</v>
      </c>
      <c r="E497" s="453" t="s">
        <v>970</v>
      </c>
      <c r="F497" s="454" t="s">
        <v>971</v>
      </c>
      <c r="G497" s="455" t="s">
        <v>222</v>
      </c>
      <c r="H497" s="456">
        <v>383.02</v>
      </c>
      <c r="I497" s="92"/>
      <c r="J497" s="457">
        <f>ROUND(I497*H497,2)</f>
        <v>0</v>
      </c>
      <c r="K497" s="454" t="s">
        <v>1</v>
      </c>
      <c r="L497" s="378"/>
      <c r="M497" s="458" t="s">
        <v>1</v>
      </c>
      <c r="N497" s="459" t="s">
        <v>41</v>
      </c>
      <c r="O497" s="460"/>
      <c r="P497" s="461">
        <f>O497*H497</f>
        <v>0</v>
      </c>
      <c r="Q497" s="461">
        <v>0.01377</v>
      </c>
      <c r="R497" s="461">
        <f>Q497*H497</f>
        <v>5.2741853999999995</v>
      </c>
      <c r="S497" s="461">
        <v>0</v>
      </c>
      <c r="T497" s="462">
        <f>S497*H497</f>
        <v>0</v>
      </c>
      <c r="U497" s="377"/>
      <c r="V497" s="377"/>
      <c r="W497" s="31"/>
      <c r="X497" s="31"/>
      <c r="Y497" s="31"/>
      <c r="Z497" s="31"/>
      <c r="AA497" s="31"/>
      <c r="AB497" s="31"/>
      <c r="AC497" s="31"/>
      <c r="AD497" s="31"/>
      <c r="AE497" s="31"/>
      <c r="AR497" s="93" t="s">
        <v>148</v>
      </c>
      <c r="AT497" s="93" t="s">
        <v>143</v>
      </c>
      <c r="AU497" s="93" t="s">
        <v>86</v>
      </c>
      <c r="AY497" s="17" t="s">
        <v>141</v>
      </c>
      <c r="BE497" s="94">
        <f>IF(N497="základní",J497,0)</f>
        <v>0</v>
      </c>
      <c r="BF497" s="94">
        <f>IF(N497="snížená",J497,0)</f>
        <v>0</v>
      </c>
      <c r="BG497" s="94">
        <f>IF(N497="zákl. přenesená",J497,0)</f>
        <v>0</v>
      </c>
      <c r="BH497" s="94">
        <f>IF(N497="sníž. přenesená",J497,0)</f>
        <v>0</v>
      </c>
      <c r="BI497" s="94">
        <f>IF(N497="nulová",J497,0)</f>
        <v>0</v>
      </c>
      <c r="BJ497" s="17" t="s">
        <v>84</v>
      </c>
      <c r="BK497" s="94">
        <f>ROUND(I497*H497,2)</f>
        <v>0</v>
      </c>
      <c r="BL497" s="17" t="s">
        <v>148</v>
      </c>
      <c r="BM497" s="93" t="s">
        <v>972</v>
      </c>
    </row>
    <row r="498" spans="1:51" s="13" customFormat="1" ht="33.75">
      <c r="A498" s="463"/>
      <c r="B498" s="464"/>
      <c r="C498" s="463"/>
      <c r="D498" s="465" t="s">
        <v>150</v>
      </c>
      <c r="E498" s="466" t="s">
        <v>1</v>
      </c>
      <c r="F498" s="467" t="s">
        <v>973</v>
      </c>
      <c r="G498" s="463"/>
      <c r="H498" s="468">
        <v>220.66</v>
      </c>
      <c r="I498" s="96"/>
      <c r="J498" s="463"/>
      <c r="K498" s="463"/>
      <c r="L498" s="464"/>
      <c r="M498" s="469"/>
      <c r="N498" s="470"/>
      <c r="O498" s="470"/>
      <c r="P498" s="470"/>
      <c r="Q498" s="470"/>
      <c r="R498" s="470"/>
      <c r="S498" s="470"/>
      <c r="T498" s="471"/>
      <c r="U498" s="463"/>
      <c r="V498" s="463"/>
      <c r="AT498" s="95" t="s">
        <v>150</v>
      </c>
      <c r="AU498" s="95" t="s">
        <v>86</v>
      </c>
      <c r="AV498" s="13" t="s">
        <v>86</v>
      </c>
      <c r="AW498" s="13" t="s">
        <v>32</v>
      </c>
      <c r="AX498" s="13" t="s">
        <v>76</v>
      </c>
      <c r="AY498" s="95" t="s">
        <v>141</v>
      </c>
    </row>
    <row r="499" spans="1:51" s="13" customFormat="1" ht="12">
      <c r="A499" s="463"/>
      <c r="B499" s="464"/>
      <c r="C499" s="463"/>
      <c r="D499" s="465" t="s">
        <v>150</v>
      </c>
      <c r="E499" s="466" t="s">
        <v>1</v>
      </c>
      <c r="F499" s="467" t="s">
        <v>974</v>
      </c>
      <c r="G499" s="463"/>
      <c r="H499" s="468">
        <v>162.36</v>
      </c>
      <c r="I499" s="96"/>
      <c r="J499" s="463"/>
      <c r="K499" s="463"/>
      <c r="L499" s="464"/>
      <c r="M499" s="469"/>
      <c r="N499" s="470"/>
      <c r="O499" s="470"/>
      <c r="P499" s="470"/>
      <c r="Q499" s="470"/>
      <c r="R499" s="470"/>
      <c r="S499" s="470"/>
      <c r="T499" s="471"/>
      <c r="U499" s="463"/>
      <c r="V499" s="463"/>
      <c r="AT499" s="95" t="s">
        <v>150</v>
      </c>
      <c r="AU499" s="95" t="s">
        <v>86</v>
      </c>
      <c r="AV499" s="13" t="s">
        <v>86</v>
      </c>
      <c r="AW499" s="13" t="s">
        <v>32</v>
      </c>
      <c r="AX499" s="13" t="s">
        <v>76</v>
      </c>
      <c r="AY499" s="95" t="s">
        <v>141</v>
      </c>
    </row>
    <row r="500" spans="1:51" s="14" customFormat="1" ht="12">
      <c r="A500" s="472"/>
      <c r="B500" s="473"/>
      <c r="C500" s="472"/>
      <c r="D500" s="465" t="s">
        <v>150</v>
      </c>
      <c r="E500" s="474" t="s">
        <v>1</v>
      </c>
      <c r="F500" s="475" t="s">
        <v>159</v>
      </c>
      <c r="G500" s="472"/>
      <c r="H500" s="476">
        <v>383.02</v>
      </c>
      <c r="I500" s="98"/>
      <c r="J500" s="472"/>
      <c r="K500" s="472"/>
      <c r="L500" s="473"/>
      <c r="M500" s="477"/>
      <c r="N500" s="478"/>
      <c r="O500" s="478"/>
      <c r="P500" s="478"/>
      <c r="Q500" s="478"/>
      <c r="R500" s="478"/>
      <c r="S500" s="478"/>
      <c r="T500" s="479"/>
      <c r="U500" s="472"/>
      <c r="V500" s="472"/>
      <c r="AT500" s="97" t="s">
        <v>150</v>
      </c>
      <c r="AU500" s="97" t="s">
        <v>86</v>
      </c>
      <c r="AV500" s="14" t="s">
        <v>148</v>
      </c>
      <c r="AW500" s="14" t="s">
        <v>32</v>
      </c>
      <c r="AX500" s="14" t="s">
        <v>84</v>
      </c>
      <c r="AY500" s="97" t="s">
        <v>141</v>
      </c>
    </row>
    <row r="501" spans="1:65" s="2" customFormat="1" ht="33" customHeight="1">
      <c r="A501" s="377"/>
      <c r="B501" s="378"/>
      <c r="C501" s="452" t="s">
        <v>975</v>
      </c>
      <c r="D501" s="452" t="s">
        <v>143</v>
      </c>
      <c r="E501" s="453" t="s">
        <v>976</v>
      </c>
      <c r="F501" s="454" t="s">
        <v>977</v>
      </c>
      <c r="G501" s="455" t="s">
        <v>222</v>
      </c>
      <c r="H501" s="456">
        <v>27.3</v>
      </c>
      <c r="I501" s="92"/>
      <c r="J501" s="457">
        <f>ROUND(I501*H501,2)</f>
        <v>0</v>
      </c>
      <c r="K501" s="454" t="s">
        <v>1</v>
      </c>
      <c r="L501" s="378"/>
      <c r="M501" s="458" t="s">
        <v>1</v>
      </c>
      <c r="N501" s="459" t="s">
        <v>41</v>
      </c>
      <c r="O501" s="460"/>
      <c r="P501" s="461">
        <f>O501*H501</f>
        <v>0</v>
      </c>
      <c r="Q501" s="461">
        <v>0.0125</v>
      </c>
      <c r="R501" s="461">
        <f>Q501*H501</f>
        <v>0.34125000000000005</v>
      </c>
      <c r="S501" s="461">
        <v>0</v>
      </c>
      <c r="T501" s="462">
        <f>S501*H501</f>
        <v>0</v>
      </c>
      <c r="U501" s="377"/>
      <c r="V501" s="377"/>
      <c r="W501" s="31"/>
      <c r="X501" s="31"/>
      <c r="Y501" s="31"/>
      <c r="Z501" s="31"/>
      <c r="AA501" s="31"/>
      <c r="AB501" s="31"/>
      <c r="AC501" s="31"/>
      <c r="AD501" s="31"/>
      <c r="AE501" s="31"/>
      <c r="AR501" s="93" t="s">
        <v>214</v>
      </c>
      <c r="AT501" s="93" t="s">
        <v>143</v>
      </c>
      <c r="AU501" s="93" t="s">
        <v>86</v>
      </c>
      <c r="AY501" s="17" t="s">
        <v>141</v>
      </c>
      <c r="BE501" s="94">
        <f>IF(N501="základní",J501,0)</f>
        <v>0</v>
      </c>
      <c r="BF501" s="94">
        <f>IF(N501="snížená",J501,0)</f>
        <v>0</v>
      </c>
      <c r="BG501" s="94">
        <f>IF(N501="zákl. přenesená",J501,0)</f>
        <v>0</v>
      </c>
      <c r="BH501" s="94">
        <f>IF(N501="sníž. přenesená",J501,0)</f>
        <v>0</v>
      </c>
      <c r="BI501" s="94">
        <f>IF(N501="nulová",J501,0)</f>
        <v>0</v>
      </c>
      <c r="BJ501" s="17" t="s">
        <v>84</v>
      </c>
      <c r="BK501" s="94">
        <f>ROUND(I501*H501,2)</f>
        <v>0</v>
      </c>
      <c r="BL501" s="17" t="s">
        <v>214</v>
      </c>
      <c r="BM501" s="93" t="s">
        <v>978</v>
      </c>
    </row>
    <row r="502" spans="1:51" s="13" customFormat="1" ht="12">
      <c r="A502" s="463"/>
      <c r="B502" s="464"/>
      <c r="C502" s="463"/>
      <c r="D502" s="465" t="s">
        <v>150</v>
      </c>
      <c r="E502" s="466" t="s">
        <v>1</v>
      </c>
      <c r="F502" s="467" t="s">
        <v>979</v>
      </c>
      <c r="G502" s="463"/>
      <c r="H502" s="468">
        <v>27.3</v>
      </c>
      <c r="I502" s="96"/>
      <c r="J502" s="463"/>
      <c r="K502" s="463"/>
      <c r="L502" s="464"/>
      <c r="M502" s="469"/>
      <c r="N502" s="470"/>
      <c r="O502" s="470"/>
      <c r="P502" s="470"/>
      <c r="Q502" s="470"/>
      <c r="R502" s="470"/>
      <c r="S502" s="470"/>
      <c r="T502" s="471"/>
      <c r="U502" s="463"/>
      <c r="V502" s="463"/>
      <c r="AT502" s="95" t="s">
        <v>150</v>
      </c>
      <c r="AU502" s="95" t="s">
        <v>86</v>
      </c>
      <c r="AV502" s="13" t="s">
        <v>86</v>
      </c>
      <c r="AW502" s="13" t="s">
        <v>32</v>
      </c>
      <c r="AX502" s="13" t="s">
        <v>84</v>
      </c>
      <c r="AY502" s="95" t="s">
        <v>141</v>
      </c>
    </row>
    <row r="503" spans="1:65" s="2" customFormat="1" ht="36">
      <c r="A503" s="377"/>
      <c r="B503" s="378"/>
      <c r="C503" s="452" t="s">
        <v>980</v>
      </c>
      <c r="D503" s="452" t="s">
        <v>143</v>
      </c>
      <c r="E503" s="453" t="s">
        <v>981</v>
      </c>
      <c r="F503" s="454" t="s">
        <v>982</v>
      </c>
      <c r="G503" s="455" t="s">
        <v>222</v>
      </c>
      <c r="H503" s="456">
        <v>18.975</v>
      </c>
      <c r="I503" s="92"/>
      <c r="J503" s="457">
        <f>ROUND(I503*H503,2)</f>
        <v>0</v>
      </c>
      <c r="K503" s="454" t="s">
        <v>1</v>
      </c>
      <c r="L503" s="378"/>
      <c r="M503" s="458" t="s">
        <v>1</v>
      </c>
      <c r="N503" s="459" t="s">
        <v>41</v>
      </c>
      <c r="O503" s="460"/>
      <c r="P503" s="461">
        <f>O503*H503</f>
        <v>0</v>
      </c>
      <c r="Q503" s="461">
        <v>0.01377</v>
      </c>
      <c r="R503" s="461">
        <f>Q503*H503</f>
        <v>0.26128575</v>
      </c>
      <c r="S503" s="461">
        <v>0</v>
      </c>
      <c r="T503" s="462">
        <f>S503*H503</f>
        <v>0</v>
      </c>
      <c r="U503" s="377"/>
      <c r="V503" s="377"/>
      <c r="W503" s="31"/>
      <c r="X503" s="31"/>
      <c r="Y503" s="31"/>
      <c r="Z503" s="31"/>
      <c r="AA503" s="31"/>
      <c r="AB503" s="31"/>
      <c r="AC503" s="31"/>
      <c r="AD503" s="31"/>
      <c r="AE503" s="31"/>
      <c r="AR503" s="93" t="s">
        <v>214</v>
      </c>
      <c r="AT503" s="93" t="s">
        <v>143</v>
      </c>
      <c r="AU503" s="93" t="s">
        <v>86</v>
      </c>
      <c r="AY503" s="17" t="s">
        <v>141</v>
      </c>
      <c r="BE503" s="94">
        <f>IF(N503="základní",J503,0)</f>
        <v>0</v>
      </c>
      <c r="BF503" s="94">
        <f>IF(N503="snížená",J503,0)</f>
        <v>0</v>
      </c>
      <c r="BG503" s="94">
        <f>IF(N503="zákl. přenesená",J503,0)</f>
        <v>0</v>
      </c>
      <c r="BH503" s="94">
        <f>IF(N503="sníž. přenesená",J503,0)</f>
        <v>0</v>
      </c>
      <c r="BI503" s="94">
        <f>IF(N503="nulová",J503,0)</f>
        <v>0</v>
      </c>
      <c r="BJ503" s="17" t="s">
        <v>84</v>
      </c>
      <c r="BK503" s="94">
        <f>ROUND(I503*H503,2)</f>
        <v>0</v>
      </c>
      <c r="BL503" s="17" t="s">
        <v>214</v>
      </c>
      <c r="BM503" s="93" t="s">
        <v>983</v>
      </c>
    </row>
    <row r="504" spans="1:51" s="13" customFormat="1" ht="12">
      <c r="A504" s="463"/>
      <c r="B504" s="464"/>
      <c r="C504" s="463"/>
      <c r="D504" s="465" t="s">
        <v>150</v>
      </c>
      <c r="E504" s="466" t="s">
        <v>1</v>
      </c>
      <c r="F504" s="467" t="s">
        <v>984</v>
      </c>
      <c r="G504" s="463"/>
      <c r="H504" s="468">
        <v>18.975</v>
      </c>
      <c r="I504" s="96"/>
      <c r="J504" s="463"/>
      <c r="K504" s="463"/>
      <c r="L504" s="464"/>
      <c r="M504" s="469"/>
      <c r="N504" s="470"/>
      <c r="O504" s="470"/>
      <c r="P504" s="470"/>
      <c r="Q504" s="470"/>
      <c r="R504" s="470"/>
      <c r="S504" s="470"/>
      <c r="T504" s="471"/>
      <c r="U504" s="463"/>
      <c r="V504" s="463"/>
      <c r="AT504" s="95" t="s">
        <v>150</v>
      </c>
      <c r="AU504" s="95" t="s">
        <v>86</v>
      </c>
      <c r="AV504" s="13" t="s">
        <v>86</v>
      </c>
      <c r="AW504" s="13" t="s">
        <v>32</v>
      </c>
      <c r="AX504" s="13" t="s">
        <v>84</v>
      </c>
      <c r="AY504" s="95" t="s">
        <v>141</v>
      </c>
    </row>
    <row r="505" spans="1:65" s="2" customFormat="1" ht="16.5" customHeight="1">
      <c r="A505" s="377"/>
      <c r="B505" s="378"/>
      <c r="C505" s="452" t="s">
        <v>985</v>
      </c>
      <c r="D505" s="452" t="s">
        <v>143</v>
      </c>
      <c r="E505" s="453" t="s">
        <v>986</v>
      </c>
      <c r="F505" s="454" t="s">
        <v>987</v>
      </c>
      <c r="G505" s="455" t="s">
        <v>222</v>
      </c>
      <c r="H505" s="456">
        <v>563.555</v>
      </c>
      <c r="I505" s="92"/>
      <c r="J505" s="457">
        <f>ROUND(I505*H505,2)</f>
        <v>0</v>
      </c>
      <c r="K505" s="454" t="s">
        <v>147</v>
      </c>
      <c r="L505" s="378"/>
      <c r="M505" s="458" t="s">
        <v>1</v>
      </c>
      <c r="N505" s="459" t="s">
        <v>41</v>
      </c>
      <c r="O505" s="460"/>
      <c r="P505" s="461">
        <f>O505*H505</f>
        <v>0</v>
      </c>
      <c r="Q505" s="461">
        <v>0.0001</v>
      </c>
      <c r="R505" s="461">
        <f>Q505*H505</f>
        <v>0.056355499999999996</v>
      </c>
      <c r="S505" s="461">
        <v>0</v>
      </c>
      <c r="T505" s="462">
        <f>S505*H505</f>
        <v>0</v>
      </c>
      <c r="U505" s="377"/>
      <c r="V505" s="377"/>
      <c r="W505" s="31"/>
      <c r="X505" s="31"/>
      <c r="Y505" s="31"/>
      <c r="Z505" s="31"/>
      <c r="AA505" s="31"/>
      <c r="AB505" s="31"/>
      <c r="AC505" s="31"/>
      <c r="AD505" s="31"/>
      <c r="AE505" s="31"/>
      <c r="AR505" s="93" t="s">
        <v>214</v>
      </c>
      <c r="AT505" s="93" t="s">
        <v>143</v>
      </c>
      <c r="AU505" s="93" t="s">
        <v>86</v>
      </c>
      <c r="AY505" s="17" t="s">
        <v>141</v>
      </c>
      <c r="BE505" s="94">
        <f>IF(N505="základní",J505,0)</f>
        <v>0</v>
      </c>
      <c r="BF505" s="94">
        <f>IF(N505="snížená",J505,0)</f>
        <v>0</v>
      </c>
      <c r="BG505" s="94">
        <f>IF(N505="zákl. přenesená",J505,0)</f>
        <v>0</v>
      </c>
      <c r="BH505" s="94">
        <f>IF(N505="sníž. přenesená",J505,0)</f>
        <v>0</v>
      </c>
      <c r="BI505" s="94">
        <f>IF(N505="nulová",J505,0)</f>
        <v>0</v>
      </c>
      <c r="BJ505" s="17" t="s">
        <v>84</v>
      </c>
      <c r="BK505" s="94">
        <f>ROUND(I505*H505,2)</f>
        <v>0</v>
      </c>
      <c r="BL505" s="17" t="s">
        <v>214</v>
      </c>
      <c r="BM505" s="93" t="s">
        <v>988</v>
      </c>
    </row>
    <row r="506" spans="1:51" s="13" customFormat="1" ht="12">
      <c r="A506" s="463"/>
      <c r="B506" s="464"/>
      <c r="C506" s="463"/>
      <c r="D506" s="465" t="s">
        <v>150</v>
      </c>
      <c r="E506" s="466" t="s">
        <v>1</v>
      </c>
      <c r="F506" s="467" t="s">
        <v>989</v>
      </c>
      <c r="G506" s="463"/>
      <c r="H506" s="468">
        <v>563.555</v>
      </c>
      <c r="I506" s="96"/>
      <c r="J506" s="463"/>
      <c r="K506" s="463"/>
      <c r="L506" s="464"/>
      <c r="M506" s="469"/>
      <c r="N506" s="470"/>
      <c r="O506" s="470"/>
      <c r="P506" s="470"/>
      <c r="Q506" s="470"/>
      <c r="R506" s="470"/>
      <c r="S506" s="470"/>
      <c r="T506" s="471"/>
      <c r="U506" s="463"/>
      <c r="V506" s="463"/>
      <c r="AT506" s="95" t="s">
        <v>150</v>
      </c>
      <c r="AU506" s="95" t="s">
        <v>86</v>
      </c>
      <c r="AV506" s="13" t="s">
        <v>86</v>
      </c>
      <c r="AW506" s="13" t="s">
        <v>32</v>
      </c>
      <c r="AX506" s="13" t="s">
        <v>84</v>
      </c>
      <c r="AY506" s="95" t="s">
        <v>141</v>
      </c>
    </row>
    <row r="507" spans="1:65" s="2" customFormat="1" ht="16.5" customHeight="1">
      <c r="A507" s="377"/>
      <c r="B507" s="378"/>
      <c r="C507" s="452" t="s">
        <v>990</v>
      </c>
      <c r="D507" s="452" t="s">
        <v>143</v>
      </c>
      <c r="E507" s="453" t="s">
        <v>991</v>
      </c>
      <c r="F507" s="454" t="s">
        <v>992</v>
      </c>
      <c r="G507" s="455" t="s">
        <v>222</v>
      </c>
      <c r="H507" s="456">
        <v>447.74</v>
      </c>
      <c r="I507" s="92"/>
      <c r="J507" s="457">
        <f>ROUND(I507*H507,2)</f>
        <v>0</v>
      </c>
      <c r="K507" s="454" t="s">
        <v>147</v>
      </c>
      <c r="L507" s="378"/>
      <c r="M507" s="458" t="s">
        <v>1</v>
      </c>
      <c r="N507" s="459" t="s">
        <v>41</v>
      </c>
      <c r="O507" s="460"/>
      <c r="P507" s="461">
        <f>O507*H507</f>
        <v>0</v>
      </c>
      <c r="Q507" s="461">
        <v>0</v>
      </c>
      <c r="R507" s="461">
        <f>Q507*H507</f>
        <v>0</v>
      </c>
      <c r="S507" s="461">
        <v>0</v>
      </c>
      <c r="T507" s="462">
        <f>S507*H507</f>
        <v>0</v>
      </c>
      <c r="U507" s="377"/>
      <c r="V507" s="377"/>
      <c r="W507" s="31"/>
      <c r="X507" s="31"/>
      <c r="Y507" s="31"/>
      <c r="Z507" s="31"/>
      <c r="AA507" s="31"/>
      <c r="AB507" s="31"/>
      <c r="AC507" s="31"/>
      <c r="AD507" s="31"/>
      <c r="AE507" s="31"/>
      <c r="AR507" s="93" t="s">
        <v>214</v>
      </c>
      <c r="AT507" s="93" t="s">
        <v>143</v>
      </c>
      <c r="AU507" s="93" t="s">
        <v>86</v>
      </c>
      <c r="AY507" s="17" t="s">
        <v>141</v>
      </c>
      <c r="BE507" s="94">
        <f>IF(N507="základní",J507,0)</f>
        <v>0</v>
      </c>
      <c r="BF507" s="94">
        <f>IF(N507="snížená",J507,0)</f>
        <v>0</v>
      </c>
      <c r="BG507" s="94">
        <f>IF(N507="zákl. přenesená",J507,0)</f>
        <v>0</v>
      </c>
      <c r="BH507" s="94">
        <f>IF(N507="sníž. přenesená",J507,0)</f>
        <v>0</v>
      </c>
      <c r="BI507" s="94">
        <f>IF(N507="nulová",J507,0)</f>
        <v>0</v>
      </c>
      <c r="BJ507" s="17" t="s">
        <v>84</v>
      </c>
      <c r="BK507" s="94">
        <f>ROUND(I507*H507,2)</f>
        <v>0</v>
      </c>
      <c r="BL507" s="17" t="s">
        <v>214</v>
      </c>
      <c r="BM507" s="93" t="s">
        <v>993</v>
      </c>
    </row>
    <row r="508" spans="1:51" s="13" customFormat="1" ht="12">
      <c r="A508" s="463"/>
      <c r="B508" s="464"/>
      <c r="C508" s="463"/>
      <c r="D508" s="465" t="s">
        <v>150</v>
      </c>
      <c r="E508" s="466" t="s">
        <v>1</v>
      </c>
      <c r="F508" s="467" t="s">
        <v>994</v>
      </c>
      <c r="G508" s="463"/>
      <c r="H508" s="468">
        <v>447.74</v>
      </c>
      <c r="I508" s="96"/>
      <c r="J508" s="463"/>
      <c r="K508" s="463"/>
      <c r="L508" s="464"/>
      <c r="M508" s="469"/>
      <c r="N508" s="470"/>
      <c r="O508" s="470"/>
      <c r="P508" s="470"/>
      <c r="Q508" s="470"/>
      <c r="R508" s="470"/>
      <c r="S508" s="470"/>
      <c r="T508" s="471"/>
      <c r="U508" s="463"/>
      <c r="V508" s="463"/>
      <c r="AT508" s="95" t="s">
        <v>150</v>
      </c>
      <c r="AU508" s="95" t="s">
        <v>86</v>
      </c>
      <c r="AV508" s="13" t="s">
        <v>86</v>
      </c>
      <c r="AW508" s="13" t="s">
        <v>32</v>
      </c>
      <c r="AX508" s="13" t="s">
        <v>84</v>
      </c>
      <c r="AY508" s="95" t="s">
        <v>141</v>
      </c>
    </row>
    <row r="509" spans="1:65" s="2" customFormat="1" ht="24">
      <c r="A509" s="377"/>
      <c r="B509" s="378"/>
      <c r="C509" s="487" t="s">
        <v>995</v>
      </c>
      <c r="D509" s="487" t="s">
        <v>527</v>
      </c>
      <c r="E509" s="488" t="s">
        <v>996</v>
      </c>
      <c r="F509" s="489" t="s">
        <v>997</v>
      </c>
      <c r="G509" s="490" t="s">
        <v>222</v>
      </c>
      <c r="H509" s="491">
        <v>503.036</v>
      </c>
      <c r="I509" s="101"/>
      <c r="J509" s="492">
        <f>ROUND(I509*H509,2)</f>
        <v>0</v>
      </c>
      <c r="K509" s="489" t="s">
        <v>147</v>
      </c>
      <c r="L509" s="493"/>
      <c r="M509" s="494" t="s">
        <v>1</v>
      </c>
      <c r="N509" s="495" t="s">
        <v>41</v>
      </c>
      <c r="O509" s="460"/>
      <c r="P509" s="461">
        <f>O509*H509</f>
        <v>0</v>
      </c>
      <c r="Q509" s="461">
        <v>0.00016</v>
      </c>
      <c r="R509" s="461">
        <f>Q509*H509</f>
        <v>0.08048576</v>
      </c>
      <c r="S509" s="461">
        <v>0</v>
      </c>
      <c r="T509" s="462">
        <f>S509*H509</f>
        <v>0</v>
      </c>
      <c r="U509" s="377"/>
      <c r="V509" s="377"/>
      <c r="W509" s="31"/>
      <c r="X509" s="31"/>
      <c r="Y509" s="31"/>
      <c r="Z509" s="31"/>
      <c r="AA509" s="31"/>
      <c r="AB509" s="31"/>
      <c r="AC509" s="31"/>
      <c r="AD509" s="31"/>
      <c r="AE509" s="31"/>
      <c r="AR509" s="93" t="s">
        <v>293</v>
      </c>
      <c r="AT509" s="93" t="s">
        <v>527</v>
      </c>
      <c r="AU509" s="93" t="s">
        <v>86</v>
      </c>
      <c r="AY509" s="17" t="s">
        <v>141</v>
      </c>
      <c r="BE509" s="94">
        <f>IF(N509="základní",J509,0)</f>
        <v>0</v>
      </c>
      <c r="BF509" s="94">
        <f>IF(N509="snížená",J509,0)</f>
        <v>0</v>
      </c>
      <c r="BG509" s="94">
        <f>IF(N509="zákl. přenesená",J509,0)</f>
        <v>0</v>
      </c>
      <c r="BH509" s="94">
        <f>IF(N509="sníž. přenesená",J509,0)</f>
        <v>0</v>
      </c>
      <c r="BI509" s="94">
        <f>IF(N509="nulová",J509,0)</f>
        <v>0</v>
      </c>
      <c r="BJ509" s="17" t="s">
        <v>84</v>
      </c>
      <c r="BK509" s="94">
        <f>ROUND(I509*H509,2)</f>
        <v>0</v>
      </c>
      <c r="BL509" s="17" t="s">
        <v>214</v>
      </c>
      <c r="BM509" s="93" t="s">
        <v>998</v>
      </c>
    </row>
    <row r="510" spans="1:51" s="13" customFormat="1" ht="12">
      <c r="A510" s="463"/>
      <c r="B510" s="464"/>
      <c r="C510" s="463"/>
      <c r="D510" s="465" t="s">
        <v>150</v>
      </c>
      <c r="E510" s="463"/>
      <c r="F510" s="467" t="s">
        <v>999</v>
      </c>
      <c r="G510" s="463"/>
      <c r="H510" s="468">
        <v>503.036</v>
      </c>
      <c r="I510" s="96"/>
      <c r="J510" s="463"/>
      <c r="K510" s="463"/>
      <c r="L510" s="464"/>
      <c r="M510" s="469"/>
      <c r="N510" s="470"/>
      <c r="O510" s="470"/>
      <c r="P510" s="470"/>
      <c r="Q510" s="470"/>
      <c r="R510" s="470"/>
      <c r="S510" s="470"/>
      <c r="T510" s="471"/>
      <c r="U510" s="463"/>
      <c r="V510" s="463"/>
      <c r="AT510" s="95" t="s">
        <v>150</v>
      </c>
      <c r="AU510" s="95" t="s">
        <v>86</v>
      </c>
      <c r="AV510" s="13" t="s">
        <v>86</v>
      </c>
      <c r="AW510" s="13" t="s">
        <v>3</v>
      </c>
      <c r="AX510" s="13" t="s">
        <v>84</v>
      </c>
      <c r="AY510" s="95" t="s">
        <v>141</v>
      </c>
    </row>
    <row r="511" spans="1:65" s="2" customFormat="1" ht="21.75" customHeight="1">
      <c r="A511" s="377"/>
      <c r="B511" s="378"/>
      <c r="C511" s="452" t="s">
        <v>1000</v>
      </c>
      <c r="D511" s="452" t="s">
        <v>143</v>
      </c>
      <c r="E511" s="453" t="s">
        <v>1001</v>
      </c>
      <c r="F511" s="454" t="s">
        <v>1002</v>
      </c>
      <c r="G511" s="455" t="s">
        <v>222</v>
      </c>
      <c r="H511" s="456">
        <v>220.66</v>
      </c>
      <c r="I511" s="92"/>
      <c r="J511" s="457">
        <f>ROUND(I511*H511,2)</f>
        <v>0</v>
      </c>
      <c r="K511" s="454" t="s">
        <v>147</v>
      </c>
      <c r="L511" s="378"/>
      <c r="M511" s="458" t="s">
        <v>1</v>
      </c>
      <c r="N511" s="459" t="s">
        <v>41</v>
      </c>
      <c r="O511" s="460"/>
      <c r="P511" s="461">
        <f>O511*H511</f>
        <v>0</v>
      </c>
      <c r="Q511" s="461">
        <v>0</v>
      </c>
      <c r="R511" s="461">
        <f>Q511*H511</f>
        <v>0</v>
      </c>
      <c r="S511" s="461">
        <v>0</v>
      </c>
      <c r="T511" s="462">
        <f>S511*H511</f>
        <v>0</v>
      </c>
      <c r="U511" s="377"/>
      <c r="V511" s="377"/>
      <c r="W511" s="31"/>
      <c r="X511" s="31"/>
      <c r="Y511" s="31"/>
      <c r="Z511" s="31"/>
      <c r="AA511" s="31"/>
      <c r="AB511" s="31"/>
      <c r="AC511" s="31"/>
      <c r="AD511" s="31"/>
      <c r="AE511" s="31"/>
      <c r="AR511" s="93" t="s">
        <v>214</v>
      </c>
      <c r="AT511" s="93" t="s">
        <v>143</v>
      </c>
      <c r="AU511" s="93" t="s">
        <v>86</v>
      </c>
      <c r="AY511" s="17" t="s">
        <v>141</v>
      </c>
      <c r="BE511" s="94">
        <f>IF(N511="základní",J511,0)</f>
        <v>0</v>
      </c>
      <c r="BF511" s="94">
        <f>IF(N511="snížená",J511,0)</f>
        <v>0</v>
      </c>
      <c r="BG511" s="94">
        <f>IF(N511="zákl. přenesená",J511,0)</f>
        <v>0</v>
      </c>
      <c r="BH511" s="94">
        <f>IF(N511="sníž. přenesená",J511,0)</f>
        <v>0</v>
      </c>
      <c r="BI511" s="94">
        <f>IF(N511="nulová",J511,0)</f>
        <v>0</v>
      </c>
      <c r="BJ511" s="17" t="s">
        <v>84</v>
      </c>
      <c r="BK511" s="94">
        <f>ROUND(I511*H511,2)</f>
        <v>0</v>
      </c>
      <c r="BL511" s="17" t="s">
        <v>214</v>
      </c>
      <c r="BM511" s="93" t="s">
        <v>1003</v>
      </c>
    </row>
    <row r="512" spans="1:65" s="2" customFormat="1" ht="24">
      <c r="A512" s="377"/>
      <c r="B512" s="378"/>
      <c r="C512" s="487" t="s">
        <v>1004</v>
      </c>
      <c r="D512" s="487" t="s">
        <v>527</v>
      </c>
      <c r="E512" s="488" t="s">
        <v>1005</v>
      </c>
      <c r="F512" s="489" t="s">
        <v>1006</v>
      </c>
      <c r="G512" s="490" t="s">
        <v>222</v>
      </c>
      <c r="H512" s="491">
        <v>225.073</v>
      </c>
      <c r="I512" s="101"/>
      <c r="J512" s="492">
        <f>ROUND(I512*H512,2)</f>
        <v>0</v>
      </c>
      <c r="K512" s="489" t="s">
        <v>147</v>
      </c>
      <c r="L512" s="493"/>
      <c r="M512" s="494" t="s">
        <v>1</v>
      </c>
      <c r="N512" s="495" t="s">
        <v>41</v>
      </c>
      <c r="O512" s="460"/>
      <c r="P512" s="461">
        <f>O512*H512</f>
        <v>0</v>
      </c>
      <c r="Q512" s="461">
        <v>0.0014</v>
      </c>
      <c r="R512" s="461">
        <f>Q512*H512</f>
        <v>0.3151022</v>
      </c>
      <c r="S512" s="461">
        <v>0</v>
      </c>
      <c r="T512" s="462">
        <f>S512*H512</f>
        <v>0</v>
      </c>
      <c r="U512" s="377"/>
      <c r="V512" s="377"/>
      <c r="W512" s="31"/>
      <c r="X512" s="31"/>
      <c r="Y512" s="31"/>
      <c r="Z512" s="31"/>
      <c r="AA512" s="31"/>
      <c r="AB512" s="31"/>
      <c r="AC512" s="31"/>
      <c r="AD512" s="31"/>
      <c r="AE512" s="31"/>
      <c r="AR512" s="93" t="s">
        <v>293</v>
      </c>
      <c r="AT512" s="93" t="s">
        <v>527</v>
      </c>
      <c r="AU512" s="93" t="s">
        <v>86</v>
      </c>
      <c r="AY512" s="17" t="s">
        <v>141</v>
      </c>
      <c r="BE512" s="94">
        <f>IF(N512="základní",J512,0)</f>
        <v>0</v>
      </c>
      <c r="BF512" s="94">
        <f>IF(N512="snížená",J512,0)</f>
        <v>0</v>
      </c>
      <c r="BG512" s="94">
        <f>IF(N512="zákl. přenesená",J512,0)</f>
        <v>0</v>
      </c>
      <c r="BH512" s="94">
        <f>IF(N512="sníž. přenesená",J512,0)</f>
        <v>0</v>
      </c>
      <c r="BI512" s="94">
        <f>IF(N512="nulová",J512,0)</f>
        <v>0</v>
      </c>
      <c r="BJ512" s="17" t="s">
        <v>84</v>
      </c>
      <c r="BK512" s="94">
        <f>ROUND(I512*H512,2)</f>
        <v>0</v>
      </c>
      <c r="BL512" s="17" t="s">
        <v>214</v>
      </c>
      <c r="BM512" s="93" t="s">
        <v>1007</v>
      </c>
    </row>
    <row r="513" spans="1:51" s="13" customFormat="1" ht="12">
      <c r="A513" s="463"/>
      <c r="B513" s="464"/>
      <c r="C513" s="463"/>
      <c r="D513" s="465" t="s">
        <v>150</v>
      </c>
      <c r="E513" s="463"/>
      <c r="F513" s="467" t="s">
        <v>1008</v>
      </c>
      <c r="G513" s="463"/>
      <c r="H513" s="468">
        <v>225.073</v>
      </c>
      <c r="I513" s="96"/>
      <c r="J513" s="463"/>
      <c r="K513" s="463"/>
      <c r="L513" s="464"/>
      <c r="M513" s="469"/>
      <c r="N513" s="470"/>
      <c r="O513" s="470"/>
      <c r="P513" s="470"/>
      <c r="Q513" s="470"/>
      <c r="R513" s="470"/>
      <c r="S513" s="470"/>
      <c r="T513" s="471"/>
      <c r="U513" s="463"/>
      <c r="V513" s="463"/>
      <c r="AT513" s="95" t="s">
        <v>150</v>
      </c>
      <c r="AU513" s="95" t="s">
        <v>86</v>
      </c>
      <c r="AV513" s="13" t="s">
        <v>86</v>
      </c>
      <c r="AW513" s="13" t="s">
        <v>3</v>
      </c>
      <c r="AX513" s="13" t="s">
        <v>84</v>
      </c>
      <c r="AY513" s="95" t="s">
        <v>141</v>
      </c>
    </row>
    <row r="514" spans="1:65" s="2" customFormat="1" ht="24">
      <c r="A514" s="377"/>
      <c r="B514" s="378"/>
      <c r="C514" s="452" t="s">
        <v>1009</v>
      </c>
      <c r="D514" s="452" t="s">
        <v>143</v>
      </c>
      <c r="E514" s="453" t="s">
        <v>1010</v>
      </c>
      <c r="F514" s="454" t="s">
        <v>1011</v>
      </c>
      <c r="G514" s="455" t="s">
        <v>331</v>
      </c>
      <c r="H514" s="456">
        <v>16.8</v>
      </c>
      <c r="I514" s="92"/>
      <c r="J514" s="457">
        <f>ROUND(I514*H514,2)</f>
        <v>0</v>
      </c>
      <c r="K514" s="454" t="s">
        <v>147</v>
      </c>
      <c r="L514" s="378"/>
      <c r="M514" s="458" t="s">
        <v>1</v>
      </c>
      <c r="N514" s="459" t="s">
        <v>41</v>
      </c>
      <c r="O514" s="460"/>
      <c r="P514" s="461">
        <f>O514*H514</f>
        <v>0</v>
      </c>
      <c r="Q514" s="461">
        <v>0.00935</v>
      </c>
      <c r="R514" s="461">
        <f>Q514*H514</f>
        <v>0.15708000000000003</v>
      </c>
      <c r="S514" s="461">
        <v>0</v>
      </c>
      <c r="T514" s="462">
        <f>S514*H514</f>
        <v>0</v>
      </c>
      <c r="U514" s="377"/>
      <c r="V514" s="377"/>
      <c r="W514" s="31"/>
      <c r="X514" s="31"/>
      <c r="Y514" s="31"/>
      <c r="Z514" s="31"/>
      <c r="AA514" s="31"/>
      <c r="AB514" s="31"/>
      <c r="AC514" s="31"/>
      <c r="AD514" s="31"/>
      <c r="AE514" s="31"/>
      <c r="AR514" s="93" t="s">
        <v>214</v>
      </c>
      <c r="AT514" s="93" t="s">
        <v>143</v>
      </c>
      <c r="AU514" s="93" t="s">
        <v>86</v>
      </c>
      <c r="AY514" s="17" t="s">
        <v>141</v>
      </c>
      <c r="BE514" s="94">
        <f>IF(N514="základní",J514,0)</f>
        <v>0</v>
      </c>
      <c r="BF514" s="94">
        <f>IF(N514="snížená",J514,0)</f>
        <v>0</v>
      </c>
      <c r="BG514" s="94">
        <f>IF(N514="zákl. přenesená",J514,0)</f>
        <v>0</v>
      </c>
      <c r="BH514" s="94">
        <f>IF(N514="sníž. přenesená",J514,0)</f>
        <v>0</v>
      </c>
      <c r="BI514" s="94">
        <f>IF(N514="nulová",J514,0)</f>
        <v>0</v>
      </c>
      <c r="BJ514" s="17" t="s">
        <v>84</v>
      </c>
      <c r="BK514" s="94">
        <f>ROUND(I514*H514,2)</f>
        <v>0</v>
      </c>
      <c r="BL514" s="17" t="s">
        <v>214</v>
      </c>
      <c r="BM514" s="93" t="s">
        <v>1012</v>
      </c>
    </row>
    <row r="515" spans="1:51" s="13" customFormat="1" ht="12">
      <c r="A515" s="463"/>
      <c r="B515" s="464"/>
      <c r="C515" s="463"/>
      <c r="D515" s="465" t="s">
        <v>150</v>
      </c>
      <c r="E515" s="466" t="s">
        <v>1</v>
      </c>
      <c r="F515" s="467" t="s">
        <v>1013</v>
      </c>
      <c r="G515" s="463"/>
      <c r="H515" s="468">
        <v>16.8</v>
      </c>
      <c r="I515" s="96"/>
      <c r="J515" s="463"/>
      <c r="K515" s="463"/>
      <c r="L515" s="464"/>
      <c r="M515" s="469"/>
      <c r="N515" s="470"/>
      <c r="O515" s="470"/>
      <c r="P515" s="470"/>
      <c r="Q515" s="470"/>
      <c r="R515" s="470"/>
      <c r="S515" s="470"/>
      <c r="T515" s="471"/>
      <c r="U515" s="463"/>
      <c r="V515" s="463"/>
      <c r="AT515" s="95" t="s">
        <v>150</v>
      </c>
      <c r="AU515" s="95" t="s">
        <v>86</v>
      </c>
      <c r="AV515" s="13" t="s">
        <v>86</v>
      </c>
      <c r="AW515" s="13" t="s">
        <v>32</v>
      </c>
      <c r="AX515" s="13" t="s">
        <v>84</v>
      </c>
      <c r="AY515" s="95" t="s">
        <v>141</v>
      </c>
    </row>
    <row r="516" spans="1:65" s="2" customFormat="1" ht="24">
      <c r="A516" s="377"/>
      <c r="B516" s="378"/>
      <c r="C516" s="452" t="s">
        <v>1014</v>
      </c>
      <c r="D516" s="452" t="s">
        <v>143</v>
      </c>
      <c r="E516" s="453" t="s">
        <v>1015</v>
      </c>
      <c r="F516" s="454" t="s">
        <v>1016</v>
      </c>
      <c r="G516" s="455" t="s">
        <v>222</v>
      </c>
      <c r="H516" s="456">
        <v>49.712</v>
      </c>
      <c r="I516" s="92"/>
      <c r="J516" s="457">
        <f>ROUND(I516*H516,2)</f>
        <v>0</v>
      </c>
      <c r="K516" s="454" t="s">
        <v>147</v>
      </c>
      <c r="L516" s="378"/>
      <c r="M516" s="458" t="s">
        <v>1</v>
      </c>
      <c r="N516" s="459" t="s">
        <v>41</v>
      </c>
      <c r="O516" s="460"/>
      <c r="P516" s="461">
        <f>O516*H516</f>
        <v>0</v>
      </c>
      <c r="Q516" s="461">
        <v>0.01357</v>
      </c>
      <c r="R516" s="461">
        <f>Q516*H516</f>
        <v>0.67459184</v>
      </c>
      <c r="S516" s="461">
        <v>0</v>
      </c>
      <c r="T516" s="462">
        <f>S516*H516</f>
        <v>0</v>
      </c>
      <c r="U516" s="377"/>
      <c r="V516" s="377"/>
      <c r="W516" s="31"/>
      <c r="X516" s="31"/>
      <c r="Y516" s="31"/>
      <c r="Z516" s="31"/>
      <c r="AA516" s="31"/>
      <c r="AB516" s="31"/>
      <c r="AC516" s="31"/>
      <c r="AD516" s="31"/>
      <c r="AE516" s="31"/>
      <c r="AR516" s="93" t="s">
        <v>214</v>
      </c>
      <c r="AT516" s="93" t="s">
        <v>143</v>
      </c>
      <c r="AU516" s="93" t="s">
        <v>86</v>
      </c>
      <c r="AY516" s="17" t="s">
        <v>141</v>
      </c>
      <c r="BE516" s="94">
        <f>IF(N516="základní",J516,0)</f>
        <v>0</v>
      </c>
      <c r="BF516" s="94">
        <f>IF(N516="snížená",J516,0)</f>
        <v>0</v>
      </c>
      <c r="BG516" s="94">
        <f>IF(N516="zákl. přenesená",J516,0)</f>
        <v>0</v>
      </c>
      <c r="BH516" s="94">
        <f>IF(N516="sníž. přenesená",J516,0)</f>
        <v>0</v>
      </c>
      <c r="BI516" s="94">
        <f>IF(N516="nulová",J516,0)</f>
        <v>0</v>
      </c>
      <c r="BJ516" s="17" t="s">
        <v>84</v>
      </c>
      <c r="BK516" s="94">
        <f>ROUND(I516*H516,2)</f>
        <v>0</v>
      </c>
      <c r="BL516" s="17" t="s">
        <v>214</v>
      </c>
      <c r="BM516" s="93" t="s">
        <v>1017</v>
      </c>
    </row>
    <row r="517" spans="1:51" s="13" customFormat="1" ht="12">
      <c r="A517" s="463"/>
      <c r="B517" s="464"/>
      <c r="C517" s="463"/>
      <c r="D517" s="465" t="s">
        <v>150</v>
      </c>
      <c r="E517" s="466" t="s">
        <v>1</v>
      </c>
      <c r="F517" s="467" t="s">
        <v>1018</v>
      </c>
      <c r="G517" s="463"/>
      <c r="H517" s="468">
        <v>49.712</v>
      </c>
      <c r="I517" s="96"/>
      <c r="J517" s="463"/>
      <c r="K517" s="463"/>
      <c r="L517" s="464"/>
      <c r="M517" s="469"/>
      <c r="N517" s="470"/>
      <c r="O517" s="470"/>
      <c r="P517" s="470"/>
      <c r="Q517" s="470"/>
      <c r="R517" s="470"/>
      <c r="S517" s="470"/>
      <c r="T517" s="471"/>
      <c r="U517" s="463"/>
      <c r="V517" s="463"/>
      <c r="AT517" s="95" t="s">
        <v>150</v>
      </c>
      <c r="AU517" s="95" t="s">
        <v>86</v>
      </c>
      <c r="AV517" s="13" t="s">
        <v>86</v>
      </c>
      <c r="AW517" s="13" t="s">
        <v>32</v>
      </c>
      <c r="AX517" s="13" t="s">
        <v>84</v>
      </c>
      <c r="AY517" s="95" t="s">
        <v>141</v>
      </c>
    </row>
    <row r="518" spans="1:65" s="2" customFormat="1" ht="33" customHeight="1">
      <c r="A518" s="377"/>
      <c r="B518" s="378"/>
      <c r="C518" s="452" t="s">
        <v>1019</v>
      </c>
      <c r="D518" s="452" t="s">
        <v>143</v>
      </c>
      <c r="E518" s="453" t="s">
        <v>1020</v>
      </c>
      <c r="F518" s="454" t="s">
        <v>1021</v>
      </c>
      <c r="G518" s="455" t="s">
        <v>242</v>
      </c>
      <c r="H518" s="456">
        <v>3</v>
      </c>
      <c r="I518" s="92"/>
      <c r="J518" s="457">
        <f>ROUND(I518*H518,2)</f>
        <v>0</v>
      </c>
      <c r="K518" s="454" t="s">
        <v>147</v>
      </c>
      <c r="L518" s="378"/>
      <c r="M518" s="458" t="s">
        <v>1</v>
      </c>
      <c r="N518" s="459" t="s">
        <v>41</v>
      </c>
      <c r="O518" s="460"/>
      <c r="P518" s="461">
        <f>O518*H518</f>
        <v>0</v>
      </c>
      <c r="Q518" s="461">
        <v>3E-05</v>
      </c>
      <c r="R518" s="461">
        <f>Q518*H518</f>
        <v>9E-05</v>
      </c>
      <c r="S518" s="461">
        <v>0</v>
      </c>
      <c r="T518" s="462">
        <f>S518*H518</f>
        <v>0</v>
      </c>
      <c r="U518" s="377"/>
      <c r="V518" s="377"/>
      <c r="W518" s="31"/>
      <c r="X518" s="31"/>
      <c r="Y518" s="31"/>
      <c r="Z518" s="31"/>
      <c r="AA518" s="31"/>
      <c r="AB518" s="31"/>
      <c r="AC518" s="31"/>
      <c r="AD518" s="31"/>
      <c r="AE518" s="31"/>
      <c r="AR518" s="93" t="s">
        <v>214</v>
      </c>
      <c r="AT518" s="93" t="s">
        <v>143</v>
      </c>
      <c r="AU518" s="93" t="s">
        <v>86</v>
      </c>
      <c r="AY518" s="17" t="s">
        <v>141</v>
      </c>
      <c r="BE518" s="94">
        <f>IF(N518="základní",J518,0)</f>
        <v>0</v>
      </c>
      <c r="BF518" s="94">
        <f>IF(N518="snížená",J518,0)</f>
        <v>0</v>
      </c>
      <c r="BG518" s="94">
        <f>IF(N518="zákl. přenesená",J518,0)</f>
        <v>0</v>
      </c>
      <c r="BH518" s="94">
        <f>IF(N518="sníž. přenesená",J518,0)</f>
        <v>0</v>
      </c>
      <c r="BI518" s="94">
        <f>IF(N518="nulová",J518,0)</f>
        <v>0</v>
      </c>
      <c r="BJ518" s="17" t="s">
        <v>84</v>
      </c>
      <c r="BK518" s="94">
        <f>ROUND(I518*H518,2)</f>
        <v>0</v>
      </c>
      <c r="BL518" s="17" t="s">
        <v>214</v>
      </c>
      <c r="BM518" s="93" t="s">
        <v>1022</v>
      </c>
    </row>
    <row r="519" spans="1:51" s="13" customFormat="1" ht="12">
      <c r="A519" s="463"/>
      <c r="B519" s="464"/>
      <c r="C519" s="463"/>
      <c r="D519" s="465" t="s">
        <v>150</v>
      </c>
      <c r="E519" s="466" t="s">
        <v>1</v>
      </c>
      <c r="F519" s="467" t="s">
        <v>1023</v>
      </c>
      <c r="G519" s="463"/>
      <c r="H519" s="468">
        <v>3</v>
      </c>
      <c r="I519" s="96"/>
      <c r="J519" s="463"/>
      <c r="K519" s="463"/>
      <c r="L519" s="464"/>
      <c r="M519" s="469"/>
      <c r="N519" s="470"/>
      <c r="O519" s="470"/>
      <c r="P519" s="470"/>
      <c r="Q519" s="470"/>
      <c r="R519" s="470"/>
      <c r="S519" s="470"/>
      <c r="T519" s="471"/>
      <c r="U519" s="463"/>
      <c r="V519" s="463"/>
      <c r="AT519" s="95" t="s">
        <v>150</v>
      </c>
      <c r="AU519" s="95" t="s">
        <v>86</v>
      </c>
      <c r="AV519" s="13" t="s">
        <v>86</v>
      </c>
      <c r="AW519" s="13" t="s">
        <v>32</v>
      </c>
      <c r="AX519" s="13" t="s">
        <v>84</v>
      </c>
      <c r="AY519" s="95" t="s">
        <v>141</v>
      </c>
    </row>
    <row r="520" spans="1:65" s="2" customFormat="1" ht="24">
      <c r="A520" s="377"/>
      <c r="B520" s="378"/>
      <c r="C520" s="487" t="s">
        <v>1024</v>
      </c>
      <c r="D520" s="487" t="s">
        <v>527</v>
      </c>
      <c r="E520" s="488" t="s">
        <v>1025</v>
      </c>
      <c r="F520" s="489" t="s">
        <v>1026</v>
      </c>
      <c r="G520" s="490" t="s">
        <v>242</v>
      </c>
      <c r="H520" s="491">
        <v>3</v>
      </c>
      <c r="I520" s="101"/>
      <c r="J520" s="492">
        <f>ROUND(I520*H520,2)</f>
        <v>0</v>
      </c>
      <c r="K520" s="489" t="s">
        <v>147</v>
      </c>
      <c r="L520" s="493"/>
      <c r="M520" s="494" t="s">
        <v>1</v>
      </c>
      <c r="N520" s="495" t="s">
        <v>41</v>
      </c>
      <c r="O520" s="460"/>
      <c r="P520" s="461">
        <f>O520*H520</f>
        <v>0</v>
      </c>
      <c r="Q520" s="461">
        <v>0.0009</v>
      </c>
      <c r="R520" s="461">
        <f>Q520*H520</f>
        <v>0.0027</v>
      </c>
      <c r="S520" s="461">
        <v>0</v>
      </c>
      <c r="T520" s="462">
        <f>S520*H520</f>
        <v>0</v>
      </c>
      <c r="U520" s="377"/>
      <c r="V520" s="377"/>
      <c r="W520" s="31"/>
      <c r="X520" s="31"/>
      <c r="Y520" s="31"/>
      <c r="Z520" s="31"/>
      <c r="AA520" s="31"/>
      <c r="AB520" s="31"/>
      <c r="AC520" s="31"/>
      <c r="AD520" s="31"/>
      <c r="AE520" s="31"/>
      <c r="AR520" s="93" t="s">
        <v>293</v>
      </c>
      <c r="AT520" s="93" t="s">
        <v>527</v>
      </c>
      <c r="AU520" s="93" t="s">
        <v>86</v>
      </c>
      <c r="AY520" s="17" t="s">
        <v>141</v>
      </c>
      <c r="BE520" s="94">
        <f>IF(N520="základní",J520,0)</f>
        <v>0</v>
      </c>
      <c r="BF520" s="94">
        <f>IF(N520="snížená",J520,0)</f>
        <v>0</v>
      </c>
      <c r="BG520" s="94">
        <f>IF(N520="zákl. přenesená",J520,0)</f>
        <v>0</v>
      </c>
      <c r="BH520" s="94">
        <f>IF(N520="sníž. přenesená",J520,0)</f>
        <v>0</v>
      </c>
      <c r="BI520" s="94">
        <f>IF(N520="nulová",J520,0)</f>
        <v>0</v>
      </c>
      <c r="BJ520" s="17" t="s">
        <v>84</v>
      </c>
      <c r="BK520" s="94">
        <f>ROUND(I520*H520,2)</f>
        <v>0</v>
      </c>
      <c r="BL520" s="17" t="s">
        <v>214</v>
      </c>
      <c r="BM520" s="93" t="s">
        <v>1027</v>
      </c>
    </row>
    <row r="521" spans="1:65" s="2" customFormat="1" ht="24">
      <c r="A521" s="377"/>
      <c r="B521" s="378"/>
      <c r="C521" s="452" t="s">
        <v>1028</v>
      </c>
      <c r="D521" s="452" t="s">
        <v>143</v>
      </c>
      <c r="E521" s="453" t="s">
        <v>1029</v>
      </c>
      <c r="F521" s="454" t="s">
        <v>1030</v>
      </c>
      <c r="G521" s="455" t="s">
        <v>242</v>
      </c>
      <c r="H521" s="456">
        <v>4</v>
      </c>
      <c r="I521" s="92"/>
      <c r="J521" s="457">
        <f>ROUND(I521*H521,2)</f>
        <v>0</v>
      </c>
      <c r="K521" s="454" t="s">
        <v>147</v>
      </c>
      <c r="L521" s="378"/>
      <c r="M521" s="458" t="s">
        <v>1</v>
      </c>
      <c r="N521" s="459" t="s">
        <v>41</v>
      </c>
      <c r="O521" s="460"/>
      <c r="P521" s="461">
        <f>O521*H521</f>
        <v>0</v>
      </c>
      <c r="Q521" s="461">
        <v>3E-05</v>
      </c>
      <c r="R521" s="461">
        <f>Q521*H521</f>
        <v>0.00012</v>
      </c>
      <c r="S521" s="461">
        <v>0</v>
      </c>
      <c r="T521" s="462">
        <f>S521*H521</f>
        <v>0</v>
      </c>
      <c r="U521" s="377"/>
      <c r="V521" s="377"/>
      <c r="W521" s="31"/>
      <c r="X521" s="31"/>
      <c r="Y521" s="31"/>
      <c r="Z521" s="31"/>
      <c r="AA521" s="31"/>
      <c r="AB521" s="31"/>
      <c r="AC521" s="31"/>
      <c r="AD521" s="31"/>
      <c r="AE521" s="31"/>
      <c r="AR521" s="93" t="s">
        <v>214</v>
      </c>
      <c r="AT521" s="93" t="s">
        <v>143</v>
      </c>
      <c r="AU521" s="93" t="s">
        <v>86</v>
      </c>
      <c r="AY521" s="17" t="s">
        <v>141</v>
      </c>
      <c r="BE521" s="94">
        <f>IF(N521="základní",J521,0)</f>
        <v>0</v>
      </c>
      <c r="BF521" s="94">
        <f>IF(N521="snížená",J521,0)</f>
        <v>0</v>
      </c>
      <c r="BG521" s="94">
        <f>IF(N521="zákl. přenesená",J521,0)</f>
        <v>0</v>
      </c>
      <c r="BH521" s="94">
        <f>IF(N521="sníž. přenesená",J521,0)</f>
        <v>0</v>
      </c>
      <c r="BI521" s="94">
        <f>IF(N521="nulová",J521,0)</f>
        <v>0</v>
      </c>
      <c r="BJ521" s="17" t="s">
        <v>84</v>
      </c>
      <c r="BK521" s="94">
        <f>ROUND(I521*H521,2)</f>
        <v>0</v>
      </c>
      <c r="BL521" s="17" t="s">
        <v>214</v>
      </c>
      <c r="BM521" s="93" t="s">
        <v>1031</v>
      </c>
    </row>
    <row r="522" spans="1:51" s="13" customFormat="1" ht="12">
      <c r="A522" s="463"/>
      <c r="B522" s="464"/>
      <c r="C522" s="463"/>
      <c r="D522" s="465" t="s">
        <v>150</v>
      </c>
      <c r="E522" s="466" t="s">
        <v>1</v>
      </c>
      <c r="F522" s="467" t="s">
        <v>1032</v>
      </c>
      <c r="G522" s="463"/>
      <c r="H522" s="468">
        <v>4</v>
      </c>
      <c r="I522" s="96"/>
      <c r="J522" s="463"/>
      <c r="K522" s="463"/>
      <c r="L522" s="464"/>
      <c r="M522" s="469"/>
      <c r="N522" s="470"/>
      <c r="O522" s="470"/>
      <c r="P522" s="470"/>
      <c r="Q522" s="470"/>
      <c r="R522" s="470"/>
      <c r="S522" s="470"/>
      <c r="T522" s="471"/>
      <c r="U522" s="463"/>
      <c r="V522" s="463"/>
      <c r="AT522" s="95" t="s">
        <v>150</v>
      </c>
      <c r="AU522" s="95" t="s">
        <v>86</v>
      </c>
      <c r="AV522" s="13" t="s">
        <v>86</v>
      </c>
      <c r="AW522" s="13" t="s">
        <v>32</v>
      </c>
      <c r="AX522" s="13" t="s">
        <v>84</v>
      </c>
      <c r="AY522" s="95" t="s">
        <v>141</v>
      </c>
    </row>
    <row r="523" spans="1:65" s="2" customFormat="1" ht="24">
      <c r="A523" s="377"/>
      <c r="B523" s="378"/>
      <c r="C523" s="487" t="s">
        <v>1033</v>
      </c>
      <c r="D523" s="487" t="s">
        <v>527</v>
      </c>
      <c r="E523" s="488" t="s">
        <v>1034</v>
      </c>
      <c r="F523" s="489" t="s">
        <v>1035</v>
      </c>
      <c r="G523" s="490" t="s">
        <v>242</v>
      </c>
      <c r="H523" s="491">
        <v>4</v>
      </c>
      <c r="I523" s="101"/>
      <c r="J523" s="492">
        <f>ROUND(I523*H523,2)</f>
        <v>0</v>
      </c>
      <c r="K523" s="489" t="s">
        <v>147</v>
      </c>
      <c r="L523" s="493"/>
      <c r="M523" s="494" t="s">
        <v>1</v>
      </c>
      <c r="N523" s="495" t="s">
        <v>41</v>
      </c>
      <c r="O523" s="460"/>
      <c r="P523" s="461">
        <f>O523*H523</f>
        <v>0</v>
      </c>
      <c r="Q523" s="461">
        <v>0.0014</v>
      </c>
      <c r="R523" s="461">
        <f>Q523*H523</f>
        <v>0.0056</v>
      </c>
      <c r="S523" s="461">
        <v>0</v>
      </c>
      <c r="T523" s="462">
        <f>S523*H523</f>
        <v>0</v>
      </c>
      <c r="U523" s="377"/>
      <c r="V523" s="377"/>
      <c r="W523" s="31"/>
      <c r="X523" s="31"/>
      <c r="Y523" s="31"/>
      <c r="Z523" s="31"/>
      <c r="AA523" s="31"/>
      <c r="AB523" s="31"/>
      <c r="AC523" s="31"/>
      <c r="AD523" s="31"/>
      <c r="AE523" s="31"/>
      <c r="AR523" s="93" t="s">
        <v>293</v>
      </c>
      <c r="AT523" s="93" t="s">
        <v>527</v>
      </c>
      <c r="AU523" s="93" t="s">
        <v>86</v>
      </c>
      <c r="AY523" s="17" t="s">
        <v>141</v>
      </c>
      <c r="BE523" s="94">
        <f>IF(N523="základní",J523,0)</f>
        <v>0</v>
      </c>
      <c r="BF523" s="94">
        <f>IF(N523="snížená",J523,0)</f>
        <v>0</v>
      </c>
      <c r="BG523" s="94">
        <f>IF(N523="zákl. přenesená",J523,0)</f>
        <v>0</v>
      </c>
      <c r="BH523" s="94">
        <f>IF(N523="sníž. přenesená",J523,0)</f>
        <v>0</v>
      </c>
      <c r="BI523" s="94">
        <f>IF(N523="nulová",J523,0)</f>
        <v>0</v>
      </c>
      <c r="BJ523" s="17" t="s">
        <v>84</v>
      </c>
      <c r="BK523" s="94">
        <f>ROUND(I523*H523,2)</f>
        <v>0</v>
      </c>
      <c r="BL523" s="17" t="s">
        <v>214</v>
      </c>
      <c r="BM523" s="93" t="s">
        <v>1036</v>
      </c>
    </row>
    <row r="524" spans="1:65" s="2" customFormat="1" ht="24">
      <c r="A524" s="377"/>
      <c r="B524" s="378"/>
      <c r="C524" s="452" t="s">
        <v>1037</v>
      </c>
      <c r="D524" s="452" t="s">
        <v>143</v>
      </c>
      <c r="E524" s="453" t="s">
        <v>1038</v>
      </c>
      <c r="F524" s="454" t="s">
        <v>1039</v>
      </c>
      <c r="G524" s="455" t="s">
        <v>725</v>
      </c>
      <c r="H524" s="102"/>
      <c r="I524" s="92"/>
      <c r="J524" s="457">
        <f>ROUND(I524*H524,2)</f>
        <v>0</v>
      </c>
      <c r="K524" s="454" t="s">
        <v>147</v>
      </c>
      <c r="L524" s="378"/>
      <c r="M524" s="458" t="s">
        <v>1</v>
      </c>
      <c r="N524" s="459" t="s">
        <v>41</v>
      </c>
      <c r="O524" s="460"/>
      <c r="P524" s="461">
        <f>O524*H524</f>
        <v>0</v>
      </c>
      <c r="Q524" s="461">
        <v>0</v>
      </c>
      <c r="R524" s="461">
        <f>Q524*H524</f>
        <v>0</v>
      </c>
      <c r="S524" s="461">
        <v>0</v>
      </c>
      <c r="T524" s="462">
        <f>S524*H524</f>
        <v>0</v>
      </c>
      <c r="U524" s="377"/>
      <c r="V524" s="377"/>
      <c r="W524" s="31"/>
      <c r="X524" s="31"/>
      <c r="Y524" s="31"/>
      <c r="Z524" s="31"/>
      <c r="AA524" s="31"/>
      <c r="AB524" s="31"/>
      <c r="AC524" s="31"/>
      <c r="AD524" s="31"/>
      <c r="AE524" s="31"/>
      <c r="AR524" s="93" t="s">
        <v>214</v>
      </c>
      <c r="AT524" s="93" t="s">
        <v>143</v>
      </c>
      <c r="AU524" s="93" t="s">
        <v>86</v>
      </c>
      <c r="AY524" s="17" t="s">
        <v>141</v>
      </c>
      <c r="BE524" s="94">
        <f>IF(N524="základní",J524,0)</f>
        <v>0</v>
      </c>
      <c r="BF524" s="94">
        <f>IF(N524="snížená",J524,0)</f>
        <v>0</v>
      </c>
      <c r="BG524" s="94">
        <f>IF(N524="zákl. přenesená",J524,0)</f>
        <v>0</v>
      </c>
      <c r="BH524" s="94">
        <f>IF(N524="sníž. přenesená",J524,0)</f>
        <v>0</v>
      </c>
      <c r="BI524" s="94">
        <f>IF(N524="nulová",J524,0)</f>
        <v>0</v>
      </c>
      <c r="BJ524" s="17" t="s">
        <v>84</v>
      </c>
      <c r="BK524" s="94">
        <f>ROUND(I524*H524,2)</f>
        <v>0</v>
      </c>
      <c r="BL524" s="17" t="s">
        <v>214</v>
      </c>
      <c r="BM524" s="93" t="s">
        <v>1040</v>
      </c>
    </row>
    <row r="525" spans="1:63" s="12" customFormat="1" ht="22.9" customHeight="1">
      <c r="A525" s="369"/>
      <c r="B525" s="442"/>
      <c r="C525" s="369"/>
      <c r="D525" s="443" t="s">
        <v>75</v>
      </c>
      <c r="E525" s="450" t="s">
        <v>1041</v>
      </c>
      <c r="F525" s="450" t="s">
        <v>1042</v>
      </c>
      <c r="G525" s="369"/>
      <c r="H525" s="369"/>
      <c r="I525" s="369"/>
      <c r="J525" s="451">
        <f>BK525</f>
        <v>0</v>
      </c>
      <c r="K525" s="369"/>
      <c r="L525" s="442"/>
      <c r="M525" s="446"/>
      <c r="N525" s="447"/>
      <c r="O525" s="447"/>
      <c r="P525" s="448">
        <f>SUM(P526:P551)</f>
        <v>0</v>
      </c>
      <c r="Q525" s="447"/>
      <c r="R525" s="448">
        <f>SUM(R526:R551)</f>
        <v>1.9898500000000001</v>
      </c>
      <c r="S525" s="447"/>
      <c r="T525" s="449">
        <f>SUM(T526:T551)</f>
        <v>0</v>
      </c>
      <c r="U525" s="369"/>
      <c r="V525" s="369"/>
      <c r="AR525" s="88" t="s">
        <v>86</v>
      </c>
      <c r="AT525" s="90" t="s">
        <v>75</v>
      </c>
      <c r="AU525" s="90" t="s">
        <v>84</v>
      </c>
      <c r="AY525" s="88" t="s">
        <v>141</v>
      </c>
      <c r="BK525" s="91">
        <f>SUM(BK526:BK551)</f>
        <v>0</v>
      </c>
    </row>
    <row r="526" spans="1:65" s="2" customFormat="1" ht="24">
      <c r="A526" s="377"/>
      <c r="B526" s="378"/>
      <c r="C526" s="452" t="s">
        <v>1043</v>
      </c>
      <c r="D526" s="452" t="s">
        <v>143</v>
      </c>
      <c r="E526" s="453" t="s">
        <v>1044</v>
      </c>
      <c r="F526" s="454" t="s">
        <v>1045</v>
      </c>
      <c r="G526" s="455" t="s">
        <v>331</v>
      </c>
      <c r="H526" s="456">
        <v>20.4</v>
      </c>
      <c r="I526" s="92"/>
      <c r="J526" s="457">
        <f>ROUND(I526*H526,2)</f>
        <v>0</v>
      </c>
      <c r="K526" s="454" t="s">
        <v>147</v>
      </c>
      <c r="L526" s="378"/>
      <c r="M526" s="458" t="s">
        <v>1</v>
      </c>
      <c r="N526" s="459" t="s">
        <v>41</v>
      </c>
      <c r="O526" s="460"/>
      <c r="P526" s="461">
        <f>O526*H526</f>
        <v>0</v>
      </c>
      <c r="Q526" s="461">
        <v>0.00218</v>
      </c>
      <c r="R526" s="461">
        <f>Q526*H526</f>
        <v>0.044472</v>
      </c>
      <c r="S526" s="461">
        <v>0</v>
      </c>
      <c r="T526" s="462">
        <f>S526*H526</f>
        <v>0</v>
      </c>
      <c r="U526" s="377"/>
      <c r="V526" s="377"/>
      <c r="W526" s="31"/>
      <c r="X526" s="31"/>
      <c r="Y526" s="31"/>
      <c r="Z526" s="31"/>
      <c r="AA526" s="31"/>
      <c r="AB526" s="31"/>
      <c r="AC526" s="31"/>
      <c r="AD526" s="31"/>
      <c r="AE526" s="31"/>
      <c r="AR526" s="93" t="s">
        <v>214</v>
      </c>
      <c r="AT526" s="93" t="s">
        <v>143</v>
      </c>
      <c r="AU526" s="93" t="s">
        <v>86</v>
      </c>
      <c r="AY526" s="17" t="s">
        <v>141</v>
      </c>
      <c r="BE526" s="94">
        <f>IF(N526="základní",J526,0)</f>
        <v>0</v>
      </c>
      <c r="BF526" s="94">
        <f>IF(N526="snížená",J526,0)</f>
        <v>0</v>
      </c>
      <c r="BG526" s="94">
        <f>IF(N526="zákl. přenesená",J526,0)</f>
        <v>0</v>
      </c>
      <c r="BH526" s="94">
        <f>IF(N526="sníž. přenesená",J526,0)</f>
        <v>0</v>
      </c>
      <c r="BI526" s="94">
        <f>IF(N526="nulová",J526,0)</f>
        <v>0</v>
      </c>
      <c r="BJ526" s="17" t="s">
        <v>84</v>
      </c>
      <c r="BK526" s="94">
        <f>ROUND(I526*H526,2)</f>
        <v>0</v>
      </c>
      <c r="BL526" s="17" t="s">
        <v>214</v>
      </c>
      <c r="BM526" s="93" t="s">
        <v>1046</v>
      </c>
    </row>
    <row r="527" spans="1:51" s="13" customFormat="1" ht="12">
      <c r="A527" s="463"/>
      <c r="B527" s="464"/>
      <c r="C527" s="463"/>
      <c r="D527" s="465" t="s">
        <v>150</v>
      </c>
      <c r="E527" s="466" t="s">
        <v>1</v>
      </c>
      <c r="F527" s="467" t="s">
        <v>1047</v>
      </c>
      <c r="G527" s="463"/>
      <c r="H527" s="468">
        <v>20.4</v>
      </c>
      <c r="I527" s="96"/>
      <c r="J527" s="463"/>
      <c r="K527" s="463"/>
      <c r="L527" s="464"/>
      <c r="M527" s="469"/>
      <c r="N527" s="470"/>
      <c r="O527" s="470"/>
      <c r="P527" s="470"/>
      <c r="Q527" s="470"/>
      <c r="R527" s="470"/>
      <c r="S527" s="470"/>
      <c r="T527" s="471"/>
      <c r="U527" s="463"/>
      <c r="V527" s="463"/>
      <c r="AT527" s="95" t="s">
        <v>150</v>
      </c>
      <c r="AU527" s="95" t="s">
        <v>86</v>
      </c>
      <c r="AV527" s="13" t="s">
        <v>86</v>
      </c>
      <c r="AW527" s="13" t="s">
        <v>32</v>
      </c>
      <c r="AX527" s="13" t="s">
        <v>84</v>
      </c>
      <c r="AY527" s="95" t="s">
        <v>141</v>
      </c>
    </row>
    <row r="528" spans="1:65" s="2" customFormat="1" ht="24">
      <c r="A528" s="377"/>
      <c r="B528" s="378"/>
      <c r="C528" s="452" t="s">
        <v>1048</v>
      </c>
      <c r="D528" s="452" t="s">
        <v>143</v>
      </c>
      <c r="E528" s="453" t="s">
        <v>1049</v>
      </c>
      <c r="F528" s="454" t="s">
        <v>1050</v>
      </c>
      <c r="G528" s="455" t="s">
        <v>331</v>
      </c>
      <c r="H528" s="456">
        <v>86</v>
      </c>
      <c r="I528" s="92"/>
      <c r="J528" s="457">
        <f>ROUND(I528*H528,2)</f>
        <v>0</v>
      </c>
      <c r="K528" s="454" t="s">
        <v>147</v>
      </c>
      <c r="L528" s="378"/>
      <c r="M528" s="458" t="s">
        <v>1</v>
      </c>
      <c r="N528" s="459" t="s">
        <v>41</v>
      </c>
      <c r="O528" s="460"/>
      <c r="P528" s="461">
        <f>O528*H528</f>
        <v>0</v>
      </c>
      <c r="Q528" s="461">
        <v>0.00228</v>
      </c>
      <c r="R528" s="461">
        <f>Q528*H528</f>
        <v>0.19608</v>
      </c>
      <c r="S528" s="461">
        <v>0</v>
      </c>
      <c r="T528" s="462">
        <f>S528*H528</f>
        <v>0</v>
      </c>
      <c r="U528" s="377"/>
      <c r="V528" s="377"/>
      <c r="W528" s="31"/>
      <c r="X528" s="31"/>
      <c r="Y528" s="31"/>
      <c r="Z528" s="31"/>
      <c r="AA528" s="31"/>
      <c r="AB528" s="31"/>
      <c r="AC528" s="31"/>
      <c r="AD528" s="31"/>
      <c r="AE528" s="31"/>
      <c r="AR528" s="93" t="s">
        <v>214</v>
      </c>
      <c r="AT528" s="93" t="s">
        <v>143</v>
      </c>
      <c r="AU528" s="93" t="s">
        <v>86</v>
      </c>
      <c r="AY528" s="17" t="s">
        <v>141</v>
      </c>
      <c r="BE528" s="94">
        <f>IF(N528="základní",J528,0)</f>
        <v>0</v>
      </c>
      <c r="BF528" s="94">
        <f>IF(N528="snížená",J528,0)</f>
        <v>0</v>
      </c>
      <c r="BG528" s="94">
        <f>IF(N528="zákl. přenesená",J528,0)</f>
        <v>0</v>
      </c>
      <c r="BH528" s="94">
        <f>IF(N528="sníž. přenesená",J528,0)</f>
        <v>0</v>
      </c>
      <c r="BI528" s="94">
        <f>IF(N528="nulová",J528,0)</f>
        <v>0</v>
      </c>
      <c r="BJ528" s="17" t="s">
        <v>84</v>
      </c>
      <c r="BK528" s="94">
        <f>ROUND(I528*H528,2)</f>
        <v>0</v>
      </c>
      <c r="BL528" s="17" t="s">
        <v>214</v>
      </c>
      <c r="BM528" s="93" t="s">
        <v>1051</v>
      </c>
    </row>
    <row r="529" spans="1:51" s="13" customFormat="1" ht="12">
      <c r="A529" s="463"/>
      <c r="B529" s="464"/>
      <c r="C529" s="463"/>
      <c r="D529" s="465" t="s">
        <v>150</v>
      </c>
      <c r="E529" s="466" t="s">
        <v>1</v>
      </c>
      <c r="F529" s="467" t="s">
        <v>1052</v>
      </c>
      <c r="G529" s="463"/>
      <c r="H529" s="468">
        <v>86</v>
      </c>
      <c r="I529" s="96"/>
      <c r="J529" s="463"/>
      <c r="K529" s="463"/>
      <c r="L529" s="464"/>
      <c r="M529" s="469"/>
      <c r="N529" s="470"/>
      <c r="O529" s="470"/>
      <c r="P529" s="470"/>
      <c r="Q529" s="470"/>
      <c r="R529" s="470"/>
      <c r="S529" s="470"/>
      <c r="T529" s="471"/>
      <c r="U529" s="463"/>
      <c r="V529" s="463"/>
      <c r="AT529" s="95" t="s">
        <v>150</v>
      </c>
      <c r="AU529" s="95" t="s">
        <v>86</v>
      </c>
      <c r="AV529" s="13" t="s">
        <v>86</v>
      </c>
      <c r="AW529" s="13" t="s">
        <v>32</v>
      </c>
      <c r="AX529" s="13" t="s">
        <v>84</v>
      </c>
      <c r="AY529" s="95" t="s">
        <v>141</v>
      </c>
    </row>
    <row r="530" spans="1:65" s="2" customFormat="1" ht="24">
      <c r="A530" s="377"/>
      <c r="B530" s="378"/>
      <c r="C530" s="452" t="s">
        <v>1053</v>
      </c>
      <c r="D530" s="452" t="s">
        <v>143</v>
      </c>
      <c r="E530" s="453" t="s">
        <v>1054</v>
      </c>
      <c r="F530" s="454" t="s">
        <v>1055</v>
      </c>
      <c r="G530" s="455" t="s">
        <v>331</v>
      </c>
      <c r="H530" s="456">
        <v>55.3</v>
      </c>
      <c r="I530" s="92"/>
      <c r="J530" s="457">
        <f>ROUND(I530*H530,2)</f>
        <v>0</v>
      </c>
      <c r="K530" s="454" t="s">
        <v>147</v>
      </c>
      <c r="L530" s="378"/>
      <c r="M530" s="458" t="s">
        <v>1</v>
      </c>
      <c r="N530" s="459" t="s">
        <v>41</v>
      </c>
      <c r="O530" s="460"/>
      <c r="P530" s="461">
        <f>O530*H530</f>
        <v>0</v>
      </c>
      <c r="Q530" s="461">
        <v>0.00172</v>
      </c>
      <c r="R530" s="461">
        <f>Q530*H530</f>
        <v>0.09511599999999999</v>
      </c>
      <c r="S530" s="461">
        <v>0</v>
      </c>
      <c r="T530" s="462">
        <f>S530*H530</f>
        <v>0</v>
      </c>
      <c r="U530" s="377"/>
      <c r="V530" s="377"/>
      <c r="W530" s="31"/>
      <c r="X530" s="31"/>
      <c r="Y530" s="31"/>
      <c r="Z530" s="31"/>
      <c r="AA530" s="31"/>
      <c r="AB530" s="31"/>
      <c r="AC530" s="31"/>
      <c r="AD530" s="31"/>
      <c r="AE530" s="31"/>
      <c r="AR530" s="93" t="s">
        <v>214</v>
      </c>
      <c r="AT530" s="93" t="s">
        <v>143</v>
      </c>
      <c r="AU530" s="93" t="s">
        <v>86</v>
      </c>
      <c r="AY530" s="17" t="s">
        <v>141</v>
      </c>
      <c r="BE530" s="94">
        <f>IF(N530="základní",J530,0)</f>
        <v>0</v>
      </c>
      <c r="BF530" s="94">
        <f>IF(N530="snížená",J530,0)</f>
        <v>0</v>
      </c>
      <c r="BG530" s="94">
        <f>IF(N530="zákl. přenesená",J530,0)</f>
        <v>0</v>
      </c>
      <c r="BH530" s="94">
        <f>IF(N530="sníž. přenesená",J530,0)</f>
        <v>0</v>
      </c>
      <c r="BI530" s="94">
        <f>IF(N530="nulová",J530,0)</f>
        <v>0</v>
      </c>
      <c r="BJ530" s="17" t="s">
        <v>84</v>
      </c>
      <c r="BK530" s="94">
        <f>ROUND(I530*H530,2)</f>
        <v>0</v>
      </c>
      <c r="BL530" s="17" t="s">
        <v>214</v>
      </c>
      <c r="BM530" s="93" t="s">
        <v>1056</v>
      </c>
    </row>
    <row r="531" spans="1:65" s="2" customFormat="1" ht="24">
      <c r="A531" s="377"/>
      <c r="B531" s="378"/>
      <c r="C531" s="452" t="s">
        <v>1057</v>
      </c>
      <c r="D531" s="452" t="s">
        <v>143</v>
      </c>
      <c r="E531" s="453" t="s">
        <v>1058</v>
      </c>
      <c r="F531" s="454" t="s">
        <v>1059</v>
      </c>
      <c r="G531" s="455" t="s">
        <v>331</v>
      </c>
      <c r="H531" s="456">
        <v>4.3</v>
      </c>
      <c r="I531" s="92"/>
      <c r="J531" s="457">
        <f>ROUND(I531*H531,2)</f>
        <v>0</v>
      </c>
      <c r="K531" s="454" t="s">
        <v>147</v>
      </c>
      <c r="L531" s="378"/>
      <c r="M531" s="458" t="s">
        <v>1</v>
      </c>
      <c r="N531" s="459" t="s">
        <v>41</v>
      </c>
      <c r="O531" s="460"/>
      <c r="P531" s="461">
        <f>O531*H531</f>
        <v>0</v>
      </c>
      <c r="Q531" s="461">
        <v>0.00163</v>
      </c>
      <c r="R531" s="461">
        <f>Q531*H531</f>
        <v>0.007009</v>
      </c>
      <c r="S531" s="461">
        <v>0</v>
      </c>
      <c r="T531" s="462">
        <f>S531*H531</f>
        <v>0</v>
      </c>
      <c r="U531" s="377"/>
      <c r="V531" s="377"/>
      <c r="W531" s="31"/>
      <c r="X531" s="31"/>
      <c r="Y531" s="31"/>
      <c r="Z531" s="31"/>
      <c r="AA531" s="31"/>
      <c r="AB531" s="31"/>
      <c r="AC531" s="31"/>
      <c r="AD531" s="31"/>
      <c r="AE531" s="31"/>
      <c r="AR531" s="93" t="s">
        <v>214</v>
      </c>
      <c r="AT531" s="93" t="s">
        <v>143</v>
      </c>
      <c r="AU531" s="93" t="s">
        <v>86</v>
      </c>
      <c r="AY531" s="17" t="s">
        <v>141</v>
      </c>
      <c r="BE531" s="94">
        <f>IF(N531="základní",J531,0)</f>
        <v>0</v>
      </c>
      <c r="BF531" s="94">
        <f>IF(N531="snížená",J531,0)</f>
        <v>0</v>
      </c>
      <c r="BG531" s="94">
        <f>IF(N531="zákl. přenesená",J531,0)</f>
        <v>0</v>
      </c>
      <c r="BH531" s="94">
        <f>IF(N531="sníž. přenesená",J531,0)</f>
        <v>0</v>
      </c>
      <c r="BI531" s="94">
        <f>IF(N531="nulová",J531,0)</f>
        <v>0</v>
      </c>
      <c r="BJ531" s="17" t="s">
        <v>84</v>
      </c>
      <c r="BK531" s="94">
        <f>ROUND(I531*H531,2)</f>
        <v>0</v>
      </c>
      <c r="BL531" s="17" t="s">
        <v>214</v>
      </c>
      <c r="BM531" s="93" t="s">
        <v>1060</v>
      </c>
    </row>
    <row r="532" spans="1:51" s="13" customFormat="1" ht="12">
      <c r="A532" s="463"/>
      <c r="B532" s="464"/>
      <c r="C532" s="463"/>
      <c r="D532" s="465" t="s">
        <v>150</v>
      </c>
      <c r="E532" s="466" t="s">
        <v>1</v>
      </c>
      <c r="F532" s="467" t="s">
        <v>1061</v>
      </c>
      <c r="G532" s="463"/>
      <c r="H532" s="468">
        <v>4.3</v>
      </c>
      <c r="I532" s="96"/>
      <c r="J532" s="463"/>
      <c r="K532" s="463"/>
      <c r="L532" s="464"/>
      <c r="M532" s="469"/>
      <c r="N532" s="470"/>
      <c r="O532" s="470"/>
      <c r="P532" s="470"/>
      <c r="Q532" s="470"/>
      <c r="R532" s="470"/>
      <c r="S532" s="470"/>
      <c r="T532" s="471"/>
      <c r="U532" s="463"/>
      <c r="V532" s="463"/>
      <c r="AT532" s="95" t="s">
        <v>150</v>
      </c>
      <c r="AU532" s="95" t="s">
        <v>86</v>
      </c>
      <c r="AV532" s="13" t="s">
        <v>86</v>
      </c>
      <c r="AW532" s="13" t="s">
        <v>32</v>
      </c>
      <c r="AX532" s="13" t="s">
        <v>84</v>
      </c>
      <c r="AY532" s="95" t="s">
        <v>141</v>
      </c>
    </row>
    <row r="533" spans="1:65" s="2" customFormat="1" ht="24">
      <c r="A533" s="377"/>
      <c r="B533" s="378"/>
      <c r="C533" s="452" t="s">
        <v>1062</v>
      </c>
      <c r="D533" s="452" t="s">
        <v>143</v>
      </c>
      <c r="E533" s="453" t="s">
        <v>1063</v>
      </c>
      <c r="F533" s="454" t="s">
        <v>1064</v>
      </c>
      <c r="G533" s="455" t="s">
        <v>331</v>
      </c>
      <c r="H533" s="456">
        <v>37.6</v>
      </c>
      <c r="I533" s="92"/>
      <c r="J533" s="457">
        <f>ROUND(I533*H533,2)</f>
        <v>0</v>
      </c>
      <c r="K533" s="454" t="s">
        <v>147</v>
      </c>
      <c r="L533" s="378"/>
      <c r="M533" s="458" t="s">
        <v>1</v>
      </c>
      <c r="N533" s="459" t="s">
        <v>41</v>
      </c>
      <c r="O533" s="460"/>
      <c r="P533" s="461">
        <f>O533*H533</f>
        <v>0</v>
      </c>
      <c r="Q533" s="461">
        <v>0.00269</v>
      </c>
      <c r="R533" s="461">
        <f>Q533*H533</f>
        <v>0.10114400000000001</v>
      </c>
      <c r="S533" s="461">
        <v>0</v>
      </c>
      <c r="T533" s="462">
        <f>S533*H533</f>
        <v>0</v>
      </c>
      <c r="U533" s="377"/>
      <c r="V533" s="377"/>
      <c r="W533" s="31"/>
      <c r="X533" s="31"/>
      <c r="Y533" s="31"/>
      <c r="Z533" s="31"/>
      <c r="AA533" s="31"/>
      <c r="AB533" s="31"/>
      <c r="AC533" s="31"/>
      <c r="AD533" s="31"/>
      <c r="AE533" s="31"/>
      <c r="AR533" s="93" t="s">
        <v>214</v>
      </c>
      <c r="AT533" s="93" t="s">
        <v>143</v>
      </c>
      <c r="AU533" s="93" t="s">
        <v>86</v>
      </c>
      <c r="AY533" s="17" t="s">
        <v>141</v>
      </c>
      <c r="BE533" s="94">
        <f>IF(N533="základní",J533,0)</f>
        <v>0</v>
      </c>
      <c r="BF533" s="94">
        <f>IF(N533="snížená",J533,0)</f>
        <v>0</v>
      </c>
      <c r="BG533" s="94">
        <f>IF(N533="zákl. přenesená",J533,0)</f>
        <v>0</v>
      </c>
      <c r="BH533" s="94">
        <f>IF(N533="sníž. přenesená",J533,0)</f>
        <v>0</v>
      </c>
      <c r="BI533" s="94">
        <f>IF(N533="nulová",J533,0)</f>
        <v>0</v>
      </c>
      <c r="BJ533" s="17" t="s">
        <v>84</v>
      </c>
      <c r="BK533" s="94">
        <f>ROUND(I533*H533,2)</f>
        <v>0</v>
      </c>
      <c r="BL533" s="17" t="s">
        <v>214</v>
      </c>
      <c r="BM533" s="93" t="s">
        <v>1065</v>
      </c>
    </row>
    <row r="534" spans="1:51" s="13" customFormat="1" ht="12">
      <c r="A534" s="463"/>
      <c r="B534" s="464"/>
      <c r="C534" s="463"/>
      <c r="D534" s="465" t="s">
        <v>150</v>
      </c>
      <c r="E534" s="466" t="s">
        <v>1</v>
      </c>
      <c r="F534" s="467" t="s">
        <v>1066</v>
      </c>
      <c r="G534" s="463"/>
      <c r="H534" s="468">
        <v>37.6</v>
      </c>
      <c r="I534" s="463"/>
      <c r="J534" s="463"/>
      <c r="K534" s="463"/>
      <c r="L534" s="464"/>
      <c r="M534" s="469"/>
      <c r="N534" s="470"/>
      <c r="O534" s="470"/>
      <c r="P534" s="470"/>
      <c r="Q534" s="470"/>
      <c r="R534" s="470"/>
      <c r="S534" s="470"/>
      <c r="T534" s="471"/>
      <c r="U534" s="463"/>
      <c r="V534" s="463"/>
      <c r="AT534" s="95" t="s">
        <v>150</v>
      </c>
      <c r="AU534" s="95" t="s">
        <v>86</v>
      </c>
      <c r="AV534" s="13" t="s">
        <v>86</v>
      </c>
      <c r="AW534" s="13" t="s">
        <v>32</v>
      </c>
      <c r="AX534" s="13" t="s">
        <v>84</v>
      </c>
      <c r="AY534" s="95" t="s">
        <v>141</v>
      </c>
    </row>
    <row r="535" spans="1:65" s="2" customFormat="1" ht="33" customHeight="1">
      <c r="A535" s="377"/>
      <c r="B535" s="378"/>
      <c r="C535" s="452" t="s">
        <v>1067</v>
      </c>
      <c r="D535" s="452" t="s">
        <v>143</v>
      </c>
      <c r="E535" s="453" t="s">
        <v>1068</v>
      </c>
      <c r="F535" s="454" t="s">
        <v>1069</v>
      </c>
      <c r="G535" s="455" t="s">
        <v>331</v>
      </c>
      <c r="H535" s="456">
        <v>55</v>
      </c>
      <c r="I535" s="92"/>
      <c r="J535" s="457">
        <f>ROUND(I535*H535,2)</f>
        <v>0</v>
      </c>
      <c r="K535" s="454" t="s">
        <v>147</v>
      </c>
      <c r="L535" s="378"/>
      <c r="M535" s="458" t="s">
        <v>1</v>
      </c>
      <c r="N535" s="459" t="s">
        <v>41</v>
      </c>
      <c r="O535" s="460"/>
      <c r="P535" s="461">
        <f>O535*H535</f>
        <v>0</v>
      </c>
      <c r="Q535" s="461">
        <v>0.00436</v>
      </c>
      <c r="R535" s="461">
        <f>Q535*H535</f>
        <v>0.2398</v>
      </c>
      <c r="S535" s="461">
        <v>0</v>
      </c>
      <c r="T535" s="462">
        <f>S535*H535</f>
        <v>0</v>
      </c>
      <c r="U535" s="377"/>
      <c r="V535" s="377"/>
      <c r="W535" s="31"/>
      <c r="X535" s="31"/>
      <c r="Y535" s="31"/>
      <c r="Z535" s="31"/>
      <c r="AA535" s="31"/>
      <c r="AB535" s="31"/>
      <c r="AC535" s="31"/>
      <c r="AD535" s="31"/>
      <c r="AE535" s="31"/>
      <c r="AR535" s="93" t="s">
        <v>214</v>
      </c>
      <c r="AT535" s="93" t="s">
        <v>143</v>
      </c>
      <c r="AU535" s="93" t="s">
        <v>86</v>
      </c>
      <c r="AY535" s="17" t="s">
        <v>141</v>
      </c>
      <c r="BE535" s="94">
        <f>IF(N535="základní",J535,0)</f>
        <v>0</v>
      </c>
      <c r="BF535" s="94">
        <f>IF(N535="snížená",J535,0)</f>
        <v>0</v>
      </c>
      <c r="BG535" s="94">
        <f>IF(N535="zákl. přenesená",J535,0)</f>
        <v>0</v>
      </c>
      <c r="BH535" s="94">
        <f>IF(N535="sníž. přenesená",J535,0)</f>
        <v>0</v>
      </c>
      <c r="BI535" s="94">
        <f>IF(N535="nulová",J535,0)</f>
        <v>0</v>
      </c>
      <c r="BJ535" s="17" t="s">
        <v>84</v>
      </c>
      <c r="BK535" s="94">
        <f>ROUND(I535*H535,2)</f>
        <v>0</v>
      </c>
      <c r="BL535" s="17" t="s">
        <v>214</v>
      </c>
      <c r="BM535" s="93" t="s">
        <v>1070</v>
      </c>
    </row>
    <row r="536" spans="1:51" s="13" customFormat="1" ht="12">
      <c r="A536" s="463"/>
      <c r="B536" s="464"/>
      <c r="C536" s="463"/>
      <c r="D536" s="465" t="s">
        <v>150</v>
      </c>
      <c r="E536" s="466" t="s">
        <v>1</v>
      </c>
      <c r="F536" s="467" t="s">
        <v>1071</v>
      </c>
      <c r="G536" s="463"/>
      <c r="H536" s="468">
        <v>55</v>
      </c>
      <c r="I536" s="96"/>
      <c r="J536" s="463"/>
      <c r="K536" s="463"/>
      <c r="L536" s="464"/>
      <c r="M536" s="469"/>
      <c r="N536" s="470"/>
      <c r="O536" s="470"/>
      <c r="P536" s="470"/>
      <c r="Q536" s="470"/>
      <c r="R536" s="470"/>
      <c r="S536" s="470"/>
      <c r="T536" s="471"/>
      <c r="U536" s="463"/>
      <c r="V536" s="463"/>
      <c r="AT536" s="95" t="s">
        <v>150</v>
      </c>
      <c r="AU536" s="95" t="s">
        <v>86</v>
      </c>
      <c r="AV536" s="13" t="s">
        <v>86</v>
      </c>
      <c r="AW536" s="13" t="s">
        <v>32</v>
      </c>
      <c r="AX536" s="13" t="s">
        <v>84</v>
      </c>
      <c r="AY536" s="95" t="s">
        <v>141</v>
      </c>
    </row>
    <row r="537" spans="1:65" s="2" customFormat="1" ht="21.75" customHeight="1">
      <c r="A537" s="377"/>
      <c r="B537" s="378"/>
      <c r="C537" s="452" t="s">
        <v>1072</v>
      </c>
      <c r="D537" s="452" t="s">
        <v>143</v>
      </c>
      <c r="E537" s="453" t="s">
        <v>1073</v>
      </c>
      <c r="F537" s="454" t="s">
        <v>1074</v>
      </c>
      <c r="G537" s="455" t="s">
        <v>331</v>
      </c>
      <c r="H537" s="456">
        <v>13.6</v>
      </c>
      <c r="I537" s="92"/>
      <c r="J537" s="457">
        <f>ROUND(I537*H537,2)</f>
        <v>0</v>
      </c>
      <c r="K537" s="454" t="s">
        <v>147</v>
      </c>
      <c r="L537" s="378"/>
      <c r="M537" s="458" t="s">
        <v>1</v>
      </c>
      <c r="N537" s="459" t="s">
        <v>41</v>
      </c>
      <c r="O537" s="460"/>
      <c r="P537" s="461">
        <f>O537*H537</f>
        <v>0</v>
      </c>
      <c r="Q537" s="461">
        <v>0.0026</v>
      </c>
      <c r="R537" s="461">
        <f>Q537*H537</f>
        <v>0.035359999999999996</v>
      </c>
      <c r="S537" s="461">
        <v>0</v>
      </c>
      <c r="T537" s="462">
        <f>S537*H537</f>
        <v>0</v>
      </c>
      <c r="U537" s="377"/>
      <c r="V537" s="377"/>
      <c r="W537" s="31"/>
      <c r="X537" s="31"/>
      <c r="Y537" s="31"/>
      <c r="Z537" s="31"/>
      <c r="AA537" s="31"/>
      <c r="AB537" s="31"/>
      <c r="AC537" s="31"/>
      <c r="AD537" s="31"/>
      <c r="AE537" s="31"/>
      <c r="AR537" s="93" t="s">
        <v>214</v>
      </c>
      <c r="AT537" s="93" t="s">
        <v>143</v>
      </c>
      <c r="AU537" s="93" t="s">
        <v>86</v>
      </c>
      <c r="AY537" s="17" t="s">
        <v>141</v>
      </c>
      <c r="BE537" s="94">
        <f>IF(N537="základní",J537,0)</f>
        <v>0</v>
      </c>
      <c r="BF537" s="94">
        <f>IF(N537="snížená",J537,0)</f>
        <v>0</v>
      </c>
      <c r="BG537" s="94">
        <f>IF(N537="zákl. přenesená",J537,0)</f>
        <v>0</v>
      </c>
      <c r="BH537" s="94">
        <f>IF(N537="sníž. přenesená",J537,0)</f>
        <v>0</v>
      </c>
      <c r="BI537" s="94">
        <f>IF(N537="nulová",J537,0)</f>
        <v>0</v>
      </c>
      <c r="BJ537" s="17" t="s">
        <v>84</v>
      </c>
      <c r="BK537" s="94">
        <f>ROUND(I537*H537,2)</f>
        <v>0</v>
      </c>
      <c r="BL537" s="17" t="s">
        <v>214</v>
      </c>
      <c r="BM537" s="93" t="s">
        <v>1075</v>
      </c>
    </row>
    <row r="538" spans="1:51" s="13" customFormat="1" ht="12">
      <c r="A538" s="463"/>
      <c r="B538" s="464"/>
      <c r="C538" s="463"/>
      <c r="D538" s="465" t="s">
        <v>150</v>
      </c>
      <c r="E538" s="466" t="s">
        <v>1</v>
      </c>
      <c r="F538" s="467" t="s">
        <v>1076</v>
      </c>
      <c r="G538" s="463"/>
      <c r="H538" s="468">
        <v>13.6</v>
      </c>
      <c r="I538" s="96"/>
      <c r="J538" s="463"/>
      <c r="K538" s="463"/>
      <c r="L538" s="464"/>
      <c r="M538" s="469"/>
      <c r="N538" s="470"/>
      <c r="O538" s="470"/>
      <c r="P538" s="470"/>
      <c r="Q538" s="470"/>
      <c r="R538" s="470"/>
      <c r="S538" s="470"/>
      <c r="T538" s="471"/>
      <c r="U538" s="463"/>
      <c r="V538" s="463"/>
      <c r="AT538" s="95" t="s">
        <v>150</v>
      </c>
      <c r="AU538" s="95" t="s">
        <v>86</v>
      </c>
      <c r="AV538" s="13" t="s">
        <v>86</v>
      </c>
      <c r="AW538" s="13" t="s">
        <v>32</v>
      </c>
      <c r="AX538" s="13" t="s">
        <v>84</v>
      </c>
      <c r="AY538" s="95" t="s">
        <v>141</v>
      </c>
    </row>
    <row r="539" spans="1:65" s="2" customFormat="1" ht="24">
      <c r="A539" s="377"/>
      <c r="B539" s="378"/>
      <c r="C539" s="452" t="s">
        <v>1077</v>
      </c>
      <c r="D539" s="452" t="s">
        <v>143</v>
      </c>
      <c r="E539" s="453" t="s">
        <v>1078</v>
      </c>
      <c r="F539" s="454" t="s">
        <v>1079</v>
      </c>
      <c r="G539" s="455" t="s">
        <v>331</v>
      </c>
      <c r="H539" s="456">
        <v>13.6</v>
      </c>
      <c r="I539" s="92"/>
      <c r="J539" s="457">
        <f>ROUND(I539*H539,2)</f>
        <v>0</v>
      </c>
      <c r="K539" s="454" t="s">
        <v>147</v>
      </c>
      <c r="L539" s="378"/>
      <c r="M539" s="458" t="s">
        <v>1</v>
      </c>
      <c r="N539" s="459" t="s">
        <v>41</v>
      </c>
      <c r="O539" s="460"/>
      <c r="P539" s="461">
        <f>O539*H539</f>
        <v>0</v>
      </c>
      <c r="Q539" s="461">
        <v>0.00228</v>
      </c>
      <c r="R539" s="461">
        <f>Q539*H539</f>
        <v>0.031007999999999997</v>
      </c>
      <c r="S539" s="461">
        <v>0</v>
      </c>
      <c r="T539" s="462">
        <f>S539*H539</f>
        <v>0</v>
      </c>
      <c r="U539" s="377"/>
      <c r="V539" s="377"/>
      <c r="W539" s="31"/>
      <c r="X539" s="31"/>
      <c r="Y539" s="31"/>
      <c r="Z539" s="31"/>
      <c r="AA539" s="31"/>
      <c r="AB539" s="31"/>
      <c r="AC539" s="31"/>
      <c r="AD539" s="31"/>
      <c r="AE539" s="31"/>
      <c r="AR539" s="93" t="s">
        <v>214</v>
      </c>
      <c r="AT539" s="93" t="s">
        <v>143</v>
      </c>
      <c r="AU539" s="93" t="s">
        <v>86</v>
      </c>
      <c r="AY539" s="17" t="s">
        <v>141</v>
      </c>
      <c r="BE539" s="94">
        <f>IF(N539="základní",J539,0)</f>
        <v>0</v>
      </c>
      <c r="BF539" s="94">
        <f>IF(N539="snížená",J539,0)</f>
        <v>0</v>
      </c>
      <c r="BG539" s="94">
        <f>IF(N539="zákl. přenesená",J539,0)</f>
        <v>0</v>
      </c>
      <c r="BH539" s="94">
        <f>IF(N539="sníž. přenesená",J539,0)</f>
        <v>0</v>
      </c>
      <c r="BI539" s="94">
        <f>IF(N539="nulová",J539,0)</f>
        <v>0</v>
      </c>
      <c r="BJ539" s="17" t="s">
        <v>84</v>
      </c>
      <c r="BK539" s="94">
        <f>ROUND(I539*H539,2)</f>
        <v>0</v>
      </c>
      <c r="BL539" s="17" t="s">
        <v>214</v>
      </c>
      <c r="BM539" s="93" t="s">
        <v>1080</v>
      </c>
    </row>
    <row r="540" spans="1:51" s="13" customFormat="1" ht="12">
      <c r="A540" s="463"/>
      <c r="B540" s="464"/>
      <c r="C540" s="463"/>
      <c r="D540" s="465" t="s">
        <v>150</v>
      </c>
      <c r="E540" s="466" t="s">
        <v>1</v>
      </c>
      <c r="F540" s="467" t="s">
        <v>1081</v>
      </c>
      <c r="G540" s="463"/>
      <c r="H540" s="468">
        <v>13.6</v>
      </c>
      <c r="I540" s="96"/>
      <c r="J540" s="463"/>
      <c r="K540" s="463"/>
      <c r="L540" s="464"/>
      <c r="M540" s="469"/>
      <c r="N540" s="470"/>
      <c r="O540" s="470"/>
      <c r="P540" s="470"/>
      <c r="Q540" s="470"/>
      <c r="R540" s="470"/>
      <c r="S540" s="470"/>
      <c r="T540" s="471"/>
      <c r="U540" s="463"/>
      <c r="V540" s="463"/>
      <c r="AT540" s="95" t="s">
        <v>150</v>
      </c>
      <c r="AU540" s="95" t="s">
        <v>86</v>
      </c>
      <c r="AV540" s="13" t="s">
        <v>86</v>
      </c>
      <c r="AW540" s="13" t="s">
        <v>32</v>
      </c>
      <c r="AX540" s="13" t="s">
        <v>84</v>
      </c>
      <c r="AY540" s="95" t="s">
        <v>141</v>
      </c>
    </row>
    <row r="541" spans="1:65" s="2" customFormat="1" ht="24">
      <c r="A541" s="377"/>
      <c r="B541" s="378"/>
      <c r="C541" s="452" t="s">
        <v>1082</v>
      </c>
      <c r="D541" s="452" t="s">
        <v>143</v>
      </c>
      <c r="E541" s="453" t="s">
        <v>1083</v>
      </c>
      <c r="F541" s="454" t="s">
        <v>1084</v>
      </c>
      <c r="G541" s="455" t="s">
        <v>331</v>
      </c>
      <c r="H541" s="456">
        <v>95</v>
      </c>
      <c r="I541" s="92"/>
      <c r="J541" s="457">
        <f>ROUND(I541*H541,2)</f>
        <v>0</v>
      </c>
      <c r="K541" s="454" t="s">
        <v>147</v>
      </c>
      <c r="L541" s="378"/>
      <c r="M541" s="458" t="s">
        <v>1</v>
      </c>
      <c r="N541" s="459" t="s">
        <v>41</v>
      </c>
      <c r="O541" s="460"/>
      <c r="P541" s="461">
        <f>O541*H541</f>
        <v>0</v>
      </c>
      <c r="Q541" s="461">
        <v>0.00169</v>
      </c>
      <c r="R541" s="461">
        <f>Q541*H541</f>
        <v>0.16055</v>
      </c>
      <c r="S541" s="461">
        <v>0</v>
      </c>
      <c r="T541" s="462">
        <f>S541*H541</f>
        <v>0</v>
      </c>
      <c r="U541" s="377"/>
      <c r="V541" s="377"/>
      <c r="W541" s="31"/>
      <c r="X541" s="31"/>
      <c r="Y541" s="31"/>
      <c r="Z541" s="31"/>
      <c r="AA541" s="31"/>
      <c r="AB541" s="31"/>
      <c r="AC541" s="31"/>
      <c r="AD541" s="31"/>
      <c r="AE541" s="31"/>
      <c r="AR541" s="93" t="s">
        <v>214</v>
      </c>
      <c r="AT541" s="93" t="s">
        <v>143</v>
      </c>
      <c r="AU541" s="93" t="s">
        <v>86</v>
      </c>
      <c r="AY541" s="17" t="s">
        <v>141</v>
      </c>
      <c r="BE541" s="94">
        <f>IF(N541="základní",J541,0)</f>
        <v>0</v>
      </c>
      <c r="BF541" s="94">
        <f>IF(N541="snížená",J541,0)</f>
        <v>0</v>
      </c>
      <c r="BG541" s="94">
        <f>IF(N541="zákl. přenesená",J541,0)</f>
        <v>0</v>
      </c>
      <c r="BH541" s="94">
        <f>IF(N541="sníž. přenesená",J541,0)</f>
        <v>0</v>
      </c>
      <c r="BI541" s="94">
        <f>IF(N541="nulová",J541,0)</f>
        <v>0</v>
      </c>
      <c r="BJ541" s="17" t="s">
        <v>84</v>
      </c>
      <c r="BK541" s="94">
        <f>ROUND(I541*H541,2)</f>
        <v>0</v>
      </c>
      <c r="BL541" s="17" t="s">
        <v>214</v>
      </c>
      <c r="BM541" s="93" t="s">
        <v>1085</v>
      </c>
    </row>
    <row r="542" spans="1:51" s="13" customFormat="1" ht="12">
      <c r="A542" s="463"/>
      <c r="B542" s="464"/>
      <c r="C542" s="463"/>
      <c r="D542" s="465" t="s">
        <v>150</v>
      </c>
      <c r="E542" s="466" t="s">
        <v>1</v>
      </c>
      <c r="F542" s="467" t="s">
        <v>1086</v>
      </c>
      <c r="G542" s="463"/>
      <c r="H542" s="468">
        <v>95</v>
      </c>
      <c r="I542" s="96"/>
      <c r="J542" s="463"/>
      <c r="K542" s="463"/>
      <c r="L542" s="464"/>
      <c r="M542" s="469"/>
      <c r="N542" s="470"/>
      <c r="O542" s="470"/>
      <c r="P542" s="470"/>
      <c r="Q542" s="470"/>
      <c r="R542" s="470"/>
      <c r="S542" s="470"/>
      <c r="T542" s="471"/>
      <c r="U542" s="463"/>
      <c r="V542" s="463"/>
      <c r="AT542" s="95" t="s">
        <v>150</v>
      </c>
      <c r="AU542" s="95" t="s">
        <v>86</v>
      </c>
      <c r="AV542" s="13" t="s">
        <v>86</v>
      </c>
      <c r="AW542" s="13" t="s">
        <v>32</v>
      </c>
      <c r="AX542" s="13" t="s">
        <v>84</v>
      </c>
      <c r="AY542" s="95" t="s">
        <v>141</v>
      </c>
    </row>
    <row r="543" spans="1:65" s="2" customFormat="1" ht="24">
      <c r="A543" s="377"/>
      <c r="B543" s="378"/>
      <c r="C543" s="452" t="s">
        <v>1087</v>
      </c>
      <c r="D543" s="452" t="s">
        <v>143</v>
      </c>
      <c r="E543" s="453" t="s">
        <v>1088</v>
      </c>
      <c r="F543" s="454" t="s">
        <v>1089</v>
      </c>
      <c r="G543" s="455" t="s">
        <v>242</v>
      </c>
      <c r="H543" s="456">
        <v>3</v>
      </c>
      <c r="I543" s="92"/>
      <c r="J543" s="457">
        <f>ROUND(I543*H543,2)</f>
        <v>0</v>
      </c>
      <c r="K543" s="454" t="s">
        <v>147</v>
      </c>
      <c r="L543" s="378"/>
      <c r="M543" s="458" t="s">
        <v>1</v>
      </c>
      <c r="N543" s="459" t="s">
        <v>41</v>
      </c>
      <c r="O543" s="460"/>
      <c r="P543" s="461">
        <f>O543*H543</f>
        <v>0</v>
      </c>
      <c r="Q543" s="461">
        <v>0.00031</v>
      </c>
      <c r="R543" s="461">
        <f>Q543*H543</f>
        <v>0.00093</v>
      </c>
      <c r="S543" s="461">
        <v>0</v>
      </c>
      <c r="T543" s="462">
        <f>S543*H543</f>
        <v>0</v>
      </c>
      <c r="U543" s="377"/>
      <c r="V543" s="377"/>
      <c r="W543" s="31"/>
      <c r="X543" s="31"/>
      <c r="Y543" s="31"/>
      <c r="Z543" s="31"/>
      <c r="AA543" s="31"/>
      <c r="AB543" s="31"/>
      <c r="AC543" s="31"/>
      <c r="AD543" s="31"/>
      <c r="AE543" s="31"/>
      <c r="AR543" s="93" t="s">
        <v>214</v>
      </c>
      <c r="AT543" s="93" t="s">
        <v>143</v>
      </c>
      <c r="AU543" s="93" t="s">
        <v>86</v>
      </c>
      <c r="AY543" s="17" t="s">
        <v>141</v>
      </c>
      <c r="BE543" s="94">
        <f>IF(N543="základní",J543,0)</f>
        <v>0</v>
      </c>
      <c r="BF543" s="94">
        <f>IF(N543="snížená",J543,0)</f>
        <v>0</v>
      </c>
      <c r="BG543" s="94">
        <f>IF(N543="zákl. přenesená",J543,0)</f>
        <v>0</v>
      </c>
      <c r="BH543" s="94">
        <f>IF(N543="sníž. přenesená",J543,0)</f>
        <v>0</v>
      </c>
      <c r="BI543" s="94">
        <f>IF(N543="nulová",J543,0)</f>
        <v>0</v>
      </c>
      <c r="BJ543" s="17" t="s">
        <v>84</v>
      </c>
      <c r="BK543" s="94">
        <f>ROUND(I543*H543,2)</f>
        <v>0</v>
      </c>
      <c r="BL543" s="17" t="s">
        <v>214</v>
      </c>
      <c r="BM543" s="93" t="s">
        <v>1090</v>
      </c>
    </row>
    <row r="544" spans="1:65" s="2" customFormat="1" ht="24">
      <c r="A544" s="377"/>
      <c r="B544" s="378"/>
      <c r="C544" s="452" t="s">
        <v>1091</v>
      </c>
      <c r="D544" s="452" t="s">
        <v>143</v>
      </c>
      <c r="E544" s="453" t="s">
        <v>1092</v>
      </c>
      <c r="F544" s="454" t="s">
        <v>1093</v>
      </c>
      <c r="G544" s="455" t="s">
        <v>242</v>
      </c>
      <c r="H544" s="456">
        <v>6</v>
      </c>
      <c r="I544" s="92"/>
      <c r="J544" s="457">
        <f>ROUND(I544*H544,2)</f>
        <v>0</v>
      </c>
      <c r="K544" s="454" t="s">
        <v>147</v>
      </c>
      <c r="L544" s="378"/>
      <c r="M544" s="458" t="s">
        <v>1</v>
      </c>
      <c r="N544" s="459" t="s">
        <v>41</v>
      </c>
      <c r="O544" s="460"/>
      <c r="P544" s="461">
        <f>O544*H544</f>
        <v>0</v>
      </c>
      <c r="Q544" s="461">
        <v>0.00036</v>
      </c>
      <c r="R544" s="461">
        <f>Q544*H544</f>
        <v>0.00216</v>
      </c>
      <c r="S544" s="461">
        <v>0</v>
      </c>
      <c r="T544" s="462">
        <f>S544*H544</f>
        <v>0</v>
      </c>
      <c r="U544" s="377"/>
      <c r="V544" s="377"/>
      <c r="W544" s="31"/>
      <c r="X544" s="31"/>
      <c r="Y544" s="31"/>
      <c r="Z544" s="31"/>
      <c r="AA544" s="31"/>
      <c r="AB544" s="31"/>
      <c r="AC544" s="31"/>
      <c r="AD544" s="31"/>
      <c r="AE544" s="31"/>
      <c r="AR544" s="93" t="s">
        <v>214</v>
      </c>
      <c r="AT544" s="93" t="s">
        <v>143</v>
      </c>
      <c r="AU544" s="93" t="s">
        <v>86</v>
      </c>
      <c r="AY544" s="17" t="s">
        <v>141</v>
      </c>
      <c r="BE544" s="94">
        <f>IF(N544="základní",J544,0)</f>
        <v>0</v>
      </c>
      <c r="BF544" s="94">
        <f>IF(N544="snížená",J544,0)</f>
        <v>0</v>
      </c>
      <c r="BG544" s="94">
        <f>IF(N544="zákl. přenesená",J544,0)</f>
        <v>0</v>
      </c>
      <c r="BH544" s="94">
        <f>IF(N544="sníž. přenesená",J544,0)</f>
        <v>0</v>
      </c>
      <c r="BI544" s="94">
        <f>IF(N544="nulová",J544,0)</f>
        <v>0</v>
      </c>
      <c r="BJ544" s="17" t="s">
        <v>84</v>
      </c>
      <c r="BK544" s="94">
        <f>ROUND(I544*H544,2)</f>
        <v>0</v>
      </c>
      <c r="BL544" s="17" t="s">
        <v>214</v>
      </c>
      <c r="BM544" s="93" t="s">
        <v>1094</v>
      </c>
    </row>
    <row r="545" spans="1:65" s="2" customFormat="1" ht="24">
      <c r="A545" s="377"/>
      <c r="B545" s="378"/>
      <c r="C545" s="452" t="s">
        <v>1095</v>
      </c>
      <c r="D545" s="452" t="s">
        <v>143</v>
      </c>
      <c r="E545" s="453" t="s">
        <v>1096</v>
      </c>
      <c r="F545" s="454" t="s">
        <v>1097</v>
      </c>
      <c r="G545" s="455" t="s">
        <v>331</v>
      </c>
      <c r="H545" s="456">
        <v>5.4</v>
      </c>
      <c r="I545" s="92"/>
      <c r="J545" s="457">
        <f>ROUND(I545*H545,2)</f>
        <v>0</v>
      </c>
      <c r="K545" s="454" t="s">
        <v>147</v>
      </c>
      <c r="L545" s="378"/>
      <c r="M545" s="458" t="s">
        <v>1</v>
      </c>
      <c r="N545" s="459" t="s">
        <v>41</v>
      </c>
      <c r="O545" s="460"/>
      <c r="P545" s="461">
        <f>O545*H545</f>
        <v>0</v>
      </c>
      <c r="Q545" s="461">
        <v>0.00191</v>
      </c>
      <c r="R545" s="461">
        <f>Q545*H545</f>
        <v>0.010314</v>
      </c>
      <c r="S545" s="461">
        <v>0</v>
      </c>
      <c r="T545" s="462">
        <f>S545*H545</f>
        <v>0</v>
      </c>
      <c r="U545" s="377"/>
      <c r="V545" s="377"/>
      <c r="W545" s="31"/>
      <c r="X545" s="31"/>
      <c r="Y545" s="31"/>
      <c r="Z545" s="31"/>
      <c r="AA545" s="31"/>
      <c r="AB545" s="31"/>
      <c r="AC545" s="31"/>
      <c r="AD545" s="31"/>
      <c r="AE545" s="31"/>
      <c r="AR545" s="93" t="s">
        <v>214</v>
      </c>
      <c r="AT545" s="93" t="s">
        <v>143</v>
      </c>
      <c r="AU545" s="93" t="s">
        <v>86</v>
      </c>
      <c r="AY545" s="17" t="s">
        <v>141</v>
      </c>
      <c r="BE545" s="94">
        <f>IF(N545="základní",J545,0)</f>
        <v>0</v>
      </c>
      <c r="BF545" s="94">
        <f>IF(N545="snížená",J545,0)</f>
        <v>0</v>
      </c>
      <c r="BG545" s="94">
        <f>IF(N545="zákl. přenesená",J545,0)</f>
        <v>0</v>
      </c>
      <c r="BH545" s="94">
        <f>IF(N545="sníž. přenesená",J545,0)</f>
        <v>0</v>
      </c>
      <c r="BI545" s="94">
        <f>IF(N545="nulová",J545,0)</f>
        <v>0</v>
      </c>
      <c r="BJ545" s="17" t="s">
        <v>84</v>
      </c>
      <c r="BK545" s="94">
        <f>ROUND(I545*H545,2)</f>
        <v>0</v>
      </c>
      <c r="BL545" s="17" t="s">
        <v>214</v>
      </c>
      <c r="BM545" s="93" t="s">
        <v>1098</v>
      </c>
    </row>
    <row r="546" spans="1:51" s="13" customFormat="1" ht="12">
      <c r="A546" s="463"/>
      <c r="B546" s="464"/>
      <c r="C546" s="463"/>
      <c r="D546" s="465" t="s">
        <v>150</v>
      </c>
      <c r="E546" s="466" t="s">
        <v>1</v>
      </c>
      <c r="F546" s="467" t="s">
        <v>1099</v>
      </c>
      <c r="G546" s="463"/>
      <c r="H546" s="468">
        <v>5.4</v>
      </c>
      <c r="I546" s="96"/>
      <c r="J546" s="463"/>
      <c r="K546" s="463"/>
      <c r="L546" s="464"/>
      <c r="M546" s="469"/>
      <c r="N546" s="470"/>
      <c r="O546" s="470"/>
      <c r="P546" s="470"/>
      <c r="Q546" s="470"/>
      <c r="R546" s="470"/>
      <c r="S546" s="470"/>
      <c r="T546" s="471"/>
      <c r="U546" s="463"/>
      <c r="V546" s="463"/>
      <c r="AT546" s="95" t="s">
        <v>150</v>
      </c>
      <c r="AU546" s="95" t="s">
        <v>86</v>
      </c>
      <c r="AV546" s="13" t="s">
        <v>86</v>
      </c>
      <c r="AW546" s="13" t="s">
        <v>32</v>
      </c>
      <c r="AX546" s="13" t="s">
        <v>84</v>
      </c>
      <c r="AY546" s="95" t="s">
        <v>141</v>
      </c>
    </row>
    <row r="547" spans="1:65" s="2" customFormat="1" ht="24">
      <c r="A547" s="377"/>
      <c r="B547" s="378"/>
      <c r="C547" s="452" t="s">
        <v>1100</v>
      </c>
      <c r="D547" s="452" t="s">
        <v>143</v>
      </c>
      <c r="E547" s="453" t="s">
        <v>1101</v>
      </c>
      <c r="F547" s="454" t="s">
        <v>1102</v>
      </c>
      <c r="G547" s="455" t="s">
        <v>331</v>
      </c>
      <c r="H547" s="456">
        <v>21.8</v>
      </c>
      <c r="I547" s="92"/>
      <c r="J547" s="457">
        <f>ROUND(I547*H547,2)</f>
        <v>0</v>
      </c>
      <c r="K547" s="454" t="s">
        <v>147</v>
      </c>
      <c r="L547" s="378"/>
      <c r="M547" s="458" t="s">
        <v>1</v>
      </c>
      <c r="N547" s="459" t="s">
        <v>41</v>
      </c>
      <c r="O547" s="460"/>
      <c r="P547" s="461">
        <f>O547*H547</f>
        <v>0</v>
      </c>
      <c r="Q547" s="461">
        <v>0.00217</v>
      </c>
      <c r="R547" s="461">
        <f>Q547*H547</f>
        <v>0.047306</v>
      </c>
      <c r="S547" s="461">
        <v>0</v>
      </c>
      <c r="T547" s="462">
        <f>S547*H547</f>
        <v>0</v>
      </c>
      <c r="U547" s="377"/>
      <c r="V547" s="377"/>
      <c r="W547" s="31"/>
      <c r="X547" s="31"/>
      <c r="Y547" s="31"/>
      <c r="Z547" s="31"/>
      <c r="AA547" s="31"/>
      <c r="AB547" s="31"/>
      <c r="AC547" s="31"/>
      <c r="AD547" s="31"/>
      <c r="AE547" s="31"/>
      <c r="AR547" s="93" t="s">
        <v>214</v>
      </c>
      <c r="AT547" s="93" t="s">
        <v>143</v>
      </c>
      <c r="AU547" s="93" t="s">
        <v>86</v>
      </c>
      <c r="AY547" s="17" t="s">
        <v>141</v>
      </c>
      <c r="BE547" s="94">
        <f>IF(N547="základní",J547,0)</f>
        <v>0</v>
      </c>
      <c r="BF547" s="94">
        <f>IF(N547="snížená",J547,0)</f>
        <v>0</v>
      </c>
      <c r="BG547" s="94">
        <f>IF(N547="zákl. přenesená",J547,0)</f>
        <v>0</v>
      </c>
      <c r="BH547" s="94">
        <f>IF(N547="sníž. přenesená",J547,0)</f>
        <v>0</v>
      </c>
      <c r="BI547" s="94">
        <f>IF(N547="nulová",J547,0)</f>
        <v>0</v>
      </c>
      <c r="BJ547" s="17" t="s">
        <v>84</v>
      </c>
      <c r="BK547" s="94">
        <f>ROUND(I547*H547,2)</f>
        <v>0</v>
      </c>
      <c r="BL547" s="17" t="s">
        <v>214</v>
      </c>
      <c r="BM547" s="93" t="s">
        <v>1103</v>
      </c>
    </row>
    <row r="548" spans="1:51" s="13" customFormat="1" ht="12">
      <c r="A548" s="463"/>
      <c r="B548" s="464"/>
      <c r="C548" s="463"/>
      <c r="D548" s="465" t="s">
        <v>150</v>
      </c>
      <c r="E548" s="466" t="s">
        <v>1</v>
      </c>
      <c r="F548" s="467" t="s">
        <v>1104</v>
      </c>
      <c r="G548" s="463"/>
      <c r="H548" s="468">
        <v>21.8</v>
      </c>
      <c r="I548" s="96"/>
      <c r="J548" s="463"/>
      <c r="K548" s="463"/>
      <c r="L548" s="464"/>
      <c r="M548" s="469"/>
      <c r="N548" s="470"/>
      <c r="O548" s="470"/>
      <c r="P548" s="470"/>
      <c r="Q548" s="470"/>
      <c r="R548" s="470"/>
      <c r="S548" s="470"/>
      <c r="T548" s="471"/>
      <c r="U548" s="463"/>
      <c r="V548" s="463"/>
      <c r="AT548" s="95" t="s">
        <v>150</v>
      </c>
      <c r="AU548" s="95" t="s">
        <v>86</v>
      </c>
      <c r="AV548" s="13" t="s">
        <v>86</v>
      </c>
      <c r="AW548" s="13" t="s">
        <v>32</v>
      </c>
      <c r="AX548" s="13" t="s">
        <v>84</v>
      </c>
      <c r="AY548" s="95" t="s">
        <v>141</v>
      </c>
    </row>
    <row r="549" spans="1:65" s="2" customFormat="1" ht="33" customHeight="1">
      <c r="A549" s="377"/>
      <c r="B549" s="378"/>
      <c r="C549" s="452" t="s">
        <v>1105</v>
      </c>
      <c r="D549" s="452" t="s">
        <v>143</v>
      </c>
      <c r="E549" s="453" t="s">
        <v>1106</v>
      </c>
      <c r="F549" s="454" t="s">
        <v>1107</v>
      </c>
      <c r="G549" s="455" t="s">
        <v>222</v>
      </c>
      <c r="H549" s="456">
        <v>154.1</v>
      </c>
      <c r="I549" s="92"/>
      <c r="J549" s="457">
        <f>ROUND(I549*H549,2)</f>
        <v>0</v>
      </c>
      <c r="K549" s="454" t="s">
        <v>147</v>
      </c>
      <c r="L549" s="378"/>
      <c r="M549" s="458" t="s">
        <v>1</v>
      </c>
      <c r="N549" s="459" t="s">
        <v>41</v>
      </c>
      <c r="O549" s="460"/>
      <c r="P549" s="461">
        <f>O549*H549</f>
        <v>0</v>
      </c>
      <c r="Q549" s="461">
        <v>0.00661</v>
      </c>
      <c r="R549" s="461">
        <f>Q549*H549</f>
        <v>1.018601</v>
      </c>
      <c r="S549" s="461">
        <v>0</v>
      </c>
      <c r="T549" s="462">
        <f>S549*H549</f>
        <v>0</v>
      </c>
      <c r="U549" s="377"/>
      <c r="V549" s="377"/>
      <c r="W549" s="31"/>
      <c r="X549" s="31"/>
      <c r="Y549" s="31"/>
      <c r="Z549" s="31"/>
      <c r="AA549" s="31"/>
      <c r="AB549" s="31"/>
      <c r="AC549" s="31"/>
      <c r="AD549" s="31"/>
      <c r="AE549" s="31"/>
      <c r="AR549" s="93" t="s">
        <v>214</v>
      </c>
      <c r="AT549" s="93" t="s">
        <v>143</v>
      </c>
      <c r="AU549" s="93" t="s">
        <v>86</v>
      </c>
      <c r="AY549" s="17" t="s">
        <v>141</v>
      </c>
      <c r="BE549" s="94">
        <f>IF(N549="základní",J549,0)</f>
        <v>0</v>
      </c>
      <c r="BF549" s="94">
        <f>IF(N549="snížená",J549,0)</f>
        <v>0</v>
      </c>
      <c r="BG549" s="94">
        <f>IF(N549="zákl. přenesená",J549,0)</f>
        <v>0</v>
      </c>
      <c r="BH549" s="94">
        <f>IF(N549="sníž. přenesená",J549,0)</f>
        <v>0</v>
      </c>
      <c r="BI549" s="94">
        <f>IF(N549="nulová",J549,0)</f>
        <v>0</v>
      </c>
      <c r="BJ549" s="17" t="s">
        <v>84</v>
      </c>
      <c r="BK549" s="94">
        <f>ROUND(I549*H549,2)</f>
        <v>0</v>
      </c>
      <c r="BL549" s="17" t="s">
        <v>214</v>
      </c>
      <c r="BM549" s="93" t="s">
        <v>1108</v>
      </c>
    </row>
    <row r="550" spans="1:51" s="13" customFormat="1" ht="12">
      <c r="A550" s="463"/>
      <c r="B550" s="464"/>
      <c r="C550" s="463"/>
      <c r="D550" s="465" t="s">
        <v>150</v>
      </c>
      <c r="E550" s="466" t="s">
        <v>1</v>
      </c>
      <c r="F550" s="467" t="s">
        <v>884</v>
      </c>
      <c r="G550" s="463"/>
      <c r="H550" s="468">
        <v>154.1</v>
      </c>
      <c r="I550" s="463"/>
      <c r="J550" s="463"/>
      <c r="K550" s="463"/>
      <c r="L550" s="464"/>
      <c r="M550" s="469"/>
      <c r="N550" s="470"/>
      <c r="O550" s="470"/>
      <c r="P550" s="470"/>
      <c r="Q550" s="470"/>
      <c r="R550" s="470"/>
      <c r="S550" s="470"/>
      <c r="T550" s="471"/>
      <c r="U550" s="463"/>
      <c r="V550" s="463"/>
      <c r="AT550" s="95" t="s">
        <v>150</v>
      </c>
      <c r="AU550" s="95" t="s">
        <v>86</v>
      </c>
      <c r="AV550" s="13" t="s">
        <v>86</v>
      </c>
      <c r="AW550" s="13" t="s">
        <v>32</v>
      </c>
      <c r="AX550" s="13" t="s">
        <v>84</v>
      </c>
      <c r="AY550" s="95" t="s">
        <v>141</v>
      </c>
    </row>
    <row r="551" spans="1:65" s="2" customFormat="1" ht="24">
      <c r="A551" s="377"/>
      <c r="B551" s="378"/>
      <c r="C551" s="452" t="s">
        <v>1109</v>
      </c>
      <c r="D551" s="452" t="s">
        <v>143</v>
      </c>
      <c r="E551" s="453" t="s">
        <v>1110</v>
      </c>
      <c r="F551" s="454" t="s">
        <v>1111</v>
      </c>
      <c r="G551" s="455" t="s">
        <v>725</v>
      </c>
      <c r="H551" s="102"/>
      <c r="I551" s="92"/>
      <c r="J551" s="457">
        <f>ROUND(I551*H551,2)</f>
        <v>0</v>
      </c>
      <c r="K551" s="454" t="s">
        <v>147</v>
      </c>
      <c r="L551" s="378"/>
      <c r="M551" s="458" t="s">
        <v>1</v>
      </c>
      <c r="N551" s="459" t="s">
        <v>41</v>
      </c>
      <c r="O551" s="460"/>
      <c r="P551" s="461">
        <f>O551*H551</f>
        <v>0</v>
      </c>
      <c r="Q551" s="461">
        <v>0</v>
      </c>
      <c r="R551" s="461">
        <f>Q551*H551</f>
        <v>0</v>
      </c>
      <c r="S551" s="461">
        <v>0</v>
      </c>
      <c r="T551" s="462">
        <f>S551*H551</f>
        <v>0</v>
      </c>
      <c r="U551" s="377"/>
      <c r="V551" s="377"/>
      <c r="W551" s="31"/>
      <c r="X551" s="31"/>
      <c r="Y551" s="31"/>
      <c r="Z551" s="31"/>
      <c r="AA551" s="31"/>
      <c r="AB551" s="31"/>
      <c r="AC551" s="31"/>
      <c r="AD551" s="31"/>
      <c r="AE551" s="31"/>
      <c r="AR551" s="93" t="s">
        <v>214</v>
      </c>
      <c r="AT551" s="93" t="s">
        <v>143</v>
      </c>
      <c r="AU551" s="93" t="s">
        <v>86</v>
      </c>
      <c r="AY551" s="17" t="s">
        <v>141</v>
      </c>
      <c r="BE551" s="94">
        <f>IF(N551="základní",J551,0)</f>
        <v>0</v>
      </c>
      <c r="BF551" s="94">
        <f>IF(N551="snížená",J551,0)</f>
        <v>0</v>
      </c>
      <c r="BG551" s="94">
        <f>IF(N551="zákl. přenesená",J551,0)</f>
        <v>0</v>
      </c>
      <c r="BH551" s="94">
        <f>IF(N551="sníž. přenesená",J551,0)</f>
        <v>0</v>
      </c>
      <c r="BI551" s="94">
        <f>IF(N551="nulová",J551,0)</f>
        <v>0</v>
      </c>
      <c r="BJ551" s="17" t="s">
        <v>84</v>
      </c>
      <c r="BK551" s="94">
        <f>ROUND(I551*H551,2)</f>
        <v>0</v>
      </c>
      <c r="BL551" s="17" t="s">
        <v>214</v>
      </c>
      <c r="BM551" s="93" t="s">
        <v>1112</v>
      </c>
    </row>
    <row r="552" spans="1:63" s="12" customFormat="1" ht="22.9" customHeight="1">
      <c r="A552" s="369"/>
      <c r="B552" s="442"/>
      <c r="C552" s="369"/>
      <c r="D552" s="443" t="s">
        <v>75</v>
      </c>
      <c r="E552" s="450" t="s">
        <v>1113</v>
      </c>
      <c r="F552" s="450" t="s">
        <v>1114</v>
      </c>
      <c r="G552" s="369"/>
      <c r="H552" s="369"/>
      <c r="I552" s="369"/>
      <c r="J552" s="451">
        <f>BK552</f>
        <v>0</v>
      </c>
      <c r="K552" s="369"/>
      <c r="L552" s="442"/>
      <c r="M552" s="446"/>
      <c r="N552" s="447"/>
      <c r="O552" s="447"/>
      <c r="P552" s="448">
        <f>SUM(P553:P565)</f>
        <v>0</v>
      </c>
      <c r="Q552" s="447"/>
      <c r="R552" s="448">
        <f>SUM(R553:R565)</f>
        <v>44.9206852</v>
      </c>
      <c r="S552" s="447"/>
      <c r="T552" s="449">
        <f>SUM(T553:T565)</f>
        <v>0</v>
      </c>
      <c r="U552" s="369"/>
      <c r="V552" s="369"/>
      <c r="AR552" s="88" t="s">
        <v>86</v>
      </c>
      <c r="AT552" s="90" t="s">
        <v>75</v>
      </c>
      <c r="AU552" s="90" t="s">
        <v>84</v>
      </c>
      <c r="AY552" s="88" t="s">
        <v>141</v>
      </c>
      <c r="BK552" s="91">
        <f>SUM(BK553:BK565)</f>
        <v>0</v>
      </c>
    </row>
    <row r="553" spans="1:65" s="2" customFormat="1" ht="24">
      <c r="A553" s="377"/>
      <c r="B553" s="378"/>
      <c r="C553" s="452" t="s">
        <v>1115</v>
      </c>
      <c r="D553" s="452" t="s">
        <v>143</v>
      </c>
      <c r="E553" s="453" t="s">
        <v>1116</v>
      </c>
      <c r="F553" s="454" t="s">
        <v>2071</v>
      </c>
      <c r="G553" s="455" t="s">
        <v>222</v>
      </c>
      <c r="H553" s="456">
        <v>568</v>
      </c>
      <c r="I553" s="92"/>
      <c r="J553" s="457">
        <f>ROUND(I553*H553,2)</f>
        <v>0</v>
      </c>
      <c r="K553" s="454" t="s">
        <v>147</v>
      </c>
      <c r="L553" s="378"/>
      <c r="M553" s="458" t="s">
        <v>1</v>
      </c>
      <c r="N553" s="459" t="s">
        <v>41</v>
      </c>
      <c r="O553" s="460"/>
      <c r="P553" s="461">
        <f>O553*H553</f>
        <v>0</v>
      </c>
      <c r="Q553" s="461">
        <v>0.078</v>
      </c>
      <c r="R553" s="461">
        <f>Q553*H553</f>
        <v>44.304</v>
      </c>
      <c r="S553" s="461">
        <v>0</v>
      </c>
      <c r="T553" s="462">
        <f>S553*H553</f>
        <v>0</v>
      </c>
      <c r="U553" s="377"/>
      <c r="V553" s="377"/>
      <c r="W553" s="31"/>
      <c r="X553" s="31"/>
      <c r="Y553" s="31"/>
      <c r="Z553" s="31"/>
      <c r="AA553" s="31"/>
      <c r="AB553" s="31"/>
      <c r="AC553" s="31"/>
      <c r="AD553" s="31"/>
      <c r="AE553" s="31"/>
      <c r="AR553" s="93" t="s">
        <v>214</v>
      </c>
      <c r="AT553" s="93" t="s">
        <v>143</v>
      </c>
      <c r="AU553" s="93" t="s">
        <v>86</v>
      </c>
      <c r="AY553" s="17" t="s">
        <v>141</v>
      </c>
      <c r="BE553" s="94">
        <f>IF(N553="základní",J553,0)</f>
        <v>0</v>
      </c>
      <c r="BF553" s="94">
        <f>IF(N553="snížená",J553,0)</f>
        <v>0</v>
      </c>
      <c r="BG553" s="94">
        <f>IF(N553="zákl. přenesená",J553,0)</f>
        <v>0</v>
      </c>
      <c r="BH553" s="94">
        <f>IF(N553="sníž. přenesená",J553,0)</f>
        <v>0</v>
      </c>
      <c r="BI553" s="94">
        <f>IF(N553="nulová",J553,0)</f>
        <v>0</v>
      </c>
      <c r="BJ553" s="17" t="s">
        <v>84</v>
      </c>
      <c r="BK553" s="94">
        <f>ROUND(I553*H553,2)</f>
        <v>0</v>
      </c>
      <c r="BL553" s="17" t="s">
        <v>214</v>
      </c>
      <c r="BM553" s="93" t="s">
        <v>1117</v>
      </c>
    </row>
    <row r="554" spans="1:65" s="2" customFormat="1" ht="33" customHeight="1">
      <c r="A554" s="377"/>
      <c r="B554" s="378"/>
      <c r="C554" s="452" t="s">
        <v>1118</v>
      </c>
      <c r="D554" s="452" t="s">
        <v>143</v>
      </c>
      <c r="E554" s="453" t="s">
        <v>1119</v>
      </c>
      <c r="F554" s="454" t="s">
        <v>2072</v>
      </c>
      <c r="G554" s="455" t="s">
        <v>331</v>
      </c>
      <c r="H554" s="456">
        <v>36</v>
      </c>
      <c r="I554" s="92"/>
      <c r="J554" s="457">
        <f>ROUND(I554*H554,2)</f>
        <v>0</v>
      </c>
      <c r="K554" s="454" t="s">
        <v>147</v>
      </c>
      <c r="L554" s="378"/>
      <c r="M554" s="458" t="s">
        <v>1</v>
      </c>
      <c r="N554" s="459" t="s">
        <v>41</v>
      </c>
      <c r="O554" s="460"/>
      <c r="P554" s="461">
        <f>O554*H554</f>
        <v>0</v>
      </c>
      <c r="Q554" s="461">
        <v>0.00887</v>
      </c>
      <c r="R554" s="461">
        <f>Q554*H554</f>
        <v>0.31932</v>
      </c>
      <c r="S554" s="461">
        <v>0</v>
      </c>
      <c r="T554" s="462">
        <f>S554*H554</f>
        <v>0</v>
      </c>
      <c r="U554" s="377"/>
      <c r="V554" s="377"/>
      <c r="W554" s="31"/>
      <c r="X554" s="31"/>
      <c r="Y554" s="31"/>
      <c r="Z554" s="31"/>
      <c r="AA554" s="31"/>
      <c r="AB554" s="31"/>
      <c r="AC554" s="31"/>
      <c r="AD554" s="31"/>
      <c r="AE554" s="31"/>
      <c r="AR554" s="93" t="s">
        <v>214</v>
      </c>
      <c r="AT554" s="93" t="s">
        <v>143</v>
      </c>
      <c r="AU554" s="93" t="s">
        <v>86</v>
      </c>
      <c r="AY554" s="17" t="s">
        <v>141</v>
      </c>
      <c r="BE554" s="94">
        <f>IF(N554="základní",J554,0)</f>
        <v>0</v>
      </c>
      <c r="BF554" s="94">
        <f>IF(N554="snížená",J554,0)</f>
        <v>0</v>
      </c>
      <c r="BG554" s="94">
        <f>IF(N554="zákl. přenesená",J554,0)</f>
        <v>0</v>
      </c>
      <c r="BH554" s="94">
        <f>IF(N554="sníž. přenesená",J554,0)</f>
        <v>0</v>
      </c>
      <c r="BI554" s="94">
        <f>IF(N554="nulová",J554,0)</f>
        <v>0</v>
      </c>
      <c r="BJ554" s="17" t="s">
        <v>84</v>
      </c>
      <c r="BK554" s="94">
        <f>ROUND(I554*H554,2)</f>
        <v>0</v>
      </c>
      <c r="BL554" s="17" t="s">
        <v>214</v>
      </c>
      <c r="BM554" s="93" t="s">
        <v>1120</v>
      </c>
    </row>
    <row r="555" spans="1:65" s="2" customFormat="1" ht="24">
      <c r="A555" s="377"/>
      <c r="B555" s="378"/>
      <c r="C555" s="452" t="s">
        <v>1121</v>
      </c>
      <c r="D555" s="452" t="s">
        <v>143</v>
      </c>
      <c r="E555" s="453" t="s">
        <v>1122</v>
      </c>
      <c r="F555" s="454" t="s">
        <v>1123</v>
      </c>
      <c r="G555" s="455" t="s">
        <v>242</v>
      </c>
      <c r="H555" s="456">
        <v>58</v>
      </c>
      <c r="I555" s="92"/>
      <c r="J555" s="457">
        <f>ROUND(I555*H555,2)</f>
        <v>0</v>
      </c>
      <c r="K555" s="454" t="s">
        <v>147</v>
      </c>
      <c r="L555" s="378"/>
      <c r="M555" s="458" t="s">
        <v>1</v>
      </c>
      <c r="N555" s="459" t="s">
        <v>41</v>
      </c>
      <c r="O555" s="460"/>
      <c r="P555" s="461">
        <f>O555*H555</f>
        <v>0</v>
      </c>
      <c r="Q555" s="461">
        <v>0</v>
      </c>
      <c r="R555" s="461">
        <f>Q555*H555</f>
        <v>0</v>
      </c>
      <c r="S555" s="461">
        <v>0</v>
      </c>
      <c r="T555" s="462">
        <f>S555*H555</f>
        <v>0</v>
      </c>
      <c r="U555" s="377"/>
      <c r="V555" s="377"/>
      <c r="W555" s="31"/>
      <c r="X555" s="31"/>
      <c r="Y555" s="31"/>
      <c r="Z555" s="31"/>
      <c r="AA555" s="31"/>
      <c r="AB555" s="31"/>
      <c r="AC555" s="31"/>
      <c r="AD555" s="31"/>
      <c r="AE555" s="31"/>
      <c r="AR555" s="93" t="s">
        <v>214</v>
      </c>
      <c r="AT555" s="93" t="s">
        <v>143</v>
      </c>
      <c r="AU555" s="93" t="s">
        <v>86</v>
      </c>
      <c r="AY555" s="17" t="s">
        <v>141</v>
      </c>
      <c r="BE555" s="94">
        <f>IF(N555="základní",J555,0)</f>
        <v>0</v>
      </c>
      <c r="BF555" s="94">
        <f>IF(N555="snížená",J555,0)</f>
        <v>0</v>
      </c>
      <c r="BG555" s="94">
        <f>IF(N555="zákl. přenesená",J555,0)</f>
        <v>0</v>
      </c>
      <c r="BH555" s="94">
        <f>IF(N555="sníž. přenesená",J555,0)</f>
        <v>0</v>
      </c>
      <c r="BI555" s="94">
        <f>IF(N555="nulová",J555,0)</f>
        <v>0</v>
      </c>
      <c r="BJ555" s="17" t="s">
        <v>84</v>
      </c>
      <c r="BK555" s="94">
        <f>ROUND(I555*H555,2)</f>
        <v>0</v>
      </c>
      <c r="BL555" s="17" t="s">
        <v>214</v>
      </c>
      <c r="BM555" s="93" t="s">
        <v>1124</v>
      </c>
    </row>
    <row r="556" spans="1:51" s="13" customFormat="1" ht="12">
      <c r="A556" s="463"/>
      <c r="B556" s="464"/>
      <c r="C556" s="463"/>
      <c r="D556" s="465" t="s">
        <v>150</v>
      </c>
      <c r="E556" s="466" t="s">
        <v>1</v>
      </c>
      <c r="F556" s="467" t="s">
        <v>416</v>
      </c>
      <c r="G556" s="463"/>
      <c r="H556" s="468">
        <v>58</v>
      </c>
      <c r="I556" s="96"/>
      <c r="J556" s="463"/>
      <c r="K556" s="463"/>
      <c r="L556" s="464"/>
      <c r="M556" s="469"/>
      <c r="N556" s="470"/>
      <c r="O556" s="470"/>
      <c r="P556" s="470"/>
      <c r="Q556" s="470"/>
      <c r="R556" s="470"/>
      <c r="S556" s="470"/>
      <c r="T556" s="471"/>
      <c r="U556" s="463"/>
      <c r="V556" s="463"/>
      <c r="AT556" s="95" t="s">
        <v>150</v>
      </c>
      <c r="AU556" s="95" t="s">
        <v>86</v>
      </c>
      <c r="AV556" s="13" t="s">
        <v>86</v>
      </c>
      <c r="AW556" s="13" t="s">
        <v>32</v>
      </c>
      <c r="AX556" s="13" t="s">
        <v>84</v>
      </c>
      <c r="AY556" s="95" t="s">
        <v>141</v>
      </c>
    </row>
    <row r="557" spans="1:65" s="2" customFormat="1" ht="16.5" customHeight="1">
      <c r="A557" s="377"/>
      <c r="B557" s="378"/>
      <c r="C557" s="487" t="s">
        <v>1125</v>
      </c>
      <c r="D557" s="487" t="s">
        <v>527</v>
      </c>
      <c r="E557" s="488" t="s">
        <v>1126</v>
      </c>
      <c r="F557" s="489" t="s">
        <v>2073</v>
      </c>
      <c r="G557" s="490" t="s">
        <v>242</v>
      </c>
      <c r="H557" s="491">
        <v>58</v>
      </c>
      <c r="I557" s="101"/>
      <c r="J557" s="492">
        <f>ROUND(I557*H557,2)</f>
        <v>0</v>
      </c>
      <c r="K557" s="489" t="s">
        <v>147</v>
      </c>
      <c r="L557" s="493"/>
      <c r="M557" s="494" t="s">
        <v>1</v>
      </c>
      <c r="N557" s="495" t="s">
        <v>41</v>
      </c>
      <c r="O557" s="460"/>
      <c r="P557" s="461">
        <f>O557*H557</f>
        <v>0</v>
      </c>
      <c r="Q557" s="461">
        <v>0.0022</v>
      </c>
      <c r="R557" s="461">
        <f>Q557*H557</f>
        <v>0.12760000000000002</v>
      </c>
      <c r="S557" s="461">
        <v>0</v>
      </c>
      <c r="T557" s="462">
        <f>S557*H557</f>
        <v>0</v>
      </c>
      <c r="U557" s="377"/>
      <c r="V557" s="377"/>
      <c r="W557" s="31"/>
      <c r="X557" s="31"/>
      <c r="Y557" s="31"/>
      <c r="Z557" s="31"/>
      <c r="AA557" s="31"/>
      <c r="AB557" s="31"/>
      <c r="AC557" s="31"/>
      <c r="AD557" s="31"/>
      <c r="AE557" s="31"/>
      <c r="AR557" s="93" t="s">
        <v>293</v>
      </c>
      <c r="AT557" s="93" t="s">
        <v>527</v>
      </c>
      <c r="AU557" s="93" t="s">
        <v>86</v>
      </c>
      <c r="AY557" s="17" t="s">
        <v>141</v>
      </c>
      <c r="BE557" s="94">
        <f>IF(N557="základní",J557,0)</f>
        <v>0</v>
      </c>
      <c r="BF557" s="94">
        <f>IF(N557="snížená",J557,0)</f>
        <v>0</v>
      </c>
      <c r="BG557" s="94">
        <f>IF(N557="zákl. přenesená",J557,0)</f>
        <v>0</v>
      </c>
      <c r="BH557" s="94">
        <f>IF(N557="sníž. přenesená",J557,0)</f>
        <v>0</v>
      </c>
      <c r="BI557" s="94">
        <f>IF(N557="nulová",J557,0)</f>
        <v>0</v>
      </c>
      <c r="BJ557" s="17" t="s">
        <v>84</v>
      </c>
      <c r="BK557" s="94">
        <f>ROUND(I557*H557,2)</f>
        <v>0</v>
      </c>
      <c r="BL557" s="17" t="s">
        <v>214</v>
      </c>
      <c r="BM557" s="93" t="s">
        <v>1127</v>
      </c>
    </row>
    <row r="558" spans="1:65" s="2" customFormat="1" ht="24">
      <c r="A558" s="377"/>
      <c r="B558" s="378"/>
      <c r="C558" s="452" t="s">
        <v>1128</v>
      </c>
      <c r="D558" s="452" t="s">
        <v>143</v>
      </c>
      <c r="E558" s="453" t="s">
        <v>1129</v>
      </c>
      <c r="F558" s="454" t="s">
        <v>1130</v>
      </c>
      <c r="G558" s="455" t="s">
        <v>222</v>
      </c>
      <c r="H558" s="456">
        <v>755.14</v>
      </c>
      <c r="I558" s="92"/>
      <c r="J558" s="457">
        <f>ROUND(I558*H558,2)</f>
        <v>0</v>
      </c>
      <c r="K558" s="454" t="s">
        <v>147</v>
      </c>
      <c r="L558" s="378"/>
      <c r="M558" s="458" t="s">
        <v>1</v>
      </c>
      <c r="N558" s="459" t="s">
        <v>41</v>
      </c>
      <c r="O558" s="460"/>
      <c r="P558" s="461">
        <f>O558*H558</f>
        <v>0</v>
      </c>
      <c r="Q558" s="461">
        <v>0</v>
      </c>
      <c r="R558" s="461">
        <f>Q558*H558</f>
        <v>0</v>
      </c>
      <c r="S558" s="461">
        <v>0</v>
      </c>
      <c r="T558" s="462">
        <f>S558*H558</f>
        <v>0</v>
      </c>
      <c r="U558" s="377"/>
      <c r="V558" s="377"/>
      <c r="W558" s="31"/>
      <c r="X558" s="31"/>
      <c r="Y558" s="31"/>
      <c r="Z558" s="31"/>
      <c r="AA558" s="31"/>
      <c r="AB558" s="31"/>
      <c r="AC558" s="31"/>
      <c r="AD558" s="31"/>
      <c r="AE558" s="31"/>
      <c r="AR558" s="93" t="s">
        <v>214</v>
      </c>
      <c r="AT558" s="93" t="s">
        <v>143</v>
      </c>
      <c r="AU558" s="93" t="s">
        <v>86</v>
      </c>
      <c r="AY558" s="17" t="s">
        <v>141</v>
      </c>
      <c r="BE558" s="94">
        <f>IF(N558="základní",J558,0)</f>
        <v>0</v>
      </c>
      <c r="BF558" s="94">
        <f>IF(N558="snížená",J558,0)</f>
        <v>0</v>
      </c>
      <c r="BG558" s="94">
        <f>IF(N558="zákl. přenesená",J558,0)</f>
        <v>0</v>
      </c>
      <c r="BH558" s="94">
        <f>IF(N558="sníž. přenesená",J558,0)</f>
        <v>0</v>
      </c>
      <c r="BI558" s="94">
        <f>IF(N558="nulová",J558,0)</f>
        <v>0</v>
      </c>
      <c r="BJ558" s="17" t="s">
        <v>84</v>
      </c>
      <c r="BK558" s="94">
        <f>ROUND(I558*H558,2)</f>
        <v>0</v>
      </c>
      <c r="BL558" s="17" t="s">
        <v>214</v>
      </c>
      <c r="BM558" s="93" t="s">
        <v>1131</v>
      </c>
    </row>
    <row r="559" spans="1:51" s="13" customFormat="1" ht="12">
      <c r="A559" s="463"/>
      <c r="B559" s="464"/>
      <c r="C559" s="463"/>
      <c r="D559" s="465" t="s">
        <v>150</v>
      </c>
      <c r="E559" s="466" t="s">
        <v>1</v>
      </c>
      <c r="F559" s="467" t="s">
        <v>1132</v>
      </c>
      <c r="G559" s="463"/>
      <c r="H559" s="468">
        <v>755.14</v>
      </c>
      <c r="I559" s="96"/>
      <c r="J559" s="463"/>
      <c r="K559" s="463"/>
      <c r="L559" s="464"/>
      <c r="M559" s="469"/>
      <c r="N559" s="470"/>
      <c r="O559" s="470"/>
      <c r="P559" s="470"/>
      <c r="Q559" s="470"/>
      <c r="R559" s="470"/>
      <c r="S559" s="470"/>
      <c r="T559" s="471"/>
      <c r="U559" s="463"/>
      <c r="V559" s="463"/>
      <c r="AT559" s="95" t="s">
        <v>150</v>
      </c>
      <c r="AU559" s="95" t="s">
        <v>86</v>
      </c>
      <c r="AV559" s="13" t="s">
        <v>86</v>
      </c>
      <c r="AW559" s="13" t="s">
        <v>32</v>
      </c>
      <c r="AX559" s="13" t="s">
        <v>84</v>
      </c>
      <c r="AY559" s="95" t="s">
        <v>141</v>
      </c>
    </row>
    <row r="560" spans="1:65" s="2" customFormat="1" ht="33" customHeight="1">
      <c r="A560" s="377"/>
      <c r="B560" s="378"/>
      <c r="C560" s="487" t="s">
        <v>1133</v>
      </c>
      <c r="D560" s="487" t="s">
        <v>527</v>
      </c>
      <c r="E560" s="488" t="s">
        <v>1134</v>
      </c>
      <c r="F560" s="489" t="s">
        <v>1135</v>
      </c>
      <c r="G560" s="490" t="s">
        <v>222</v>
      </c>
      <c r="H560" s="491">
        <v>830.654</v>
      </c>
      <c r="I560" s="101"/>
      <c r="J560" s="492">
        <f>ROUND(I560*H560,2)</f>
        <v>0</v>
      </c>
      <c r="K560" s="489" t="s">
        <v>147</v>
      </c>
      <c r="L560" s="493"/>
      <c r="M560" s="494" t="s">
        <v>1</v>
      </c>
      <c r="N560" s="495" t="s">
        <v>41</v>
      </c>
      <c r="O560" s="460"/>
      <c r="P560" s="461">
        <f>O560*H560</f>
        <v>0</v>
      </c>
      <c r="Q560" s="461">
        <v>0.0002</v>
      </c>
      <c r="R560" s="461">
        <f>Q560*H560</f>
        <v>0.1661308</v>
      </c>
      <c r="S560" s="461">
        <v>0</v>
      </c>
      <c r="T560" s="462">
        <f>S560*H560</f>
        <v>0</v>
      </c>
      <c r="U560" s="377"/>
      <c r="V560" s="377"/>
      <c r="W560" s="31"/>
      <c r="X560" s="31"/>
      <c r="Y560" s="31"/>
      <c r="Z560" s="31"/>
      <c r="AA560" s="31"/>
      <c r="AB560" s="31"/>
      <c r="AC560" s="31"/>
      <c r="AD560" s="31"/>
      <c r="AE560" s="31"/>
      <c r="AR560" s="93" t="s">
        <v>293</v>
      </c>
      <c r="AT560" s="93" t="s">
        <v>527</v>
      </c>
      <c r="AU560" s="93" t="s">
        <v>86</v>
      </c>
      <c r="AY560" s="17" t="s">
        <v>141</v>
      </c>
      <c r="BE560" s="94">
        <f>IF(N560="základní",J560,0)</f>
        <v>0</v>
      </c>
      <c r="BF560" s="94">
        <f>IF(N560="snížená",J560,0)</f>
        <v>0</v>
      </c>
      <c r="BG560" s="94">
        <f>IF(N560="zákl. přenesená",J560,0)</f>
        <v>0</v>
      </c>
      <c r="BH560" s="94">
        <f>IF(N560="sníž. přenesená",J560,0)</f>
        <v>0</v>
      </c>
      <c r="BI560" s="94">
        <f>IF(N560="nulová",J560,0)</f>
        <v>0</v>
      </c>
      <c r="BJ560" s="17" t="s">
        <v>84</v>
      </c>
      <c r="BK560" s="94">
        <f>ROUND(I560*H560,2)</f>
        <v>0</v>
      </c>
      <c r="BL560" s="17" t="s">
        <v>214</v>
      </c>
      <c r="BM560" s="93" t="s">
        <v>1136</v>
      </c>
    </row>
    <row r="561" spans="1:51" s="13" customFormat="1" ht="12">
      <c r="A561" s="463"/>
      <c r="B561" s="464"/>
      <c r="C561" s="463"/>
      <c r="D561" s="465" t="s">
        <v>150</v>
      </c>
      <c r="E561" s="463"/>
      <c r="F561" s="467" t="s">
        <v>1137</v>
      </c>
      <c r="G561" s="463"/>
      <c r="H561" s="468">
        <v>830.654</v>
      </c>
      <c r="I561" s="96"/>
      <c r="J561" s="463"/>
      <c r="K561" s="463"/>
      <c r="L561" s="464"/>
      <c r="M561" s="469"/>
      <c r="N561" s="470"/>
      <c r="O561" s="470"/>
      <c r="P561" s="470"/>
      <c r="Q561" s="470"/>
      <c r="R561" s="470"/>
      <c r="S561" s="470"/>
      <c r="T561" s="471"/>
      <c r="U561" s="463"/>
      <c r="V561" s="463"/>
      <c r="AT561" s="95" t="s">
        <v>150</v>
      </c>
      <c r="AU561" s="95" t="s">
        <v>86</v>
      </c>
      <c r="AV561" s="13" t="s">
        <v>86</v>
      </c>
      <c r="AW561" s="13" t="s">
        <v>3</v>
      </c>
      <c r="AX561" s="13" t="s">
        <v>84</v>
      </c>
      <c r="AY561" s="95" t="s">
        <v>141</v>
      </c>
    </row>
    <row r="562" spans="1:65" s="2" customFormat="1" ht="36">
      <c r="A562" s="377"/>
      <c r="B562" s="378"/>
      <c r="C562" s="452" t="s">
        <v>1138</v>
      </c>
      <c r="D562" s="452" t="s">
        <v>143</v>
      </c>
      <c r="E562" s="453" t="s">
        <v>1139</v>
      </c>
      <c r="F562" s="454" t="s">
        <v>1140</v>
      </c>
      <c r="G562" s="455" t="s">
        <v>222</v>
      </c>
      <c r="H562" s="456">
        <v>33.04</v>
      </c>
      <c r="I562" s="92"/>
      <c r="J562" s="457">
        <f>ROUND(I562*H562,2)</f>
        <v>0</v>
      </c>
      <c r="K562" s="454" t="s">
        <v>147</v>
      </c>
      <c r="L562" s="378"/>
      <c r="M562" s="458" t="s">
        <v>1</v>
      </c>
      <c r="N562" s="459" t="s">
        <v>41</v>
      </c>
      <c r="O562" s="460"/>
      <c r="P562" s="461">
        <f>O562*H562</f>
        <v>0</v>
      </c>
      <c r="Q562" s="461">
        <v>0</v>
      </c>
      <c r="R562" s="461">
        <f>Q562*H562</f>
        <v>0</v>
      </c>
      <c r="S562" s="461">
        <v>0</v>
      </c>
      <c r="T562" s="462">
        <f>S562*H562</f>
        <v>0</v>
      </c>
      <c r="U562" s="377"/>
      <c r="V562" s="377"/>
      <c r="W562" s="31"/>
      <c r="X562" s="31"/>
      <c r="Y562" s="31"/>
      <c r="Z562" s="31"/>
      <c r="AA562" s="31"/>
      <c r="AB562" s="31"/>
      <c r="AC562" s="31"/>
      <c r="AD562" s="31"/>
      <c r="AE562" s="31"/>
      <c r="AR562" s="93" t="s">
        <v>214</v>
      </c>
      <c r="AT562" s="93" t="s">
        <v>143</v>
      </c>
      <c r="AU562" s="93" t="s">
        <v>86</v>
      </c>
      <c r="AY562" s="17" t="s">
        <v>141</v>
      </c>
      <c r="BE562" s="94">
        <f>IF(N562="základní",J562,0)</f>
        <v>0</v>
      </c>
      <c r="BF562" s="94">
        <f>IF(N562="snížená",J562,0)</f>
        <v>0</v>
      </c>
      <c r="BG562" s="94">
        <f>IF(N562="zákl. přenesená",J562,0)</f>
        <v>0</v>
      </c>
      <c r="BH562" s="94">
        <f>IF(N562="sníž. přenesená",J562,0)</f>
        <v>0</v>
      </c>
      <c r="BI562" s="94">
        <f>IF(N562="nulová",J562,0)</f>
        <v>0</v>
      </c>
      <c r="BJ562" s="17" t="s">
        <v>84</v>
      </c>
      <c r="BK562" s="94">
        <f>ROUND(I562*H562,2)</f>
        <v>0</v>
      </c>
      <c r="BL562" s="17" t="s">
        <v>214</v>
      </c>
      <c r="BM562" s="93" t="s">
        <v>1141</v>
      </c>
    </row>
    <row r="563" spans="1:65" s="2" customFormat="1" ht="16.5" customHeight="1">
      <c r="A563" s="377"/>
      <c r="B563" s="378"/>
      <c r="C563" s="487" t="s">
        <v>1142</v>
      </c>
      <c r="D563" s="487" t="s">
        <v>527</v>
      </c>
      <c r="E563" s="488" t="s">
        <v>1143</v>
      </c>
      <c r="F563" s="489" t="s">
        <v>1144</v>
      </c>
      <c r="G563" s="490" t="s">
        <v>222</v>
      </c>
      <c r="H563" s="491">
        <v>36.344</v>
      </c>
      <c r="I563" s="101"/>
      <c r="J563" s="492">
        <f>ROUND(I563*H563,2)</f>
        <v>0</v>
      </c>
      <c r="K563" s="489" t="s">
        <v>1</v>
      </c>
      <c r="L563" s="493"/>
      <c r="M563" s="494" t="s">
        <v>1</v>
      </c>
      <c r="N563" s="495" t="s">
        <v>41</v>
      </c>
      <c r="O563" s="460"/>
      <c r="P563" s="461">
        <f>O563*H563</f>
        <v>0</v>
      </c>
      <c r="Q563" s="461">
        <v>0.0001</v>
      </c>
      <c r="R563" s="461">
        <f>Q563*H563</f>
        <v>0.0036344000000000003</v>
      </c>
      <c r="S563" s="461">
        <v>0</v>
      </c>
      <c r="T563" s="462">
        <f>S563*H563</f>
        <v>0</v>
      </c>
      <c r="U563" s="377"/>
      <c r="V563" s="377"/>
      <c r="W563" s="31"/>
      <c r="X563" s="31"/>
      <c r="Y563" s="31"/>
      <c r="Z563" s="31"/>
      <c r="AA563" s="31"/>
      <c r="AB563" s="31"/>
      <c r="AC563" s="31"/>
      <c r="AD563" s="31"/>
      <c r="AE563" s="31"/>
      <c r="AR563" s="93" t="s">
        <v>293</v>
      </c>
      <c r="AT563" s="93" t="s">
        <v>527</v>
      </c>
      <c r="AU563" s="93" t="s">
        <v>86</v>
      </c>
      <c r="AY563" s="17" t="s">
        <v>141</v>
      </c>
      <c r="BE563" s="94">
        <f>IF(N563="základní",J563,0)</f>
        <v>0</v>
      </c>
      <c r="BF563" s="94">
        <f>IF(N563="snížená",J563,0)</f>
        <v>0</v>
      </c>
      <c r="BG563" s="94">
        <f>IF(N563="zákl. přenesená",J563,0)</f>
        <v>0</v>
      </c>
      <c r="BH563" s="94">
        <f>IF(N563="sníž. přenesená",J563,0)</f>
        <v>0</v>
      </c>
      <c r="BI563" s="94">
        <f>IF(N563="nulová",J563,0)</f>
        <v>0</v>
      </c>
      <c r="BJ563" s="17" t="s">
        <v>84</v>
      </c>
      <c r="BK563" s="94">
        <f>ROUND(I563*H563,2)</f>
        <v>0</v>
      </c>
      <c r="BL563" s="17" t="s">
        <v>214</v>
      </c>
      <c r="BM563" s="93" t="s">
        <v>1145</v>
      </c>
    </row>
    <row r="564" spans="1:51" s="13" customFormat="1" ht="12">
      <c r="A564" s="463"/>
      <c r="B564" s="464"/>
      <c r="C564" s="463"/>
      <c r="D564" s="465" t="s">
        <v>150</v>
      </c>
      <c r="E564" s="463"/>
      <c r="F564" s="467" t="s">
        <v>1146</v>
      </c>
      <c r="G564" s="463"/>
      <c r="H564" s="468">
        <v>36.344</v>
      </c>
      <c r="I564" s="463"/>
      <c r="J564" s="463"/>
      <c r="K564" s="463"/>
      <c r="L564" s="464"/>
      <c r="M564" s="469"/>
      <c r="N564" s="470"/>
      <c r="O564" s="470"/>
      <c r="P564" s="470"/>
      <c r="Q564" s="470"/>
      <c r="R564" s="470"/>
      <c r="S564" s="470"/>
      <c r="T564" s="471"/>
      <c r="U564" s="463"/>
      <c r="V564" s="463"/>
      <c r="AT564" s="95" t="s">
        <v>150</v>
      </c>
      <c r="AU564" s="95" t="s">
        <v>86</v>
      </c>
      <c r="AV564" s="13" t="s">
        <v>86</v>
      </c>
      <c r="AW564" s="13" t="s">
        <v>3</v>
      </c>
      <c r="AX564" s="13" t="s">
        <v>84</v>
      </c>
      <c r="AY564" s="95" t="s">
        <v>141</v>
      </c>
    </row>
    <row r="565" spans="1:65" s="2" customFormat="1" ht="24">
      <c r="A565" s="377"/>
      <c r="B565" s="378"/>
      <c r="C565" s="452" t="s">
        <v>1147</v>
      </c>
      <c r="D565" s="452" t="s">
        <v>143</v>
      </c>
      <c r="E565" s="453" t="s">
        <v>1148</v>
      </c>
      <c r="F565" s="454" t="s">
        <v>1149</v>
      </c>
      <c r="G565" s="455" t="s">
        <v>725</v>
      </c>
      <c r="H565" s="102"/>
      <c r="I565" s="92"/>
      <c r="J565" s="457">
        <f>ROUND(I565*H565,2)</f>
        <v>0</v>
      </c>
      <c r="K565" s="454" t="s">
        <v>147</v>
      </c>
      <c r="L565" s="378"/>
      <c r="M565" s="458" t="s">
        <v>1</v>
      </c>
      <c r="N565" s="459" t="s">
        <v>41</v>
      </c>
      <c r="O565" s="460"/>
      <c r="P565" s="461">
        <f>O565*H565</f>
        <v>0</v>
      </c>
      <c r="Q565" s="461">
        <v>0</v>
      </c>
      <c r="R565" s="461">
        <f>Q565*H565</f>
        <v>0</v>
      </c>
      <c r="S565" s="461">
        <v>0</v>
      </c>
      <c r="T565" s="462">
        <f>S565*H565</f>
        <v>0</v>
      </c>
      <c r="U565" s="377"/>
      <c r="V565" s="377"/>
      <c r="W565" s="31"/>
      <c r="X565" s="31"/>
      <c r="Y565" s="31"/>
      <c r="Z565" s="31"/>
      <c r="AA565" s="31"/>
      <c r="AB565" s="31"/>
      <c r="AC565" s="31"/>
      <c r="AD565" s="31"/>
      <c r="AE565" s="31"/>
      <c r="AR565" s="93" t="s">
        <v>214</v>
      </c>
      <c r="AT565" s="93" t="s">
        <v>143</v>
      </c>
      <c r="AU565" s="93" t="s">
        <v>86</v>
      </c>
      <c r="AY565" s="17" t="s">
        <v>141</v>
      </c>
      <c r="BE565" s="94">
        <f>IF(N565="základní",J565,0)</f>
        <v>0</v>
      </c>
      <c r="BF565" s="94">
        <f>IF(N565="snížená",J565,0)</f>
        <v>0</v>
      </c>
      <c r="BG565" s="94">
        <f>IF(N565="zákl. přenesená",J565,0)</f>
        <v>0</v>
      </c>
      <c r="BH565" s="94">
        <f>IF(N565="sníž. přenesená",J565,0)</f>
        <v>0</v>
      </c>
      <c r="BI565" s="94">
        <f>IF(N565="nulová",J565,0)</f>
        <v>0</v>
      </c>
      <c r="BJ565" s="17" t="s">
        <v>84</v>
      </c>
      <c r="BK565" s="94">
        <f>ROUND(I565*H565,2)</f>
        <v>0</v>
      </c>
      <c r="BL565" s="17" t="s">
        <v>214</v>
      </c>
      <c r="BM565" s="93" t="s">
        <v>1150</v>
      </c>
    </row>
    <row r="566" spans="1:63" s="12" customFormat="1" ht="22.9" customHeight="1">
      <c r="A566" s="369"/>
      <c r="B566" s="442"/>
      <c r="C566" s="369"/>
      <c r="D566" s="443" t="s">
        <v>75</v>
      </c>
      <c r="E566" s="450" t="s">
        <v>1151</v>
      </c>
      <c r="F566" s="450" t="s">
        <v>1152</v>
      </c>
      <c r="G566" s="369"/>
      <c r="H566" s="369"/>
      <c r="I566" s="369"/>
      <c r="J566" s="451">
        <f>BK566</f>
        <v>0</v>
      </c>
      <c r="K566" s="369"/>
      <c r="L566" s="442"/>
      <c r="M566" s="446"/>
      <c r="N566" s="447"/>
      <c r="O566" s="447"/>
      <c r="P566" s="448">
        <f>SUM(P567:P592)</f>
        <v>0</v>
      </c>
      <c r="Q566" s="447"/>
      <c r="R566" s="448">
        <f>SUM(R567:R592)</f>
        <v>0</v>
      </c>
      <c r="S566" s="447"/>
      <c r="T566" s="449">
        <f>SUM(T567:T592)</f>
        <v>0</v>
      </c>
      <c r="U566" s="369"/>
      <c r="V566" s="369"/>
      <c r="AR566" s="88" t="s">
        <v>86</v>
      </c>
      <c r="AT566" s="90" t="s">
        <v>75</v>
      </c>
      <c r="AU566" s="90" t="s">
        <v>84</v>
      </c>
      <c r="AY566" s="88" t="s">
        <v>141</v>
      </c>
      <c r="BK566" s="91">
        <f>SUM(BK567:BK592)</f>
        <v>0</v>
      </c>
    </row>
    <row r="567" spans="1:65" s="2" customFormat="1" ht="24">
      <c r="A567" s="377"/>
      <c r="B567" s="378"/>
      <c r="C567" s="452" t="s">
        <v>1153</v>
      </c>
      <c r="D567" s="452" t="s">
        <v>143</v>
      </c>
      <c r="E567" s="453" t="s">
        <v>1154</v>
      </c>
      <c r="F567" s="454" t="s">
        <v>1155</v>
      </c>
      <c r="G567" s="455" t="s">
        <v>222</v>
      </c>
      <c r="H567" s="456">
        <v>113.46</v>
      </c>
      <c r="I567" s="92"/>
      <c r="J567" s="457">
        <f>ROUND(I567*H567,2)</f>
        <v>0</v>
      </c>
      <c r="K567" s="454" t="s">
        <v>1</v>
      </c>
      <c r="L567" s="378"/>
      <c r="M567" s="458" t="s">
        <v>1</v>
      </c>
      <c r="N567" s="459" t="s">
        <v>41</v>
      </c>
      <c r="O567" s="460"/>
      <c r="P567" s="461">
        <f>O567*H567</f>
        <v>0</v>
      </c>
      <c r="Q567" s="461">
        <v>0</v>
      </c>
      <c r="R567" s="461">
        <f>Q567*H567</f>
        <v>0</v>
      </c>
      <c r="S567" s="461">
        <v>0</v>
      </c>
      <c r="T567" s="462">
        <f>S567*H567</f>
        <v>0</v>
      </c>
      <c r="U567" s="377"/>
      <c r="V567" s="377"/>
      <c r="W567" s="31"/>
      <c r="X567" s="31"/>
      <c r="Y567" s="31"/>
      <c r="Z567" s="31"/>
      <c r="AA567" s="31"/>
      <c r="AB567" s="31"/>
      <c r="AC567" s="31"/>
      <c r="AD567" s="31"/>
      <c r="AE567" s="31"/>
      <c r="AR567" s="93" t="s">
        <v>214</v>
      </c>
      <c r="AT567" s="93" t="s">
        <v>143</v>
      </c>
      <c r="AU567" s="93" t="s">
        <v>86</v>
      </c>
      <c r="AY567" s="17" t="s">
        <v>141</v>
      </c>
      <c r="BE567" s="94">
        <f>IF(N567="základní",J567,0)</f>
        <v>0</v>
      </c>
      <c r="BF567" s="94">
        <f>IF(N567="snížená",J567,0)</f>
        <v>0</v>
      </c>
      <c r="BG567" s="94">
        <f>IF(N567="zákl. přenesená",J567,0)</f>
        <v>0</v>
      </c>
      <c r="BH567" s="94">
        <f>IF(N567="sníž. přenesená",J567,0)</f>
        <v>0</v>
      </c>
      <c r="BI567" s="94">
        <f>IF(N567="nulová",J567,0)</f>
        <v>0</v>
      </c>
      <c r="BJ567" s="17" t="s">
        <v>84</v>
      </c>
      <c r="BK567" s="94">
        <f>ROUND(I567*H567,2)</f>
        <v>0</v>
      </c>
      <c r="BL567" s="17" t="s">
        <v>214</v>
      </c>
      <c r="BM567" s="93" t="s">
        <v>1156</v>
      </c>
    </row>
    <row r="568" spans="1:51" s="13" customFormat="1" ht="22.5">
      <c r="A568" s="463"/>
      <c r="B568" s="464"/>
      <c r="C568" s="463"/>
      <c r="D568" s="465" t="s">
        <v>150</v>
      </c>
      <c r="E568" s="466" t="s">
        <v>1</v>
      </c>
      <c r="F568" s="467" t="s">
        <v>1157</v>
      </c>
      <c r="G568" s="463"/>
      <c r="H568" s="468">
        <v>78.875</v>
      </c>
      <c r="I568" s="96"/>
      <c r="J568" s="463"/>
      <c r="K568" s="463"/>
      <c r="L568" s="464"/>
      <c r="M568" s="469"/>
      <c r="N568" s="470"/>
      <c r="O568" s="470"/>
      <c r="P568" s="470"/>
      <c r="Q568" s="470"/>
      <c r="R568" s="470"/>
      <c r="S568" s="470"/>
      <c r="T568" s="471"/>
      <c r="U568" s="463"/>
      <c r="V568" s="463"/>
      <c r="AT568" s="95" t="s">
        <v>150</v>
      </c>
      <c r="AU568" s="95" t="s">
        <v>86</v>
      </c>
      <c r="AV568" s="13" t="s">
        <v>86</v>
      </c>
      <c r="AW568" s="13" t="s">
        <v>32</v>
      </c>
      <c r="AX568" s="13" t="s">
        <v>76</v>
      </c>
      <c r="AY568" s="95" t="s">
        <v>141</v>
      </c>
    </row>
    <row r="569" spans="1:51" s="13" customFormat="1" ht="12">
      <c r="A569" s="463"/>
      <c r="B569" s="464"/>
      <c r="C569" s="463"/>
      <c r="D569" s="465" t="s">
        <v>150</v>
      </c>
      <c r="E569" s="466" t="s">
        <v>1</v>
      </c>
      <c r="F569" s="467" t="s">
        <v>1158</v>
      </c>
      <c r="G569" s="463"/>
      <c r="H569" s="468">
        <v>44.185</v>
      </c>
      <c r="I569" s="96"/>
      <c r="J569" s="463"/>
      <c r="K569" s="463"/>
      <c r="L569" s="464"/>
      <c r="M569" s="469"/>
      <c r="N569" s="470"/>
      <c r="O569" s="470"/>
      <c r="P569" s="470"/>
      <c r="Q569" s="470"/>
      <c r="R569" s="470"/>
      <c r="S569" s="470"/>
      <c r="T569" s="471"/>
      <c r="U569" s="463"/>
      <c r="V569" s="463"/>
      <c r="AT569" s="95" t="s">
        <v>150</v>
      </c>
      <c r="AU569" s="95" t="s">
        <v>86</v>
      </c>
      <c r="AV569" s="13" t="s">
        <v>86</v>
      </c>
      <c r="AW569" s="13" t="s">
        <v>32</v>
      </c>
      <c r="AX569" s="13" t="s">
        <v>76</v>
      </c>
      <c r="AY569" s="95" t="s">
        <v>141</v>
      </c>
    </row>
    <row r="570" spans="1:51" s="13" customFormat="1" ht="12">
      <c r="A570" s="463"/>
      <c r="B570" s="464"/>
      <c r="C570" s="463"/>
      <c r="D570" s="465" t="s">
        <v>150</v>
      </c>
      <c r="E570" s="466" t="s">
        <v>1</v>
      </c>
      <c r="F570" s="467" t="s">
        <v>1159</v>
      </c>
      <c r="G570" s="463"/>
      <c r="H570" s="468">
        <v>-9.6</v>
      </c>
      <c r="I570" s="96"/>
      <c r="J570" s="463"/>
      <c r="K570" s="463"/>
      <c r="L570" s="464"/>
      <c r="M570" s="469"/>
      <c r="N570" s="470"/>
      <c r="O570" s="470"/>
      <c r="P570" s="470"/>
      <c r="Q570" s="470"/>
      <c r="R570" s="470"/>
      <c r="S570" s="470"/>
      <c r="T570" s="471"/>
      <c r="U570" s="463"/>
      <c r="V570" s="463"/>
      <c r="AT570" s="95" t="s">
        <v>150</v>
      </c>
      <c r="AU570" s="95" t="s">
        <v>86</v>
      </c>
      <c r="AV570" s="13" t="s">
        <v>86</v>
      </c>
      <c r="AW570" s="13" t="s">
        <v>32</v>
      </c>
      <c r="AX570" s="13" t="s">
        <v>76</v>
      </c>
      <c r="AY570" s="95" t="s">
        <v>141</v>
      </c>
    </row>
    <row r="571" spans="1:51" s="14" customFormat="1" ht="12">
      <c r="A571" s="472"/>
      <c r="B571" s="473"/>
      <c r="C571" s="472"/>
      <c r="D571" s="465" t="s">
        <v>150</v>
      </c>
      <c r="E571" s="474" t="s">
        <v>1</v>
      </c>
      <c r="F571" s="475" t="s">
        <v>159</v>
      </c>
      <c r="G571" s="472"/>
      <c r="H571" s="476">
        <v>113.46000000000001</v>
      </c>
      <c r="I571" s="98"/>
      <c r="J571" s="472"/>
      <c r="K571" s="472"/>
      <c r="L571" s="473"/>
      <c r="M571" s="477"/>
      <c r="N571" s="478"/>
      <c r="O571" s="478"/>
      <c r="P571" s="478"/>
      <c r="Q571" s="478"/>
      <c r="R571" s="478"/>
      <c r="S571" s="478"/>
      <c r="T571" s="479"/>
      <c r="U571" s="472"/>
      <c r="V571" s="472"/>
      <c r="AT571" s="97" t="s">
        <v>150</v>
      </c>
      <c r="AU571" s="97" t="s">
        <v>86</v>
      </c>
      <c r="AV571" s="14" t="s">
        <v>148</v>
      </c>
      <c r="AW571" s="14" t="s">
        <v>32</v>
      </c>
      <c r="AX571" s="14" t="s">
        <v>84</v>
      </c>
      <c r="AY571" s="97" t="s">
        <v>141</v>
      </c>
    </row>
    <row r="572" spans="1:65" s="2" customFormat="1" ht="24">
      <c r="A572" s="377"/>
      <c r="B572" s="378"/>
      <c r="C572" s="452" t="s">
        <v>1160</v>
      </c>
      <c r="D572" s="452" t="s">
        <v>143</v>
      </c>
      <c r="E572" s="453" t="s">
        <v>1161</v>
      </c>
      <c r="F572" s="454" t="s">
        <v>1162</v>
      </c>
      <c r="G572" s="455" t="s">
        <v>1163</v>
      </c>
      <c r="H572" s="456">
        <v>12</v>
      </c>
      <c r="I572" s="92"/>
      <c r="J572" s="457">
        <f>ROUND(I572*H572,2)</f>
        <v>0</v>
      </c>
      <c r="K572" s="454" t="s">
        <v>1</v>
      </c>
      <c r="L572" s="378"/>
      <c r="M572" s="458" t="s">
        <v>1</v>
      </c>
      <c r="N572" s="459" t="s">
        <v>41</v>
      </c>
      <c r="O572" s="460"/>
      <c r="P572" s="461">
        <f>O572*H572</f>
        <v>0</v>
      </c>
      <c r="Q572" s="461">
        <v>0</v>
      </c>
      <c r="R572" s="461">
        <f>Q572*H572</f>
        <v>0</v>
      </c>
      <c r="S572" s="461">
        <v>0</v>
      </c>
      <c r="T572" s="462">
        <f>S572*H572</f>
        <v>0</v>
      </c>
      <c r="U572" s="377"/>
      <c r="V572" s="377"/>
      <c r="W572" s="31"/>
      <c r="X572" s="31"/>
      <c r="Y572" s="31"/>
      <c r="Z572" s="31"/>
      <c r="AA572" s="31"/>
      <c r="AB572" s="31"/>
      <c r="AC572" s="31"/>
      <c r="AD572" s="31"/>
      <c r="AE572" s="31"/>
      <c r="AR572" s="93" t="s">
        <v>214</v>
      </c>
      <c r="AT572" s="93" t="s">
        <v>143</v>
      </c>
      <c r="AU572" s="93" t="s">
        <v>86</v>
      </c>
      <c r="AY572" s="17" t="s">
        <v>141</v>
      </c>
      <c r="BE572" s="94">
        <f>IF(N572="základní",J572,0)</f>
        <v>0</v>
      </c>
      <c r="BF572" s="94">
        <f>IF(N572="snížená",J572,0)</f>
        <v>0</v>
      </c>
      <c r="BG572" s="94">
        <f>IF(N572="zákl. přenesená",J572,0)</f>
        <v>0</v>
      </c>
      <c r="BH572" s="94">
        <f>IF(N572="sníž. přenesená",J572,0)</f>
        <v>0</v>
      </c>
      <c r="BI572" s="94">
        <f>IF(N572="nulová",J572,0)</f>
        <v>0</v>
      </c>
      <c r="BJ572" s="17" t="s">
        <v>84</v>
      </c>
      <c r="BK572" s="94">
        <f>ROUND(I572*H572,2)</f>
        <v>0</v>
      </c>
      <c r="BL572" s="17" t="s">
        <v>214</v>
      </c>
      <c r="BM572" s="93" t="s">
        <v>1164</v>
      </c>
    </row>
    <row r="573" spans="1:51" s="13" customFormat="1" ht="12">
      <c r="A573" s="463"/>
      <c r="B573" s="464"/>
      <c r="C573" s="463"/>
      <c r="D573" s="465" t="s">
        <v>150</v>
      </c>
      <c r="E573" s="466" t="s">
        <v>1</v>
      </c>
      <c r="F573" s="467" t="s">
        <v>1165</v>
      </c>
      <c r="G573" s="463"/>
      <c r="H573" s="468">
        <v>12</v>
      </c>
      <c r="I573" s="96"/>
      <c r="J573" s="463"/>
      <c r="K573" s="463"/>
      <c r="L573" s="464"/>
      <c r="M573" s="469"/>
      <c r="N573" s="470"/>
      <c r="O573" s="470"/>
      <c r="P573" s="470"/>
      <c r="Q573" s="470"/>
      <c r="R573" s="470"/>
      <c r="S573" s="470"/>
      <c r="T573" s="471"/>
      <c r="U573" s="463"/>
      <c r="V573" s="463"/>
      <c r="AT573" s="95" t="s">
        <v>150</v>
      </c>
      <c r="AU573" s="95" t="s">
        <v>86</v>
      </c>
      <c r="AV573" s="13" t="s">
        <v>86</v>
      </c>
      <c r="AW573" s="13" t="s">
        <v>32</v>
      </c>
      <c r="AX573" s="13" t="s">
        <v>84</v>
      </c>
      <c r="AY573" s="95" t="s">
        <v>141</v>
      </c>
    </row>
    <row r="574" spans="1:65" s="2" customFormat="1" ht="24">
      <c r="A574" s="377"/>
      <c r="B574" s="378"/>
      <c r="C574" s="452" t="s">
        <v>1166</v>
      </c>
      <c r="D574" s="452" t="s">
        <v>143</v>
      </c>
      <c r="E574" s="453" t="s">
        <v>1167</v>
      </c>
      <c r="F574" s="454" t="s">
        <v>1168</v>
      </c>
      <c r="G574" s="455" t="s">
        <v>1169</v>
      </c>
      <c r="H574" s="456">
        <v>38</v>
      </c>
      <c r="I574" s="92"/>
      <c r="J574" s="457">
        <f>ROUND(I574*H574,2)</f>
        <v>0</v>
      </c>
      <c r="K574" s="454" t="s">
        <v>1</v>
      </c>
      <c r="L574" s="378"/>
      <c r="M574" s="458" t="s">
        <v>1</v>
      </c>
      <c r="N574" s="459" t="s">
        <v>41</v>
      </c>
      <c r="O574" s="460"/>
      <c r="P574" s="461">
        <f>O574*H574</f>
        <v>0</v>
      </c>
      <c r="Q574" s="461">
        <v>0</v>
      </c>
      <c r="R574" s="461">
        <f>Q574*H574</f>
        <v>0</v>
      </c>
      <c r="S574" s="461">
        <v>0</v>
      </c>
      <c r="T574" s="462">
        <f>S574*H574</f>
        <v>0</v>
      </c>
      <c r="U574" s="377"/>
      <c r="V574" s="377"/>
      <c r="W574" s="31"/>
      <c r="X574" s="31"/>
      <c r="Y574" s="31"/>
      <c r="Z574" s="31"/>
      <c r="AA574" s="31"/>
      <c r="AB574" s="31"/>
      <c r="AC574" s="31"/>
      <c r="AD574" s="31"/>
      <c r="AE574" s="31"/>
      <c r="AR574" s="93" t="s">
        <v>214</v>
      </c>
      <c r="AT574" s="93" t="s">
        <v>143</v>
      </c>
      <c r="AU574" s="93" t="s">
        <v>86</v>
      </c>
      <c r="AY574" s="17" t="s">
        <v>141</v>
      </c>
      <c r="BE574" s="94">
        <f>IF(N574="základní",J574,0)</f>
        <v>0</v>
      </c>
      <c r="BF574" s="94">
        <f>IF(N574="snížená",J574,0)</f>
        <v>0</v>
      </c>
      <c r="BG574" s="94">
        <f>IF(N574="zákl. přenesená",J574,0)</f>
        <v>0</v>
      </c>
      <c r="BH574" s="94">
        <f>IF(N574="sníž. přenesená",J574,0)</f>
        <v>0</v>
      </c>
      <c r="BI574" s="94">
        <f>IF(N574="nulová",J574,0)</f>
        <v>0</v>
      </c>
      <c r="BJ574" s="17" t="s">
        <v>84</v>
      </c>
      <c r="BK574" s="94">
        <f>ROUND(I574*H574,2)</f>
        <v>0</v>
      </c>
      <c r="BL574" s="17" t="s">
        <v>214</v>
      </c>
      <c r="BM574" s="93" t="s">
        <v>1170</v>
      </c>
    </row>
    <row r="575" spans="1:51" s="13" customFormat="1" ht="12">
      <c r="A575" s="463"/>
      <c r="B575" s="464"/>
      <c r="C575" s="463"/>
      <c r="D575" s="465" t="s">
        <v>150</v>
      </c>
      <c r="E575" s="466" t="s">
        <v>1</v>
      </c>
      <c r="F575" s="467" t="s">
        <v>1171</v>
      </c>
      <c r="G575" s="463"/>
      <c r="H575" s="468">
        <v>38</v>
      </c>
      <c r="I575" s="96"/>
      <c r="J575" s="463"/>
      <c r="K575" s="463"/>
      <c r="L575" s="464"/>
      <c r="M575" s="469"/>
      <c r="N575" s="470"/>
      <c r="O575" s="470"/>
      <c r="P575" s="470"/>
      <c r="Q575" s="470"/>
      <c r="R575" s="470"/>
      <c r="S575" s="470"/>
      <c r="T575" s="471"/>
      <c r="U575" s="463"/>
      <c r="V575" s="463"/>
      <c r="AT575" s="95" t="s">
        <v>150</v>
      </c>
      <c r="AU575" s="95" t="s">
        <v>86</v>
      </c>
      <c r="AV575" s="13" t="s">
        <v>86</v>
      </c>
      <c r="AW575" s="13" t="s">
        <v>32</v>
      </c>
      <c r="AX575" s="13" t="s">
        <v>84</v>
      </c>
      <c r="AY575" s="95" t="s">
        <v>141</v>
      </c>
    </row>
    <row r="576" spans="1:65" s="2" customFormat="1" ht="24">
      <c r="A576" s="377"/>
      <c r="B576" s="378"/>
      <c r="C576" s="452" t="s">
        <v>1172</v>
      </c>
      <c r="D576" s="452" t="s">
        <v>143</v>
      </c>
      <c r="E576" s="453" t="s">
        <v>1173</v>
      </c>
      <c r="F576" s="454" t="s">
        <v>1174</v>
      </c>
      <c r="G576" s="455" t="s">
        <v>222</v>
      </c>
      <c r="H576" s="456">
        <v>11</v>
      </c>
      <c r="I576" s="92"/>
      <c r="J576" s="457">
        <f>ROUND(I576*H576,2)</f>
        <v>0</v>
      </c>
      <c r="K576" s="454" t="s">
        <v>1</v>
      </c>
      <c r="L576" s="378"/>
      <c r="M576" s="458" t="s">
        <v>1</v>
      </c>
      <c r="N576" s="459" t="s">
        <v>41</v>
      </c>
      <c r="O576" s="460"/>
      <c r="P576" s="461">
        <f>O576*H576</f>
        <v>0</v>
      </c>
      <c r="Q576" s="461">
        <v>0</v>
      </c>
      <c r="R576" s="461">
        <f>Q576*H576</f>
        <v>0</v>
      </c>
      <c r="S576" s="461">
        <v>0</v>
      </c>
      <c r="T576" s="462">
        <f>S576*H576</f>
        <v>0</v>
      </c>
      <c r="U576" s="377"/>
      <c r="V576" s="377"/>
      <c r="W576" s="31"/>
      <c r="X576" s="31"/>
      <c r="Y576" s="31"/>
      <c r="Z576" s="31"/>
      <c r="AA576" s="31"/>
      <c r="AB576" s="31"/>
      <c r="AC576" s="31"/>
      <c r="AD576" s="31"/>
      <c r="AE576" s="31"/>
      <c r="AR576" s="93" t="s">
        <v>214</v>
      </c>
      <c r="AT576" s="93" t="s">
        <v>143</v>
      </c>
      <c r="AU576" s="93" t="s">
        <v>86</v>
      </c>
      <c r="AY576" s="17" t="s">
        <v>141</v>
      </c>
      <c r="BE576" s="94">
        <f>IF(N576="základní",J576,0)</f>
        <v>0</v>
      </c>
      <c r="BF576" s="94">
        <f>IF(N576="snížená",J576,0)</f>
        <v>0</v>
      </c>
      <c r="BG576" s="94">
        <f>IF(N576="zákl. přenesená",J576,0)</f>
        <v>0</v>
      </c>
      <c r="BH576" s="94">
        <f>IF(N576="sníž. přenesená",J576,0)</f>
        <v>0</v>
      </c>
      <c r="BI576" s="94">
        <f>IF(N576="nulová",J576,0)</f>
        <v>0</v>
      </c>
      <c r="BJ576" s="17" t="s">
        <v>84</v>
      </c>
      <c r="BK576" s="94">
        <f>ROUND(I576*H576,2)</f>
        <v>0</v>
      </c>
      <c r="BL576" s="17" t="s">
        <v>214</v>
      </c>
      <c r="BM576" s="93" t="s">
        <v>1175</v>
      </c>
    </row>
    <row r="577" spans="1:51" s="13" customFormat="1" ht="12">
      <c r="A577" s="463"/>
      <c r="B577" s="464"/>
      <c r="C577" s="463"/>
      <c r="D577" s="465" t="s">
        <v>150</v>
      </c>
      <c r="E577" s="466" t="s">
        <v>1</v>
      </c>
      <c r="F577" s="467" t="s">
        <v>1176</v>
      </c>
      <c r="G577" s="463"/>
      <c r="H577" s="468">
        <v>11</v>
      </c>
      <c r="I577" s="96"/>
      <c r="J577" s="463"/>
      <c r="K577" s="463"/>
      <c r="L577" s="464"/>
      <c r="M577" s="469"/>
      <c r="N577" s="470"/>
      <c r="O577" s="470"/>
      <c r="P577" s="470"/>
      <c r="Q577" s="470"/>
      <c r="R577" s="470"/>
      <c r="S577" s="470"/>
      <c r="T577" s="471"/>
      <c r="U577" s="463"/>
      <c r="V577" s="463"/>
      <c r="AT577" s="95" t="s">
        <v>150</v>
      </c>
      <c r="AU577" s="95" t="s">
        <v>86</v>
      </c>
      <c r="AV577" s="13" t="s">
        <v>86</v>
      </c>
      <c r="AW577" s="13" t="s">
        <v>32</v>
      </c>
      <c r="AX577" s="13" t="s">
        <v>84</v>
      </c>
      <c r="AY577" s="95" t="s">
        <v>141</v>
      </c>
    </row>
    <row r="578" spans="1:65" s="2" customFormat="1" ht="33" customHeight="1">
      <c r="A578" s="377"/>
      <c r="B578" s="378"/>
      <c r="C578" s="452" t="s">
        <v>1177</v>
      </c>
      <c r="D578" s="452" t="s">
        <v>143</v>
      </c>
      <c r="E578" s="453" t="s">
        <v>1178</v>
      </c>
      <c r="F578" s="454" t="s">
        <v>1179</v>
      </c>
      <c r="G578" s="455" t="s">
        <v>1163</v>
      </c>
      <c r="H578" s="456">
        <v>11</v>
      </c>
      <c r="I578" s="92"/>
      <c r="J578" s="457">
        <f>ROUND(I578*H578,2)</f>
        <v>0</v>
      </c>
      <c r="K578" s="454" t="s">
        <v>1</v>
      </c>
      <c r="L578" s="378"/>
      <c r="M578" s="458" t="s">
        <v>1</v>
      </c>
      <c r="N578" s="459" t="s">
        <v>41</v>
      </c>
      <c r="O578" s="460"/>
      <c r="P578" s="461">
        <f>O578*H578</f>
        <v>0</v>
      </c>
      <c r="Q578" s="461">
        <v>0</v>
      </c>
      <c r="R578" s="461">
        <f>Q578*H578</f>
        <v>0</v>
      </c>
      <c r="S578" s="461">
        <v>0</v>
      </c>
      <c r="T578" s="462">
        <f>S578*H578</f>
        <v>0</v>
      </c>
      <c r="U578" s="377"/>
      <c r="V578" s="377"/>
      <c r="W578" s="31"/>
      <c r="X578" s="31"/>
      <c r="Y578" s="31"/>
      <c r="Z578" s="31"/>
      <c r="AA578" s="31"/>
      <c r="AB578" s="31"/>
      <c r="AC578" s="31"/>
      <c r="AD578" s="31"/>
      <c r="AE578" s="31"/>
      <c r="AR578" s="93" t="s">
        <v>214</v>
      </c>
      <c r="AT578" s="93" t="s">
        <v>143</v>
      </c>
      <c r="AU578" s="93" t="s">
        <v>86</v>
      </c>
      <c r="AY578" s="17" t="s">
        <v>141</v>
      </c>
      <c r="BE578" s="94">
        <f>IF(N578="základní",J578,0)</f>
        <v>0</v>
      </c>
      <c r="BF578" s="94">
        <f>IF(N578="snížená",J578,0)</f>
        <v>0</v>
      </c>
      <c r="BG578" s="94">
        <f>IF(N578="zákl. přenesená",J578,0)</f>
        <v>0</v>
      </c>
      <c r="BH578" s="94">
        <f>IF(N578="sníž. přenesená",J578,0)</f>
        <v>0</v>
      </c>
      <c r="BI578" s="94">
        <f>IF(N578="nulová",J578,0)</f>
        <v>0</v>
      </c>
      <c r="BJ578" s="17" t="s">
        <v>84</v>
      </c>
      <c r="BK578" s="94">
        <f>ROUND(I578*H578,2)</f>
        <v>0</v>
      </c>
      <c r="BL578" s="17" t="s">
        <v>214</v>
      </c>
      <c r="BM578" s="93" t="s">
        <v>1180</v>
      </c>
    </row>
    <row r="579" spans="1:51" s="13" customFormat="1" ht="12">
      <c r="A579" s="463"/>
      <c r="B579" s="464"/>
      <c r="C579" s="463"/>
      <c r="D579" s="465" t="s">
        <v>150</v>
      </c>
      <c r="E579" s="466" t="s">
        <v>1</v>
      </c>
      <c r="F579" s="467" t="s">
        <v>1181</v>
      </c>
      <c r="G579" s="463"/>
      <c r="H579" s="468">
        <v>11</v>
      </c>
      <c r="I579" s="96"/>
      <c r="J579" s="463"/>
      <c r="K579" s="463"/>
      <c r="L579" s="464"/>
      <c r="M579" s="469"/>
      <c r="N579" s="470"/>
      <c r="O579" s="470"/>
      <c r="P579" s="470"/>
      <c r="Q579" s="470"/>
      <c r="R579" s="470"/>
      <c r="S579" s="470"/>
      <c r="T579" s="471"/>
      <c r="U579" s="463"/>
      <c r="V579" s="463"/>
      <c r="AT579" s="95" t="s">
        <v>150</v>
      </c>
      <c r="AU579" s="95" t="s">
        <v>86</v>
      </c>
      <c r="AV579" s="13" t="s">
        <v>86</v>
      </c>
      <c r="AW579" s="13" t="s">
        <v>32</v>
      </c>
      <c r="AX579" s="13" t="s">
        <v>84</v>
      </c>
      <c r="AY579" s="95" t="s">
        <v>141</v>
      </c>
    </row>
    <row r="580" spans="1:65" s="2" customFormat="1" ht="16.5" customHeight="1">
      <c r="A580" s="377"/>
      <c r="B580" s="378"/>
      <c r="C580" s="452" t="s">
        <v>1182</v>
      </c>
      <c r="D580" s="452" t="s">
        <v>143</v>
      </c>
      <c r="E580" s="453" t="s">
        <v>1183</v>
      </c>
      <c r="F580" s="454" t="s">
        <v>1184</v>
      </c>
      <c r="G580" s="455" t="s">
        <v>1163</v>
      </c>
      <c r="H580" s="456">
        <v>10</v>
      </c>
      <c r="I580" s="92"/>
      <c r="J580" s="457">
        <f>ROUND(I580*H580,2)</f>
        <v>0</v>
      </c>
      <c r="K580" s="454" t="s">
        <v>1</v>
      </c>
      <c r="L580" s="378"/>
      <c r="M580" s="458" t="s">
        <v>1</v>
      </c>
      <c r="N580" s="459" t="s">
        <v>41</v>
      </c>
      <c r="O580" s="460"/>
      <c r="P580" s="461">
        <f>O580*H580</f>
        <v>0</v>
      </c>
      <c r="Q580" s="461">
        <v>0</v>
      </c>
      <c r="R580" s="461">
        <f>Q580*H580</f>
        <v>0</v>
      </c>
      <c r="S580" s="461">
        <v>0</v>
      </c>
      <c r="T580" s="462">
        <f>S580*H580</f>
        <v>0</v>
      </c>
      <c r="U580" s="377"/>
      <c r="V580" s="377"/>
      <c r="W580" s="31"/>
      <c r="X580" s="31"/>
      <c r="Y580" s="31"/>
      <c r="Z580" s="31"/>
      <c r="AA580" s="31"/>
      <c r="AB580" s="31"/>
      <c r="AC580" s="31"/>
      <c r="AD580" s="31"/>
      <c r="AE580" s="31"/>
      <c r="AR580" s="93" t="s">
        <v>214</v>
      </c>
      <c r="AT580" s="93" t="s">
        <v>143</v>
      </c>
      <c r="AU580" s="93" t="s">
        <v>86</v>
      </c>
      <c r="AY580" s="17" t="s">
        <v>141</v>
      </c>
      <c r="BE580" s="94">
        <f>IF(N580="základní",J580,0)</f>
        <v>0</v>
      </c>
      <c r="BF580" s="94">
        <f>IF(N580="snížená",J580,0)</f>
        <v>0</v>
      </c>
      <c r="BG580" s="94">
        <f>IF(N580="zákl. přenesená",J580,0)</f>
        <v>0</v>
      </c>
      <c r="BH580" s="94">
        <f>IF(N580="sníž. přenesená",J580,0)</f>
        <v>0</v>
      </c>
      <c r="BI580" s="94">
        <f>IF(N580="nulová",J580,0)</f>
        <v>0</v>
      </c>
      <c r="BJ580" s="17" t="s">
        <v>84</v>
      </c>
      <c r="BK580" s="94">
        <f>ROUND(I580*H580,2)</f>
        <v>0</v>
      </c>
      <c r="BL580" s="17" t="s">
        <v>214</v>
      </c>
      <c r="BM580" s="93" t="s">
        <v>1185</v>
      </c>
    </row>
    <row r="581" spans="1:51" s="13" customFormat="1" ht="12">
      <c r="A581" s="463"/>
      <c r="B581" s="464"/>
      <c r="C581" s="463"/>
      <c r="D581" s="465" t="s">
        <v>150</v>
      </c>
      <c r="E581" s="466" t="s">
        <v>1</v>
      </c>
      <c r="F581" s="467" t="s">
        <v>1186</v>
      </c>
      <c r="G581" s="463"/>
      <c r="H581" s="468">
        <v>10</v>
      </c>
      <c r="I581" s="96"/>
      <c r="J581" s="463"/>
      <c r="K581" s="463"/>
      <c r="L581" s="464"/>
      <c r="M581" s="469"/>
      <c r="N581" s="470"/>
      <c r="O581" s="470"/>
      <c r="P581" s="470"/>
      <c r="Q581" s="470"/>
      <c r="R581" s="470"/>
      <c r="S581" s="470"/>
      <c r="T581" s="471"/>
      <c r="U581" s="463"/>
      <c r="V581" s="463"/>
      <c r="AT581" s="95" t="s">
        <v>150</v>
      </c>
      <c r="AU581" s="95" t="s">
        <v>86</v>
      </c>
      <c r="AV581" s="13" t="s">
        <v>86</v>
      </c>
      <c r="AW581" s="13" t="s">
        <v>32</v>
      </c>
      <c r="AX581" s="13" t="s">
        <v>84</v>
      </c>
      <c r="AY581" s="95" t="s">
        <v>141</v>
      </c>
    </row>
    <row r="582" spans="1:65" s="2" customFormat="1" ht="16.5" customHeight="1">
      <c r="A582" s="377"/>
      <c r="B582" s="378"/>
      <c r="C582" s="452" t="s">
        <v>1187</v>
      </c>
      <c r="D582" s="452" t="s">
        <v>143</v>
      </c>
      <c r="E582" s="453" t="s">
        <v>1188</v>
      </c>
      <c r="F582" s="454" t="s">
        <v>1189</v>
      </c>
      <c r="G582" s="455" t="s">
        <v>1163</v>
      </c>
      <c r="H582" s="456">
        <v>12</v>
      </c>
      <c r="I582" s="92"/>
      <c r="J582" s="457">
        <f>ROUND(I582*H582,2)</f>
        <v>0</v>
      </c>
      <c r="K582" s="454" t="s">
        <v>1</v>
      </c>
      <c r="L582" s="378"/>
      <c r="M582" s="458" t="s">
        <v>1</v>
      </c>
      <c r="N582" s="459" t="s">
        <v>41</v>
      </c>
      <c r="O582" s="460"/>
      <c r="P582" s="461">
        <f>O582*H582</f>
        <v>0</v>
      </c>
      <c r="Q582" s="461">
        <v>0</v>
      </c>
      <c r="R582" s="461">
        <f>Q582*H582</f>
        <v>0</v>
      </c>
      <c r="S582" s="461">
        <v>0</v>
      </c>
      <c r="T582" s="462">
        <f>S582*H582</f>
        <v>0</v>
      </c>
      <c r="U582" s="377"/>
      <c r="V582" s="377"/>
      <c r="W582" s="31"/>
      <c r="X582" s="31"/>
      <c r="Y582" s="31"/>
      <c r="Z582" s="31"/>
      <c r="AA582" s="31"/>
      <c r="AB582" s="31"/>
      <c r="AC582" s="31"/>
      <c r="AD582" s="31"/>
      <c r="AE582" s="31"/>
      <c r="AR582" s="93" t="s">
        <v>214</v>
      </c>
      <c r="AT582" s="93" t="s">
        <v>143</v>
      </c>
      <c r="AU582" s="93" t="s">
        <v>86</v>
      </c>
      <c r="AY582" s="17" t="s">
        <v>141</v>
      </c>
      <c r="BE582" s="94">
        <f>IF(N582="základní",J582,0)</f>
        <v>0</v>
      </c>
      <c r="BF582" s="94">
        <f>IF(N582="snížená",J582,0)</f>
        <v>0</v>
      </c>
      <c r="BG582" s="94">
        <f>IF(N582="zákl. přenesená",J582,0)</f>
        <v>0</v>
      </c>
      <c r="BH582" s="94">
        <f>IF(N582="sníž. přenesená",J582,0)</f>
        <v>0</v>
      </c>
      <c r="BI582" s="94">
        <f>IF(N582="nulová",J582,0)</f>
        <v>0</v>
      </c>
      <c r="BJ582" s="17" t="s">
        <v>84</v>
      </c>
      <c r="BK582" s="94">
        <f>ROUND(I582*H582,2)</f>
        <v>0</v>
      </c>
      <c r="BL582" s="17" t="s">
        <v>214</v>
      </c>
      <c r="BM582" s="93" t="s">
        <v>1190</v>
      </c>
    </row>
    <row r="583" spans="1:51" s="13" customFormat="1" ht="12">
      <c r="A583" s="463"/>
      <c r="B583" s="464"/>
      <c r="C583" s="463"/>
      <c r="D583" s="465" t="s">
        <v>150</v>
      </c>
      <c r="E583" s="466" t="s">
        <v>1</v>
      </c>
      <c r="F583" s="467" t="s">
        <v>1191</v>
      </c>
      <c r="G583" s="463"/>
      <c r="H583" s="468">
        <v>12</v>
      </c>
      <c r="I583" s="96"/>
      <c r="J583" s="463"/>
      <c r="K583" s="463"/>
      <c r="L583" s="464"/>
      <c r="M583" s="469"/>
      <c r="N583" s="470"/>
      <c r="O583" s="470"/>
      <c r="P583" s="470"/>
      <c r="Q583" s="470"/>
      <c r="R583" s="470"/>
      <c r="S583" s="470"/>
      <c r="T583" s="471"/>
      <c r="U583" s="463"/>
      <c r="V583" s="463"/>
      <c r="AT583" s="95" t="s">
        <v>150</v>
      </c>
      <c r="AU583" s="95" t="s">
        <v>86</v>
      </c>
      <c r="AV583" s="13" t="s">
        <v>86</v>
      </c>
      <c r="AW583" s="13" t="s">
        <v>32</v>
      </c>
      <c r="AX583" s="13" t="s">
        <v>84</v>
      </c>
      <c r="AY583" s="95" t="s">
        <v>141</v>
      </c>
    </row>
    <row r="584" spans="1:65" s="2" customFormat="1" ht="16.5" customHeight="1">
      <c r="A584" s="377"/>
      <c r="B584" s="378"/>
      <c r="C584" s="452" t="s">
        <v>1192</v>
      </c>
      <c r="D584" s="452" t="s">
        <v>143</v>
      </c>
      <c r="E584" s="453" t="s">
        <v>1193</v>
      </c>
      <c r="F584" s="454" t="s">
        <v>1194</v>
      </c>
      <c r="G584" s="455" t="s">
        <v>1163</v>
      </c>
      <c r="H584" s="456">
        <v>1</v>
      </c>
      <c r="I584" s="92"/>
      <c r="J584" s="457">
        <f>ROUND(I584*H584,2)</f>
        <v>0</v>
      </c>
      <c r="K584" s="454" t="s">
        <v>1</v>
      </c>
      <c r="L584" s="378"/>
      <c r="M584" s="458" t="s">
        <v>1</v>
      </c>
      <c r="N584" s="459" t="s">
        <v>41</v>
      </c>
      <c r="O584" s="460"/>
      <c r="P584" s="461">
        <f>O584*H584</f>
        <v>0</v>
      </c>
      <c r="Q584" s="461">
        <v>0</v>
      </c>
      <c r="R584" s="461">
        <f>Q584*H584</f>
        <v>0</v>
      </c>
      <c r="S584" s="461">
        <v>0</v>
      </c>
      <c r="T584" s="462">
        <f>S584*H584</f>
        <v>0</v>
      </c>
      <c r="U584" s="377"/>
      <c r="V584" s="377"/>
      <c r="W584" s="31"/>
      <c r="X584" s="31"/>
      <c r="Y584" s="31"/>
      <c r="Z584" s="31"/>
      <c r="AA584" s="31"/>
      <c r="AB584" s="31"/>
      <c r="AC584" s="31"/>
      <c r="AD584" s="31"/>
      <c r="AE584" s="31"/>
      <c r="AR584" s="93" t="s">
        <v>214</v>
      </c>
      <c r="AT584" s="93" t="s">
        <v>143</v>
      </c>
      <c r="AU584" s="93" t="s">
        <v>86</v>
      </c>
      <c r="AY584" s="17" t="s">
        <v>141</v>
      </c>
      <c r="BE584" s="94">
        <f>IF(N584="základní",J584,0)</f>
        <v>0</v>
      </c>
      <c r="BF584" s="94">
        <f>IF(N584="snížená",J584,0)</f>
        <v>0</v>
      </c>
      <c r="BG584" s="94">
        <f>IF(N584="zákl. přenesená",J584,0)</f>
        <v>0</v>
      </c>
      <c r="BH584" s="94">
        <f>IF(N584="sníž. přenesená",J584,0)</f>
        <v>0</v>
      </c>
      <c r="BI584" s="94">
        <f>IF(N584="nulová",J584,0)</f>
        <v>0</v>
      </c>
      <c r="BJ584" s="17" t="s">
        <v>84</v>
      </c>
      <c r="BK584" s="94">
        <f>ROUND(I584*H584,2)</f>
        <v>0</v>
      </c>
      <c r="BL584" s="17" t="s">
        <v>214</v>
      </c>
      <c r="BM584" s="93" t="s">
        <v>1195</v>
      </c>
    </row>
    <row r="585" spans="1:51" s="13" customFormat="1" ht="12">
      <c r="A585" s="463"/>
      <c r="B585" s="464"/>
      <c r="C585" s="463"/>
      <c r="D585" s="465" t="s">
        <v>150</v>
      </c>
      <c r="E585" s="466" t="s">
        <v>1</v>
      </c>
      <c r="F585" s="467" t="s">
        <v>1196</v>
      </c>
      <c r="G585" s="463"/>
      <c r="H585" s="468">
        <v>1</v>
      </c>
      <c r="I585" s="96"/>
      <c r="J585" s="463"/>
      <c r="K585" s="463"/>
      <c r="L585" s="464"/>
      <c r="M585" s="469"/>
      <c r="N585" s="470"/>
      <c r="O585" s="470"/>
      <c r="P585" s="470"/>
      <c r="Q585" s="470"/>
      <c r="R585" s="470"/>
      <c r="S585" s="470"/>
      <c r="T585" s="471"/>
      <c r="U585" s="463"/>
      <c r="V585" s="463"/>
      <c r="AT585" s="95" t="s">
        <v>150</v>
      </c>
      <c r="AU585" s="95" t="s">
        <v>86</v>
      </c>
      <c r="AV585" s="13" t="s">
        <v>86</v>
      </c>
      <c r="AW585" s="13" t="s">
        <v>32</v>
      </c>
      <c r="AX585" s="13" t="s">
        <v>84</v>
      </c>
      <c r="AY585" s="95" t="s">
        <v>141</v>
      </c>
    </row>
    <row r="586" spans="1:65" s="2" customFormat="1" ht="33" customHeight="1">
      <c r="A586" s="377"/>
      <c r="B586" s="378"/>
      <c r="C586" s="452" t="s">
        <v>1197</v>
      </c>
      <c r="D586" s="452" t="s">
        <v>143</v>
      </c>
      <c r="E586" s="453" t="s">
        <v>1198</v>
      </c>
      <c r="F586" s="454" t="s">
        <v>1199</v>
      </c>
      <c r="G586" s="455" t="s">
        <v>1169</v>
      </c>
      <c r="H586" s="456">
        <v>6.9</v>
      </c>
      <c r="I586" s="92"/>
      <c r="J586" s="457">
        <f>ROUND(I586*H586,2)</f>
        <v>0</v>
      </c>
      <c r="K586" s="454" t="s">
        <v>1</v>
      </c>
      <c r="L586" s="378"/>
      <c r="M586" s="458" t="s">
        <v>1</v>
      </c>
      <c r="N586" s="459" t="s">
        <v>41</v>
      </c>
      <c r="O586" s="460"/>
      <c r="P586" s="461">
        <f>O586*H586</f>
        <v>0</v>
      </c>
      <c r="Q586" s="461">
        <v>0</v>
      </c>
      <c r="R586" s="461">
        <f>Q586*H586</f>
        <v>0</v>
      </c>
      <c r="S586" s="461">
        <v>0</v>
      </c>
      <c r="T586" s="462">
        <f>S586*H586</f>
        <v>0</v>
      </c>
      <c r="U586" s="377"/>
      <c r="V586" s="377"/>
      <c r="W586" s="31"/>
      <c r="X586" s="31"/>
      <c r="Y586" s="31"/>
      <c r="Z586" s="31"/>
      <c r="AA586" s="31"/>
      <c r="AB586" s="31"/>
      <c r="AC586" s="31"/>
      <c r="AD586" s="31"/>
      <c r="AE586" s="31"/>
      <c r="AR586" s="93" t="s">
        <v>214</v>
      </c>
      <c r="AT586" s="93" t="s">
        <v>143</v>
      </c>
      <c r="AU586" s="93" t="s">
        <v>86</v>
      </c>
      <c r="AY586" s="17" t="s">
        <v>141</v>
      </c>
      <c r="BE586" s="94">
        <f>IF(N586="základní",J586,0)</f>
        <v>0</v>
      </c>
      <c r="BF586" s="94">
        <f>IF(N586="snížená",J586,0)</f>
        <v>0</v>
      </c>
      <c r="BG586" s="94">
        <f>IF(N586="zákl. přenesená",J586,0)</f>
        <v>0</v>
      </c>
      <c r="BH586" s="94">
        <f>IF(N586="sníž. přenesená",J586,0)</f>
        <v>0</v>
      </c>
      <c r="BI586" s="94">
        <f>IF(N586="nulová",J586,0)</f>
        <v>0</v>
      </c>
      <c r="BJ586" s="17" t="s">
        <v>84</v>
      </c>
      <c r="BK586" s="94">
        <f>ROUND(I586*H586,2)</f>
        <v>0</v>
      </c>
      <c r="BL586" s="17" t="s">
        <v>214</v>
      </c>
      <c r="BM586" s="93" t="s">
        <v>1200</v>
      </c>
    </row>
    <row r="587" spans="1:51" s="13" customFormat="1" ht="12">
      <c r="A587" s="463"/>
      <c r="B587" s="464"/>
      <c r="C587" s="463"/>
      <c r="D587" s="465" t="s">
        <v>150</v>
      </c>
      <c r="E587" s="466" t="s">
        <v>1</v>
      </c>
      <c r="F587" s="467" t="s">
        <v>1201</v>
      </c>
      <c r="G587" s="463"/>
      <c r="H587" s="468">
        <v>6.9</v>
      </c>
      <c r="I587" s="96"/>
      <c r="J587" s="463"/>
      <c r="K587" s="463"/>
      <c r="L587" s="464"/>
      <c r="M587" s="469"/>
      <c r="N587" s="470"/>
      <c r="O587" s="470"/>
      <c r="P587" s="470"/>
      <c r="Q587" s="470"/>
      <c r="R587" s="470"/>
      <c r="S587" s="470"/>
      <c r="T587" s="471"/>
      <c r="U587" s="463"/>
      <c r="V587" s="463"/>
      <c r="AT587" s="95" t="s">
        <v>150</v>
      </c>
      <c r="AU587" s="95" t="s">
        <v>86</v>
      </c>
      <c r="AV587" s="13" t="s">
        <v>86</v>
      </c>
      <c r="AW587" s="13" t="s">
        <v>32</v>
      </c>
      <c r="AX587" s="13" t="s">
        <v>84</v>
      </c>
      <c r="AY587" s="95" t="s">
        <v>141</v>
      </c>
    </row>
    <row r="588" spans="1:65" s="2" customFormat="1" ht="24">
      <c r="A588" s="377"/>
      <c r="B588" s="378"/>
      <c r="C588" s="452" t="s">
        <v>1202</v>
      </c>
      <c r="D588" s="452" t="s">
        <v>143</v>
      </c>
      <c r="E588" s="453" t="s">
        <v>1203</v>
      </c>
      <c r="F588" s="454" t="s">
        <v>1204</v>
      </c>
      <c r="G588" s="455" t="s">
        <v>1163</v>
      </c>
      <c r="H588" s="456">
        <v>4</v>
      </c>
      <c r="I588" s="92"/>
      <c r="J588" s="457">
        <f>ROUND(I588*H588,2)</f>
        <v>0</v>
      </c>
      <c r="K588" s="454" t="s">
        <v>1</v>
      </c>
      <c r="L588" s="378"/>
      <c r="M588" s="458" t="s">
        <v>1</v>
      </c>
      <c r="N588" s="459" t="s">
        <v>41</v>
      </c>
      <c r="O588" s="460"/>
      <c r="P588" s="461">
        <f>O588*H588</f>
        <v>0</v>
      </c>
      <c r="Q588" s="461">
        <v>0</v>
      </c>
      <c r="R588" s="461">
        <f>Q588*H588</f>
        <v>0</v>
      </c>
      <c r="S588" s="461">
        <v>0</v>
      </c>
      <c r="T588" s="462">
        <f>S588*H588</f>
        <v>0</v>
      </c>
      <c r="U588" s="377"/>
      <c r="V588" s="377"/>
      <c r="W588" s="31"/>
      <c r="X588" s="31"/>
      <c r="Y588" s="31"/>
      <c r="Z588" s="31"/>
      <c r="AA588" s="31"/>
      <c r="AB588" s="31"/>
      <c r="AC588" s="31"/>
      <c r="AD588" s="31"/>
      <c r="AE588" s="31"/>
      <c r="AR588" s="93" t="s">
        <v>214</v>
      </c>
      <c r="AT588" s="93" t="s">
        <v>143</v>
      </c>
      <c r="AU588" s="93" t="s">
        <v>86</v>
      </c>
      <c r="AY588" s="17" t="s">
        <v>141</v>
      </c>
      <c r="BE588" s="94">
        <f>IF(N588="základní",J588,0)</f>
        <v>0</v>
      </c>
      <c r="BF588" s="94">
        <f>IF(N588="snížená",J588,0)</f>
        <v>0</v>
      </c>
      <c r="BG588" s="94">
        <f>IF(N588="zákl. přenesená",J588,0)</f>
        <v>0</v>
      </c>
      <c r="BH588" s="94">
        <f>IF(N588="sníž. přenesená",J588,0)</f>
        <v>0</v>
      </c>
      <c r="BI588" s="94">
        <f>IF(N588="nulová",J588,0)</f>
        <v>0</v>
      </c>
      <c r="BJ588" s="17" t="s">
        <v>84</v>
      </c>
      <c r="BK588" s="94">
        <f>ROUND(I588*H588,2)</f>
        <v>0</v>
      </c>
      <c r="BL588" s="17" t="s">
        <v>214</v>
      </c>
      <c r="BM588" s="93" t="s">
        <v>1205</v>
      </c>
    </row>
    <row r="589" spans="1:51" s="13" customFormat="1" ht="12">
      <c r="A589" s="463"/>
      <c r="B589" s="464"/>
      <c r="C589" s="463"/>
      <c r="D589" s="465" t="s">
        <v>150</v>
      </c>
      <c r="E589" s="466" t="s">
        <v>1</v>
      </c>
      <c r="F589" s="467" t="s">
        <v>1206</v>
      </c>
      <c r="G589" s="463"/>
      <c r="H589" s="468">
        <v>4</v>
      </c>
      <c r="I589" s="463"/>
      <c r="J589" s="463"/>
      <c r="K589" s="463"/>
      <c r="L589" s="464"/>
      <c r="M589" s="469"/>
      <c r="N589" s="470"/>
      <c r="O589" s="470"/>
      <c r="P589" s="470"/>
      <c r="Q589" s="470"/>
      <c r="R589" s="470"/>
      <c r="S589" s="470"/>
      <c r="T589" s="471"/>
      <c r="U589" s="463"/>
      <c r="V589" s="463"/>
      <c r="AT589" s="95" t="s">
        <v>150</v>
      </c>
      <c r="AU589" s="95" t="s">
        <v>86</v>
      </c>
      <c r="AV589" s="13" t="s">
        <v>86</v>
      </c>
      <c r="AW589" s="13" t="s">
        <v>32</v>
      </c>
      <c r="AX589" s="13" t="s">
        <v>84</v>
      </c>
      <c r="AY589" s="95" t="s">
        <v>141</v>
      </c>
    </row>
    <row r="590" spans="1:65" s="2" customFormat="1" ht="24">
      <c r="A590" s="377"/>
      <c r="B590" s="378"/>
      <c r="C590" s="452" t="s">
        <v>1207</v>
      </c>
      <c r="D590" s="452" t="s">
        <v>143</v>
      </c>
      <c r="E590" s="453" t="s">
        <v>1208</v>
      </c>
      <c r="F590" s="454" t="s">
        <v>1209</v>
      </c>
      <c r="G590" s="455" t="s">
        <v>1163</v>
      </c>
      <c r="H590" s="456">
        <v>2</v>
      </c>
      <c r="I590" s="92"/>
      <c r="J590" s="457">
        <f>ROUND(I590*H590,2)</f>
        <v>0</v>
      </c>
      <c r="K590" s="454" t="s">
        <v>1</v>
      </c>
      <c r="L590" s="378"/>
      <c r="M590" s="458" t="s">
        <v>1</v>
      </c>
      <c r="N590" s="459" t="s">
        <v>41</v>
      </c>
      <c r="O590" s="460"/>
      <c r="P590" s="461">
        <f>O590*H590</f>
        <v>0</v>
      </c>
      <c r="Q590" s="461">
        <v>0</v>
      </c>
      <c r="R590" s="461">
        <f>Q590*H590</f>
        <v>0</v>
      </c>
      <c r="S590" s="461">
        <v>0</v>
      </c>
      <c r="T590" s="462">
        <f>S590*H590</f>
        <v>0</v>
      </c>
      <c r="U590" s="377"/>
      <c r="V590" s="377"/>
      <c r="W590" s="31"/>
      <c r="X590" s="31"/>
      <c r="Y590" s="31"/>
      <c r="Z590" s="31"/>
      <c r="AA590" s="31"/>
      <c r="AB590" s="31"/>
      <c r="AC590" s="31"/>
      <c r="AD590" s="31"/>
      <c r="AE590" s="31"/>
      <c r="AR590" s="93" t="s">
        <v>214</v>
      </c>
      <c r="AT590" s="93" t="s">
        <v>143</v>
      </c>
      <c r="AU590" s="93" t="s">
        <v>86</v>
      </c>
      <c r="AY590" s="17" t="s">
        <v>141</v>
      </c>
      <c r="BE590" s="94">
        <f>IF(N590="základní",J590,0)</f>
        <v>0</v>
      </c>
      <c r="BF590" s="94">
        <f>IF(N590="snížená",J590,0)</f>
        <v>0</v>
      </c>
      <c r="BG590" s="94">
        <f>IF(N590="zákl. přenesená",J590,0)</f>
        <v>0</v>
      </c>
      <c r="BH590" s="94">
        <f>IF(N590="sníž. přenesená",J590,0)</f>
        <v>0</v>
      </c>
      <c r="BI590" s="94">
        <f>IF(N590="nulová",J590,0)</f>
        <v>0</v>
      </c>
      <c r="BJ590" s="17" t="s">
        <v>84</v>
      </c>
      <c r="BK590" s="94">
        <f>ROUND(I590*H590,2)</f>
        <v>0</v>
      </c>
      <c r="BL590" s="17" t="s">
        <v>214</v>
      </c>
      <c r="BM590" s="93" t="s">
        <v>1210</v>
      </c>
    </row>
    <row r="591" spans="1:51" s="13" customFormat="1" ht="12">
      <c r="A591" s="463"/>
      <c r="B591" s="464"/>
      <c r="C591" s="463"/>
      <c r="D591" s="465" t="s">
        <v>150</v>
      </c>
      <c r="E591" s="466" t="s">
        <v>1</v>
      </c>
      <c r="F591" s="467" t="s">
        <v>1211</v>
      </c>
      <c r="G591" s="463"/>
      <c r="H591" s="468">
        <v>2</v>
      </c>
      <c r="I591" s="463"/>
      <c r="J591" s="463"/>
      <c r="K591" s="463"/>
      <c r="L591" s="464"/>
      <c r="M591" s="469"/>
      <c r="N591" s="470"/>
      <c r="O591" s="470"/>
      <c r="P591" s="470"/>
      <c r="Q591" s="470"/>
      <c r="R591" s="470"/>
      <c r="S591" s="470"/>
      <c r="T591" s="471"/>
      <c r="U591" s="463"/>
      <c r="V591" s="463"/>
      <c r="AT591" s="95" t="s">
        <v>150</v>
      </c>
      <c r="AU591" s="95" t="s">
        <v>86</v>
      </c>
      <c r="AV591" s="13" t="s">
        <v>86</v>
      </c>
      <c r="AW591" s="13" t="s">
        <v>32</v>
      </c>
      <c r="AX591" s="13" t="s">
        <v>84</v>
      </c>
      <c r="AY591" s="95" t="s">
        <v>141</v>
      </c>
    </row>
    <row r="592" spans="1:65" s="2" customFormat="1" ht="24">
      <c r="A592" s="377"/>
      <c r="B592" s="378"/>
      <c r="C592" s="452" t="s">
        <v>1212</v>
      </c>
      <c r="D592" s="452" t="s">
        <v>143</v>
      </c>
      <c r="E592" s="453" t="s">
        <v>1213</v>
      </c>
      <c r="F592" s="454" t="s">
        <v>1214</v>
      </c>
      <c r="G592" s="455" t="s">
        <v>725</v>
      </c>
      <c r="H592" s="102"/>
      <c r="I592" s="92"/>
      <c r="J592" s="457">
        <f>ROUND(I592*H592,2)</f>
        <v>0</v>
      </c>
      <c r="K592" s="454" t="s">
        <v>147</v>
      </c>
      <c r="L592" s="378"/>
      <c r="M592" s="458" t="s">
        <v>1</v>
      </c>
      <c r="N592" s="459" t="s">
        <v>41</v>
      </c>
      <c r="O592" s="460"/>
      <c r="P592" s="461">
        <f>O592*H592</f>
        <v>0</v>
      </c>
      <c r="Q592" s="461">
        <v>0</v>
      </c>
      <c r="R592" s="461">
        <f>Q592*H592</f>
        <v>0</v>
      </c>
      <c r="S592" s="461">
        <v>0</v>
      </c>
      <c r="T592" s="462">
        <f>S592*H592</f>
        <v>0</v>
      </c>
      <c r="U592" s="377"/>
      <c r="V592" s="377"/>
      <c r="W592" s="31"/>
      <c r="X592" s="31"/>
      <c r="Y592" s="31"/>
      <c r="Z592" s="31"/>
      <c r="AA592" s="31"/>
      <c r="AB592" s="31"/>
      <c r="AC592" s="31"/>
      <c r="AD592" s="31"/>
      <c r="AE592" s="31"/>
      <c r="AR592" s="93" t="s">
        <v>214</v>
      </c>
      <c r="AT592" s="93" t="s">
        <v>143</v>
      </c>
      <c r="AU592" s="93" t="s">
        <v>86</v>
      </c>
      <c r="AY592" s="17" t="s">
        <v>141</v>
      </c>
      <c r="BE592" s="94">
        <f>IF(N592="základní",J592,0)</f>
        <v>0</v>
      </c>
      <c r="BF592" s="94">
        <f>IF(N592="snížená",J592,0)</f>
        <v>0</v>
      </c>
      <c r="BG592" s="94">
        <f>IF(N592="zákl. přenesená",J592,0)</f>
        <v>0</v>
      </c>
      <c r="BH592" s="94">
        <f>IF(N592="sníž. přenesená",J592,0)</f>
        <v>0</v>
      </c>
      <c r="BI592" s="94">
        <f>IF(N592="nulová",J592,0)</f>
        <v>0</v>
      </c>
      <c r="BJ592" s="17" t="s">
        <v>84</v>
      </c>
      <c r="BK592" s="94">
        <f>ROUND(I592*H592,2)</f>
        <v>0</v>
      </c>
      <c r="BL592" s="17" t="s">
        <v>214</v>
      </c>
      <c r="BM592" s="93" t="s">
        <v>1215</v>
      </c>
    </row>
    <row r="593" spans="1:63" s="12" customFormat="1" ht="22.9" customHeight="1">
      <c r="A593" s="369"/>
      <c r="B593" s="442"/>
      <c r="C593" s="369"/>
      <c r="D593" s="443" t="s">
        <v>75</v>
      </c>
      <c r="E593" s="450" t="s">
        <v>1216</v>
      </c>
      <c r="F593" s="450" t="s">
        <v>1217</v>
      </c>
      <c r="G593" s="369"/>
      <c r="H593" s="369"/>
      <c r="I593" s="369"/>
      <c r="J593" s="451">
        <f>BK593</f>
        <v>0</v>
      </c>
      <c r="K593" s="369"/>
      <c r="L593" s="442"/>
      <c r="M593" s="446"/>
      <c r="N593" s="447"/>
      <c r="O593" s="447"/>
      <c r="P593" s="448">
        <f>SUM(P594:P612)</f>
        <v>0</v>
      </c>
      <c r="Q593" s="447"/>
      <c r="R593" s="448">
        <f>SUM(R594:R612)</f>
        <v>0.033471</v>
      </c>
      <c r="S593" s="447"/>
      <c r="T593" s="449">
        <f>SUM(T594:T612)</f>
        <v>0</v>
      </c>
      <c r="U593" s="369"/>
      <c r="V593" s="369"/>
      <c r="AR593" s="88" t="s">
        <v>86</v>
      </c>
      <c r="AT593" s="90" t="s">
        <v>75</v>
      </c>
      <c r="AU593" s="90" t="s">
        <v>84</v>
      </c>
      <c r="AY593" s="88" t="s">
        <v>141</v>
      </c>
      <c r="BK593" s="91">
        <f>SUM(BK594:BK612)</f>
        <v>0</v>
      </c>
    </row>
    <row r="594" spans="1:65" s="2" customFormat="1" ht="36">
      <c r="A594" s="377"/>
      <c r="B594" s="378"/>
      <c r="C594" s="452" t="s">
        <v>1218</v>
      </c>
      <c r="D594" s="452" t="s">
        <v>143</v>
      </c>
      <c r="E594" s="453" t="s">
        <v>1219</v>
      </c>
      <c r="F594" s="454" t="s">
        <v>1220</v>
      </c>
      <c r="G594" s="455" t="s">
        <v>222</v>
      </c>
      <c r="H594" s="456">
        <v>50.875</v>
      </c>
      <c r="I594" s="92"/>
      <c r="J594" s="457">
        <f>ROUND(I594*H594,2)</f>
        <v>0</v>
      </c>
      <c r="K594" s="454" t="s">
        <v>1</v>
      </c>
      <c r="L594" s="378"/>
      <c r="M594" s="458" t="s">
        <v>1</v>
      </c>
      <c r="N594" s="459" t="s">
        <v>41</v>
      </c>
      <c r="O594" s="460"/>
      <c r="P594" s="461">
        <f>O594*H594</f>
        <v>0</v>
      </c>
      <c r="Q594" s="461">
        <v>0</v>
      </c>
      <c r="R594" s="461">
        <f>Q594*H594</f>
        <v>0</v>
      </c>
      <c r="S594" s="461">
        <v>0</v>
      </c>
      <c r="T594" s="462">
        <f>S594*H594</f>
        <v>0</v>
      </c>
      <c r="U594" s="377"/>
      <c r="V594" s="377"/>
      <c r="W594" s="31"/>
      <c r="X594" s="31"/>
      <c r="Y594" s="31"/>
      <c r="Z594" s="31"/>
      <c r="AA594" s="31"/>
      <c r="AB594" s="31"/>
      <c r="AC594" s="31"/>
      <c r="AD594" s="31"/>
      <c r="AE594" s="31"/>
      <c r="AR594" s="93" t="s">
        <v>214</v>
      </c>
      <c r="AT594" s="93" t="s">
        <v>143</v>
      </c>
      <c r="AU594" s="93" t="s">
        <v>86</v>
      </c>
      <c r="AY594" s="17" t="s">
        <v>141</v>
      </c>
      <c r="BE594" s="94">
        <f>IF(N594="základní",J594,0)</f>
        <v>0</v>
      </c>
      <c r="BF594" s="94">
        <f>IF(N594="snížená",J594,0)</f>
        <v>0</v>
      </c>
      <c r="BG594" s="94">
        <f>IF(N594="zákl. přenesená",J594,0)</f>
        <v>0</v>
      </c>
      <c r="BH594" s="94">
        <f>IF(N594="sníž. přenesená",J594,0)</f>
        <v>0</v>
      </c>
      <c r="BI594" s="94">
        <f>IF(N594="nulová",J594,0)</f>
        <v>0</v>
      </c>
      <c r="BJ594" s="17" t="s">
        <v>84</v>
      </c>
      <c r="BK594" s="94">
        <f>ROUND(I594*H594,2)</f>
        <v>0</v>
      </c>
      <c r="BL594" s="17" t="s">
        <v>214</v>
      </c>
      <c r="BM594" s="93" t="s">
        <v>1221</v>
      </c>
    </row>
    <row r="595" spans="1:51" s="13" customFormat="1" ht="33.75">
      <c r="A595" s="463"/>
      <c r="B595" s="464"/>
      <c r="C595" s="463"/>
      <c r="D595" s="465" t="s">
        <v>150</v>
      </c>
      <c r="E595" s="466" t="s">
        <v>1</v>
      </c>
      <c r="F595" s="467" t="s">
        <v>1222</v>
      </c>
      <c r="G595" s="463"/>
      <c r="H595" s="468">
        <v>50.875</v>
      </c>
      <c r="I595" s="463"/>
      <c r="J595" s="463"/>
      <c r="K595" s="463"/>
      <c r="L595" s="464"/>
      <c r="M595" s="469"/>
      <c r="N595" s="470"/>
      <c r="O595" s="470"/>
      <c r="P595" s="470"/>
      <c r="Q595" s="470"/>
      <c r="R595" s="470"/>
      <c r="S595" s="470"/>
      <c r="T595" s="471"/>
      <c r="U595" s="463"/>
      <c r="V595" s="463"/>
      <c r="AT595" s="95" t="s">
        <v>150</v>
      </c>
      <c r="AU595" s="95" t="s">
        <v>86</v>
      </c>
      <c r="AV595" s="13" t="s">
        <v>86</v>
      </c>
      <c r="AW595" s="13" t="s">
        <v>32</v>
      </c>
      <c r="AX595" s="13" t="s">
        <v>84</v>
      </c>
      <c r="AY595" s="95" t="s">
        <v>141</v>
      </c>
    </row>
    <row r="596" spans="1:65" s="2" customFormat="1" ht="36">
      <c r="A596" s="377"/>
      <c r="B596" s="378"/>
      <c r="C596" s="452" t="s">
        <v>1223</v>
      </c>
      <c r="D596" s="452" t="s">
        <v>143</v>
      </c>
      <c r="E596" s="453" t="s">
        <v>1224</v>
      </c>
      <c r="F596" s="454" t="s">
        <v>1225</v>
      </c>
      <c r="G596" s="455" t="s">
        <v>222</v>
      </c>
      <c r="H596" s="456">
        <v>11.393</v>
      </c>
      <c r="I596" s="92"/>
      <c r="J596" s="457">
        <f>ROUND(I596*H596,2)</f>
        <v>0</v>
      </c>
      <c r="K596" s="454" t="s">
        <v>1</v>
      </c>
      <c r="L596" s="378"/>
      <c r="M596" s="458" t="s">
        <v>1</v>
      </c>
      <c r="N596" s="459" t="s">
        <v>41</v>
      </c>
      <c r="O596" s="460"/>
      <c r="P596" s="461">
        <f>O596*H596</f>
        <v>0</v>
      </c>
      <c r="Q596" s="461">
        <v>0</v>
      </c>
      <c r="R596" s="461">
        <f>Q596*H596</f>
        <v>0</v>
      </c>
      <c r="S596" s="461">
        <v>0</v>
      </c>
      <c r="T596" s="462">
        <f>S596*H596</f>
        <v>0</v>
      </c>
      <c r="U596" s="377"/>
      <c r="V596" s="377"/>
      <c r="W596" s="31"/>
      <c r="X596" s="31"/>
      <c r="Y596" s="31"/>
      <c r="Z596" s="31"/>
      <c r="AA596" s="31"/>
      <c r="AB596" s="31"/>
      <c r="AC596" s="31"/>
      <c r="AD596" s="31"/>
      <c r="AE596" s="31"/>
      <c r="AR596" s="93" t="s">
        <v>214</v>
      </c>
      <c r="AT596" s="93" t="s">
        <v>143</v>
      </c>
      <c r="AU596" s="93" t="s">
        <v>86</v>
      </c>
      <c r="AY596" s="17" t="s">
        <v>141</v>
      </c>
      <c r="BE596" s="94">
        <f>IF(N596="základní",J596,0)</f>
        <v>0</v>
      </c>
      <c r="BF596" s="94">
        <f>IF(N596="snížená",J596,0)</f>
        <v>0</v>
      </c>
      <c r="BG596" s="94">
        <f>IF(N596="zákl. přenesená",J596,0)</f>
        <v>0</v>
      </c>
      <c r="BH596" s="94">
        <f>IF(N596="sníž. přenesená",J596,0)</f>
        <v>0</v>
      </c>
      <c r="BI596" s="94">
        <f>IF(N596="nulová",J596,0)</f>
        <v>0</v>
      </c>
      <c r="BJ596" s="17" t="s">
        <v>84</v>
      </c>
      <c r="BK596" s="94">
        <f>ROUND(I596*H596,2)</f>
        <v>0</v>
      </c>
      <c r="BL596" s="17" t="s">
        <v>214</v>
      </c>
      <c r="BM596" s="93" t="s">
        <v>1226</v>
      </c>
    </row>
    <row r="597" spans="1:51" s="13" customFormat="1" ht="12">
      <c r="A597" s="463"/>
      <c r="B597" s="464"/>
      <c r="C597" s="463"/>
      <c r="D597" s="465" t="s">
        <v>150</v>
      </c>
      <c r="E597" s="466" t="s">
        <v>1</v>
      </c>
      <c r="F597" s="467" t="s">
        <v>1227</v>
      </c>
      <c r="G597" s="463"/>
      <c r="H597" s="468">
        <v>11.393</v>
      </c>
      <c r="I597" s="463"/>
      <c r="J597" s="463"/>
      <c r="K597" s="463"/>
      <c r="L597" s="464"/>
      <c r="M597" s="469"/>
      <c r="N597" s="470"/>
      <c r="O597" s="470"/>
      <c r="P597" s="470"/>
      <c r="Q597" s="470"/>
      <c r="R597" s="470"/>
      <c r="S597" s="470"/>
      <c r="T597" s="471"/>
      <c r="U597" s="463"/>
      <c r="V597" s="463"/>
      <c r="AT597" s="95" t="s">
        <v>150</v>
      </c>
      <c r="AU597" s="95" t="s">
        <v>86</v>
      </c>
      <c r="AV597" s="13" t="s">
        <v>86</v>
      </c>
      <c r="AW597" s="13" t="s">
        <v>32</v>
      </c>
      <c r="AX597" s="13" t="s">
        <v>84</v>
      </c>
      <c r="AY597" s="95" t="s">
        <v>141</v>
      </c>
    </row>
    <row r="598" spans="1:65" s="2" customFormat="1" ht="24">
      <c r="A598" s="377"/>
      <c r="B598" s="378"/>
      <c r="C598" s="452" t="s">
        <v>1228</v>
      </c>
      <c r="D598" s="452" t="s">
        <v>143</v>
      </c>
      <c r="E598" s="453" t="s">
        <v>1229</v>
      </c>
      <c r="F598" s="454" t="s">
        <v>1230</v>
      </c>
      <c r="G598" s="455" t="s">
        <v>1231</v>
      </c>
      <c r="H598" s="456">
        <v>143.7</v>
      </c>
      <c r="I598" s="92"/>
      <c r="J598" s="457">
        <f>ROUND(I598*H598,2)</f>
        <v>0</v>
      </c>
      <c r="K598" s="454" t="s">
        <v>1</v>
      </c>
      <c r="L598" s="378"/>
      <c r="M598" s="458" t="s">
        <v>1</v>
      </c>
      <c r="N598" s="459" t="s">
        <v>41</v>
      </c>
      <c r="O598" s="460"/>
      <c r="P598" s="461">
        <f>O598*H598</f>
        <v>0</v>
      </c>
      <c r="Q598" s="461">
        <v>0</v>
      </c>
      <c r="R598" s="461">
        <f>Q598*H598</f>
        <v>0</v>
      </c>
      <c r="S598" s="461">
        <v>0</v>
      </c>
      <c r="T598" s="462">
        <f>S598*H598</f>
        <v>0</v>
      </c>
      <c r="U598" s="377"/>
      <c r="V598" s="377"/>
      <c r="W598" s="31"/>
      <c r="X598" s="31"/>
      <c r="Y598" s="31"/>
      <c r="Z598" s="31"/>
      <c r="AA598" s="31"/>
      <c r="AB598" s="31"/>
      <c r="AC598" s="31"/>
      <c r="AD598" s="31"/>
      <c r="AE598" s="31"/>
      <c r="AR598" s="93" t="s">
        <v>214</v>
      </c>
      <c r="AT598" s="93" t="s">
        <v>143</v>
      </c>
      <c r="AU598" s="93" t="s">
        <v>86</v>
      </c>
      <c r="AY598" s="17" t="s">
        <v>141</v>
      </c>
      <c r="BE598" s="94">
        <f>IF(N598="základní",J598,0)</f>
        <v>0</v>
      </c>
      <c r="BF598" s="94">
        <f>IF(N598="snížená",J598,0)</f>
        <v>0</v>
      </c>
      <c r="BG598" s="94">
        <f>IF(N598="zákl. přenesená",J598,0)</f>
        <v>0</v>
      </c>
      <c r="BH598" s="94">
        <f>IF(N598="sníž. přenesená",J598,0)</f>
        <v>0</v>
      </c>
      <c r="BI598" s="94">
        <f>IF(N598="nulová",J598,0)</f>
        <v>0</v>
      </c>
      <c r="BJ598" s="17" t="s">
        <v>84</v>
      </c>
      <c r="BK598" s="94">
        <f>ROUND(I598*H598,2)</f>
        <v>0</v>
      </c>
      <c r="BL598" s="17" t="s">
        <v>214</v>
      </c>
      <c r="BM598" s="93" t="s">
        <v>1232</v>
      </c>
    </row>
    <row r="599" spans="1:51" s="13" customFormat="1" ht="12">
      <c r="A599" s="463"/>
      <c r="B599" s="464"/>
      <c r="C599" s="463"/>
      <c r="D599" s="465" t="s">
        <v>150</v>
      </c>
      <c r="E599" s="466" t="s">
        <v>1</v>
      </c>
      <c r="F599" s="467" t="s">
        <v>1233</v>
      </c>
      <c r="G599" s="463"/>
      <c r="H599" s="468">
        <v>143.7</v>
      </c>
      <c r="I599" s="463"/>
      <c r="J599" s="463"/>
      <c r="K599" s="463"/>
      <c r="L599" s="464"/>
      <c r="M599" s="469"/>
      <c r="N599" s="470"/>
      <c r="O599" s="470"/>
      <c r="P599" s="470"/>
      <c r="Q599" s="470"/>
      <c r="R599" s="470"/>
      <c r="S599" s="470"/>
      <c r="T599" s="471"/>
      <c r="U599" s="463"/>
      <c r="V599" s="463"/>
      <c r="AT599" s="95" t="s">
        <v>150</v>
      </c>
      <c r="AU599" s="95" t="s">
        <v>86</v>
      </c>
      <c r="AV599" s="13" t="s">
        <v>86</v>
      </c>
      <c r="AW599" s="13" t="s">
        <v>32</v>
      </c>
      <c r="AX599" s="13" t="s">
        <v>84</v>
      </c>
      <c r="AY599" s="95" t="s">
        <v>141</v>
      </c>
    </row>
    <row r="600" spans="1:65" s="2" customFormat="1" ht="24">
      <c r="A600" s="377"/>
      <c r="B600" s="378"/>
      <c r="C600" s="452" t="s">
        <v>1234</v>
      </c>
      <c r="D600" s="452" t="s">
        <v>143</v>
      </c>
      <c r="E600" s="453" t="s">
        <v>1235</v>
      </c>
      <c r="F600" s="454" t="s">
        <v>1236</v>
      </c>
      <c r="G600" s="455" t="s">
        <v>1163</v>
      </c>
      <c r="H600" s="456">
        <v>3</v>
      </c>
      <c r="I600" s="92"/>
      <c r="J600" s="457">
        <f>ROUND(I600*H600,2)</f>
        <v>0</v>
      </c>
      <c r="K600" s="454" t="s">
        <v>1</v>
      </c>
      <c r="L600" s="378"/>
      <c r="M600" s="458" t="s">
        <v>1</v>
      </c>
      <c r="N600" s="459" t="s">
        <v>41</v>
      </c>
      <c r="O600" s="460"/>
      <c r="P600" s="461">
        <f>O600*H600</f>
        <v>0</v>
      </c>
      <c r="Q600" s="461">
        <v>0</v>
      </c>
      <c r="R600" s="461">
        <f>Q600*H600</f>
        <v>0</v>
      </c>
      <c r="S600" s="461">
        <v>0</v>
      </c>
      <c r="T600" s="462">
        <f>S600*H600</f>
        <v>0</v>
      </c>
      <c r="U600" s="377"/>
      <c r="V600" s="377"/>
      <c r="W600" s="31"/>
      <c r="X600" s="31"/>
      <c r="Y600" s="31"/>
      <c r="Z600" s="31"/>
      <c r="AA600" s="31"/>
      <c r="AB600" s="31"/>
      <c r="AC600" s="31"/>
      <c r="AD600" s="31"/>
      <c r="AE600" s="31"/>
      <c r="AR600" s="93" t="s">
        <v>214</v>
      </c>
      <c r="AT600" s="93" t="s">
        <v>143</v>
      </c>
      <c r="AU600" s="93" t="s">
        <v>86</v>
      </c>
      <c r="AY600" s="17" t="s">
        <v>141</v>
      </c>
      <c r="BE600" s="94">
        <f>IF(N600="základní",J600,0)</f>
        <v>0</v>
      </c>
      <c r="BF600" s="94">
        <f>IF(N600="snížená",J600,0)</f>
        <v>0</v>
      </c>
      <c r="BG600" s="94">
        <f>IF(N600="zákl. přenesená",J600,0)</f>
        <v>0</v>
      </c>
      <c r="BH600" s="94">
        <f>IF(N600="sníž. přenesená",J600,0)</f>
        <v>0</v>
      </c>
      <c r="BI600" s="94">
        <f>IF(N600="nulová",J600,0)</f>
        <v>0</v>
      </c>
      <c r="BJ600" s="17" t="s">
        <v>84</v>
      </c>
      <c r="BK600" s="94">
        <f>ROUND(I600*H600,2)</f>
        <v>0</v>
      </c>
      <c r="BL600" s="17" t="s">
        <v>214</v>
      </c>
      <c r="BM600" s="93" t="s">
        <v>1237</v>
      </c>
    </row>
    <row r="601" spans="1:51" s="13" customFormat="1" ht="12">
      <c r="A601" s="463"/>
      <c r="B601" s="464"/>
      <c r="C601" s="463"/>
      <c r="D601" s="465" t="s">
        <v>150</v>
      </c>
      <c r="E601" s="466" t="s">
        <v>1</v>
      </c>
      <c r="F601" s="467" t="s">
        <v>1238</v>
      </c>
      <c r="G601" s="463"/>
      <c r="H601" s="468">
        <v>3</v>
      </c>
      <c r="I601" s="96"/>
      <c r="J601" s="463"/>
      <c r="K601" s="463"/>
      <c r="L601" s="464"/>
      <c r="M601" s="469"/>
      <c r="N601" s="470"/>
      <c r="O601" s="470"/>
      <c r="P601" s="470"/>
      <c r="Q601" s="470"/>
      <c r="R601" s="470"/>
      <c r="S601" s="470"/>
      <c r="T601" s="471"/>
      <c r="U601" s="463"/>
      <c r="V601" s="463"/>
      <c r="AT601" s="95" t="s">
        <v>150</v>
      </c>
      <c r="AU601" s="95" t="s">
        <v>86</v>
      </c>
      <c r="AV601" s="13" t="s">
        <v>86</v>
      </c>
      <c r="AW601" s="13" t="s">
        <v>32</v>
      </c>
      <c r="AX601" s="13" t="s">
        <v>84</v>
      </c>
      <c r="AY601" s="95" t="s">
        <v>141</v>
      </c>
    </row>
    <row r="602" spans="1:65" s="2" customFormat="1" ht="21.75" customHeight="1">
      <c r="A602" s="377"/>
      <c r="B602" s="378"/>
      <c r="C602" s="452" t="s">
        <v>1239</v>
      </c>
      <c r="D602" s="452" t="s">
        <v>143</v>
      </c>
      <c r="E602" s="453" t="s">
        <v>1240</v>
      </c>
      <c r="F602" s="454" t="s">
        <v>1241</v>
      </c>
      <c r="G602" s="455" t="s">
        <v>1163</v>
      </c>
      <c r="H602" s="456">
        <v>3</v>
      </c>
      <c r="I602" s="92"/>
      <c r="J602" s="457">
        <f>ROUND(I602*H602,2)</f>
        <v>0</v>
      </c>
      <c r="K602" s="454" t="s">
        <v>1</v>
      </c>
      <c r="L602" s="378"/>
      <c r="M602" s="458" t="s">
        <v>1</v>
      </c>
      <c r="N602" s="459" t="s">
        <v>41</v>
      </c>
      <c r="O602" s="460"/>
      <c r="P602" s="461">
        <f>O602*H602</f>
        <v>0</v>
      </c>
      <c r="Q602" s="461">
        <v>0</v>
      </c>
      <c r="R602" s="461">
        <f>Q602*H602</f>
        <v>0</v>
      </c>
      <c r="S602" s="461">
        <v>0</v>
      </c>
      <c r="T602" s="462">
        <f>S602*H602</f>
        <v>0</v>
      </c>
      <c r="U602" s="377"/>
      <c r="V602" s="377"/>
      <c r="W602" s="31"/>
      <c r="X602" s="31"/>
      <c r="Y602" s="31"/>
      <c r="Z602" s="31"/>
      <c r="AA602" s="31"/>
      <c r="AB602" s="31"/>
      <c r="AC602" s="31"/>
      <c r="AD602" s="31"/>
      <c r="AE602" s="31"/>
      <c r="AR602" s="93" t="s">
        <v>214</v>
      </c>
      <c r="AT602" s="93" t="s">
        <v>143</v>
      </c>
      <c r="AU602" s="93" t="s">
        <v>86</v>
      </c>
      <c r="AY602" s="17" t="s">
        <v>141</v>
      </c>
      <c r="BE602" s="94">
        <f>IF(N602="základní",J602,0)</f>
        <v>0</v>
      </c>
      <c r="BF602" s="94">
        <f>IF(N602="snížená",J602,0)</f>
        <v>0</v>
      </c>
      <c r="BG602" s="94">
        <f>IF(N602="zákl. přenesená",J602,0)</f>
        <v>0</v>
      </c>
      <c r="BH602" s="94">
        <f>IF(N602="sníž. přenesená",J602,0)</f>
        <v>0</v>
      </c>
      <c r="BI602" s="94">
        <f>IF(N602="nulová",J602,0)</f>
        <v>0</v>
      </c>
      <c r="BJ602" s="17" t="s">
        <v>84</v>
      </c>
      <c r="BK602" s="94">
        <f>ROUND(I602*H602,2)</f>
        <v>0</v>
      </c>
      <c r="BL602" s="17" t="s">
        <v>214</v>
      </c>
      <c r="BM602" s="93" t="s">
        <v>1242</v>
      </c>
    </row>
    <row r="603" spans="1:65" s="2" customFormat="1" ht="21.75" customHeight="1">
      <c r="A603" s="377"/>
      <c r="B603" s="378"/>
      <c r="C603" s="452" t="s">
        <v>1243</v>
      </c>
      <c r="D603" s="452" t="s">
        <v>143</v>
      </c>
      <c r="E603" s="453" t="s">
        <v>1244</v>
      </c>
      <c r="F603" s="454" t="s">
        <v>1245</v>
      </c>
      <c r="G603" s="455" t="s">
        <v>1163</v>
      </c>
      <c r="H603" s="456">
        <v>7</v>
      </c>
      <c r="I603" s="92"/>
      <c r="J603" s="457">
        <f>ROUND(I603*H603,2)</f>
        <v>0</v>
      </c>
      <c r="K603" s="454" t="s">
        <v>1</v>
      </c>
      <c r="L603" s="378"/>
      <c r="M603" s="458" t="s">
        <v>1</v>
      </c>
      <c r="N603" s="459" t="s">
        <v>41</v>
      </c>
      <c r="O603" s="460"/>
      <c r="P603" s="461">
        <f>O603*H603</f>
        <v>0</v>
      </c>
      <c r="Q603" s="461">
        <v>0</v>
      </c>
      <c r="R603" s="461">
        <f>Q603*H603</f>
        <v>0</v>
      </c>
      <c r="S603" s="461">
        <v>0</v>
      </c>
      <c r="T603" s="462">
        <f>S603*H603</f>
        <v>0</v>
      </c>
      <c r="U603" s="377"/>
      <c r="V603" s="377"/>
      <c r="W603" s="31"/>
      <c r="X603" s="31"/>
      <c r="Y603" s="31"/>
      <c r="Z603" s="31"/>
      <c r="AA603" s="31"/>
      <c r="AB603" s="31"/>
      <c r="AC603" s="31"/>
      <c r="AD603" s="31"/>
      <c r="AE603" s="31"/>
      <c r="AR603" s="93" t="s">
        <v>214</v>
      </c>
      <c r="AT603" s="93" t="s">
        <v>143</v>
      </c>
      <c r="AU603" s="93" t="s">
        <v>86</v>
      </c>
      <c r="AY603" s="17" t="s">
        <v>141</v>
      </c>
      <c r="BE603" s="94">
        <f>IF(N603="základní",J603,0)</f>
        <v>0</v>
      </c>
      <c r="BF603" s="94">
        <f>IF(N603="snížená",J603,0)</f>
        <v>0</v>
      </c>
      <c r="BG603" s="94">
        <f>IF(N603="zákl. přenesená",J603,0)</f>
        <v>0</v>
      </c>
      <c r="BH603" s="94">
        <f>IF(N603="sníž. přenesená",J603,0)</f>
        <v>0</v>
      </c>
      <c r="BI603" s="94">
        <f>IF(N603="nulová",J603,0)</f>
        <v>0</v>
      </c>
      <c r="BJ603" s="17" t="s">
        <v>84</v>
      </c>
      <c r="BK603" s="94">
        <f>ROUND(I603*H603,2)</f>
        <v>0</v>
      </c>
      <c r="BL603" s="17" t="s">
        <v>214</v>
      </c>
      <c r="BM603" s="93" t="s">
        <v>1246</v>
      </c>
    </row>
    <row r="604" spans="1:51" s="13" customFormat="1" ht="12">
      <c r="A604" s="463"/>
      <c r="B604" s="464"/>
      <c r="C604" s="463"/>
      <c r="D604" s="465" t="s">
        <v>150</v>
      </c>
      <c r="E604" s="466" t="s">
        <v>1</v>
      </c>
      <c r="F604" s="467" t="s">
        <v>1247</v>
      </c>
      <c r="G604" s="463"/>
      <c r="H604" s="468">
        <v>7</v>
      </c>
      <c r="I604" s="463"/>
      <c r="J604" s="463"/>
      <c r="K604" s="463"/>
      <c r="L604" s="464"/>
      <c r="M604" s="469"/>
      <c r="N604" s="470"/>
      <c r="O604" s="470"/>
      <c r="P604" s="470"/>
      <c r="Q604" s="470"/>
      <c r="R604" s="470"/>
      <c r="S604" s="470"/>
      <c r="T604" s="471"/>
      <c r="U604" s="463"/>
      <c r="V604" s="463"/>
      <c r="AT604" s="95" t="s">
        <v>150</v>
      </c>
      <c r="AU604" s="95" t="s">
        <v>86</v>
      </c>
      <c r="AV604" s="13" t="s">
        <v>86</v>
      </c>
      <c r="AW604" s="13" t="s">
        <v>32</v>
      </c>
      <c r="AX604" s="13" t="s">
        <v>84</v>
      </c>
      <c r="AY604" s="95" t="s">
        <v>141</v>
      </c>
    </row>
    <row r="605" spans="1:65" s="2" customFormat="1" ht="24">
      <c r="A605" s="377"/>
      <c r="B605" s="378"/>
      <c r="C605" s="452" t="s">
        <v>1248</v>
      </c>
      <c r="D605" s="452" t="s">
        <v>143</v>
      </c>
      <c r="E605" s="453" t="s">
        <v>1249</v>
      </c>
      <c r="F605" s="454" t="s">
        <v>1250</v>
      </c>
      <c r="G605" s="455" t="s">
        <v>1163</v>
      </c>
      <c r="H605" s="456">
        <v>1</v>
      </c>
      <c r="I605" s="92"/>
      <c r="J605" s="457">
        <f>ROUND(I605*H605,2)</f>
        <v>0</v>
      </c>
      <c r="K605" s="454" t="s">
        <v>1</v>
      </c>
      <c r="L605" s="378"/>
      <c r="M605" s="458" t="s">
        <v>1</v>
      </c>
      <c r="N605" s="459" t="s">
        <v>41</v>
      </c>
      <c r="O605" s="460"/>
      <c r="P605" s="461">
        <f>O605*H605</f>
        <v>0</v>
      </c>
      <c r="Q605" s="461">
        <v>0</v>
      </c>
      <c r="R605" s="461">
        <f>Q605*H605</f>
        <v>0</v>
      </c>
      <c r="S605" s="461">
        <v>0</v>
      </c>
      <c r="T605" s="462">
        <f>S605*H605</f>
        <v>0</v>
      </c>
      <c r="U605" s="377"/>
      <c r="V605" s="377"/>
      <c r="W605" s="31"/>
      <c r="X605" s="31"/>
      <c r="Y605" s="31"/>
      <c r="Z605" s="31"/>
      <c r="AA605" s="31"/>
      <c r="AB605" s="31"/>
      <c r="AC605" s="31"/>
      <c r="AD605" s="31"/>
      <c r="AE605" s="31"/>
      <c r="AR605" s="93" t="s">
        <v>214</v>
      </c>
      <c r="AT605" s="93" t="s">
        <v>143</v>
      </c>
      <c r="AU605" s="93" t="s">
        <v>86</v>
      </c>
      <c r="AY605" s="17" t="s">
        <v>141</v>
      </c>
      <c r="BE605" s="94">
        <f>IF(N605="základní",J605,0)</f>
        <v>0</v>
      </c>
      <c r="BF605" s="94">
        <f>IF(N605="snížená",J605,0)</f>
        <v>0</v>
      </c>
      <c r="BG605" s="94">
        <f>IF(N605="zákl. přenesená",J605,0)</f>
        <v>0</v>
      </c>
      <c r="BH605" s="94">
        <f>IF(N605="sníž. přenesená",J605,0)</f>
        <v>0</v>
      </c>
      <c r="BI605" s="94">
        <f>IF(N605="nulová",J605,0)</f>
        <v>0</v>
      </c>
      <c r="BJ605" s="17" t="s">
        <v>84</v>
      </c>
      <c r="BK605" s="94">
        <f>ROUND(I605*H605,2)</f>
        <v>0</v>
      </c>
      <c r="BL605" s="17" t="s">
        <v>214</v>
      </c>
      <c r="BM605" s="93" t="s">
        <v>1251</v>
      </c>
    </row>
    <row r="606" spans="1:51" s="13" customFormat="1" ht="12">
      <c r="A606" s="463"/>
      <c r="B606" s="464"/>
      <c r="C606" s="463"/>
      <c r="D606" s="465" t="s">
        <v>150</v>
      </c>
      <c r="E606" s="466" t="s">
        <v>1</v>
      </c>
      <c r="F606" s="467" t="s">
        <v>1252</v>
      </c>
      <c r="G606" s="463"/>
      <c r="H606" s="468">
        <v>1</v>
      </c>
      <c r="I606" s="463"/>
      <c r="J606" s="463"/>
      <c r="K606" s="463"/>
      <c r="L606" s="464"/>
      <c r="M606" s="469"/>
      <c r="N606" s="470"/>
      <c r="O606" s="470"/>
      <c r="P606" s="470"/>
      <c r="Q606" s="470"/>
      <c r="R606" s="470"/>
      <c r="S606" s="470"/>
      <c r="T606" s="471"/>
      <c r="U606" s="463"/>
      <c r="V606" s="463"/>
      <c r="AT606" s="95" t="s">
        <v>150</v>
      </c>
      <c r="AU606" s="95" t="s">
        <v>86</v>
      </c>
      <c r="AV606" s="13" t="s">
        <v>86</v>
      </c>
      <c r="AW606" s="13" t="s">
        <v>32</v>
      </c>
      <c r="AX606" s="13" t="s">
        <v>84</v>
      </c>
      <c r="AY606" s="95" t="s">
        <v>141</v>
      </c>
    </row>
    <row r="607" spans="1:65" s="2" customFormat="1" ht="24">
      <c r="A607" s="377"/>
      <c r="B607" s="378"/>
      <c r="C607" s="452" t="s">
        <v>1253</v>
      </c>
      <c r="D607" s="452" t="s">
        <v>143</v>
      </c>
      <c r="E607" s="453" t="s">
        <v>1254</v>
      </c>
      <c r="F607" s="454" t="s">
        <v>1255</v>
      </c>
      <c r="G607" s="455" t="s">
        <v>242</v>
      </c>
      <c r="H607" s="456">
        <v>3</v>
      </c>
      <c r="I607" s="92"/>
      <c r="J607" s="457">
        <f>ROUND(I607*H607,2)</f>
        <v>0</v>
      </c>
      <c r="K607" s="454" t="s">
        <v>147</v>
      </c>
      <c r="L607" s="378"/>
      <c r="M607" s="458" t="s">
        <v>1</v>
      </c>
      <c r="N607" s="459" t="s">
        <v>41</v>
      </c>
      <c r="O607" s="460"/>
      <c r="P607" s="461">
        <f>O607*H607</f>
        <v>0</v>
      </c>
      <c r="Q607" s="461">
        <v>0</v>
      </c>
      <c r="R607" s="461">
        <f>Q607*H607</f>
        <v>0</v>
      </c>
      <c r="S607" s="461">
        <v>0</v>
      </c>
      <c r="T607" s="462">
        <f>S607*H607</f>
        <v>0</v>
      </c>
      <c r="U607" s="377"/>
      <c r="V607" s="377"/>
      <c r="W607" s="31"/>
      <c r="X607" s="31"/>
      <c r="Y607" s="31"/>
      <c r="Z607" s="31"/>
      <c r="AA607" s="31"/>
      <c r="AB607" s="31"/>
      <c r="AC607" s="31"/>
      <c r="AD607" s="31"/>
      <c r="AE607" s="31"/>
      <c r="AR607" s="93" t="s">
        <v>214</v>
      </c>
      <c r="AT607" s="93" t="s">
        <v>143</v>
      </c>
      <c r="AU607" s="93" t="s">
        <v>86</v>
      </c>
      <c r="AY607" s="17" t="s">
        <v>141</v>
      </c>
      <c r="BE607" s="94">
        <f>IF(N607="základní",J607,0)</f>
        <v>0</v>
      </c>
      <c r="BF607" s="94">
        <f>IF(N607="snížená",J607,0)</f>
        <v>0</v>
      </c>
      <c r="BG607" s="94">
        <f>IF(N607="zákl. přenesená",J607,0)</f>
        <v>0</v>
      </c>
      <c r="BH607" s="94">
        <f>IF(N607="sníž. přenesená",J607,0)</f>
        <v>0</v>
      </c>
      <c r="BI607" s="94">
        <f>IF(N607="nulová",J607,0)</f>
        <v>0</v>
      </c>
      <c r="BJ607" s="17" t="s">
        <v>84</v>
      </c>
      <c r="BK607" s="94">
        <f>ROUND(I607*H607,2)</f>
        <v>0</v>
      </c>
      <c r="BL607" s="17" t="s">
        <v>214</v>
      </c>
      <c r="BM607" s="93" t="s">
        <v>1256</v>
      </c>
    </row>
    <row r="608" spans="1:65" s="2" customFormat="1" ht="24">
      <c r="A608" s="377"/>
      <c r="B608" s="378"/>
      <c r="C608" s="487" t="s">
        <v>1257</v>
      </c>
      <c r="D608" s="487" t="s">
        <v>527</v>
      </c>
      <c r="E608" s="488" t="s">
        <v>1258</v>
      </c>
      <c r="F608" s="489" t="s">
        <v>1259</v>
      </c>
      <c r="G608" s="490" t="s">
        <v>1260</v>
      </c>
      <c r="H608" s="491">
        <v>3</v>
      </c>
      <c r="I608" s="101"/>
      <c r="J608" s="492">
        <f>ROUND(I608*H608,2)</f>
        <v>0</v>
      </c>
      <c r="K608" s="489" t="s">
        <v>147</v>
      </c>
      <c r="L608" s="493"/>
      <c r="M608" s="494" t="s">
        <v>1</v>
      </c>
      <c r="N608" s="495" t="s">
        <v>41</v>
      </c>
      <c r="O608" s="460"/>
      <c r="P608" s="461">
        <f>O608*H608</f>
        <v>0</v>
      </c>
      <c r="Q608" s="461">
        <v>0.0097</v>
      </c>
      <c r="R608" s="461">
        <f>Q608*H608</f>
        <v>0.0291</v>
      </c>
      <c r="S608" s="461">
        <v>0</v>
      </c>
      <c r="T608" s="462">
        <f>S608*H608</f>
        <v>0</v>
      </c>
      <c r="U608" s="377"/>
      <c r="V608" s="377"/>
      <c r="W608" s="31"/>
      <c r="X608" s="31"/>
      <c r="Y608" s="31"/>
      <c r="Z608" s="31"/>
      <c r="AA608" s="31"/>
      <c r="AB608" s="31"/>
      <c r="AC608" s="31"/>
      <c r="AD608" s="31"/>
      <c r="AE608" s="31"/>
      <c r="AR608" s="93" t="s">
        <v>293</v>
      </c>
      <c r="AT608" s="93" t="s">
        <v>527</v>
      </c>
      <c r="AU608" s="93" t="s">
        <v>86</v>
      </c>
      <c r="AY608" s="17" t="s">
        <v>141</v>
      </c>
      <c r="BE608" s="94">
        <f>IF(N608="základní",J608,0)</f>
        <v>0</v>
      </c>
      <c r="BF608" s="94">
        <f>IF(N608="snížená",J608,0)</f>
        <v>0</v>
      </c>
      <c r="BG608" s="94">
        <f>IF(N608="zákl. přenesená",J608,0)</f>
        <v>0</v>
      </c>
      <c r="BH608" s="94">
        <f>IF(N608="sníž. přenesená",J608,0)</f>
        <v>0</v>
      </c>
      <c r="BI608" s="94">
        <f>IF(N608="nulová",J608,0)</f>
        <v>0</v>
      </c>
      <c r="BJ608" s="17" t="s">
        <v>84</v>
      </c>
      <c r="BK608" s="94">
        <f>ROUND(I608*H608,2)</f>
        <v>0</v>
      </c>
      <c r="BL608" s="17" t="s">
        <v>214</v>
      </c>
      <c r="BM608" s="93" t="s">
        <v>1261</v>
      </c>
    </row>
    <row r="609" spans="1:65" s="2" customFormat="1" ht="24">
      <c r="A609" s="377"/>
      <c r="B609" s="378"/>
      <c r="C609" s="452" t="s">
        <v>1262</v>
      </c>
      <c r="D609" s="452" t="s">
        <v>143</v>
      </c>
      <c r="E609" s="453" t="s">
        <v>1263</v>
      </c>
      <c r="F609" s="454" t="s">
        <v>1264</v>
      </c>
      <c r="G609" s="455" t="s">
        <v>331</v>
      </c>
      <c r="H609" s="456">
        <v>9.3</v>
      </c>
      <c r="I609" s="92"/>
      <c r="J609" s="457">
        <f>ROUND(I609*H609,2)</f>
        <v>0</v>
      </c>
      <c r="K609" s="454" t="s">
        <v>147</v>
      </c>
      <c r="L609" s="378"/>
      <c r="M609" s="458" t="s">
        <v>1</v>
      </c>
      <c r="N609" s="459" t="s">
        <v>41</v>
      </c>
      <c r="O609" s="460"/>
      <c r="P609" s="461">
        <f>O609*H609</f>
        <v>0</v>
      </c>
      <c r="Q609" s="461">
        <v>0</v>
      </c>
      <c r="R609" s="461">
        <f>Q609*H609</f>
        <v>0</v>
      </c>
      <c r="S609" s="461">
        <v>0</v>
      </c>
      <c r="T609" s="462">
        <f>S609*H609</f>
        <v>0</v>
      </c>
      <c r="U609" s="377"/>
      <c r="V609" s="377"/>
      <c r="W609" s="31"/>
      <c r="X609" s="31"/>
      <c r="Y609" s="31"/>
      <c r="Z609" s="31"/>
      <c r="AA609" s="31"/>
      <c r="AB609" s="31"/>
      <c r="AC609" s="31"/>
      <c r="AD609" s="31"/>
      <c r="AE609" s="31"/>
      <c r="AR609" s="93" t="s">
        <v>214</v>
      </c>
      <c r="AT609" s="93" t="s">
        <v>143</v>
      </c>
      <c r="AU609" s="93" t="s">
        <v>86</v>
      </c>
      <c r="AY609" s="17" t="s">
        <v>141</v>
      </c>
      <c r="BE609" s="94">
        <f>IF(N609="základní",J609,0)</f>
        <v>0</v>
      </c>
      <c r="BF609" s="94">
        <f>IF(N609="snížená",J609,0)</f>
        <v>0</v>
      </c>
      <c r="BG609" s="94">
        <f>IF(N609="zákl. přenesená",J609,0)</f>
        <v>0</v>
      </c>
      <c r="BH609" s="94">
        <f>IF(N609="sníž. přenesená",J609,0)</f>
        <v>0</v>
      </c>
      <c r="BI609" s="94">
        <f>IF(N609="nulová",J609,0)</f>
        <v>0</v>
      </c>
      <c r="BJ609" s="17" t="s">
        <v>84</v>
      </c>
      <c r="BK609" s="94">
        <f>ROUND(I609*H609,2)</f>
        <v>0</v>
      </c>
      <c r="BL609" s="17" t="s">
        <v>214</v>
      </c>
      <c r="BM609" s="93" t="s">
        <v>1265</v>
      </c>
    </row>
    <row r="610" spans="1:51" s="13" customFormat="1" ht="12">
      <c r="A610" s="463"/>
      <c r="B610" s="464"/>
      <c r="C610" s="463"/>
      <c r="D610" s="465" t="s">
        <v>150</v>
      </c>
      <c r="E610" s="466" t="s">
        <v>1</v>
      </c>
      <c r="F610" s="467" t="s">
        <v>1266</v>
      </c>
      <c r="G610" s="463"/>
      <c r="H610" s="468">
        <v>9.3</v>
      </c>
      <c r="I610" s="463"/>
      <c r="J610" s="463"/>
      <c r="K610" s="463"/>
      <c r="L610" s="464"/>
      <c r="M610" s="469"/>
      <c r="N610" s="470"/>
      <c r="O610" s="470"/>
      <c r="P610" s="470"/>
      <c r="Q610" s="470"/>
      <c r="R610" s="470"/>
      <c r="S610" s="470"/>
      <c r="T610" s="471"/>
      <c r="U610" s="463"/>
      <c r="V610" s="463"/>
      <c r="AT610" s="95" t="s">
        <v>150</v>
      </c>
      <c r="AU610" s="95" t="s">
        <v>86</v>
      </c>
      <c r="AV610" s="13" t="s">
        <v>86</v>
      </c>
      <c r="AW610" s="13" t="s">
        <v>32</v>
      </c>
      <c r="AX610" s="13" t="s">
        <v>84</v>
      </c>
      <c r="AY610" s="95" t="s">
        <v>141</v>
      </c>
    </row>
    <row r="611" spans="1:65" s="2" customFormat="1" ht="16.5" customHeight="1">
      <c r="A611" s="377"/>
      <c r="B611" s="378"/>
      <c r="C611" s="487" t="s">
        <v>1267</v>
      </c>
      <c r="D611" s="487" t="s">
        <v>527</v>
      </c>
      <c r="E611" s="488" t="s">
        <v>1268</v>
      </c>
      <c r="F611" s="489" t="s">
        <v>1269</v>
      </c>
      <c r="G611" s="490" t="s">
        <v>331</v>
      </c>
      <c r="H611" s="491">
        <v>9.3</v>
      </c>
      <c r="I611" s="101"/>
      <c r="J611" s="492">
        <f>ROUND(I611*H611,2)</f>
        <v>0</v>
      </c>
      <c r="K611" s="489" t="s">
        <v>147</v>
      </c>
      <c r="L611" s="493"/>
      <c r="M611" s="494" t="s">
        <v>1</v>
      </c>
      <c r="N611" s="495" t="s">
        <v>41</v>
      </c>
      <c r="O611" s="460"/>
      <c r="P611" s="461">
        <f>O611*H611</f>
        <v>0</v>
      </c>
      <c r="Q611" s="461">
        <v>0.00047</v>
      </c>
      <c r="R611" s="461">
        <f>Q611*H611</f>
        <v>0.004371</v>
      </c>
      <c r="S611" s="461">
        <v>0</v>
      </c>
      <c r="T611" s="462">
        <f>S611*H611</f>
        <v>0</v>
      </c>
      <c r="U611" s="377"/>
      <c r="V611" s="377"/>
      <c r="W611" s="31"/>
      <c r="X611" s="31"/>
      <c r="Y611" s="31"/>
      <c r="Z611" s="31"/>
      <c r="AA611" s="31"/>
      <c r="AB611" s="31"/>
      <c r="AC611" s="31"/>
      <c r="AD611" s="31"/>
      <c r="AE611" s="31"/>
      <c r="AR611" s="93" t="s">
        <v>293</v>
      </c>
      <c r="AT611" s="93" t="s">
        <v>527</v>
      </c>
      <c r="AU611" s="93" t="s">
        <v>86</v>
      </c>
      <c r="AY611" s="17" t="s">
        <v>141</v>
      </c>
      <c r="BE611" s="94">
        <f>IF(N611="základní",J611,0)</f>
        <v>0</v>
      </c>
      <c r="BF611" s="94">
        <f>IF(N611="snížená",J611,0)</f>
        <v>0</v>
      </c>
      <c r="BG611" s="94">
        <f>IF(N611="zákl. přenesená",J611,0)</f>
        <v>0</v>
      </c>
      <c r="BH611" s="94">
        <f>IF(N611="sníž. přenesená",J611,0)</f>
        <v>0</v>
      </c>
      <c r="BI611" s="94">
        <f>IF(N611="nulová",J611,0)</f>
        <v>0</v>
      </c>
      <c r="BJ611" s="17" t="s">
        <v>84</v>
      </c>
      <c r="BK611" s="94">
        <f>ROUND(I611*H611,2)</f>
        <v>0</v>
      </c>
      <c r="BL611" s="17" t="s">
        <v>214</v>
      </c>
      <c r="BM611" s="93" t="s">
        <v>1270</v>
      </c>
    </row>
    <row r="612" spans="1:65" s="2" customFormat="1" ht="24">
      <c r="A612" s="377"/>
      <c r="B612" s="378"/>
      <c r="C612" s="452" t="s">
        <v>1271</v>
      </c>
      <c r="D612" s="452" t="s">
        <v>143</v>
      </c>
      <c r="E612" s="453" t="s">
        <v>1272</v>
      </c>
      <c r="F612" s="454" t="s">
        <v>1273</v>
      </c>
      <c r="G612" s="455" t="s">
        <v>725</v>
      </c>
      <c r="H612" s="102"/>
      <c r="I612" s="92"/>
      <c r="J612" s="457">
        <f>ROUND(I612*H612,2)</f>
        <v>0</v>
      </c>
      <c r="K612" s="454" t="s">
        <v>147</v>
      </c>
      <c r="L612" s="378"/>
      <c r="M612" s="458" t="s">
        <v>1</v>
      </c>
      <c r="N612" s="459" t="s">
        <v>41</v>
      </c>
      <c r="O612" s="460"/>
      <c r="P612" s="461">
        <f>O612*H612</f>
        <v>0</v>
      </c>
      <c r="Q612" s="461">
        <v>0</v>
      </c>
      <c r="R612" s="461">
        <f>Q612*H612</f>
        <v>0</v>
      </c>
      <c r="S612" s="461">
        <v>0</v>
      </c>
      <c r="T612" s="462">
        <f>S612*H612</f>
        <v>0</v>
      </c>
      <c r="U612" s="377"/>
      <c r="V612" s="377"/>
      <c r="W612" s="31"/>
      <c r="X612" s="31"/>
      <c r="Y612" s="31"/>
      <c r="Z612" s="31"/>
      <c r="AA612" s="31"/>
      <c r="AB612" s="31"/>
      <c r="AC612" s="31"/>
      <c r="AD612" s="31"/>
      <c r="AE612" s="31"/>
      <c r="AR612" s="93" t="s">
        <v>214</v>
      </c>
      <c r="AT612" s="93" t="s">
        <v>143</v>
      </c>
      <c r="AU612" s="93" t="s">
        <v>86</v>
      </c>
      <c r="AY612" s="17" t="s">
        <v>141</v>
      </c>
      <c r="BE612" s="94">
        <f>IF(N612="základní",J612,0)</f>
        <v>0</v>
      </c>
      <c r="BF612" s="94">
        <f>IF(N612="snížená",J612,0)</f>
        <v>0</v>
      </c>
      <c r="BG612" s="94">
        <f>IF(N612="zákl. přenesená",J612,0)</f>
        <v>0</v>
      </c>
      <c r="BH612" s="94">
        <f>IF(N612="sníž. přenesená",J612,0)</f>
        <v>0</v>
      </c>
      <c r="BI612" s="94">
        <f>IF(N612="nulová",J612,0)</f>
        <v>0</v>
      </c>
      <c r="BJ612" s="17" t="s">
        <v>84</v>
      </c>
      <c r="BK612" s="94">
        <f>ROUND(I612*H612,2)</f>
        <v>0</v>
      </c>
      <c r="BL612" s="17" t="s">
        <v>214</v>
      </c>
      <c r="BM612" s="93" t="s">
        <v>1274</v>
      </c>
    </row>
    <row r="613" spans="1:63" s="12" customFormat="1" ht="22.9" customHeight="1">
      <c r="A613" s="369"/>
      <c r="B613" s="442"/>
      <c r="C613" s="369"/>
      <c r="D613" s="443" t="s">
        <v>75</v>
      </c>
      <c r="E613" s="450" t="s">
        <v>1275</v>
      </c>
      <c r="F613" s="450" t="s">
        <v>1276</v>
      </c>
      <c r="G613" s="369"/>
      <c r="H613" s="369"/>
      <c r="I613" s="369"/>
      <c r="J613" s="451">
        <f>BK613</f>
        <v>0</v>
      </c>
      <c r="K613" s="369"/>
      <c r="L613" s="442"/>
      <c r="M613" s="446"/>
      <c r="N613" s="447"/>
      <c r="O613" s="447"/>
      <c r="P613" s="448">
        <f>SUM(P614:P625)</f>
        <v>0</v>
      </c>
      <c r="Q613" s="447"/>
      <c r="R613" s="448">
        <f>SUM(R614:R625)</f>
        <v>6.9270619</v>
      </c>
      <c r="S613" s="447"/>
      <c r="T613" s="449">
        <f>SUM(T614:T625)</f>
        <v>0</v>
      </c>
      <c r="U613" s="369"/>
      <c r="V613" s="369"/>
      <c r="AR613" s="88" t="s">
        <v>86</v>
      </c>
      <c r="AT613" s="90" t="s">
        <v>75</v>
      </c>
      <c r="AU613" s="90" t="s">
        <v>84</v>
      </c>
      <c r="AY613" s="88" t="s">
        <v>141</v>
      </c>
      <c r="BK613" s="91">
        <f>SUM(BK614:BK625)</f>
        <v>0</v>
      </c>
    </row>
    <row r="614" spans="1:65" s="2" customFormat="1" ht="16.5" customHeight="1">
      <c r="A614" s="377"/>
      <c r="B614" s="378"/>
      <c r="C614" s="452" t="s">
        <v>1277</v>
      </c>
      <c r="D614" s="452" t="s">
        <v>143</v>
      </c>
      <c r="E614" s="453" t="s">
        <v>1278</v>
      </c>
      <c r="F614" s="454" t="s">
        <v>1279</v>
      </c>
      <c r="G614" s="455" t="s">
        <v>222</v>
      </c>
      <c r="H614" s="456">
        <v>223.696</v>
      </c>
      <c r="I614" s="92"/>
      <c r="J614" s="457">
        <f>ROUND(I614*H614,2)</f>
        <v>0</v>
      </c>
      <c r="K614" s="454" t="s">
        <v>147</v>
      </c>
      <c r="L614" s="378"/>
      <c r="M614" s="458" t="s">
        <v>1</v>
      </c>
      <c r="N614" s="459" t="s">
        <v>41</v>
      </c>
      <c r="O614" s="460"/>
      <c r="P614" s="461">
        <f>O614*H614</f>
        <v>0</v>
      </c>
      <c r="Q614" s="461">
        <v>0.0003</v>
      </c>
      <c r="R614" s="461">
        <f>Q614*H614</f>
        <v>0.0671088</v>
      </c>
      <c r="S614" s="461">
        <v>0</v>
      </c>
      <c r="T614" s="462">
        <f>S614*H614</f>
        <v>0</v>
      </c>
      <c r="U614" s="377"/>
      <c r="V614" s="377"/>
      <c r="W614" s="31"/>
      <c r="X614" s="31"/>
      <c r="Y614" s="31"/>
      <c r="Z614" s="31"/>
      <c r="AA614" s="31"/>
      <c r="AB614" s="31"/>
      <c r="AC614" s="31"/>
      <c r="AD614" s="31"/>
      <c r="AE614" s="31"/>
      <c r="AR614" s="93" t="s">
        <v>214</v>
      </c>
      <c r="AT614" s="93" t="s">
        <v>143</v>
      </c>
      <c r="AU614" s="93" t="s">
        <v>86</v>
      </c>
      <c r="AY614" s="17" t="s">
        <v>141</v>
      </c>
      <c r="BE614" s="94">
        <f>IF(N614="základní",J614,0)</f>
        <v>0</v>
      </c>
      <c r="BF614" s="94">
        <f>IF(N614="snížená",J614,0)</f>
        <v>0</v>
      </c>
      <c r="BG614" s="94">
        <f>IF(N614="zákl. přenesená",J614,0)</f>
        <v>0</v>
      </c>
      <c r="BH614" s="94">
        <f>IF(N614="sníž. přenesená",J614,0)</f>
        <v>0</v>
      </c>
      <c r="BI614" s="94">
        <f>IF(N614="nulová",J614,0)</f>
        <v>0</v>
      </c>
      <c r="BJ614" s="17" t="s">
        <v>84</v>
      </c>
      <c r="BK614" s="94">
        <f>ROUND(I614*H614,2)</f>
        <v>0</v>
      </c>
      <c r="BL614" s="17" t="s">
        <v>214</v>
      </c>
      <c r="BM614" s="93" t="s">
        <v>1280</v>
      </c>
    </row>
    <row r="615" spans="1:51" s="13" customFormat="1" ht="33.75">
      <c r="A615" s="463"/>
      <c r="B615" s="464"/>
      <c r="C615" s="463"/>
      <c r="D615" s="465" t="s">
        <v>150</v>
      </c>
      <c r="E615" s="466" t="s">
        <v>1</v>
      </c>
      <c r="F615" s="467" t="s">
        <v>1281</v>
      </c>
      <c r="G615" s="463"/>
      <c r="H615" s="468">
        <v>114.503</v>
      </c>
      <c r="I615" s="463"/>
      <c r="J615" s="463"/>
      <c r="K615" s="463"/>
      <c r="L615" s="464"/>
      <c r="M615" s="469"/>
      <c r="N615" s="470"/>
      <c r="O615" s="470"/>
      <c r="P615" s="470"/>
      <c r="Q615" s="470"/>
      <c r="R615" s="470"/>
      <c r="S615" s="470"/>
      <c r="T615" s="471"/>
      <c r="U615" s="463"/>
      <c r="V615" s="463"/>
      <c r="AT615" s="95" t="s">
        <v>150</v>
      </c>
      <c r="AU615" s="95" t="s">
        <v>86</v>
      </c>
      <c r="AV615" s="13" t="s">
        <v>86</v>
      </c>
      <c r="AW615" s="13" t="s">
        <v>32</v>
      </c>
      <c r="AX615" s="13" t="s">
        <v>76</v>
      </c>
      <c r="AY615" s="95" t="s">
        <v>141</v>
      </c>
    </row>
    <row r="616" spans="1:51" s="13" customFormat="1" ht="12">
      <c r="A616" s="463"/>
      <c r="B616" s="464"/>
      <c r="C616" s="463"/>
      <c r="D616" s="465" t="s">
        <v>150</v>
      </c>
      <c r="E616" s="466" t="s">
        <v>1</v>
      </c>
      <c r="F616" s="467" t="s">
        <v>1282</v>
      </c>
      <c r="G616" s="463"/>
      <c r="H616" s="468">
        <v>109.193</v>
      </c>
      <c r="I616" s="463"/>
      <c r="J616" s="463"/>
      <c r="K616" s="463"/>
      <c r="L616" s="464"/>
      <c r="M616" s="469"/>
      <c r="N616" s="470"/>
      <c r="O616" s="470"/>
      <c r="P616" s="470"/>
      <c r="Q616" s="470"/>
      <c r="R616" s="470"/>
      <c r="S616" s="470"/>
      <c r="T616" s="471"/>
      <c r="U616" s="463"/>
      <c r="V616" s="463"/>
      <c r="AT616" s="95" t="s">
        <v>150</v>
      </c>
      <c r="AU616" s="95" t="s">
        <v>86</v>
      </c>
      <c r="AV616" s="13" t="s">
        <v>86</v>
      </c>
      <c r="AW616" s="13" t="s">
        <v>32</v>
      </c>
      <c r="AX616" s="13" t="s">
        <v>76</v>
      </c>
      <c r="AY616" s="95" t="s">
        <v>141</v>
      </c>
    </row>
    <row r="617" spans="1:51" s="14" customFormat="1" ht="12">
      <c r="A617" s="472"/>
      <c r="B617" s="473"/>
      <c r="C617" s="472"/>
      <c r="D617" s="465" t="s">
        <v>150</v>
      </c>
      <c r="E617" s="474" t="s">
        <v>1</v>
      </c>
      <c r="F617" s="475" t="s">
        <v>159</v>
      </c>
      <c r="G617" s="472"/>
      <c r="H617" s="476">
        <v>223.696</v>
      </c>
      <c r="I617" s="472"/>
      <c r="J617" s="472"/>
      <c r="K617" s="472"/>
      <c r="L617" s="473"/>
      <c r="M617" s="477"/>
      <c r="N617" s="478"/>
      <c r="O617" s="478"/>
      <c r="P617" s="478"/>
      <c r="Q617" s="478"/>
      <c r="R617" s="478"/>
      <c r="S617" s="478"/>
      <c r="T617" s="479"/>
      <c r="U617" s="472"/>
      <c r="V617" s="472"/>
      <c r="AT617" s="97" t="s">
        <v>150</v>
      </c>
      <c r="AU617" s="97" t="s">
        <v>86</v>
      </c>
      <c r="AV617" s="14" t="s">
        <v>148</v>
      </c>
      <c r="AW617" s="14" t="s">
        <v>32</v>
      </c>
      <c r="AX617" s="14" t="s">
        <v>84</v>
      </c>
      <c r="AY617" s="97" t="s">
        <v>141</v>
      </c>
    </row>
    <row r="618" spans="1:65" s="2" customFormat="1" ht="21.75" customHeight="1">
      <c r="A618" s="377"/>
      <c r="B618" s="378"/>
      <c r="C618" s="452" t="s">
        <v>1283</v>
      </c>
      <c r="D618" s="452" t="s">
        <v>143</v>
      </c>
      <c r="E618" s="453" t="s">
        <v>1284</v>
      </c>
      <c r="F618" s="454" t="s">
        <v>1285</v>
      </c>
      <c r="G618" s="455" t="s">
        <v>222</v>
      </c>
      <c r="H618" s="456">
        <v>223.696</v>
      </c>
      <c r="I618" s="92"/>
      <c r="J618" s="457">
        <f>ROUND(I618*H618,2)</f>
        <v>0</v>
      </c>
      <c r="K618" s="454" t="s">
        <v>147</v>
      </c>
      <c r="L618" s="378"/>
      <c r="M618" s="458" t="s">
        <v>1</v>
      </c>
      <c r="N618" s="459" t="s">
        <v>41</v>
      </c>
      <c r="O618" s="460"/>
      <c r="P618" s="461">
        <f>O618*H618</f>
        <v>0</v>
      </c>
      <c r="Q618" s="461">
        <v>0.00455</v>
      </c>
      <c r="R618" s="461">
        <f>Q618*H618</f>
        <v>1.0178168</v>
      </c>
      <c r="S618" s="461">
        <v>0</v>
      </c>
      <c r="T618" s="462">
        <f>S618*H618</f>
        <v>0</v>
      </c>
      <c r="U618" s="377"/>
      <c r="V618" s="377"/>
      <c r="W618" s="31"/>
      <c r="X618" s="31"/>
      <c r="Y618" s="31"/>
      <c r="Z618" s="31"/>
      <c r="AA618" s="31"/>
      <c r="AB618" s="31"/>
      <c r="AC618" s="31"/>
      <c r="AD618" s="31"/>
      <c r="AE618" s="31"/>
      <c r="AR618" s="93" t="s">
        <v>214</v>
      </c>
      <c r="AT618" s="93" t="s">
        <v>143</v>
      </c>
      <c r="AU618" s="93" t="s">
        <v>86</v>
      </c>
      <c r="AY618" s="17" t="s">
        <v>141</v>
      </c>
      <c r="BE618" s="94">
        <f>IF(N618="základní",J618,0)</f>
        <v>0</v>
      </c>
      <c r="BF618" s="94">
        <f>IF(N618="snížená",J618,0)</f>
        <v>0</v>
      </c>
      <c r="BG618" s="94">
        <f>IF(N618="zákl. přenesená",J618,0)</f>
        <v>0</v>
      </c>
      <c r="BH618" s="94">
        <f>IF(N618="sníž. přenesená",J618,0)</f>
        <v>0</v>
      </c>
      <c r="BI618" s="94">
        <f>IF(N618="nulová",J618,0)</f>
        <v>0</v>
      </c>
      <c r="BJ618" s="17" t="s">
        <v>84</v>
      </c>
      <c r="BK618" s="94">
        <f>ROUND(I618*H618,2)</f>
        <v>0</v>
      </c>
      <c r="BL618" s="17" t="s">
        <v>214</v>
      </c>
      <c r="BM618" s="93" t="s">
        <v>1286</v>
      </c>
    </row>
    <row r="619" spans="1:65" s="2" customFormat="1" ht="24">
      <c r="A619" s="377"/>
      <c r="B619" s="378"/>
      <c r="C619" s="452" t="s">
        <v>1287</v>
      </c>
      <c r="D619" s="452" t="s">
        <v>143</v>
      </c>
      <c r="E619" s="453" t="s">
        <v>1288</v>
      </c>
      <c r="F619" s="454" t="s">
        <v>1289</v>
      </c>
      <c r="G619" s="455" t="s">
        <v>331</v>
      </c>
      <c r="H619" s="456">
        <v>8.5</v>
      </c>
      <c r="I619" s="92"/>
      <c r="J619" s="457">
        <f>ROUND(I619*H619,2)</f>
        <v>0</v>
      </c>
      <c r="K619" s="454" t="s">
        <v>147</v>
      </c>
      <c r="L619" s="378"/>
      <c r="M619" s="458" t="s">
        <v>1</v>
      </c>
      <c r="N619" s="459" t="s">
        <v>41</v>
      </c>
      <c r="O619" s="460"/>
      <c r="P619" s="461">
        <f>O619*H619</f>
        <v>0</v>
      </c>
      <c r="Q619" s="461">
        <v>0.0002</v>
      </c>
      <c r="R619" s="461">
        <f>Q619*H619</f>
        <v>0.0017000000000000001</v>
      </c>
      <c r="S619" s="461">
        <v>0</v>
      </c>
      <c r="T619" s="462">
        <f>S619*H619</f>
        <v>0</v>
      </c>
      <c r="U619" s="377"/>
      <c r="V619" s="377"/>
      <c r="W619" s="31"/>
      <c r="X619" s="31"/>
      <c r="Y619" s="31"/>
      <c r="Z619" s="31"/>
      <c r="AA619" s="31"/>
      <c r="AB619" s="31"/>
      <c r="AC619" s="31"/>
      <c r="AD619" s="31"/>
      <c r="AE619" s="31"/>
      <c r="AR619" s="93" t="s">
        <v>214</v>
      </c>
      <c r="AT619" s="93" t="s">
        <v>143</v>
      </c>
      <c r="AU619" s="93" t="s">
        <v>86</v>
      </c>
      <c r="AY619" s="17" t="s">
        <v>141</v>
      </c>
      <c r="BE619" s="94">
        <f>IF(N619="základní",J619,0)</f>
        <v>0</v>
      </c>
      <c r="BF619" s="94">
        <f>IF(N619="snížená",J619,0)</f>
        <v>0</v>
      </c>
      <c r="BG619" s="94">
        <f>IF(N619="zákl. přenesená",J619,0)</f>
        <v>0</v>
      </c>
      <c r="BH619" s="94">
        <f>IF(N619="sníž. přenesená",J619,0)</f>
        <v>0</v>
      </c>
      <c r="BI619" s="94">
        <f>IF(N619="nulová",J619,0)</f>
        <v>0</v>
      </c>
      <c r="BJ619" s="17" t="s">
        <v>84</v>
      </c>
      <c r="BK619" s="94">
        <f>ROUND(I619*H619,2)</f>
        <v>0</v>
      </c>
      <c r="BL619" s="17" t="s">
        <v>214</v>
      </c>
      <c r="BM619" s="93" t="s">
        <v>1290</v>
      </c>
    </row>
    <row r="620" spans="1:65" s="2" customFormat="1" ht="24">
      <c r="A620" s="377"/>
      <c r="B620" s="378"/>
      <c r="C620" s="487" t="s">
        <v>1291</v>
      </c>
      <c r="D620" s="487" t="s">
        <v>527</v>
      </c>
      <c r="E620" s="488" t="s">
        <v>1292</v>
      </c>
      <c r="F620" s="489" t="s">
        <v>1293</v>
      </c>
      <c r="G620" s="490" t="s">
        <v>331</v>
      </c>
      <c r="H620" s="491">
        <v>9.35</v>
      </c>
      <c r="I620" s="101"/>
      <c r="J620" s="492">
        <f>ROUND(I620*H620,2)</f>
        <v>0</v>
      </c>
      <c r="K620" s="489" t="s">
        <v>147</v>
      </c>
      <c r="L620" s="493"/>
      <c r="M620" s="494" t="s">
        <v>1</v>
      </c>
      <c r="N620" s="495" t="s">
        <v>41</v>
      </c>
      <c r="O620" s="460"/>
      <c r="P620" s="461">
        <f>O620*H620</f>
        <v>0</v>
      </c>
      <c r="Q620" s="461">
        <v>0.00021</v>
      </c>
      <c r="R620" s="461">
        <f>Q620*H620</f>
        <v>0.0019635</v>
      </c>
      <c r="S620" s="461">
        <v>0</v>
      </c>
      <c r="T620" s="462">
        <f>S620*H620</f>
        <v>0</v>
      </c>
      <c r="U620" s="377"/>
      <c r="V620" s="377"/>
      <c r="W620" s="31"/>
      <c r="X620" s="31"/>
      <c r="Y620" s="31"/>
      <c r="Z620" s="31"/>
      <c r="AA620" s="31"/>
      <c r="AB620" s="31"/>
      <c r="AC620" s="31"/>
      <c r="AD620" s="31"/>
      <c r="AE620" s="31"/>
      <c r="AR620" s="93" t="s">
        <v>293</v>
      </c>
      <c r="AT620" s="93" t="s">
        <v>527</v>
      </c>
      <c r="AU620" s="93" t="s">
        <v>86</v>
      </c>
      <c r="AY620" s="17" t="s">
        <v>141</v>
      </c>
      <c r="BE620" s="94">
        <f>IF(N620="základní",J620,0)</f>
        <v>0</v>
      </c>
      <c r="BF620" s="94">
        <f>IF(N620="snížená",J620,0)</f>
        <v>0</v>
      </c>
      <c r="BG620" s="94">
        <f>IF(N620="zákl. přenesená",J620,0)</f>
        <v>0</v>
      </c>
      <c r="BH620" s="94">
        <f>IF(N620="sníž. přenesená",J620,0)</f>
        <v>0</v>
      </c>
      <c r="BI620" s="94">
        <f>IF(N620="nulová",J620,0)</f>
        <v>0</v>
      </c>
      <c r="BJ620" s="17" t="s">
        <v>84</v>
      </c>
      <c r="BK620" s="94">
        <f>ROUND(I620*H620,2)</f>
        <v>0</v>
      </c>
      <c r="BL620" s="17" t="s">
        <v>214</v>
      </c>
      <c r="BM620" s="93" t="s">
        <v>1294</v>
      </c>
    </row>
    <row r="621" spans="1:51" s="13" customFormat="1" ht="12">
      <c r="A621" s="463"/>
      <c r="B621" s="464"/>
      <c r="C621" s="463"/>
      <c r="D621" s="465" t="s">
        <v>150</v>
      </c>
      <c r="E621" s="463"/>
      <c r="F621" s="467" t="s">
        <v>1295</v>
      </c>
      <c r="G621" s="463"/>
      <c r="H621" s="468">
        <v>9.35</v>
      </c>
      <c r="I621" s="463"/>
      <c r="J621" s="463"/>
      <c r="K621" s="463"/>
      <c r="L621" s="464"/>
      <c r="M621" s="469"/>
      <c r="N621" s="470"/>
      <c r="O621" s="470"/>
      <c r="P621" s="470"/>
      <c r="Q621" s="470"/>
      <c r="R621" s="470"/>
      <c r="S621" s="470"/>
      <c r="T621" s="471"/>
      <c r="U621" s="463"/>
      <c r="V621" s="463"/>
      <c r="AT621" s="95" t="s">
        <v>150</v>
      </c>
      <c r="AU621" s="95" t="s">
        <v>86</v>
      </c>
      <c r="AV621" s="13" t="s">
        <v>86</v>
      </c>
      <c r="AW621" s="13" t="s">
        <v>3</v>
      </c>
      <c r="AX621" s="13" t="s">
        <v>84</v>
      </c>
      <c r="AY621" s="95" t="s">
        <v>141</v>
      </c>
    </row>
    <row r="622" spans="1:65" s="2" customFormat="1" ht="24">
      <c r="A622" s="377"/>
      <c r="B622" s="378"/>
      <c r="C622" s="452" t="s">
        <v>1296</v>
      </c>
      <c r="D622" s="452" t="s">
        <v>143</v>
      </c>
      <c r="E622" s="453" t="s">
        <v>1297</v>
      </c>
      <c r="F622" s="454" t="s">
        <v>1298</v>
      </c>
      <c r="G622" s="455" t="s">
        <v>222</v>
      </c>
      <c r="H622" s="456">
        <v>223.696</v>
      </c>
      <c r="I622" s="92"/>
      <c r="J622" s="457">
        <f>ROUND(I622*H622,2)</f>
        <v>0</v>
      </c>
      <c r="K622" s="454" t="s">
        <v>147</v>
      </c>
      <c r="L622" s="378"/>
      <c r="M622" s="458" t="s">
        <v>1</v>
      </c>
      <c r="N622" s="459" t="s">
        <v>41</v>
      </c>
      <c r="O622" s="460"/>
      <c r="P622" s="461">
        <f>O622*H622</f>
        <v>0</v>
      </c>
      <c r="Q622" s="461">
        <v>0.0063</v>
      </c>
      <c r="R622" s="461">
        <f>Q622*H622</f>
        <v>1.4092848</v>
      </c>
      <c r="S622" s="461">
        <v>0</v>
      </c>
      <c r="T622" s="462">
        <f>S622*H622</f>
        <v>0</v>
      </c>
      <c r="U622" s="377"/>
      <c r="V622" s="377"/>
      <c r="W622" s="31"/>
      <c r="X622" s="31"/>
      <c r="Y622" s="31"/>
      <c r="Z622" s="31"/>
      <c r="AA622" s="31"/>
      <c r="AB622" s="31"/>
      <c r="AC622" s="31"/>
      <c r="AD622" s="31"/>
      <c r="AE622" s="31"/>
      <c r="AR622" s="93" t="s">
        <v>214</v>
      </c>
      <c r="AT622" s="93" t="s">
        <v>143</v>
      </c>
      <c r="AU622" s="93" t="s">
        <v>86</v>
      </c>
      <c r="AY622" s="17" t="s">
        <v>141</v>
      </c>
      <c r="BE622" s="94">
        <f>IF(N622="základní",J622,0)</f>
        <v>0</v>
      </c>
      <c r="BF622" s="94">
        <f>IF(N622="snížená",J622,0)</f>
        <v>0</v>
      </c>
      <c r="BG622" s="94">
        <f>IF(N622="zákl. přenesená",J622,0)</f>
        <v>0</v>
      </c>
      <c r="BH622" s="94">
        <f>IF(N622="sníž. přenesená",J622,0)</f>
        <v>0</v>
      </c>
      <c r="BI622" s="94">
        <f>IF(N622="nulová",J622,0)</f>
        <v>0</v>
      </c>
      <c r="BJ622" s="17" t="s">
        <v>84</v>
      </c>
      <c r="BK622" s="94">
        <f>ROUND(I622*H622,2)</f>
        <v>0</v>
      </c>
      <c r="BL622" s="17" t="s">
        <v>214</v>
      </c>
      <c r="BM622" s="93" t="s">
        <v>1299</v>
      </c>
    </row>
    <row r="623" spans="1:65" s="2" customFormat="1" ht="24">
      <c r="A623" s="377"/>
      <c r="B623" s="378"/>
      <c r="C623" s="487" t="s">
        <v>1300</v>
      </c>
      <c r="D623" s="487" t="s">
        <v>527</v>
      </c>
      <c r="E623" s="488" t="s">
        <v>1301</v>
      </c>
      <c r="F623" s="489" t="s">
        <v>1302</v>
      </c>
      <c r="G623" s="490" t="s">
        <v>222</v>
      </c>
      <c r="H623" s="491">
        <v>246.066</v>
      </c>
      <c r="I623" s="101"/>
      <c r="J623" s="492">
        <f>ROUND(I623*H623,2)</f>
        <v>0</v>
      </c>
      <c r="K623" s="489" t="s">
        <v>147</v>
      </c>
      <c r="L623" s="493"/>
      <c r="M623" s="494" t="s">
        <v>1</v>
      </c>
      <c r="N623" s="495" t="s">
        <v>41</v>
      </c>
      <c r="O623" s="460"/>
      <c r="P623" s="461">
        <f>O623*H623</f>
        <v>0</v>
      </c>
      <c r="Q623" s="461">
        <v>0.018</v>
      </c>
      <c r="R623" s="461">
        <f>Q623*H623</f>
        <v>4.429188</v>
      </c>
      <c r="S623" s="461">
        <v>0</v>
      </c>
      <c r="T623" s="462">
        <f>S623*H623</f>
        <v>0</v>
      </c>
      <c r="U623" s="377"/>
      <c r="V623" s="377"/>
      <c r="W623" s="31"/>
      <c r="X623" s="31"/>
      <c r="Y623" s="31"/>
      <c r="Z623" s="31"/>
      <c r="AA623" s="31"/>
      <c r="AB623" s="31"/>
      <c r="AC623" s="31"/>
      <c r="AD623" s="31"/>
      <c r="AE623" s="31"/>
      <c r="AR623" s="93" t="s">
        <v>293</v>
      </c>
      <c r="AT623" s="93" t="s">
        <v>527</v>
      </c>
      <c r="AU623" s="93" t="s">
        <v>86</v>
      </c>
      <c r="AY623" s="17" t="s">
        <v>141</v>
      </c>
      <c r="BE623" s="94">
        <f>IF(N623="základní",J623,0)</f>
        <v>0</v>
      </c>
      <c r="BF623" s="94">
        <f>IF(N623="snížená",J623,0)</f>
        <v>0</v>
      </c>
      <c r="BG623" s="94">
        <f>IF(N623="zákl. přenesená",J623,0)</f>
        <v>0</v>
      </c>
      <c r="BH623" s="94">
        <f>IF(N623="sníž. přenesená",J623,0)</f>
        <v>0</v>
      </c>
      <c r="BI623" s="94">
        <f>IF(N623="nulová",J623,0)</f>
        <v>0</v>
      </c>
      <c r="BJ623" s="17" t="s">
        <v>84</v>
      </c>
      <c r="BK623" s="94">
        <f>ROUND(I623*H623,2)</f>
        <v>0</v>
      </c>
      <c r="BL623" s="17" t="s">
        <v>214</v>
      </c>
      <c r="BM623" s="93" t="s">
        <v>1303</v>
      </c>
    </row>
    <row r="624" spans="1:51" s="13" customFormat="1" ht="12">
      <c r="A624" s="463"/>
      <c r="B624" s="464"/>
      <c r="C624" s="463"/>
      <c r="D624" s="465" t="s">
        <v>150</v>
      </c>
      <c r="E624" s="463"/>
      <c r="F624" s="467" t="s">
        <v>1304</v>
      </c>
      <c r="G624" s="463"/>
      <c r="H624" s="468">
        <v>246.066</v>
      </c>
      <c r="I624" s="463"/>
      <c r="J624" s="463"/>
      <c r="K624" s="463"/>
      <c r="L624" s="464"/>
      <c r="M624" s="469"/>
      <c r="N624" s="470"/>
      <c r="O624" s="470"/>
      <c r="P624" s="470"/>
      <c r="Q624" s="470"/>
      <c r="R624" s="470"/>
      <c r="S624" s="470"/>
      <c r="T624" s="471"/>
      <c r="U624" s="463"/>
      <c r="V624" s="463"/>
      <c r="AT624" s="95" t="s">
        <v>150</v>
      </c>
      <c r="AU624" s="95" t="s">
        <v>86</v>
      </c>
      <c r="AV624" s="13" t="s">
        <v>86</v>
      </c>
      <c r="AW624" s="13" t="s">
        <v>3</v>
      </c>
      <c r="AX624" s="13" t="s">
        <v>84</v>
      </c>
      <c r="AY624" s="95" t="s">
        <v>141</v>
      </c>
    </row>
    <row r="625" spans="1:65" s="2" customFormat="1" ht="24">
      <c r="A625" s="377"/>
      <c r="B625" s="378"/>
      <c r="C625" s="452" t="s">
        <v>1305</v>
      </c>
      <c r="D625" s="452" t="s">
        <v>143</v>
      </c>
      <c r="E625" s="453" t="s">
        <v>1306</v>
      </c>
      <c r="F625" s="454" t="s">
        <v>1307</v>
      </c>
      <c r="G625" s="455" t="s">
        <v>725</v>
      </c>
      <c r="H625" s="102"/>
      <c r="I625" s="92"/>
      <c r="J625" s="457">
        <f>ROUND(I625*H625,2)</f>
        <v>0</v>
      </c>
      <c r="K625" s="454" t="s">
        <v>147</v>
      </c>
      <c r="L625" s="378"/>
      <c r="M625" s="458" t="s">
        <v>1</v>
      </c>
      <c r="N625" s="459" t="s">
        <v>41</v>
      </c>
      <c r="O625" s="460"/>
      <c r="P625" s="461">
        <f>O625*H625</f>
        <v>0</v>
      </c>
      <c r="Q625" s="461">
        <v>0</v>
      </c>
      <c r="R625" s="461">
        <f>Q625*H625</f>
        <v>0</v>
      </c>
      <c r="S625" s="461">
        <v>0</v>
      </c>
      <c r="T625" s="462">
        <f>S625*H625</f>
        <v>0</v>
      </c>
      <c r="U625" s="377"/>
      <c r="V625" s="377"/>
      <c r="W625" s="31"/>
      <c r="X625" s="31"/>
      <c r="Y625" s="31"/>
      <c r="Z625" s="31"/>
      <c r="AA625" s="31"/>
      <c r="AB625" s="31"/>
      <c r="AC625" s="31"/>
      <c r="AD625" s="31"/>
      <c r="AE625" s="31"/>
      <c r="AR625" s="93" t="s">
        <v>214</v>
      </c>
      <c r="AT625" s="93" t="s">
        <v>143</v>
      </c>
      <c r="AU625" s="93" t="s">
        <v>86</v>
      </c>
      <c r="AY625" s="17" t="s">
        <v>141</v>
      </c>
      <c r="BE625" s="94">
        <f>IF(N625="základní",J625,0)</f>
        <v>0</v>
      </c>
      <c r="BF625" s="94">
        <f>IF(N625="snížená",J625,0)</f>
        <v>0</v>
      </c>
      <c r="BG625" s="94">
        <f>IF(N625="zákl. přenesená",J625,0)</f>
        <v>0</v>
      </c>
      <c r="BH625" s="94">
        <f>IF(N625="sníž. přenesená",J625,0)</f>
        <v>0</v>
      </c>
      <c r="BI625" s="94">
        <f>IF(N625="nulová",J625,0)</f>
        <v>0</v>
      </c>
      <c r="BJ625" s="17" t="s">
        <v>84</v>
      </c>
      <c r="BK625" s="94">
        <f>ROUND(I625*H625,2)</f>
        <v>0</v>
      </c>
      <c r="BL625" s="17" t="s">
        <v>214</v>
      </c>
      <c r="BM625" s="93" t="s">
        <v>1308</v>
      </c>
    </row>
    <row r="626" spans="1:63" s="12" customFormat="1" ht="22.9" customHeight="1">
      <c r="A626" s="369"/>
      <c r="B626" s="442"/>
      <c r="C626" s="369"/>
      <c r="D626" s="443" t="s">
        <v>75</v>
      </c>
      <c r="E626" s="450" t="s">
        <v>1309</v>
      </c>
      <c r="F626" s="450" t="s">
        <v>1310</v>
      </c>
      <c r="G626" s="369"/>
      <c r="H626" s="369"/>
      <c r="I626" s="89"/>
      <c r="J626" s="451">
        <f>BK626</f>
        <v>0</v>
      </c>
      <c r="K626" s="369"/>
      <c r="L626" s="442"/>
      <c r="M626" s="446"/>
      <c r="N626" s="447"/>
      <c r="O626" s="447"/>
      <c r="P626" s="448">
        <f>SUM(P627:P637)</f>
        <v>0</v>
      </c>
      <c r="Q626" s="447"/>
      <c r="R626" s="448">
        <f>SUM(R627:R637)</f>
        <v>1.6525142000000002</v>
      </c>
      <c r="S626" s="447"/>
      <c r="T626" s="449">
        <f>SUM(T627:T637)</f>
        <v>0</v>
      </c>
      <c r="U626" s="369"/>
      <c r="V626" s="369"/>
      <c r="AR626" s="88" t="s">
        <v>86</v>
      </c>
      <c r="AT626" s="90" t="s">
        <v>75</v>
      </c>
      <c r="AU626" s="90" t="s">
        <v>84</v>
      </c>
      <c r="AY626" s="88" t="s">
        <v>141</v>
      </c>
      <c r="BK626" s="91">
        <f>SUM(BK627:BK637)</f>
        <v>0</v>
      </c>
    </row>
    <row r="627" spans="1:65" s="2" customFormat="1" ht="33" customHeight="1">
      <c r="A627" s="377"/>
      <c r="B627" s="378"/>
      <c r="C627" s="452" t="s">
        <v>1311</v>
      </c>
      <c r="D627" s="452" t="s">
        <v>143</v>
      </c>
      <c r="E627" s="453" t="s">
        <v>1312</v>
      </c>
      <c r="F627" s="454" t="s">
        <v>1313</v>
      </c>
      <c r="G627" s="455" t="s">
        <v>222</v>
      </c>
      <c r="H627" s="456">
        <v>206.745</v>
      </c>
      <c r="I627" s="92"/>
      <c r="J627" s="457">
        <f>ROUND(I627*H627,2)</f>
        <v>0</v>
      </c>
      <c r="K627" s="454" t="s">
        <v>147</v>
      </c>
      <c r="L627" s="378"/>
      <c r="M627" s="458" t="s">
        <v>1</v>
      </c>
      <c r="N627" s="459" t="s">
        <v>41</v>
      </c>
      <c r="O627" s="460"/>
      <c r="P627" s="461">
        <f>O627*H627</f>
        <v>0</v>
      </c>
      <c r="Q627" s="461">
        <v>3E-05</v>
      </c>
      <c r="R627" s="461">
        <f>Q627*H627</f>
        <v>0.006202350000000001</v>
      </c>
      <c r="S627" s="461">
        <v>0</v>
      </c>
      <c r="T627" s="462">
        <f>S627*H627</f>
        <v>0</v>
      </c>
      <c r="U627" s="377"/>
      <c r="V627" s="377"/>
      <c r="W627" s="31"/>
      <c r="X627" s="31"/>
      <c r="Y627" s="31"/>
      <c r="Z627" s="31"/>
      <c r="AA627" s="31"/>
      <c r="AB627" s="31"/>
      <c r="AC627" s="31"/>
      <c r="AD627" s="31"/>
      <c r="AE627" s="31"/>
      <c r="AR627" s="93" t="s">
        <v>214</v>
      </c>
      <c r="AT627" s="93" t="s">
        <v>143</v>
      </c>
      <c r="AU627" s="93" t="s">
        <v>86</v>
      </c>
      <c r="AY627" s="17" t="s">
        <v>141</v>
      </c>
      <c r="BE627" s="94">
        <f>IF(N627="základní",J627,0)</f>
        <v>0</v>
      </c>
      <c r="BF627" s="94">
        <f>IF(N627="snížená",J627,0)</f>
        <v>0</v>
      </c>
      <c r="BG627" s="94">
        <f>IF(N627="zákl. přenesená",J627,0)</f>
        <v>0</v>
      </c>
      <c r="BH627" s="94">
        <f>IF(N627="sníž. přenesená",J627,0)</f>
        <v>0</v>
      </c>
      <c r="BI627" s="94">
        <f>IF(N627="nulová",J627,0)</f>
        <v>0</v>
      </c>
      <c r="BJ627" s="17" t="s">
        <v>84</v>
      </c>
      <c r="BK627" s="94">
        <f>ROUND(I627*H627,2)</f>
        <v>0</v>
      </c>
      <c r="BL627" s="17" t="s">
        <v>214</v>
      </c>
      <c r="BM627" s="93" t="s">
        <v>1314</v>
      </c>
    </row>
    <row r="628" spans="1:51" s="13" customFormat="1" ht="12">
      <c r="A628" s="463"/>
      <c r="B628" s="464"/>
      <c r="C628" s="463"/>
      <c r="D628" s="465" t="s">
        <v>150</v>
      </c>
      <c r="E628" s="466" t="s">
        <v>1</v>
      </c>
      <c r="F628" s="467" t="s">
        <v>1315</v>
      </c>
      <c r="G628" s="463"/>
      <c r="H628" s="468">
        <v>87.065</v>
      </c>
      <c r="I628" s="463"/>
      <c r="J628" s="463"/>
      <c r="K628" s="463"/>
      <c r="L628" s="464"/>
      <c r="M628" s="469"/>
      <c r="N628" s="470"/>
      <c r="O628" s="470"/>
      <c r="P628" s="470"/>
      <c r="Q628" s="470"/>
      <c r="R628" s="470"/>
      <c r="S628" s="470"/>
      <c r="T628" s="471"/>
      <c r="U628" s="463"/>
      <c r="V628" s="463"/>
      <c r="AT628" s="95" t="s">
        <v>150</v>
      </c>
      <c r="AU628" s="95" t="s">
        <v>86</v>
      </c>
      <c r="AV628" s="13" t="s">
        <v>86</v>
      </c>
      <c r="AW628" s="13" t="s">
        <v>32</v>
      </c>
      <c r="AX628" s="13" t="s">
        <v>76</v>
      </c>
      <c r="AY628" s="95" t="s">
        <v>141</v>
      </c>
    </row>
    <row r="629" spans="1:51" s="13" customFormat="1" ht="12">
      <c r="A629" s="463"/>
      <c r="B629" s="464"/>
      <c r="C629" s="463"/>
      <c r="D629" s="465" t="s">
        <v>150</v>
      </c>
      <c r="E629" s="466" t="s">
        <v>1</v>
      </c>
      <c r="F629" s="467" t="s">
        <v>1316</v>
      </c>
      <c r="G629" s="463"/>
      <c r="H629" s="468">
        <v>119.68</v>
      </c>
      <c r="I629" s="463"/>
      <c r="J629" s="463"/>
      <c r="K629" s="463"/>
      <c r="L629" s="464"/>
      <c r="M629" s="469"/>
      <c r="N629" s="470"/>
      <c r="O629" s="470"/>
      <c r="P629" s="470"/>
      <c r="Q629" s="470"/>
      <c r="R629" s="470"/>
      <c r="S629" s="470"/>
      <c r="T629" s="471"/>
      <c r="U629" s="463"/>
      <c r="V629" s="463"/>
      <c r="AT629" s="95" t="s">
        <v>150</v>
      </c>
      <c r="AU629" s="95" t="s">
        <v>86</v>
      </c>
      <c r="AV629" s="13" t="s">
        <v>86</v>
      </c>
      <c r="AW629" s="13" t="s">
        <v>32</v>
      </c>
      <c r="AX629" s="13" t="s">
        <v>76</v>
      </c>
      <c r="AY629" s="95" t="s">
        <v>141</v>
      </c>
    </row>
    <row r="630" spans="1:51" s="14" customFormat="1" ht="12">
      <c r="A630" s="472"/>
      <c r="B630" s="473"/>
      <c r="C630" s="472"/>
      <c r="D630" s="465" t="s">
        <v>150</v>
      </c>
      <c r="E630" s="474" t="s">
        <v>1</v>
      </c>
      <c r="F630" s="475" t="s">
        <v>159</v>
      </c>
      <c r="G630" s="472"/>
      <c r="H630" s="476">
        <v>206.745</v>
      </c>
      <c r="I630" s="472"/>
      <c r="J630" s="472"/>
      <c r="K630" s="472"/>
      <c r="L630" s="473"/>
      <c r="M630" s="477"/>
      <c r="N630" s="478"/>
      <c r="O630" s="478"/>
      <c r="P630" s="478"/>
      <c r="Q630" s="478"/>
      <c r="R630" s="478"/>
      <c r="S630" s="478"/>
      <c r="T630" s="479"/>
      <c r="U630" s="472"/>
      <c r="V630" s="472"/>
      <c r="AT630" s="97" t="s">
        <v>150</v>
      </c>
      <c r="AU630" s="97" t="s">
        <v>86</v>
      </c>
      <c r="AV630" s="14" t="s">
        <v>148</v>
      </c>
      <c r="AW630" s="14" t="s">
        <v>32</v>
      </c>
      <c r="AX630" s="14" t="s">
        <v>84</v>
      </c>
      <c r="AY630" s="97" t="s">
        <v>141</v>
      </c>
    </row>
    <row r="631" spans="1:65" s="2" customFormat="1" ht="24">
      <c r="A631" s="377"/>
      <c r="B631" s="378"/>
      <c r="C631" s="452" t="s">
        <v>1317</v>
      </c>
      <c r="D631" s="452" t="s">
        <v>143</v>
      </c>
      <c r="E631" s="453" t="s">
        <v>1318</v>
      </c>
      <c r="F631" s="454" t="s">
        <v>1319</v>
      </c>
      <c r="G631" s="455" t="s">
        <v>222</v>
      </c>
      <c r="H631" s="456">
        <v>206.745</v>
      </c>
      <c r="I631" s="92"/>
      <c r="J631" s="457">
        <f>ROUND(I631*H631,2)</f>
        <v>0</v>
      </c>
      <c r="K631" s="454" t="s">
        <v>147</v>
      </c>
      <c r="L631" s="378"/>
      <c r="M631" s="458" t="s">
        <v>1</v>
      </c>
      <c r="N631" s="459" t="s">
        <v>41</v>
      </c>
      <c r="O631" s="460"/>
      <c r="P631" s="461">
        <f>O631*H631</f>
        <v>0</v>
      </c>
      <c r="Q631" s="461">
        <v>0.00455</v>
      </c>
      <c r="R631" s="461">
        <f>Q631*H631</f>
        <v>0.9406897500000001</v>
      </c>
      <c r="S631" s="461">
        <v>0</v>
      </c>
      <c r="T631" s="462">
        <f>S631*H631</f>
        <v>0</v>
      </c>
      <c r="U631" s="377"/>
      <c r="V631" s="377"/>
      <c r="W631" s="31"/>
      <c r="X631" s="31"/>
      <c r="Y631" s="31"/>
      <c r="Z631" s="31"/>
      <c r="AA631" s="31"/>
      <c r="AB631" s="31"/>
      <c r="AC631" s="31"/>
      <c r="AD631" s="31"/>
      <c r="AE631" s="31"/>
      <c r="AR631" s="93" t="s">
        <v>214</v>
      </c>
      <c r="AT631" s="93" t="s">
        <v>143</v>
      </c>
      <c r="AU631" s="93" t="s">
        <v>86</v>
      </c>
      <c r="AY631" s="17" t="s">
        <v>141</v>
      </c>
      <c r="BE631" s="94">
        <f>IF(N631="základní",J631,0)</f>
        <v>0</v>
      </c>
      <c r="BF631" s="94">
        <f>IF(N631="snížená",J631,0)</f>
        <v>0</v>
      </c>
      <c r="BG631" s="94">
        <f>IF(N631="zákl. přenesená",J631,0)</f>
        <v>0</v>
      </c>
      <c r="BH631" s="94">
        <f>IF(N631="sníž. přenesená",J631,0)</f>
        <v>0</v>
      </c>
      <c r="BI631" s="94">
        <f>IF(N631="nulová",J631,0)</f>
        <v>0</v>
      </c>
      <c r="BJ631" s="17" t="s">
        <v>84</v>
      </c>
      <c r="BK631" s="94">
        <f>ROUND(I631*H631,2)</f>
        <v>0</v>
      </c>
      <c r="BL631" s="17" t="s">
        <v>214</v>
      </c>
      <c r="BM631" s="93" t="s">
        <v>1320</v>
      </c>
    </row>
    <row r="632" spans="1:65" s="2" customFormat="1" ht="16.5" customHeight="1">
      <c r="A632" s="377"/>
      <c r="B632" s="378"/>
      <c r="C632" s="452" t="s">
        <v>1321</v>
      </c>
      <c r="D632" s="452" t="s">
        <v>143</v>
      </c>
      <c r="E632" s="453" t="s">
        <v>1322</v>
      </c>
      <c r="F632" s="454" t="s">
        <v>1323</v>
      </c>
      <c r="G632" s="455" t="s">
        <v>222</v>
      </c>
      <c r="H632" s="456">
        <v>206.745</v>
      </c>
      <c r="I632" s="92"/>
      <c r="J632" s="457">
        <f>ROUND(I632*H632,2)</f>
        <v>0</v>
      </c>
      <c r="K632" s="454" t="s">
        <v>147</v>
      </c>
      <c r="L632" s="378"/>
      <c r="M632" s="458" t="s">
        <v>1</v>
      </c>
      <c r="N632" s="459" t="s">
        <v>41</v>
      </c>
      <c r="O632" s="460"/>
      <c r="P632" s="461">
        <f>O632*H632</f>
        <v>0</v>
      </c>
      <c r="Q632" s="461">
        <v>0.0003</v>
      </c>
      <c r="R632" s="461">
        <f>Q632*H632</f>
        <v>0.062023499999999995</v>
      </c>
      <c r="S632" s="461">
        <v>0</v>
      </c>
      <c r="T632" s="462">
        <f>S632*H632</f>
        <v>0</v>
      </c>
      <c r="U632" s="377"/>
      <c r="V632" s="377"/>
      <c r="W632" s="31"/>
      <c r="X632" s="31"/>
      <c r="Y632" s="31"/>
      <c r="Z632" s="31"/>
      <c r="AA632" s="31"/>
      <c r="AB632" s="31"/>
      <c r="AC632" s="31"/>
      <c r="AD632" s="31"/>
      <c r="AE632" s="31"/>
      <c r="AR632" s="93" t="s">
        <v>214</v>
      </c>
      <c r="AT632" s="93" t="s">
        <v>143</v>
      </c>
      <c r="AU632" s="93" t="s">
        <v>86</v>
      </c>
      <c r="AY632" s="17" t="s">
        <v>141</v>
      </c>
      <c r="BE632" s="94">
        <f>IF(N632="základní",J632,0)</f>
        <v>0</v>
      </c>
      <c r="BF632" s="94">
        <f>IF(N632="snížená",J632,0)</f>
        <v>0</v>
      </c>
      <c r="BG632" s="94">
        <f>IF(N632="zákl. přenesená",J632,0)</f>
        <v>0</v>
      </c>
      <c r="BH632" s="94">
        <f>IF(N632="sníž. přenesená",J632,0)</f>
        <v>0</v>
      </c>
      <c r="BI632" s="94">
        <f>IF(N632="nulová",J632,0)</f>
        <v>0</v>
      </c>
      <c r="BJ632" s="17" t="s">
        <v>84</v>
      </c>
      <c r="BK632" s="94">
        <f>ROUND(I632*H632,2)</f>
        <v>0</v>
      </c>
      <c r="BL632" s="17" t="s">
        <v>214</v>
      </c>
      <c r="BM632" s="93" t="s">
        <v>1324</v>
      </c>
    </row>
    <row r="633" spans="1:65" s="2" customFormat="1" ht="16.5" customHeight="1">
      <c r="A633" s="377"/>
      <c r="B633" s="378"/>
      <c r="C633" s="487" t="s">
        <v>1325</v>
      </c>
      <c r="D633" s="487" t="s">
        <v>527</v>
      </c>
      <c r="E633" s="488" t="s">
        <v>1326</v>
      </c>
      <c r="F633" s="489" t="s">
        <v>1327</v>
      </c>
      <c r="G633" s="490" t="s">
        <v>222</v>
      </c>
      <c r="H633" s="491">
        <v>227.42</v>
      </c>
      <c r="I633" s="101"/>
      <c r="J633" s="492">
        <f>ROUND(I633*H633,2)</f>
        <v>0</v>
      </c>
      <c r="K633" s="489" t="s">
        <v>147</v>
      </c>
      <c r="L633" s="493"/>
      <c r="M633" s="494" t="s">
        <v>1</v>
      </c>
      <c r="N633" s="495" t="s">
        <v>41</v>
      </c>
      <c r="O633" s="460"/>
      <c r="P633" s="461">
        <f>O633*H633</f>
        <v>0</v>
      </c>
      <c r="Q633" s="461">
        <v>0.00283</v>
      </c>
      <c r="R633" s="461">
        <f>Q633*H633</f>
        <v>0.6435986</v>
      </c>
      <c r="S633" s="461">
        <v>0</v>
      </c>
      <c r="T633" s="462">
        <f>S633*H633</f>
        <v>0</v>
      </c>
      <c r="U633" s="377"/>
      <c r="V633" s="377"/>
      <c r="W633" s="31"/>
      <c r="X633" s="31"/>
      <c r="Y633" s="31"/>
      <c r="Z633" s="31"/>
      <c r="AA633" s="31"/>
      <c r="AB633" s="31"/>
      <c r="AC633" s="31"/>
      <c r="AD633" s="31"/>
      <c r="AE633" s="31"/>
      <c r="AR633" s="93" t="s">
        <v>293</v>
      </c>
      <c r="AT633" s="93" t="s">
        <v>527</v>
      </c>
      <c r="AU633" s="93" t="s">
        <v>86</v>
      </c>
      <c r="AY633" s="17" t="s">
        <v>141</v>
      </c>
      <c r="BE633" s="94">
        <f>IF(N633="základní",J633,0)</f>
        <v>0</v>
      </c>
      <c r="BF633" s="94">
        <f>IF(N633="snížená",J633,0)</f>
        <v>0</v>
      </c>
      <c r="BG633" s="94">
        <f>IF(N633="zákl. přenesená",J633,0)</f>
        <v>0</v>
      </c>
      <c r="BH633" s="94">
        <f>IF(N633="sníž. přenesená",J633,0)</f>
        <v>0</v>
      </c>
      <c r="BI633" s="94">
        <f>IF(N633="nulová",J633,0)</f>
        <v>0</v>
      </c>
      <c r="BJ633" s="17" t="s">
        <v>84</v>
      </c>
      <c r="BK633" s="94">
        <f>ROUND(I633*H633,2)</f>
        <v>0</v>
      </c>
      <c r="BL633" s="17" t="s">
        <v>214</v>
      </c>
      <c r="BM633" s="93" t="s">
        <v>1328</v>
      </c>
    </row>
    <row r="634" spans="1:51" s="13" customFormat="1" ht="12">
      <c r="A634" s="463"/>
      <c r="B634" s="464"/>
      <c r="C634" s="463"/>
      <c r="D634" s="465" t="s">
        <v>150</v>
      </c>
      <c r="E634" s="463"/>
      <c r="F634" s="467" t="s">
        <v>1329</v>
      </c>
      <c r="G634" s="463"/>
      <c r="H634" s="468">
        <v>227.42</v>
      </c>
      <c r="I634" s="463"/>
      <c r="J634" s="463"/>
      <c r="K634" s="463"/>
      <c r="L634" s="464"/>
      <c r="M634" s="469"/>
      <c r="N634" s="470"/>
      <c r="O634" s="470"/>
      <c r="P634" s="470"/>
      <c r="Q634" s="470"/>
      <c r="R634" s="470"/>
      <c r="S634" s="470"/>
      <c r="T634" s="471"/>
      <c r="U634" s="463"/>
      <c r="V634" s="463"/>
      <c r="AT634" s="95" t="s">
        <v>150</v>
      </c>
      <c r="AU634" s="95" t="s">
        <v>86</v>
      </c>
      <c r="AV634" s="13" t="s">
        <v>86</v>
      </c>
      <c r="AW634" s="13" t="s">
        <v>3</v>
      </c>
      <c r="AX634" s="13" t="s">
        <v>84</v>
      </c>
      <c r="AY634" s="95" t="s">
        <v>141</v>
      </c>
    </row>
    <row r="635" spans="1:65" s="2" customFormat="1" ht="24">
      <c r="A635" s="377"/>
      <c r="B635" s="378"/>
      <c r="C635" s="452" t="s">
        <v>1330</v>
      </c>
      <c r="D635" s="452" t="s">
        <v>143</v>
      </c>
      <c r="E635" s="453" t="s">
        <v>1331</v>
      </c>
      <c r="F635" s="454" t="s">
        <v>1332</v>
      </c>
      <c r="G635" s="455" t="s">
        <v>331</v>
      </c>
      <c r="H635" s="456">
        <v>144.722</v>
      </c>
      <c r="I635" s="92"/>
      <c r="J635" s="457">
        <f>ROUND(I635*H635,2)</f>
        <v>0</v>
      </c>
      <c r="K635" s="454" t="s">
        <v>147</v>
      </c>
      <c r="L635" s="378"/>
      <c r="M635" s="458" t="s">
        <v>1</v>
      </c>
      <c r="N635" s="459" t="s">
        <v>41</v>
      </c>
      <c r="O635" s="460"/>
      <c r="P635" s="461">
        <f>O635*H635</f>
        <v>0</v>
      </c>
      <c r="Q635" s="461">
        <v>0</v>
      </c>
      <c r="R635" s="461">
        <f>Q635*H635</f>
        <v>0</v>
      </c>
      <c r="S635" s="461">
        <v>0</v>
      </c>
      <c r="T635" s="462">
        <f>S635*H635</f>
        <v>0</v>
      </c>
      <c r="U635" s="377"/>
      <c r="V635" s="377"/>
      <c r="W635" s="31"/>
      <c r="X635" s="31"/>
      <c r="Y635" s="31"/>
      <c r="Z635" s="31"/>
      <c r="AA635" s="31"/>
      <c r="AB635" s="31"/>
      <c r="AC635" s="31"/>
      <c r="AD635" s="31"/>
      <c r="AE635" s="31"/>
      <c r="AR635" s="93" t="s">
        <v>214</v>
      </c>
      <c r="AT635" s="93" t="s">
        <v>143</v>
      </c>
      <c r="AU635" s="93" t="s">
        <v>86</v>
      </c>
      <c r="AY635" s="17" t="s">
        <v>141</v>
      </c>
      <c r="BE635" s="94">
        <f>IF(N635="základní",J635,0)</f>
        <v>0</v>
      </c>
      <c r="BF635" s="94">
        <f>IF(N635="snížená",J635,0)</f>
        <v>0</v>
      </c>
      <c r="BG635" s="94">
        <f>IF(N635="zákl. přenesená",J635,0)</f>
        <v>0</v>
      </c>
      <c r="BH635" s="94">
        <f>IF(N635="sníž. přenesená",J635,0)</f>
        <v>0</v>
      </c>
      <c r="BI635" s="94">
        <f>IF(N635="nulová",J635,0)</f>
        <v>0</v>
      </c>
      <c r="BJ635" s="17" t="s">
        <v>84</v>
      </c>
      <c r="BK635" s="94">
        <f>ROUND(I635*H635,2)</f>
        <v>0</v>
      </c>
      <c r="BL635" s="17" t="s">
        <v>214</v>
      </c>
      <c r="BM635" s="93" t="s">
        <v>1333</v>
      </c>
    </row>
    <row r="636" spans="1:51" s="13" customFormat="1" ht="12">
      <c r="A636" s="463"/>
      <c r="B636" s="464"/>
      <c r="C636" s="463"/>
      <c r="D636" s="465" t="s">
        <v>150</v>
      </c>
      <c r="E636" s="466" t="s">
        <v>1</v>
      </c>
      <c r="F636" s="467" t="s">
        <v>1334</v>
      </c>
      <c r="G636" s="463"/>
      <c r="H636" s="468">
        <v>144.722</v>
      </c>
      <c r="I636" s="463"/>
      <c r="J636" s="463"/>
      <c r="K636" s="463"/>
      <c r="L636" s="464"/>
      <c r="M636" s="469"/>
      <c r="N636" s="470"/>
      <c r="O636" s="470"/>
      <c r="P636" s="470"/>
      <c r="Q636" s="470"/>
      <c r="R636" s="470"/>
      <c r="S636" s="470"/>
      <c r="T636" s="471"/>
      <c r="U636" s="463"/>
      <c r="V636" s="463"/>
      <c r="AT636" s="95" t="s">
        <v>150</v>
      </c>
      <c r="AU636" s="95" t="s">
        <v>86</v>
      </c>
      <c r="AV636" s="13" t="s">
        <v>86</v>
      </c>
      <c r="AW636" s="13" t="s">
        <v>32</v>
      </c>
      <c r="AX636" s="13" t="s">
        <v>84</v>
      </c>
      <c r="AY636" s="95" t="s">
        <v>141</v>
      </c>
    </row>
    <row r="637" spans="1:65" s="2" customFormat="1" ht="24">
      <c r="A637" s="377"/>
      <c r="B637" s="378"/>
      <c r="C637" s="452" t="s">
        <v>1335</v>
      </c>
      <c r="D637" s="452" t="s">
        <v>143</v>
      </c>
      <c r="E637" s="453" t="s">
        <v>1336</v>
      </c>
      <c r="F637" s="454" t="s">
        <v>1337</v>
      </c>
      <c r="G637" s="455" t="s">
        <v>725</v>
      </c>
      <c r="H637" s="102"/>
      <c r="I637" s="92"/>
      <c r="J637" s="457">
        <f>ROUND(I637*H637,2)</f>
        <v>0</v>
      </c>
      <c r="K637" s="454" t="s">
        <v>147</v>
      </c>
      <c r="L637" s="378"/>
      <c r="M637" s="458" t="s">
        <v>1</v>
      </c>
      <c r="N637" s="459" t="s">
        <v>41</v>
      </c>
      <c r="O637" s="460"/>
      <c r="P637" s="461">
        <f>O637*H637</f>
        <v>0</v>
      </c>
      <c r="Q637" s="461">
        <v>0</v>
      </c>
      <c r="R637" s="461">
        <f>Q637*H637</f>
        <v>0</v>
      </c>
      <c r="S637" s="461">
        <v>0</v>
      </c>
      <c r="T637" s="462">
        <f>S637*H637</f>
        <v>0</v>
      </c>
      <c r="U637" s="377"/>
      <c r="V637" s="377"/>
      <c r="W637" s="31"/>
      <c r="X637" s="31"/>
      <c r="Y637" s="31"/>
      <c r="Z637" s="31"/>
      <c r="AA637" s="31"/>
      <c r="AB637" s="31"/>
      <c r="AC637" s="31"/>
      <c r="AD637" s="31"/>
      <c r="AE637" s="31"/>
      <c r="AR637" s="93" t="s">
        <v>214</v>
      </c>
      <c r="AT637" s="93" t="s">
        <v>143</v>
      </c>
      <c r="AU637" s="93" t="s">
        <v>86</v>
      </c>
      <c r="AY637" s="17" t="s">
        <v>141</v>
      </c>
      <c r="BE637" s="94">
        <f>IF(N637="základní",J637,0)</f>
        <v>0</v>
      </c>
      <c r="BF637" s="94">
        <f>IF(N637="snížená",J637,0)</f>
        <v>0</v>
      </c>
      <c r="BG637" s="94">
        <f>IF(N637="zákl. přenesená",J637,0)</f>
        <v>0</v>
      </c>
      <c r="BH637" s="94">
        <f>IF(N637="sníž. přenesená",J637,0)</f>
        <v>0</v>
      </c>
      <c r="BI637" s="94">
        <f>IF(N637="nulová",J637,0)</f>
        <v>0</v>
      </c>
      <c r="BJ637" s="17" t="s">
        <v>84</v>
      </c>
      <c r="BK637" s="94">
        <f>ROUND(I637*H637,2)</f>
        <v>0</v>
      </c>
      <c r="BL637" s="17" t="s">
        <v>214</v>
      </c>
      <c r="BM637" s="93" t="s">
        <v>1338</v>
      </c>
    </row>
    <row r="638" spans="1:63" s="12" customFormat="1" ht="22.9" customHeight="1">
      <c r="A638" s="369"/>
      <c r="B638" s="442"/>
      <c r="C638" s="369"/>
      <c r="D638" s="443" t="s">
        <v>75</v>
      </c>
      <c r="E638" s="450" t="s">
        <v>1339</v>
      </c>
      <c r="F638" s="450" t="s">
        <v>1340</v>
      </c>
      <c r="G638" s="369"/>
      <c r="H638" s="369"/>
      <c r="I638" s="369"/>
      <c r="J638" s="451">
        <f>BK638</f>
        <v>0</v>
      </c>
      <c r="K638" s="369"/>
      <c r="L638" s="442"/>
      <c r="M638" s="446"/>
      <c r="N638" s="447"/>
      <c r="O638" s="447"/>
      <c r="P638" s="448">
        <f>SUM(P639:P644)</f>
        <v>0</v>
      </c>
      <c r="Q638" s="447"/>
      <c r="R638" s="448">
        <f>SUM(R639:R644)</f>
        <v>1.5153702</v>
      </c>
      <c r="S638" s="447"/>
      <c r="T638" s="449">
        <f>SUM(T639:T644)</f>
        <v>0</v>
      </c>
      <c r="U638" s="369"/>
      <c r="V638" s="369"/>
      <c r="AR638" s="88" t="s">
        <v>86</v>
      </c>
      <c r="AT638" s="90" t="s">
        <v>75</v>
      </c>
      <c r="AU638" s="90" t="s">
        <v>84</v>
      </c>
      <c r="AY638" s="88" t="s">
        <v>141</v>
      </c>
      <c r="BK638" s="91">
        <f>SUM(BK639:BK644)</f>
        <v>0</v>
      </c>
    </row>
    <row r="639" spans="1:65" s="2" customFormat="1" ht="16.5" customHeight="1">
      <c r="A639" s="377"/>
      <c r="B639" s="378"/>
      <c r="C639" s="452" t="s">
        <v>1341</v>
      </c>
      <c r="D639" s="452" t="s">
        <v>143</v>
      </c>
      <c r="E639" s="453" t="s">
        <v>1342</v>
      </c>
      <c r="F639" s="454" t="s">
        <v>1343</v>
      </c>
      <c r="G639" s="455" t="s">
        <v>222</v>
      </c>
      <c r="H639" s="456">
        <v>77.628</v>
      </c>
      <c r="I639" s="92"/>
      <c r="J639" s="457">
        <f>ROUND(I639*H639,2)</f>
        <v>0</v>
      </c>
      <c r="K639" s="454" t="s">
        <v>147</v>
      </c>
      <c r="L639" s="378"/>
      <c r="M639" s="458" t="s">
        <v>1</v>
      </c>
      <c r="N639" s="459" t="s">
        <v>41</v>
      </c>
      <c r="O639" s="460"/>
      <c r="P639" s="461">
        <f>O639*H639</f>
        <v>0</v>
      </c>
      <c r="Q639" s="461">
        <v>0.0003</v>
      </c>
      <c r="R639" s="461">
        <f>Q639*H639</f>
        <v>0.023288399999999997</v>
      </c>
      <c r="S639" s="461">
        <v>0</v>
      </c>
      <c r="T639" s="462">
        <f>S639*H639</f>
        <v>0</v>
      </c>
      <c r="U639" s="377"/>
      <c r="V639" s="377"/>
      <c r="W639" s="31"/>
      <c r="X639" s="31"/>
      <c r="Y639" s="31"/>
      <c r="Z639" s="31"/>
      <c r="AA639" s="31"/>
      <c r="AB639" s="31"/>
      <c r="AC639" s="31"/>
      <c r="AD639" s="31"/>
      <c r="AE639" s="31"/>
      <c r="AR639" s="93" t="s">
        <v>214</v>
      </c>
      <c r="AT639" s="93" t="s">
        <v>143</v>
      </c>
      <c r="AU639" s="93" t="s">
        <v>86</v>
      </c>
      <c r="AY639" s="17" t="s">
        <v>141</v>
      </c>
      <c r="BE639" s="94">
        <f>IF(N639="základní",J639,0)</f>
        <v>0</v>
      </c>
      <c r="BF639" s="94">
        <f>IF(N639="snížená",J639,0)</f>
        <v>0</v>
      </c>
      <c r="BG639" s="94">
        <f>IF(N639="zákl. přenesená",J639,0)</f>
        <v>0</v>
      </c>
      <c r="BH639" s="94">
        <f>IF(N639="sníž. přenesená",J639,0)</f>
        <v>0</v>
      </c>
      <c r="BI639" s="94">
        <f>IF(N639="nulová",J639,0)</f>
        <v>0</v>
      </c>
      <c r="BJ639" s="17" t="s">
        <v>84</v>
      </c>
      <c r="BK639" s="94">
        <f>ROUND(I639*H639,2)</f>
        <v>0</v>
      </c>
      <c r="BL639" s="17" t="s">
        <v>214</v>
      </c>
      <c r="BM639" s="93" t="s">
        <v>1344</v>
      </c>
    </row>
    <row r="640" spans="1:65" s="2" customFormat="1" ht="24">
      <c r="A640" s="377"/>
      <c r="B640" s="378"/>
      <c r="C640" s="452" t="s">
        <v>1345</v>
      </c>
      <c r="D640" s="452" t="s">
        <v>143</v>
      </c>
      <c r="E640" s="453" t="s">
        <v>1346</v>
      </c>
      <c r="F640" s="454" t="s">
        <v>1347</v>
      </c>
      <c r="G640" s="455" t="s">
        <v>222</v>
      </c>
      <c r="H640" s="456">
        <v>77.628</v>
      </c>
      <c r="I640" s="92"/>
      <c r="J640" s="457">
        <f>ROUND(I640*H640,2)</f>
        <v>0</v>
      </c>
      <c r="K640" s="454" t="s">
        <v>147</v>
      </c>
      <c r="L640" s="378"/>
      <c r="M640" s="458" t="s">
        <v>1</v>
      </c>
      <c r="N640" s="459" t="s">
        <v>41</v>
      </c>
      <c r="O640" s="460"/>
      <c r="P640" s="461">
        <f>O640*H640</f>
        <v>0</v>
      </c>
      <c r="Q640" s="461">
        <v>0.006</v>
      </c>
      <c r="R640" s="461">
        <f>Q640*H640</f>
        <v>0.465768</v>
      </c>
      <c r="S640" s="461">
        <v>0</v>
      </c>
      <c r="T640" s="462">
        <f>S640*H640</f>
        <v>0</v>
      </c>
      <c r="U640" s="377"/>
      <c r="V640" s="377"/>
      <c r="W640" s="31"/>
      <c r="X640" s="31"/>
      <c r="Y640" s="31"/>
      <c r="Z640" s="31"/>
      <c r="AA640" s="31"/>
      <c r="AB640" s="31"/>
      <c r="AC640" s="31"/>
      <c r="AD640" s="31"/>
      <c r="AE640" s="31"/>
      <c r="AR640" s="93" t="s">
        <v>214</v>
      </c>
      <c r="AT640" s="93" t="s">
        <v>143</v>
      </c>
      <c r="AU640" s="93" t="s">
        <v>86</v>
      </c>
      <c r="AY640" s="17" t="s">
        <v>141</v>
      </c>
      <c r="BE640" s="94">
        <f>IF(N640="základní",J640,0)</f>
        <v>0</v>
      </c>
      <c r="BF640" s="94">
        <f>IF(N640="snížená",J640,0)</f>
        <v>0</v>
      </c>
      <c r="BG640" s="94">
        <f>IF(N640="zákl. přenesená",J640,0)</f>
        <v>0</v>
      </c>
      <c r="BH640" s="94">
        <f>IF(N640="sníž. přenesená",J640,0)</f>
        <v>0</v>
      </c>
      <c r="BI640" s="94">
        <f>IF(N640="nulová",J640,0)</f>
        <v>0</v>
      </c>
      <c r="BJ640" s="17" t="s">
        <v>84</v>
      </c>
      <c r="BK640" s="94">
        <f>ROUND(I640*H640,2)</f>
        <v>0</v>
      </c>
      <c r="BL640" s="17" t="s">
        <v>214</v>
      </c>
      <c r="BM640" s="93" t="s">
        <v>1348</v>
      </c>
    </row>
    <row r="641" spans="1:65" s="2" customFormat="1" ht="16.5" customHeight="1">
      <c r="A641" s="377"/>
      <c r="B641" s="378"/>
      <c r="C641" s="487" t="s">
        <v>1349</v>
      </c>
      <c r="D641" s="487" t="s">
        <v>527</v>
      </c>
      <c r="E641" s="488" t="s">
        <v>1350</v>
      </c>
      <c r="F641" s="489" t="s">
        <v>1351</v>
      </c>
      <c r="G641" s="490" t="s">
        <v>222</v>
      </c>
      <c r="H641" s="491">
        <v>85.391</v>
      </c>
      <c r="I641" s="101"/>
      <c r="J641" s="492">
        <f>ROUND(I641*H641,2)</f>
        <v>0</v>
      </c>
      <c r="K641" s="489" t="s">
        <v>147</v>
      </c>
      <c r="L641" s="493"/>
      <c r="M641" s="494" t="s">
        <v>1</v>
      </c>
      <c r="N641" s="495" t="s">
        <v>41</v>
      </c>
      <c r="O641" s="460"/>
      <c r="P641" s="461">
        <f>O641*H641</f>
        <v>0</v>
      </c>
      <c r="Q641" s="461">
        <v>0.0118</v>
      </c>
      <c r="R641" s="461">
        <f>Q641*H641</f>
        <v>1.0076138000000001</v>
      </c>
      <c r="S641" s="461">
        <v>0</v>
      </c>
      <c r="T641" s="462">
        <f>S641*H641</f>
        <v>0</v>
      </c>
      <c r="U641" s="377"/>
      <c r="V641" s="377"/>
      <c r="W641" s="31"/>
      <c r="X641" s="31"/>
      <c r="Y641" s="31"/>
      <c r="Z641" s="31"/>
      <c r="AA641" s="31"/>
      <c r="AB641" s="31"/>
      <c r="AC641" s="31"/>
      <c r="AD641" s="31"/>
      <c r="AE641" s="31"/>
      <c r="AR641" s="93" t="s">
        <v>293</v>
      </c>
      <c r="AT641" s="93" t="s">
        <v>527</v>
      </c>
      <c r="AU641" s="93" t="s">
        <v>86</v>
      </c>
      <c r="AY641" s="17" t="s">
        <v>141</v>
      </c>
      <c r="BE641" s="94">
        <f>IF(N641="základní",J641,0)</f>
        <v>0</v>
      </c>
      <c r="BF641" s="94">
        <f>IF(N641="snížená",J641,0)</f>
        <v>0</v>
      </c>
      <c r="BG641" s="94">
        <f>IF(N641="zákl. přenesená",J641,0)</f>
        <v>0</v>
      </c>
      <c r="BH641" s="94">
        <f>IF(N641="sníž. přenesená",J641,0)</f>
        <v>0</v>
      </c>
      <c r="BI641" s="94">
        <f>IF(N641="nulová",J641,0)</f>
        <v>0</v>
      </c>
      <c r="BJ641" s="17" t="s">
        <v>84</v>
      </c>
      <c r="BK641" s="94">
        <f>ROUND(I641*H641,2)</f>
        <v>0</v>
      </c>
      <c r="BL641" s="17" t="s">
        <v>214</v>
      </c>
      <c r="BM641" s="93" t="s">
        <v>1352</v>
      </c>
    </row>
    <row r="642" spans="1:51" s="13" customFormat="1" ht="12">
      <c r="A642" s="463"/>
      <c r="B642" s="464"/>
      <c r="C642" s="463"/>
      <c r="D642" s="465" t="s">
        <v>150</v>
      </c>
      <c r="E642" s="463"/>
      <c r="F642" s="467" t="s">
        <v>1353</v>
      </c>
      <c r="G642" s="463"/>
      <c r="H642" s="468">
        <v>85.391</v>
      </c>
      <c r="I642" s="463"/>
      <c r="J642" s="463"/>
      <c r="K642" s="463"/>
      <c r="L642" s="464"/>
      <c r="M642" s="469"/>
      <c r="N642" s="470"/>
      <c r="O642" s="470"/>
      <c r="P642" s="470"/>
      <c r="Q642" s="470"/>
      <c r="R642" s="470"/>
      <c r="S642" s="470"/>
      <c r="T642" s="471"/>
      <c r="U642" s="463"/>
      <c r="V642" s="463"/>
      <c r="AT642" s="95" t="s">
        <v>150</v>
      </c>
      <c r="AU642" s="95" t="s">
        <v>86</v>
      </c>
      <c r="AV642" s="13" t="s">
        <v>86</v>
      </c>
      <c r="AW642" s="13" t="s">
        <v>3</v>
      </c>
      <c r="AX642" s="13" t="s">
        <v>84</v>
      </c>
      <c r="AY642" s="95" t="s">
        <v>141</v>
      </c>
    </row>
    <row r="643" spans="1:65" s="2" customFormat="1" ht="21.75" customHeight="1">
      <c r="A643" s="377"/>
      <c r="B643" s="378"/>
      <c r="C643" s="452" t="s">
        <v>1354</v>
      </c>
      <c r="D643" s="452" t="s">
        <v>143</v>
      </c>
      <c r="E643" s="453" t="s">
        <v>1355</v>
      </c>
      <c r="F643" s="454" t="s">
        <v>1356</v>
      </c>
      <c r="G643" s="455" t="s">
        <v>331</v>
      </c>
      <c r="H643" s="456">
        <v>37.4</v>
      </c>
      <c r="I643" s="92"/>
      <c r="J643" s="457">
        <f>ROUND(I643*H643,2)</f>
        <v>0</v>
      </c>
      <c r="K643" s="454" t="s">
        <v>147</v>
      </c>
      <c r="L643" s="378"/>
      <c r="M643" s="458" t="s">
        <v>1</v>
      </c>
      <c r="N643" s="459" t="s">
        <v>41</v>
      </c>
      <c r="O643" s="460"/>
      <c r="P643" s="461">
        <f>O643*H643</f>
        <v>0</v>
      </c>
      <c r="Q643" s="461">
        <v>0.0005</v>
      </c>
      <c r="R643" s="461">
        <f>Q643*H643</f>
        <v>0.0187</v>
      </c>
      <c r="S643" s="461">
        <v>0</v>
      </c>
      <c r="T643" s="462">
        <f>S643*H643</f>
        <v>0</v>
      </c>
      <c r="U643" s="377"/>
      <c r="V643" s="377"/>
      <c r="W643" s="31"/>
      <c r="X643" s="31"/>
      <c r="Y643" s="31"/>
      <c r="Z643" s="31"/>
      <c r="AA643" s="31"/>
      <c r="AB643" s="31"/>
      <c r="AC643" s="31"/>
      <c r="AD643" s="31"/>
      <c r="AE643" s="31"/>
      <c r="AR643" s="93" t="s">
        <v>214</v>
      </c>
      <c r="AT643" s="93" t="s">
        <v>143</v>
      </c>
      <c r="AU643" s="93" t="s">
        <v>86</v>
      </c>
      <c r="AY643" s="17" t="s">
        <v>141</v>
      </c>
      <c r="BE643" s="94">
        <f>IF(N643="základní",J643,0)</f>
        <v>0</v>
      </c>
      <c r="BF643" s="94">
        <f>IF(N643="snížená",J643,0)</f>
        <v>0</v>
      </c>
      <c r="BG643" s="94">
        <f>IF(N643="zákl. přenesená",J643,0)</f>
        <v>0</v>
      </c>
      <c r="BH643" s="94">
        <f>IF(N643="sníž. přenesená",J643,0)</f>
        <v>0</v>
      </c>
      <c r="BI643" s="94">
        <f>IF(N643="nulová",J643,0)</f>
        <v>0</v>
      </c>
      <c r="BJ643" s="17" t="s">
        <v>84</v>
      </c>
      <c r="BK643" s="94">
        <f>ROUND(I643*H643,2)</f>
        <v>0</v>
      </c>
      <c r="BL643" s="17" t="s">
        <v>214</v>
      </c>
      <c r="BM643" s="93" t="s">
        <v>1357</v>
      </c>
    </row>
    <row r="644" spans="1:65" s="2" customFormat="1" ht="24">
      <c r="A644" s="377"/>
      <c r="B644" s="378"/>
      <c r="C644" s="452" t="s">
        <v>1358</v>
      </c>
      <c r="D644" s="452" t="s">
        <v>143</v>
      </c>
      <c r="E644" s="453" t="s">
        <v>1359</v>
      </c>
      <c r="F644" s="454" t="s">
        <v>1360</v>
      </c>
      <c r="G644" s="455" t="s">
        <v>725</v>
      </c>
      <c r="H644" s="102"/>
      <c r="I644" s="92"/>
      <c r="J644" s="457">
        <f>ROUND(I644*H644,2)</f>
        <v>0</v>
      </c>
      <c r="K644" s="454" t="s">
        <v>147</v>
      </c>
      <c r="L644" s="378"/>
      <c r="M644" s="458" t="s">
        <v>1</v>
      </c>
      <c r="N644" s="459" t="s">
        <v>41</v>
      </c>
      <c r="O644" s="460"/>
      <c r="P644" s="461">
        <f>O644*H644</f>
        <v>0</v>
      </c>
      <c r="Q644" s="461">
        <v>0</v>
      </c>
      <c r="R644" s="461">
        <f>Q644*H644</f>
        <v>0</v>
      </c>
      <c r="S644" s="461">
        <v>0</v>
      </c>
      <c r="T644" s="462">
        <f>S644*H644</f>
        <v>0</v>
      </c>
      <c r="U644" s="377"/>
      <c r="V644" s="377"/>
      <c r="W644" s="31"/>
      <c r="X644" s="31"/>
      <c r="Y644" s="31"/>
      <c r="Z644" s="31"/>
      <c r="AA644" s="31"/>
      <c r="AB644" s="31"/>
      <c r="AC644" s="31"/>
      <c r="AD644" s="31"/>
      <c r="AE644" s="31"/>
      <c r="AR644" s="93" t="s">
        <v>214</v>
      </c>
      <c r="AT644" s="93" t="s">
        <v>143</v>
      </c>
      <c r="AU644" s="93" t="s">
        <v>86</v>
      </c>
      <c r="AY644" s="17" t="s">
        <v>141</v>
      </c>
      <c r="BE644" s="94">
        <f>IF(N644="základní",J644,0)</f>
        <v>0</v>
      </c>
      <c r="BF644" s="94">
        <f>IF(N644="snížená",J644,0)</f>
        <v>0</v>
      </c>
      <c r="BG644" s="94">
        <f>IF(N644="zákl. přenesená",J644,0)</f>
        <v>0</v>
      </c>
      <c r="BH644" s="94">
        <f>IF(N644="sníž. přenesená",J644,0)</f>
        <v>0</v>
      </c>
      <c r="BI644" s="94">
        <f>IF(N644="nulová",J644,0)</f>
        <v>0</v>
      </c>
      <c r="BJ644" s="17" t="s">
        <v>84</v>
      </c>
      <c r="BK644" s="94">
        <f>ROUND(I644*H644,2)</f>
        <v>0</v>
      </c>
      <c r="BL644" s="17" t="s">
        <v>214</v>
      </c>
      <c r="BM644" s="93" t="s">
        <v>1361</v>
      </c>
    </row>
    <row r="645" spans="1:63" s="12" customFormat="1" ht="22.9" customHeight="1">
      <c r="A645" s="369"/>
      <c r="B645" s="442"/>
      <c r="C645" s="369"/>
      <c r="D645" s="443" t="s">
        <v>75</v>
      </c>
      <c r="E645" s="450" t="s">
        <v>1362</v>
      </c>
      <c r="F645" s="450" t="s">
        <v>1363</v>
      </c>
      <c r="G645" s="369"/>
      <c r="H645" s="369"/>
      <c r="I645" s="369"/>
      <c r="J645" s="451">
        <f>BK645</f>
        <v>0</v>
      </c>
      <c r="K645" s="369"/>
      <c r="L645" s="442"/>
      <c r="M645" s="446"/>
      <c r="N645" s="447"/>
      <c r="O645" s="447"/>
      <c r="P645" s="448">
        <f>SUM(P646:P648)</f>
        <v>0</v>
      </c>
      <c r="Q645" s="447"/>
      <c r="R645" s="448">
        <f>SUM(R646:R648)</f>
        <v>1.01220768</v>
      </c>
      <c r="S645" s="447"/>
      <c r="T645" s="449">
        <f>SUM(T646:T648)</f>
        <v>0</v>
      </c>
      <c r="U645" s="369"/>
      <c r="V645" s="369"/>
      <c r="AR645" s="88" t="s">
        <v>86</v>
      </c>
      <c r="AT645" s="90" t="s">
        <v>75</v>
      </c>
      <c r="AU645" s="90" t="s">
        <v>84</v>
      </c>
      <c r="AY645" s="88" t="s">
        <v>141</v>
      </c>
      <c r="BK645" s="91">
        <f>SUM(BK646:BK648)</f>
        <v>0</v>
      </c>
    </row>
    <row r="646" spans="1:65" s="2" customFormat="1" ht="33" customHeight="1">
      <c r="A646" s="377"/>
      <c r="B646" s="378"/>
      <c r="C646" s="452" t="s">
        <v>1364</v>
      </c>
      <c r="D646" s="452" t="s">
        <v>143</v>
      </c>
      <c r="E646" s="453" t="s">
        <v>1365</v>
      </c>
      <c r="F646" s="454" t="s">
        <v>1366</v>
      </c>
      <c r="G646" s="455" t="s">
        <v>222</v>
      </c>
      <c r="H646" s="456">
        <v>2108.766</v>
      </c>
      <c r="I646" s="92"/>
      <c r="J646" s="457">
        <f>ROUND(I646*H646,2)</f>
        <v>0</v>
      </c>
      <c r="K646" s="454" t="s">
        <v>147</v>
      </c>
      <c r="L646" s="378"/>
      <c r="M646" s="458" t="s">
        <v>1</v>
      </c>
      <c r="N646" s="459" t="s">
        <v>41</v>
      </c>
      <c r="O646" s="460"/>
      <c r="P646" s="461">
        <f>O646*H646</f>
        <v>0</v>
      </c>
      <c r="Q646" s="461">
        <v>0.0002</v>
      </c>
      <c r="R646" s="461">
        <f>Q646*H646</f>
        <v>0.42175320000000005</v>
      </c>
      <c r="S646" s="461">
        <v>0</v>
      </c>
      <c r="T646" s="462">
        <f>S646*H646</f>
        <v>0</v>
      </c>
      <c r="U646" s="377"/>
      <c r="V646" s="377"/>
      <c r="W646" s="31"/>
      <c r="X646" s="31"/>
      <c r="Y646" s="31"/>
      <c r="Z646" s="31"/>
      <c r="AA646" s="31"/>
      <c r="AB646" s="31"/>
      <c r="AC646" s="31"/>
      <c r="AD646" s="31"/>
      <c r="AE646" s="31"/>
      <c r="AR646" s="93" t="s">
        <v>214</v>
      </c>
      <c r="AT646" s="93" t="s">
        <v>143</v>
      </c>
      <c r="AU646" s="93" t="s">
        <v>86</v>
      </c>
      <c r="AY646" s="17" t="s">
        <v>141</v>
      </c>
      <c r="BE646" s="94">
        <f>IF(N646="základní",J646,0)</f>
        <v>0</v>
      </c>
      <c r="BF646" s="94">
        <f>IF(N646="snížená",J646,0)</f>
        <v>0</v>
      </c>
      <c r="BG646" s="94">
        <f>IF(N646="zákl. přenesená",J646,0)</f>
        <v>0</v>
      </c>
      <c r="BH646" s="94">
        <f>IF(N646="sníž. přenesená",J646,0)</f>
        <v>0</v>
      </c>
      <c r="BI646" s="94">
        <f>IF(N646="nulová",J646,0)</f>
        <v>0</v>
      </c>
      <c r="BJ646" s="17" t="s">
        <v>84</v>
      </c>
      <c r="BK646" s="94">
        <f>ROUND(I646*H646,2)</f>
        <v>0</v>
      </c>
      <c r="BL646" s="17" t="s">
        <v>214</v>
      </c>
      <c r="BM646" s="93" t="s">
        <v>1367</v>
      </c>
    </row>
    <row r="647" spans="1:51" s="13" customFormat="1" ht="22.5">
      <c r="A647" s="463"/>
      <c r="B647" s="464"/>
      <c r="C647" s="463"/>
      <c r="D647" s="465" t="s">
        <v>150</v>
      </c>
      <c r="E647" s="466" t="s">
        <v>1</v>
      </c>
      <c r="F647" s="467" t="s">
        <v>1368</v>
      </c>
      <c r="G647" s="463"/>
      <c r="H647" s="468">
        <v>2108.766</v>
      </c>
      <c r="I647" s="463"/>
      <c r="J647" s="463"/>
      <c r="K647" s="463"/>
      <c r="L647" s="464"/>
      <c r="M647" s="469"/>
      <c r="N647" s="470"/>
      <c r="O647" s="470"/>
      <c r="P647" s="470"/>
      <c r="Q647" s="470"/>
      <c r="R647" s="470"/>
      <c r="S647" s="470"/>
      <c r="T647" s="471"/>
      <c r="U647" s="463"/>
      <c r="V647" s="463"/>
      <c r="AT647" s="95" t="s">
        <v>150</v>
      </c>
      <c r="AU647" s="95" t="s">
        <v>86</v>
      </c>
      <c r="AV647" s="13" t="s">
        <v>86</v>
      </c>
      <c r="AW647" s="13" t="s">
        <v>32</v>
      </c>
      <c r="AX647" s="13" t="s">
        <v>84</v>
      </c>
      <c r="AY647" s="95" t="s">
        <v>141</v>
      </c>
    </row>
    <row r="648" spans="1:65" s="2" customFormat="1" ht="33" customHeight="1">
      <c r="A648" s="377"/>
      <c r="B648" s="378"/>
      <c r="C648" s="452" t="s">
        <v>1369</v>
      </c>
      <c r="D648" s="452" t="s">
        <v>143</v>
      </c>
      <c r="E648" s="453" t="s">
        <v>1370</v>
      </c>
      <c r="F648" s="454" t="s">
        <v>1371</v>
      </c>
      <c r="G648" s="455" t="s">
        <v>222</v>
      </c>
      <c r="H648" s="456">
        <v>2108.766</v>
      </c>
      <c r="I648" s="92"/>
      <c r="J648" s="457">
        <f>ROUND(I648*H648,2)</f>
        <v>0</v>
      </c>
      <c r="K648" s="454" t="s">
        <v>147</v>
      </c>
      <c r="L648" s="378"/>
      <c r="M648" s="458" t="s">
        <v>1</v>
      </c>
      <c r="N648" s="459" t="s">
        <v>41</v>
      </c>
      <c r="O648" s="460"/>
      <c r="P648" s="461">
        <f>O648*H648</f>
        <v>0</v>
      </c>
      <c r="Q648" s="461">
        <v>0.00028</v>
      </c>
      <c r="R648" s="461">
        <f>Q648*H648</f>
        <v>0.59045448</v>
      </c>
      <c r="S648" s="461">
        <v>0</v>
      </c>
      <c r="T648" s="462">
        <f>S648*H648</f>
        <v>0</v>
      </c>
      <c r="U648" s="377"/>
      <c r="V648" s="377"/>
      <c r="W648" s="31"/>
      <c r="X648" s="31"/>
      <c r="Y648" s="31"/>
      <c r="Z648" s="31"/>
      <c r="AA648" s="31"/>
      <c r="AB648" s="31"/>
      <c r="AC648" s="31"/>
      <c r="AD648" s="31"/>
      <c r="AE648" s="31"/>
      <c r="AR648" s="93" t="s">
        <v>214</v>
      </c>
      <c r="AT648" s="93" t="s">
        <v>143</v>
      </c>
      <c r="AU648" s="93" t="s">
        <v>86</v>
      </c>
      <c r="AY648" s="17" t="s">
        <v>141</v>
      </c>
      <c r="BE648" s="94">
        <f>IF(N648="základní",J648,0)</f>
        <v>0</v>
      </c>
      <c r="BF648" s="94">
        <f>IF(N648="snížená",J648,0)</f>
        <v>0</v>
      </c>
      <c r="BG648" s="94">
        <f>IF(N648="zákl. přenesená",J648,0)</f>
        <v>0</v>
      </c>
      <c r="BH648" s="94">
        <f>IF(N648="sníž. přenesená",J648,0)</f>
        <v>0</v>
      </c>
      <c r="BI648" s="94">
        <f>IF(N648="nulová",J648,0)</f>
        <v>0</v>
      </c>
      <c r="BJ648" s="17" t="s">
        <v>84</v>
      </c>
      <c r="BK648" s="94">
        <f>ROUND(I648*H648,2)</f>
        <v>0</v>
      </c>
      <c r="BL648" s="17" t="s">
        <v>214</v>
      </c>
      <c r="BM648" s="93" t="s">
        <v>1372</v>
      </c>
    </row>
    <row r="649" spans="1:63" s="12" customFormat="1" ht="25.9" customHeight="1">
      <c r="A649" s="369"/>
      <c r="B649" s="442"/>
      <c r="C649" s="369"/>
      <c r="D649" s="443" t="s">
        <v>75</v>
      </c>
      <c r="E649" s="444" t="s">
        <v>1373</v>
      </c>
      <c r="F649" s="444" t="s">
        <v>1374</v>
      </c>
      <c r="G649" s="369"/>
      <c r="H649" s="369"/>
      <c r="I649" s="369"/>
      <c r="J649" s="445">
        <f>BK649</f>
        <v>0</v>
      </c>
      <c r="K649" s="369"/>
      <c r="L649" s="442"/>
      <c r="M649" s="446"/>
      <c r="N649" s="447"/>
      <c r="O649" s="447"/>
      <c r="P649" s="448">
        <f>P650+P654+P659</f>
        <v>0</v>
      </c>
      <c r="Q649" s="447"/>
      <c r="R649" s="448">
        <f>R650+R654+R659</f>
        <v>0</v>
      </c>
      <c r="S649" s="447"/>
      <c r="T649" s="449">
        <f>T650+T654+T659</f>
        <v>0</v>
      </c>
      <c r="U649" s="369"/>
      <c r="V649" s="369"/>
      <c r="AR649" s="88" t="s">
        <v>169</v>
      </c>
      <c r="AT649" s="90" t="s">
        <v>75</v>
      </c>
      <c r="AU649" s="90" t="s">
        <v>76</v>
      </c>
      <c r="AY649" s="88" t="s">
        <v>141</v>
      </c>
      <c r="BK649" s="91">
        <f>BK650+BK654+BK659</f>
        <v>0</v>
      </c>
    </row>
    <row r="650" spans="1:63" s="12" customFormat="1" ht="22.9" customHeight="1">
      <c r="A650" s="369"/>
      <c r="B650" s="442"/>
      <c r="C650" s="369"/>
      <c r="D650" s="443" t="s">
        <v>75</v>
      </c>
      <c r="E650" s="450" t="s">
        <v>1375</v>
      </c>
      <c r="F650" s="450" t="s">
        <v>1376</v>
      </c>
      <c r="G650" s="369"/>
      <c r="H650" s="369"/>
      <c r="I650" s="369"/>
      <c r="J650" s="451">
        <f>BK650</f>
        <v>0</v>
      </c>
      <c r="K650" s="369"/>
      <c r="L650" s="442"/>
      <c r="M650" s="446"/>
      <c r="N650" s="447"/>
      <c r="O650" s="447"/>
      <c r="P650" s="448">
        <f>SUM(P651:P653)</f>
        <v>0</v>
      </c>
      <c r="Q650" s="447"/>
      <c r="R650" s="448">
        <f>SUM(R651:R653)</f>
        <v>0</v>
      </c>
      <c r="S650" s="447"/>
      <c r="T650" s="449">
        <f>SUM(T651:T653)</f>
        <v>0</v>
      </c>
      <c r="U650" s="369"/>
      <c r="V650" s="369"/>
      <c r="AR650" s="88" t="s">
        <v>169</v>
      </c>
      <c r="AT650" s="90" t="s">
        <v>75</v>
      </c>
      <c r="AU650" s="90" t="s">
        <v>84</v>
      </c>
      <c r="AY650" s="88" t="s">
        <v>141</v>
      </c>
      <c r="BK650" s="91">
        <f>SUM(BK651:BK653)</f>
        <v>0</v>
      </c>
    </row>
    <row r="651" spans="1:65" s="2" customFormat="1" ht="24">
      <c r="A651" s="377"/>
      <c r="B651" s="378"/>
      <c r="C651" s="452" t="s">
        <v>1377</v>
      </c>
      <c r="D651" s="452" t="s">
        <v>143</v>
      </c>
      <c r="E651" s="453" t="s">
        <v>1378</v>
      </c>
      <c r="F651" s="454" t="s">
        <v>1379</v>
      </c>
      <c r="G651" s="455" t="s">
        <v>1380</v>
      </c>
      <c r="H651" s="456">
        <v>1</v>
      </c>
      <c r="I651" s="92"/>
      <c r="J651" s="457">
        <f>ROUND(I651*H651,2)</f>
        <v>0</v>
      </c>
      <c r="K651" s="454" t="s">
        <v>147</v>
      </c>
      <c r="L651" s="378"/>
      <c r="M651" s="458" t="s">
        <v>1</v>
      </c>
      <c r="N651" s="459" t="s">
        <v>41</v>
      </c>
      <c r="O651" s="460"/>
      <c r="P651" s="461">
        <f>O651*H651</f>
        <v>0</v>
      </c>
      <c r="Q651" s="461">
        <v>0</v>
      </c>
      <c r="R651" s="461">
        <f>Q651*H651</f>
        <v>0</v>
      </c>
      <c r="S651" s="461">
        <v>0</v>
      </c>
      <c r="T651" s="462">
        <f>S651*H651</f>
        <v>0</v>
      </c>
      <c r="U651" s="377"/>
      <c r="V651" s="377"/>
      <c r="W651" s="31"/>
      <c r="X651" s="31"/>
      <c r="Y651" s="31"/>
      <c r="Z651" s="31"/>
      <c r="AA651" s="31"/>
      <c r="AB651" s="31"/>
      <c r="AC651" s="31"/>
      <c r="AD651" s="31"/>
      <c r="AE651" s="31"/>
      <c r="AR651" s="93" t="s">
        <v>1381</v>
      </c>
      <c r="AT651" s="93" t="s">
        <v>143</v>
      </c>
      <c r="AU651" s="93" t="s">
        <v>86</v>
      </c>
      <c r="AY651" s="17" t="s">
        <v>141</v>
      </c>
      <c r="BE651" s="94">
        <f>IF(N651="základní",J651,0)</f>
        <v>0</v>
      </c>
      <c r="BF651" s="94">
        <f>IF(N651="snížená",J651,0)</f>
        <v>0</v>
      </c>
      <c r="BG651" s="94">
        <f>IF(N651="zákl. přenesená",J651,0)</f>
        <v>0</v>
      </c>
      <c r="BH651" s="94">
        <f>IF(N651="sníž. přenesená",J651,0)</f>
        <v>0</v>
      </c>
      <c r="BI651" s="94">
        <f>IF(N651="nulová",J651,0)</f>
        <v>0</v>
      </c>
      <c r="BJ651" s="17" t="s">
        <v>84</v>
      </c>
      <c r="BK651" s="94">
        <f>ROUND(I651*H651,2)</f>
        <v>0</v>
      </c>
      <c r="BL651" s="17" t="s">
        <v>1381</v>
      </c>
      <c r="BM651" s="93" t="s">
        <v>1382</v>
      </c>
    </row>
    <row r="652" spans="1:65" s="2" customFormat="1" ht="21.75" customHeight="1">
      <c r="A652" s="377"/>
      <c r="B652" s="378"/>
      <c r="C652" s="452" t="s">
        <v>1383</v>
      </c>
      <c r="D652" s="452" t="s">
        <v>143</v>
      </c>
      <c r="E652" s="453" t="s">
        <v>1384</v>
      </c>
      <c r="F652" s="454" t="s">
        <v>1385</v>
      </c>
      <c r="G652" s="455" t="s">
        <v>1380</v>
      </c>
      <c r="H652" s="456">
        <v>1</v>
      </c>
      <c r="I652" s="92"/>
      <c r="J652" s="457">
        <f>ROUND(I652*H652,2)</f>
        <v>0</v>
      </c>
      <c r="K652" s="454" t="s">
        <v>147</v>
      </c>
      <c r="L652" s="378"/>
      <c r="M652" s="458" t="s">
        <v>1</v>
      </c>
      <c r="N652" s="459" t="s">
        <v>41</v>
      </c>
      <c r="O652" s="460"/>
      <c r="P652" s="461">
        <f>O652*H652</f>
        <v>0</v>
      </c>
      <c r="Q652" s="461">
        <v>0</v>
      </c>
      <c r="R652" s="461">
        <f>Q652*H652</f>
        <v>0</v>
      </c>
      <c r="S652" s="461">
        <v>0</v>
      </c>
      <c r="T652" s="462">
        <f>S652*H652</f>
        <v>0</v>
      </c>
      <c r="U652" s="377"/>
      <c r="V652" s="377"/>
      <c r="W652" s="31"/>
      <c r="X652" s="31"/>
      <c r="Y652" s="31"/>
      <c r="Z652" s="31"/>
      <c r="AA652" s="31"/>
      <c r="AB652" s="31"/>
      <c r="AC652" s="31"/>
      <c r="AD652" s="31"/>
      <c r="AE652" s="31"/>
      <c r="AR652" s="93" t="s">
        <v>1381</v>
      </c>
      <c r="AT652" s="93" t="s">
        <v>143</v>
      </c>
      <c r="AU652" s="93" t="s">
        <v>86</v>
      </c>
      <c r="AY652" s="17" t="s">
        <v>141</v>
      </c>
      <c r="BE652" s="94">
        <f>IF(N652="základní",J652,0)</f>
        <v>0</v>
      </c>
      <c r="BF652" s="94">
        <f>IF(N652="snížená",J652,0)</f>
        <v>0</v>
      </c>
      <c r="BG652" s="94">
        <f>IF(N652="zákl. přenesená",J652,0)</f>
        <v>0</v>
      </c>
      <c r="BH652" s="94">
        <f>IF(N652="sníž. přenesená",J652,0)</f>
        <v>0</v>
      </c>
      <c r="BI652" s="94">
        <f>IF(N652="nulová",J652,0)</f>
        <v>0</v>
      </c>
      <c r="BJ652" s="17" t="s">
        <v>84</v>
      </c>
      <c r="BK652" s="94">
        <f>ROUND(I652*H652,2)</f>
        <v>0</v>
      </c>
      <c r="BL652" s="17" t="s">
        <v>1381</v>
      </c>
      <c r="BM652" s="93" t="s">
        <v>1386</v>
      </c>
    </row>
    <row r="653" spans="1:65" s="2" customFormat="1" ht="16.5" customHeight="1">
      <c r="A653" s="377"/>
      <c r="B653" s="378"/>
      <c r="C653" s="452" t="s">
        <v>1387</v>
      </c>
      <c r="D653" s="452" t="s">
        <v>143</v>
      </c>
      <c r="E653" s="453" t="s">
        <v>1388</v>
      </c>
      <c r="F653" s="454" t="s">
        <v>1389</v>
      </c>
      <c r="G653" s="455" t="s">
        <v>1380</v>
      </c>
      <c r="H653" s="456">
        <v>1</v>
      </c>
      <c r="I653" s="92"/>
      <c r="J653" s="457">
        <f>ROUND(I653*H653,2)</f>
        <v>0</v>
      </c>
      <c r="K653" s="454" t="s">
        <v>147</v>
      </c>
      <c r="L653" s="378"/>
      <c r="M653" s="458" t="s">
        <v>1</v>
      </c>
      <c r="N653" s="459" t="s">
        <v>41</v>
      </c>
      <c r="O653" s="460"/>
      <c r="P653" s="461">
        <f>O653*H653</f>
        <v>0</v>
      </c>
      <c r="Q653" s="461">
        <v>0</v>
      </c>
      <c r="R653" s="461">
        <f>Q653*H653</f>
        <v>0</v>
      </c>
      <c r="S653" s="461">
        <v>0</v>
      </c>
      <c r="T653" s="462">
        <f>S653*H653</f>
        <v>0</v>
      </c>
      <c r="U653" s="377"/>
      <c r="V653" s="377"/>
      <c r="W653" s="31"/>
      <c r="X653" s="31"/>
      <c r="Y653" s="31"/>
      <c r="Z653" s="31"/>
      <c r="AA653" s="31"/>
      <c r="AB653" s="31"/>
      <c r="AC653" s="31"/>
      <c r="AD653" s="31"/>
      <c r="AE653" s="31"/>
      <c r="AR653" s="93" t="s">
        <v>1381</v>
      </c>
      <c r="AT653" s="93" t="s">
        <v>143</v>
      </c>
      <c r="AU653" s="93" t="s">
        <v>86</v>
      </c>
      <c r="AY653" s="17" t="s">
        <v>141</v>
      </c>
      <c r="BE653" s="94">
        <f>IF(N653="základní",J653,0)</f>
        <v>0</v>
      </c>
      <c r="BF653" s="94">
        <f>IF(N653="snížená",J653,0)</f>
        <v>0</v>
      </c>
      <c r="BG653" s="94">
        <f>IF(N653="zákl. přenesená",J653,0)</f>
        <v>0</v>
      </c>
      <c r="BH653" s="94">
        <f>IF(N653="sníž. přenesená",J653,0)</f>
        <v>0</v>
      </c>
      <c r="BI653" s="94">
        <f>IF(N653="nulová",J653,0)</f>
        <v>0</v>
      </c>
      <c r="BJ653" s="17" t="s">
        <v>84</v>
      </c>
      <c r="BK653" s="94">
        <f>ROUND(I653*H653,2)</f>
        <v>0</v>
      </c>
      <c r="BL653" s="17" t="s">
        <v>1381</v>
      </c>
      <c r="BM653" s="93" t="s">
        <v>1390</v>
      </c>
    </row>
    <row r="654" spans="1:63" s="12" customFormat="1" ht="22.9" customHeight="1">
      <c r="A654" s="369"/>
      <c r="B654" s="442"/>
      <c r="C654" s="369"/>
      <c r="D654" s="443" t="s">
        <v>75</v>
      </c>
      <c r="E654" s="450" t="s">
        <v>1391</v>
      </c>
      <c r="F654" s="450" t="s">
        <v>1392</v>
      </c>
      <c r="G654" s="369"/>
      <c r="H654" s="369"/>
      <c r="I654" s="369"/>
      <c r="J654" s="451">
        <f>BK654</f>
        <v>0</v>
      </c>
      <c r="K654" s="369"/>
      <c r="L654" s="442"/>
      <c r="M654" s="446"/>
      <c r="N654" s="447"/>
      <c r="O654" s="447"/>
      <c r="P654" s="448">
        <f>SUM(P655:P658)</f>
        <v>0</v>
      </c>
      <c r="Q654" s="447"/>
      <c r="R654" s="448">
        <f>SUM(R655:R658)</f>
        <v>0</v>
      </c>
      <c r="S654" s="447"/>
      <c r="T654" s="449">
        <f>SUM(T655:T658)</f>
        <v>0</v>
      </c>
      <c r="U654" s="369"/>
      <c r="V654" s="369"/>
      <c r="AR654" s="88" t="s">
        <v>169</v>
      </c>
      <c r="AT654" s="90" t="s">
        <v>75</v>
      </c>
      <c r="AU654" s="90" t="s">
        <v>84</v>
      </c>
      <c r="AY654" s="88" t="s">
        <v>141</v>
      </c>
      <c r="BK654" s="91">
        <f>SUM(BK655:BK658)</f>
        <v>0</v>
      </c>
    </row>
    <row r="655" spans="1:65" s="2" customFormat="1" ht="24">
      <c r="A655" s="377"/>
      <c r="B655" s="378"/>
      <c r="C655" s="452" t="s">
        <v>1393</v>
      </c>
      <c r="D655" s="452" t="s">
        <v>143</v>
      </c>
      <c r="E655" s="453" t="s">
        <v>1394</v>
      </c>
      <c r="F655" s="454" t="s">
        <v>1395</v>
      </c>
      <c r="G655" s="455" t="s">
        <v>1380</v>
      </c>
      <c r="H655" s="456">
        <v>1</v>
      </c>
      <c r="I655" s="92"/>
      <c r="J655" s="457">
        <f>ROUND(I655*H655,2)</f>
        <v>0</v>
      </c>
      <c r="K655" s="454" t="s">
        <v>147</v>
      </c>
      <c r="L655" s="378"/>
      <c r="M655" s="458" t="s">
        <v>1</v>
      </c>
      <c r="N655" s="459" t="s">
        <v>41</v>
      </c>
      <c r="O655" s="460"/>
      <c r="P655" s="461">
        <f>O655*H655</f>
        <v>0</v>
      </c>
      <c r="Q655" s="461">
        <v>0</v>
      </c>
      <c r="R655" s="461">
        <f>Q655*H655</f>
        <v>0</v>
      </c>
      <c r="S655" s="461">
        <v>0</v>
      </c>
      <c r="T655" s="462">
        <f>S655*H655</f>
        <v>0</v>
      </c>
      <c r="U655" s="377"/>
      <c r="V655" s="377"/>
      <c r="W655" s="31"/>
      <c r="X655" s="31"/>
      <c r="Y655" s="31"/>
      <c r="Z655" s="31"/>
      <c r="AA655" s="31"/>
      <c r="AB655" s="31"/>
      <c r="AC655" s="31"/>
      <c r="AD655" s="31"/>
      <c r="AE655" s="31"/>
      <c r="AR655" s="93" t="s">
        <v>1381</v>
      </c>
      <c r="AT655" s="93" t="s">
        <v>143</v>
      </c>
      <c r="AU655" s="93" t="s">
        <v>86</v>
      </c>
      <c r="AY655" s="17" t="s">
        <v>141</v>
      </c>
      <c r="BE655" s="94">
        <f>IF(N655="základní",J655,0)</f>
        <v>0</v>
      </c>
      <c r="BF655" s="94">
        <f>IF(N655="snížená",J655,0)</f>
        <v>0</v>
      </c>
      <c r="BG655" s="94">
        <f>IF(N655="zákl. přenesená",J655,0)</f>
        <v>0</v>
      </c>
      <c r="BH655" s="94">
        <f>IF(N655="sníž. přenesená",J655,0)</f>
        <v>0</v>
      </c>
      <c r="BI655" s="94">
        <f>IF(N655="nulová",J655,0)</f>
        <v>0</v>
      </c>
      <c r="BJ655" s="17" t="s">
        <v>84</v>
      </c>
      <c r="BK655" s="94">
        <f>ROUND(I655*H655,2)</f>
        <v>0</v>
      </c>
      <c r="BL655" s="17" t="s">
        <v>1381</v>
      </c>
      <c r="BM655" s="93" t="s">
        <v>1396</v>
      </c>
    </row>
    <row r="656" spans="1:65" s="2" customFormat="1" ht="16.5" customHeight="1">
      <c r="A656" s="377"/>
      <c r="B656" s="378"/>
      <c r="C656" s="452" t="s">
        <v>1397</v>
      </c>
      <c r="D656" s="452" t="s">
        <v>143</v>
      </c>
      <c r="E656" s="453" t="s">
        <v>1398</v>
      </c>
      <c r="F656" s="454" t="s">
        <v>1399</v>
      </c>
      <c r="G656" s="455" t="s">
        <v>1380</v>
      </c>
      <c r="H656" s="456">
        <v>1</v>
      </c>
      <c r="I656" s="92"/>
      <c r="J656" s="457">
        <f>ROUND(I656*H656,2)</f>
        <v>0</v>
      </c>
      <c r="K656" s="454" t="s">
        <v>147</v>
      </c>
      <c r="L656" s="378"/>
      <c r="M656" s="458" t="s">
        <v>1</v>
      </c>
      <c r="N656" s="459" t="s">
        <v>41</v>
      </c>
      <c r="O656" s="460"/>
      <c r="P656" s="461">
        <f>O656*H656</f>
        <v>0</v>
      </c>
      <c r="Q656" s="461">
        <v>0</v>
      </c>
      <c r="R656" s="461">
        <f>Q656*H656</f>
        <v>0</v>
      </c>
      <c r="S656" s="461">
        <v>0</v>
      </c>
      <c r="T656" s="462">
        <f>S656*H656</f>
        <v>0</v>
      </c>
      <c r="U656" s="377"/>
      <c r="V656" s="377"/>
      <c r="W656" s="31"/>
      <c r="X656" s="31"/>
      <c r="Y656" s="31"/>
      <c r="Z656" s="31"/>
      <c r="AA656" s="31"/>
      <c r="AB656" s="31"/>
      <c r="AC656" s="31"/>
      <c r="AD656" s="31"/>
      <c r="AE656" s="31"/>
      <c r="AR656" s="93" t="s">
        <v>1381</v>
      </c>
      <c r="AT656" s="93" t="s">
        <v>143</v>
      </c>
      <c r="AU656" s="93" t="s">
        <v>86</v>
      </c>
      <c r="AY656" s="17" t="s">
        <v>141</v>
      </c>
      <c r="BE656" s="94">
        <f>IF(N656="základní",J656,0)</f>
        <v>0</v>
      </c>
      <c r="BF656" s="94">
        <f>IF(N656="snížená",J656,0)</f>
        <v>0</v>
      </c>
      <c r="BG656" s="94">
        <f>IF(N656="zákl. přenesená",J656,0)</f>
        <v>0</v>
      </c>
      <c r="BH656" s="94">
        <f>IF(N656="sníž. přenesená",J656,0)</f>
        <v>0</v>
      </c>
      <c r="BI656" s="94">
        <f>IF(N656="nulová",J656,0)</f>
        <v>0</v>
      </c>
      <c r="BJ656" s="17" t="s">
        <v>84</v>
      </c>
      <c r="BK656" s="94">
        <f>ROUND(I656*H656,2)</f>
        <v>0</v>
      </c>
      <c r="BL656" s="17" t="s">
        <v>1381</v>
      </c>
      <c r="BM656" s="93" t="s">
        <v>1400</v>
      </c>
    </row>
    <row r="657" spans="1:65" s="2" customFormat="1" ht="24">
      <c r="A657" s="377"/>
      <c r="B657" s="378"/>
      <c r="C657" s="452" t="s">
        <v>1401</v>
      </c>
      <c r="D657" s="452" t="s">
        <v>143</v>
      </c>
      <c r="E657" s="453" t="s">
        <v>1402</v>
      </c>
      <c r="F657" s="454" t="s">
        <v>1403</v>
      </c>
      <c r="G657" s="455" t="s">
        <v>1380</v>
      </c>
      <c r="H657" s="456">
        <v>1</v>
      </c>
      <c r="I657" s="92"/>
      <c r="J657" s="457">
        <f>ROUND(I657*H657,2)</f>
        <v>0</v>
      </c>
      <c r="K657" s="454" t="s">
        <v>147</v>
      </c>
      <c r="L657" s="378"/>
      <c r="M657" s="458" t="s">
        <v>1</v>
      </c>
      <c r="N657" s="459" t="s">
        <v>41</v>
      </c>
      <c r="O657" s="460"/>
      <c r="P657" s="461">
        <f>O657*H657</f>
        <v>0</v>
      </c>
      <c r="Q657" s="461">
        <v>0</v>
      </c>
      <c r="R657" s="461">
        <f>Q657*H657</f>
        <v>0</v>
      </c>
      <c r="S657" s="461">
        <v>0</v>
      </c>
      <c r="T657" s="462">
        <f>S657*H657</f>
        <v>0</v>
      </c>
      <c r="U657" s="377"/>
      <c r="V657" s="377"/>
      <c r="W657" s="31"/>
      <c r="X657" s="31"/>
      <c r="Y657" s="31"/>
      <c r="Z657" s="31"/>
      <c r="AA657" s="31"/>
      <c r="AB657" s="31"/>
      <c r="AC657" s="31"/>
      <c r="AD657" s="31"/>
      <c r="AE657" s="31"/>
      <c r="AR657" s="93" t="s">
        <v>1381</v>
      </c>
      <c r="AT657" s="93" t="s">
        <v>143</v>
      </c>
      <c r="AU657" s="93" t="s">
        <v>86</v>
      </c>
      <c r="AY657" s="17" t="s">
        <v>141</v>
      </c>
      <c r="BE657" s="94">
        <f>IF(N657="základní",J657,0)</f>
        <v>0</v>
      </c>
      <c r="BF657" s="94">
        <f>IF(N657="snížená",J657,0)</f>
        <v>0</v>
      </c>
      <c r="BG657" s="94">
        <f>IF(N657="zákl. přenesená",J657,0)</f>
        <v>0</v>
      </c>
      <c r="BH657" s="94">
        <f>IF(N657="sníž. přenesená",J657,0)</f>
        <v>0</v>
      </c>
      <c r="BI657" s="94">
        <f>IF(N657="nulová",J657,0)</f>
        <v>0</v>
      </c>
      <c r="BJ657" s="17" t="s">
        <v>84</v>
      </c>
      <c r="BK657" s="94">
        <f>ROUND(I657*H657,2)</f>
        <v>0</v>
      </c>
      <c r="BL657" s="17" t="s">
        <v>1381</v>
      </c>
      <c r="BM657" s="93" t="s">
        <v>1404</v>
      </c>
    </row>
    <row r="658" spans="1:65" s="2" customFormat="1" ht="16.5" customHeight="1">
      <c r="A658" s="377"/>
      <c r="B658" s="378"/>
      <c r="C658" s="452" t="s">
        <v>1405</v>
      </c>
      <c r="D658" s="452" t="s">
        <v>143</v>
      </c>
      <c r="E658" s="453" t="s">
        <v>1406</v>
      </c>
      <c r="F658" s="454" t="s">
        <v>1407</v>
      </c>
      <c r="G658" s="455" t="s">
        <v>1380</v>
      </c>
      <c r="H658" s="456">
        <v>1</v>
      </c>
      <c r="I658" s="92"/>
      <c r="J658" s="457">
        <f>ROUND(I658*H658,2)</f>
        <v>0</v>
      </c>
      <c r="K658" s="454" t="s">
        <v>147</v>
      </c>
      <c r="L658" s="378"/>
      <c r="M658" s="458" t="s">
        <v>1</v>
      </c>
      <c r="N658" s="459" t="s">
        <v>41</v>
      </c>
      <c r="O658" s="460"/>
      <c r="P658" s="461">
        <f>O658*H658</f>
        <v>0</v>
      </c>
      <c r="Q658" s="461">
        <v>0</v>
      </c>
      <c r="R658" s="461">
        <f>Q658*H658</f>
        <v>0</v>
      </c>
      <c r="S658" s="461">
        <v>0</v>
      </c>
      <c r="T658" s="462">
        <f>S658*H658</f>
        <v>0</v>
      </c>
      <c r="U658" s="377"/>
      <c r="V658" s="377"/>
      <c r="W658" s="31"/>
      <c r="X658" s="31"/>
      <c r="Y658" s="31"/>
      <c r="Z658" s="31"/>
      <c r="AA658" s="31"/>
      <c r="AB658" s="31"/>
      <c r="AC658" s="31"/>
      <c r="AD658" s="31"/>
      <c r="AE658" s="31"/>
      <c r="AR658" s="93" t="s">
        <v>1381</v>
      </c>
      <c r="AT658" s="93" t="s">
        <v>143</v>
      </c>
      <c r="AU658" s="93" t="s">
        <v>86</v>
      </c>
      <c r="AY658" s="17" t="s">
        <v>141</v>
      </c>
      <c r="BE658" s="94">
        <f>IF(N658="základní",J658,0)</f>
        <v>0</v>
      </c>
      <c r="BF658" s="94">
        <f>IF(N658="snížená",J658,0)</f>
        <v>0</v>
      </c>
      <c r="BG658" s="94">
        <f>IF(N658="zákl. přenesená",J658,0)</f>
        <v>0</v>
      </c>
      <c r="BH658" s="94">
        <f>IF(N658="sníž. přenesená",J658,0)</f>
        <v>0</v>
      </c>
      <c r="BI658" s="94">
        <f>IF(N658="nulová",J658,0)</f>
        <v>0</v>
      </c>
      <c r="BJ658" s="17" t="s">
        <v>84</v>
      </c>
      <c r="BK658" s="94">
        <f>ROUND(I658*H658,2)</f>
        <v>0</v>
      </c>
      <c r="BL658" s="17" t="s">
        <v>1381</v>
      </c>
      <c r="BM658" s="93" t="s">
        <v>1408</v>
      </c>
    </row>
    <row r="659" spans="1:63" s="12" customFormat="1" ht="22.9" customHeight="1">
      <c r="A659" s="369"/>
      <c r="B659" s="442"/>
      <c r="C659" s="369"/>
      <c r="D659" s="443" t="s">
        <v>75</v>
      </c>
      <c r="E659" s="450" t="s">
        <v>1409</v>
      </c>
      <c r="F659" s="450" t="s">
        <v>1410</v>
      </c>
      <c r="G659" s="369"/>
      <c r="H659" s="369"/>
      <c r="I659" s="369"/>
      <c r="J659" s="451">
        <f>BK659</f>
        <v>0</v>
      </c>
      <c r="K659" s="369"/>
      <c r="L659" s="442"/>
      <c r="M659" s="446"/>
      <c r="N659" s="447"/>
      <c r="O659" s="447"/>
      <c r="P659" s="448">
        <f>SUM(P660:P661)</f>
        <v>0</v>
      </c>
      <c r="Q659" s="447"/>
      <c r="R659" s="448">
        <f>SUM(R660:R661)</f>
        <v>0</v>
      </c>
      <c r="S659" s="447"/>
      <c r="T659" s="449">
        <f>SUM(T660:T661)</f>
        <v>0</v>
      </c>
      <c r="U659" s="369"/>
      <c r="V659" s="369"/>
      <c r="AR659" s="88" t="s">
        <v>169</v>
      </c>
      <c r="AT659" s="90" t="s">
        <v>75</v>
      </c>
      <c r="AU659" s="90" t="s">
        <v>84</v>
      </c>
      <c r="AY659" s="88" t="s">
        <v>141</v>
      </c>
      <c r="BK659" s="91">
        <f>SUM(BK660:BK661)</f>
        <v>0</v>
      </c>
    </row>
    <row r="660" spans="1:65" s="2" customFormat="1" ht="16.5" customHeight="1">
      <c r="A660" s="377"/>
      <c r="B660" s="378"/>
      <c r="C660" s="452" t="s">
        <v>1411</v>
      </c>
      <c r="D660" s="452" t="s">
        <v>143</v>
      </c>
      <c r="E660" s="453" t="s">
        <v>1412</v>
      </c>
      <c r="F660" s="454" t="s">
        <v>1413</v>
      </c>
      <c r="G660" s="455" t="s">
        <v>1380</v>
      </c>
      <c r="H660" s="456">
        <v>1</v>
      </c>
      <c r="I660" s="92"/>
      <c r="J660" s="457">
        <f>ROUND(I660*H660,2)</f>
        <v>0</v>
      </c>
      <c r="K660" s="454" t="s">
        <v>147</v>
      </c>
      <c r="L660" s="378"/>
      <c r="M660" s="458" t="s">
        <v>1</v>
      </c>
      <c r="N660" s="459" t="s">
        <v>41</v>
      </c>
      <c r="O660" s="460"/>
      <c r="P660" s="461">
        <f>O660*H660</f>
        <v>0</v>
      </c>
      <c r="Q660" s="461">
        <v>0</v>
      </c>
      <c r="R660" s="461">
        <f>Q660*H660</f>
        <v>0</v>
      </c>
      <c r="S660" s="461">
        <v>0</v>
      </c>
      <c r="T660" s="462">
        <f>S660*H660</f>
        <v>0</v>
      </c>
      <c r="U660" s="377"/>
      <c r="V660" s="377"/>
      <c r="W660" s="31"/>
      <c r="X660" s="31"/>
      <c r="Y660" s="31"/>
      <c r="Z660" s="31"/>
      <c r="AA660" s="31"/>
      <c r="AB660" s="31"/>
      <c r="AC660" s="31"/>
      <c r="AD660" s="31"/>
      <c r="AE660" s="31"/>
      <c r="AR660" s="93" t="s">
        <v>1381</v>
      </c>
      <c r="AT660" s="93" t="s">
        <v>143</v>
      </c>
      <c r="AU660" s="93" t="s">
        <v>86</v>
      </c>
      <c r="AY660" s="17" t="s">
        <v>141</v>
      </c>
      <c r="BE660" s="94">
        <f>IF(N660="základní",J660,0)</f>
        <v>0</v>
      </c>
      <c r="BF660" s="94">
        <f>IF(N660="snížená",J660,0)</f>
        <v>0</v>
      </c>
      <c r="BG660" s="94">
        <f>IF(N660="zákl. přenesená",J660,0)</f>
        <v>0</v>
      </c>
      <c r="BH660" s="94">
        <f>IF(N660="sníž. přenesená",J660,0)</f>
        <v>0</v>
      </c>
      <c r="BI660" s="94">
        <f>IF(N660="nulová",J660,0)</f>
        <v>0</v>
      </c>
      <c r="BJ660" s="17" t="s">
        <v>84</v>
      </c>
      <c r="BK660" s="94">
        <f>ROUND(I660*H660,2)</f>
        <v>0</v>
      </c>
      <c r="BL660" s="17" t="s">
        <v>1381</v>
      </c>
      <c r="BM660" s="93" t="s">
        <v>1414</v>
      </c>
    </row>
    <row r="661" spans="1:65" s="2" customFormat="1" ht="16.5" customHeight="1">
      <c r="A661" s="377"/>
      <c r="B661" s="378"/>
      <c r="C661" s="452" t="s">
        <v>1415</v>
      </c>
      <c r="D661" s="452" t="s">
        <v>143</v>
      </c>
      <c r="E661" s="453" t="s">
        <v>1416</v>
      </c>
      <c r="F661" s="454" t="s">
        <v>1417</v>
      </c>
      <c r="G661" s="455" t="s">
        <v>1380</v>
      </c>
      <c r="H661" s="456">
        <v>1</v>
      </c>
      <c r="I661" s="92"/>
      <c r="J661" s="457">
        <f>ROUND(I661*H661,2)</f>
        <v>0</v>
      </c>
      <c r="K661" s="454" t="s">
        <v>147</v>
      </c>
      <c r="L661" s="378"/>
      <c r="M661" s="496" t="s">
        <v>1</v>
      </c>
      <c r="N661" s="497" t="s">
        <v>41</v>
      </c>
      <c r="O661" s="498"/>
      <c r="P661" s="499">
        <f>O661*H661</f>
        <v>0</v>
      </c>
      <c r="Q661" s="499">
        <v>0</v>
      </c>
      <c r="R661" s="499">
        <f>Q661*H661</f>
        <v>0</v>
      </c>
      <c r="S661" s="499">
        <v>0</v>
      </c>
      <c r="T661" s="500">
        <f>S661*H661</f>
        <v>0</v>
      </c>
      <c r="U661" s="377"/>
      <c r="V661" s="377"/>
      <c r="W661" s="31"/>
      <c r="X661" s="31"/>
      <c r="Y661" s="31"/>
      <c r="Z661" s="31"/>
      <c r="AA661" s="31"/>
      <c r="AB661" s="31"/>
      <c r="AC661" s="31"/>
      <c r="AD661" s="31"/>
      <c r="AE661" s="31"/>
      <c r="AR661" s="93" t="s">
        <v>1381</v>
      </c>
      <c r="AT661" s="93" t="s">
        <v>143</v>
      </c>
      <c r="AU661" s="93" t="s">
        <v>86</v>
      </c>
      <c r="AY661" s="17" t="s">
        <v>141</v>
      </c>
      <c r="BE661" s="94">
        <f>IF(N661="základní",J661,0)</f>
        <v>0</v>
      </c>
      <c r="BF661" s="94">
        <f>IF(N661="snížená",J661,0)</f>
        <v>0</v>
      </c>
      <c r="BG661" s="94">
        <f>IF(N661="zákl. přenesená",J661,0)</f>
        <v>0</v>
      </c>
      <c r="BH661" s="94">
        <f>IF(N661="sníž. přenesená",J661,0)</f>
        <v>0</v>
      </c>
      <c r="BI661" s="94">
        <f>IF(N661="nulová",J661,0)</f>
        <v>0</v>
      </c>
      <c r="BJ661" s="17" t="s">
        <v>84</v>
      </c>
      <c r="BK661" s="94">
        <f>ROUND(I661*H661,2)</f>
        <v>0</v>
      </c>
      <c r="BL661" s="17" t="s">
        <v>1381</v>
      </c>
      <c r="BM661" s="93" t="s">
        <v>1418</v>
      </c>
    </row>
    <row r="662" spans="1:31" s="2" customFormat="1" ht="6.95" customHeight="1">
      <c r="A662" s="377"/>
      <c r="B662" s="409"/>
      <c r="C662" s="410"/>
      <c r="D662" s="410"/>
      <c r="E662" s="410"/>
      <c r="F662" s="410"/>
      <c r="G662" s="410"/>
      <c r="H662" s="410"/>
      <c r="I662" s="410"/>
      <c r="J662" s="410"/>
      <c r="K662" s="410"/>
      <c r="L662" s="378"/>
      <c r="M662" s="377"/>
      <c r="N662" s="380"/>
      <c r="O662" s="377"/>
      <c r="P662" s="377"/>
      <c r="Q662" s="377"/>
      <c r="R662" s="377"/>
      <c r="S662" s="377"/>
      <c r="T662" s="377"/>
      <c r="U662" s="377"/>
      <c r="V662" s="377"/>
      <c r="W662" s="31"/>
      <c r="X662" s="31"/>
      <c r="Y662" s="31"/>
      <c r="Z662" s="31"/>
      <c r="AA662" s="31"/>
      <c r="AB662" s="31"/>
      <c r="AC662" s="31"/>
      <c r="AD662" s="31"/>
      <c r="AE662" s="31"/>
    </row>
    <row r="663" spans="1:22" ht="12">
      <c r="A663" s="370"/>
      <c r="B663" s="370"/>
      <c r="C663" s="370"/>
      <c r="D663" s="370"/>
      <c r="E663" s="370"/>
      <c r="F663" s="370"/>
      <c r="G663" s="370"/>
      <c r="H663" s="370"/>
      <c r="I663" s="370"/>
      <c r="J663" s="370"/>
      <c r="K663" s="370"/>
      <c r="L663" s="370"/>
      <c r="M663" s="370"/>
      <c r="N663" s="370"/>
      <c r="O663" s="370"/>
      <c r="P663" s="370"/>
      <c r="Q663" s="370"/>
      <c r="R663" s="370"/>
      <c r="S663" s="370"/>
      <c r="T663" s="370"/>
      <c r="U663" s="370"/>
      <c r="V663" s="370"/>
    </row>
    <row r="664" spans="1:22" ht="12">
      <c r="A664" s="370"/>
      <c r="B664" s="370"/>
      <c r="C664" s="370"/>
      <c r="D664" s="370"/>
      <c r="E664" s="370"/>
      <c r="F664" s="370"/>
      <c r="G664" s="370"/>
      <c r="H664" s="370"/>
      <c r="I664" s="370"/>
      <c r="J664" s="370"/>
      <c r="K664" s="370"/>
      <c r="L664" s="370"/>
      <c r="M664" s="370"/>
      <c r="N664" s="370"/>
      <c r="O664" s="370"/>
      <c r="P664" s="370"/>
      <c r="Q664" s="370"/>
      <c r="R664" s="370"/>
      <c r="S664" s="370"/>
      <c r="T664" s="370"/>
      <c r="U664" s="370"/>
      <c r="V664" s="370"/>
    </row>
    <row r="665" spans="1:22" ht="12">
      <c r="A665" s="370"/>
      <c r="B665" s="370"/>
      <c r="C665" s="370"/>
      <c r="D665" s="370"/>
      <c r="E665" s="370"/>
      <c r="F665" s="370"/>
      <c r="G665" s="370"/>
      <c r="H665" s="370"/>
      <c r="I665" s="370"/>
      <c r="J665" s="370"/>
      <c r="K665" s="370"/>
      <c r="L665" s="370"/>
      <c r="M665" s="370"/>
      <c r="N665" s="370"/>
      <c r="O665" s="370"/>
      <c r="P665" s="370"/>
      <c r="Q665" s="370"/>
      <c r="R665" s="370"/>
      <c r="S665" s="370"/>
      <c r="T665" s="370"/>
      <c r="U665" s="370"/>
      <c r="V665" s="370"/>
    </row>
  </sheetData>
  <sheetProtection password="DAFF" sheet="1" objects="1" scenarios="1"/>
  <autoFilter ref="C146:K661"/>
  <mergeCells count="9">
    <mergeCell ref="E87:H87"/>
    <mergeCell ref="E137:H137"/>
    <mergeCell ref="E139:H13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view="pageBreakPreview" zoomScale="130" zoomScaleSheetLayoutView="130" workbookViewId="0" topLeftCell="A1">
      <selection activeCell="E2" sqref="E2"/>
    </sheetView>
  </sheetViews>
  <sheetFormatPr defaultColWidth="9.140625" defaultRowHeight="12"/>
  <cols>
    <col min="1" max="1" width="9.140625" style="541" customWidth="1"/>
    <col min="2" max="2" width="57.7109375" style="540" customWidth="1"/>
    <col min="3" max="3" width="8.140625" style="541" customWidth="1"/>
    <col min="4" max="5" width="15.00390625" style="516" customWidth="1"/>
    <col min="6" max="6" width="16.421875" style="507" customWidth="1"/>
    <col min="7" max="7" width="9.28125" style="507" customWidth="1"/>
    <col min="8" max="8" width="12.140625" style="507" customWidth="1"/>
    <col min="9" max="9" width="23.421875" style="507" customWidth="1"/>
    <col min="10" max="10" width="41.8515625" style="507" customWidth="1"/>
    <col min="11" max="256" width="9.28125" style="507" customWidth="1"/>
    <col min="257" max="257" width="9.140625" style="507" customWidth="1"/>
    <col min="258" max="258" width="57.7109375" style="507" customWidth="1"/>
    <col min="259" max="259" width="8.140625" style="507" customWidth="1"/>
    <col min="260" max="261" width="15.00390625" style="507" customWidth="1"/>
    <col min="262" max="262" width="12.7109375" style="507" customWidth="1"/>
    <col min="263" max="263" width="9.28125" style="507" customWidth="1"/>
    <col min="264" max="264" width="12.140625" style="507" customWidth="1"/>
    <col min="265" max="265" width="23.421875" style="507" customWidth="1"/>
    <col min="266" max="266" width="41.8515625" style="507" customWidth="1"/>
    <col min="267" max="512" width="9.28125" style="507" customWidth="1"/>
    <col min="513" max="513" width="9.140625" style="507" customWidth="1"/>
    <col min="514" max="514" width="57.7109375" style="507" customWidth="1"/>
    <col min="515" max="515" width="8.140625" style="507" customWidth="1"/>
    <col min="516" max="517" width="15.00390625" style="507" customWidth="1"/>
    <col min="518" max="518" width="12.7109375" style="507" customWidth="1"/>
    <col min="519" max="519" width="9.28125" style="507" customWidth="1"/>
    <col min="520" max="520" width="12.140625" style="507" customWidth="1"/>
    <col min="521" max="521" width="23.421875" style="507" customWidth="1"/>
    <col min="522" max="522" width="41.8515625" style="507" customWidth="1"/>
    <col min="523" max="768" width="9.28125" style="507" customWidth="1"/>
    <col min="769" max="769" width="9.140625" style="507" customWidth="1"/>
    <col min="770" max="770" width="57.7109375" style="507" customWidth="1"/>
    <col min="771" max="771" width="8.140625" style="507" customWidth="1"/>
    <col min="772" max="773" width="15.00390625" style="507" customWidth="1"/>
    <col min="774" max="774" width="12.7109375" style="507" customWidth="1"/>
    <col min="775" max="775" width="9.28125" style="507" customWidth="1"/>
    <col min="776" max="776" width="12.140625" style="507" customWidth="1"/>
    <col min="777" max="777" width="23.421875" style="507" customWidth="1"/>
    <col min="778" max="778" width="41.8515625" style="507" customWidth="1"/>
    <col min="779" max="1024" width="9.28125" style="507" customWidth="1"/>
    <col min="1025" max="1025" width="9.140625" style="507" customWidth="1"/>
    <col min="1026" max="1026" width="57.7109375" style="507" customWidth="1"/>
    <col min="1027" max="1027" width="8.140625" style="507" customWidth="1"/>
    <col min="1028" max="1029" width="15.00390625" style="507" customWidth="1"/>
    <col min="1030" max="1030" width="12.7109375" style="507" customWidth="1"/>
    <col min="1031" max="1031" width="9.28125" style="507" customWidth="1"/>
    <col min="1032" max="1032" width="12.140625" style="507" customWidth="1"/>
    <col min="1033" max="1033" width="23.421875" style="507" customWidth="1"/>
    <col min="1034" max="1034" width="41.8515625" style="507" customWidth="1"/>
    <col min="1035" max="1280" width="9.28125" style="507" customWidth="1"/>
    <col min="1281" max="1281" width="9.140625" style="507" customWidth="1"/>
    <col min="1282" max="1282" width="57.7109375" style="507" customWidth="1"/>
    <col min="1283" max="1283" width="8.140625" style="507" customWidth="1"/>
    <col min="1284" max="1285" width="15.00390625" style="507" customWidth="1"/>
    <col min="1286" max="1286" width="12.7109375" style="507" customWidth="1"/>
    <col min="1287" max="1287" width="9.28125" style="507" customWidth="1"/>
    <col min="1288" max="1288" width="12.140625" style="507" customWidth="1"/>
    <col min="1289" max="1289" width="23.421875" style="507" customWidth="1"/>
    <col min="1290" max="1290" width="41.8515625" style="507" customWidth="1"/>
    <col min="1291" max="1536" width="9.28125" style="507" customWidth="1"/>
    <col min="1537" max="1537" width="9.140625" style="507" customWidth="1"/>
    <col min="1538" max="1538" width="57.7109375" style="507" customWidth="1"/>
    <col min="1539" max="1539" width="8.140625" style="507" customWidth="1"/>
    <col min="1540" max="1541" width="15.00390625" style="507" customWidth="1"/>
    <col min="1542" max="1542" width="12.7109375" style="507" customWidth="1"/>
    <col min="1543" max="1543" width="9.28125" style="507" customWidth="1"/>
    <col min="1544" max="1544" width="12.140625" style="507" customWidth="1"/>
    <col min="1545" max="1545" width="23.421875" style="507" customWidth="1"/>
    <col min="1546" max="1546" width="41.8515625" style="507" customWidth="1"/>
    <col min="1547" max="1792" width="9.28125" style="507" customWidth="1"/>
    <col min="1793" max="1793" width="9.140625" style="507" customWidth="1"/>
    <col min="1794" max="1794" width="57.7109375" style="507" customWidth="1"/>
    <col min="1795" max="1795" width="8.140625" style="507" customWidth="1"/>
    <col min="1796" max="1797" width="15.00390625" style="507" customWidth="1"/>
    <col min="1798" max="1798" width="12.7109375" style="507" customWidth="1"/>
    <col min="1799" max="1799" width="9.28125" style="507" customWidth="1"/>
    <col min="1800" max="1800" width="12.140625" style="507" customWidth="1"/>
    <col min="1801" max="1801" width="23.421875" style="507" customWidth="1"/>
    <col min="1802" max="1802" width="41.8515625" style="507" customWidth="1"/>
    <col min="1803" max="2048" width="9.28125" style="507" customWidth="1"/>
    <col min="2049" max="2049" width="9.140625" style="507" customWidth="1"/>
    <col min="2050" max="2050" width="57.7109375" style="507" customWidth="1"/>
    <col min="2051" max="2051" width="8.140625" style="507" customWidth="1"/>
    <col min="2052" max="2053" width="15.00390625" style="507" customWidth="1"/>
    <col min="2054" max="2054" width="12.7109375" style="507" customWidth="1"/>
    <col min="2055" max="2055" width="9.28125" style="507" customWidth="1"/>
    <col min="2056" max="2056" width="12.140625" style="507" customWidth="1"/>
    <col min="2057" max="2057" width="23.421875" style="507" customWidth="1"/>
    <col min="2058" max="2058" width="41.8515625" style="507" customWidth="1"/>
    <col min="2059" max="2304" width="9.28125" style="507" customWidth="1"/>
    <col min="2305" max="2305" width="9.140625" style="507" customWidth="1"/>
    <col min="2306" max="2306" width="57.7109375" style="507" customWidth="1"/>
    <col min="2307" max="2307" width="8.140625" style="507" customWidth="1"/>
    <col min="2308" max="2309" width="15.00390625" style="507" customWidth="1"/>
    <col min="2310" max="2310" width="12.7109375" style="507" customWidth="1"/>
    <col min="2311" max="2311" width="9.28125" style="507" customWidth="1"/>
    <col min="2312" max="2312" width="12.140625" style="507" customWidth="1"/>
    <col min="2313" max="2313" width="23.421875" style="507" customWidth="1"/>
    <col min="2314" max="2314" width="41.8515625" style="507" customWidth="1"/>
    <col min="2315" max="2560" width="9.28125" style="507" customWidth="1"/>
    <col min="2561" max="2561" width="9.140625" style="507" customWidth="1"/>
    <col min="2562" max="2562" width="57.7109375" style="507" customWidth="1"/>
    <col min="2563" max="2563" width="8.140625" style="507" customWidth="1"/>
    <col min="2564" max="2565" width="15.00390625" style="507" customWidth="1"/>
    <col min="2566" max="2566" width="12.7109375" style="507" customWidth="1"/>
    <col min="2567" max="2567" width="9.28125" style="507" customWidth="1"/>
    <col min="2568" max="2568" width="12.140625" style="507" customWidth="1"/>
    <col min="2569" max="2569" width="23.421875" style="507" customWidth="1"/>
    <col min="2570" max="2570" width="41.8515625" style="507" customWidth="1"/>
    <col min="2571" max="2816" width="9.28125" style="507" customWidth="1"/>
    <col min="2817" max="2817" width="9.140625" style="507" customWidth="1"/>
    <col min="2818" max="2818" width="57.7109375" style="507" customWidth="1"/>
    <col min="2819" max="2819" width="8.140625" style="507" customWidth="1"/>
    <col min="2820" max="2821" width="15.00390625" style="507" customWidth="1"/>
    <col min="2822" max="2822" width="12.7109375" style="507" customWidth="1"/>
    <col min="2823" max="2823" width="9.28125" style="507" customWidth="1"/>
    <col min="2824" max="2824" width="12.140625" style="507" customWidth="1"/>
    <col min="2825" max="2825" width="23.421875" style="507" customWidth="1"/>
    <col min="2826" max="2826" width="41.8515625" style="507" customWidth="1"/>
    <col min="2827" max="3072" width="9.28125" style="507" customWidth="1"/>
    <col min="3073" max="3073" width="9.140625" style="507" customWidth="1"/>
    <col min="3074" max="3074" width="57.7109375" style="507" customWidth="1"/>
    <col min="3075" max="3075" width="8.140625" style="507" customWidth="1"/>
    <col min="3076" max="3077" width="15.00390625" style="507" customWidth="1"/>
    <col min="3078" max="3078" width="12.7109375" style="507" customWidth="1"/>
    <col min="3079" max="3079" width="9.28125" style="507" customWidth="1"/>
    <col min="3080" max="3080" width="12.140625" style="507" customWidth="1"/>
    <col min="3081" max="3081" width="23.421875" style="507" customWidth="1"/>
    <col min="3082" max="3082" width="41.8515625" style="507" customWidth="1"/>
    <col min="3083" max="3328" width="9.28125" style="507" customWidth="1"/>
    <col min="3329" max="3329" width="9.140625" style="507" customWidth="1"/>
    <col min="3330" max="3330" width="57.7109375" style="507" customWidth="1"/>
    <col min="3331" max="3331" width="8.140625" style="507" customWidth="1"/>
    <col min="3332" max="3333" width="15.00390625" style="507" customWidth="1"/>
    <col min="3334" max="3334" width="12.7109375" style="507" customWidth="1"/>
    <col min="3335" max="3335" width="9.28125" style="507" customWidth="1"/>
    <col min="3336" max="3336" width="12.140625" style="507" customWidth="1"/>
    <col min="3337" max="3337" width="23.421875" style="507" customWidth="1"/>
    <col min="3338" max="3338" width="41.8515625" style="507" customWidth="1"/>
    <col min="3339" max="3584" width="9.28125" style="507" customWidth="1"/>
    <col min="3585" max="3585" width="9.140625" style="507" customWidth="1"/>
    <col min="3586" max="3586" width="57.7109375" style="507" customWidth="1"/>
    <col min="3587" max="3587" width="8.140625" style="507" customWidth="1"/>
    <col min="3588" max="3589" width="15.00390625" style="507" customWidth="1"/>
    <col min="3590" max="3590" width="12.7109375" style="507" customWidth="1"/>
    <col min="3591" max="3591" width="9.28125" style="507" customWidth="1"/>
    <col min="3592" max="3592" width="12.140625" style="507" customWidth="1"/>
    <col min="3593" max="3593" width="23.421875" style="507" customWidth="1"/>
    <col min="3594" max="3594" width="41.8515625" style="507" customWidth="1"/>
    <col min="3595" max="3840" width="9.28125" style="507" customWidth="1"/>
    <col min="3841" max="3841" width="9.140625" style="507" customWidth="1"/>
    <col min="3842" max="3842" width="57.7109375" style="507" customWidth="1"/>
    <col min="3843" max="3843" width="8.140625" style="507" customWidth="1"/>
    <col min="3844" max="3845" width="15.00390625" style="507" customWidth="1"/>
    <col min="3846" max="3846" width="12.7109375" style="507" customWidth="1"/>
    <col min="3847" max="3847" width="9.28125" style="507" customWidth="1"/>
    <col min="3848" max="3848" width="12.140625" style="507" customWidth="1"/>
    <col min="3849" max="3849" width="23.421875" style="507" customWidth="1"/>
    <col min="3850" max="3850" width="41.8515625" style="507" customWidth="1"/>
    <col min="3851" max="4096" width="9.28125" style="507" customWidth="1"/>
    <col min="4097" max="4097" width="9.140625" style="507" customWidth="1"/>
    <col min="4098" max="4098" width="57.7109375" style="507" customWidth="1"/>
    <col min="4099" max="4099" width="8.140625" style="507" customWidth="1"/>
    <col min="4100" max="4101" width="15.00390625" style="507" customWidth="1"/>
    <col min="4102" max="4102" width="12.7109375" style="507" customWidth="1"/>
    <col min="4103" max="4103" width="9.28125" style="507" customWidth="1"/>
    <col min="4104" max="4104" width="12.140625" style="507" customWidth="1"/>
    <col min="4105" max="4105" width="23.421875" style="507" customWidth="1"/>
    <col min="4106" max="4106" width="41.8515625" style="507" customWidth="1"/>
    <col min="4107" max="4352" width="9.28125" style="507" customWidth="1"/>
    <col min="4353" max="4353" width="9.140625" style="507" customWidth="1"/>
    <col min="4354" max="4354" width="57.7109375" style="507" customWidth="1"/>
    <col min="4355" max="4355" width="8.140625" style="507" customWidth="1"/>
    <col min="4356" max="4357" width="15.00390625" style="507" customWidth="1"/>
    <col min="4358" max="4358" width="12.7109375" style="507" customWidth="1"/>
    <col min="4359" max="4359" width="9.28125" style="507" customWidth="1"/>
    <col min="4360" max="4360" width="12.140625" style="507" customWidth="1"/>
    <col min="4361" max="4361" width="23.421875" style="507" customWidth="1"/>
    <col min="4362" max="4362" width="41.8515625" style="507" customWidth="1"/>
    <col min="4363" max="4608" width="9.28125" style="507" customWidth="1"/>
    <col min="4609" max="4609" width="9.140625" style="507" customWidth="1"/>
    <col min="4610" max="4610" width="57.7109375" style="507" customWidth="1"/>
    <col min="4611" max="4611" width="8.140625" style="507" customWidth="1"/>
    <col min="4612" max="4613" width="15.00390625" style="507" customWidth="1"/>
    <col min="4614" max="4614" width="12.7109375" style="507" customWidth="1"/>
    <col min="4615" max="4615" width="9.28125" style="507" customWidth="1"/>
    <col min="4616" max="4616" width="12.140625" style="507" customWidth="1"/>
    <col min="4617" max="4617" width="23.421875" style="507" customWidth="1"/>
    <col min="4618" max="4618" width="41.8515625" style="507" customWidth="1"/>
    <col min="4619" max="4864" width="9.28125" style="507" customWidth="1"/>
    <col min="4865" max="4865" width="9.140625" style="507" customWidth="1"/>
    <col min="4866" max="4866" width="57.7109375" style="507" customWidth="1"/>
    <col min="4867" max="4867" width="8.140625" style="507" customWidth="1"/>
    <col min="4868" max="4869" width="15.00390625" style="507" customWidth="1"/>
    <col min="4870" max="4870" width="12.7109375" style="507" customWidth="1"/>
    <col min="4871" max="4871" width="9.28125" style="507" customWidth="1"/>
    <col min="4872" max="4872" width="12.140625" style="507" customWidth="1"/>
    <col min="4873" max="4873" width="23.421875" style="507" customWidth="1"/>
    <col min="4874" max="4874" width="41.8515625" style="507" customWidth="1"/>
    <col min="4875" max="5120" width="9.28125" style="507" customWidth="1"/>
    <col min="5121" max="5121" width="9.140625" style="507" customWidth="1"/>
    <col min="5122" max="5122" width="57.7109375" style="507" customWidth="1"/>
    <col min="5123" max="5123" width="8.140625" style="507" customWidth="1"/>
    <col min="5124" max="5125" width="15.00390625" style="507" customWidth="1"/>
    <col min="5126" max="5126" width="12.7109375" style="507" customWidth="1"/>
    <col min="5127" max="5127" width="9.28125" style="507" customWidth="1"/>
    <col min="5128" max="5128" width="12.140625" style="507" customWidth="1"/>
    <col min="5129" max="5129" width="23.421875" style="507" customWidth="1"/>
    <col min="5130" max="5130" width="41.8515625" style="507" customWidth="1"/>
    <col min="5131" max="5376" width="9.28125" style="507" customWidth="1"/>
    <col min="5377" max="5377" width="9.140625" style="507" customWidth="1"/>
    <col min="5378" max="5378" width="57.7109375" style="507" customWidth="1"/>
    <col min="5379" max="5379" width="8.140625" style="507" customWidth="1"/>
    <col min="5380" max="5381" width="15.00390625" style="507" customWidth="1"/>
    <col min="5382" max="5382" width="12.7109375" style="507" customWidth="1"/>
    <col min="5383" max="5383" width="9.28125" style="507" customWidth="1"/>
    <col min="5384" max="5384" width="12.140625" style="507" customWidth="1"/>
    <col min="5385" max="5385" width="23.421875" style="507" customWidth="1"/>
    <col min="5386" max="5386" width="41.8515625" style="507" customWidth="1"/>
    <col min="5387" max="5632" width="9.28125" style="507" customWidth="1"/>
    <col min="5633" max="5633" width="9.140625" style="507" customWidth="1"/>
    <col min="5634" max="5634" width="57.7109375" style="507" customWidth="1"/>
    <col min="5635" max="5635" width="8.140625" style="507" customWidth="1"/>
    <col min="5636" max="5637" width="15.00390625" style="507" customWidth="1"/>
    <col min="5638" max="5638" width="12.7109375" style="507" customWidth="1"/>
    <col min="5639" max="5639" width="9.28125" style="507" customWidth="1"/>
    <col min="5640" max="5640" width="12.140625" style="507" customWidth="1"/>
    <col min="5641" max="5641" width="23.421875" style="507" customWidth="1"/>
    <col min="5642" max="5642" width="41.8515625" style="507" customWidth="1"/>
    <col min="5643" max="5888" width="9.28125" style="507" customWidth="1"/>
    <col min="5889" max="5889" width="9.140625" style="507" customWidth="1"/>
    <col min="5890" max="5890" width="57.7109375" style="507" customWidth="1"/>
    <col min="5891" max="5891" width="8.140625" style="507" customWidth="1"/>
    <col min="5892" max="5893" width="15.00390625" style="507" customWidth="1"/>
    <col min="5894" max="5894" width="12.7109375" style="507" customWidth="1"/>
    <col min="5895" max="5895" width="9.28125" style="507" customWidth="1"/>
    <col min="5896" max="5896" width="12.140625" style="507" customWidth="1"/>
    <col min="5897" max="5897" width="23.421875" style="507" customWidth="1"/>
    <col min="5898" max="5898" width="41.8515625" style="507" customWidth="1"/>
    <col min="5899" max="6144" width="9.28125" style="507" customWidth="1"/>
    <col min="6145" max="6145" width="9.140625" style="507" customWidth="1"/>
    <col min="6146" max="6146" width="57.7109375" style="507" customWidth="1"/>
    <col min="6147" max="6147" width="8.140625" style="507" customWidth="1"/>
    <col min="6148" max="6149" width="15.00390625" style="507" customWidth="1"/>
    <col min="6150" max="6150" width="12.7109375" style="507" customWidth="1"/>
    <col min="6151" max="6151" width="9.28125" style="507" customWidth="1"/>
    <col min="6152" max="6152" width="12.140625" style="507" customWidth="1"/>
    <col min="6153" max="6153" width="23.421875" style="507" customWidth="1"/>
    <col min="6154" max="6154" width="41.8515625" style="507" customWidth="1"/>
    <col min="6155" max="6400" width="9.28125" style="507" customWidth="1"/>
    <col min="6401" max="6401" width="9.140625" style="507" customWidth="1"/>
    <col min="6402" max="6402" width="57.7109375" style="507" customWidth="1"/>
    <col min="6403" max="6403" width="8.140625" style="507" customWidth="1"/>
    <col min="6404" max="6405" width="15.00390625" style="507" customWidth="1"/>
    <col min="6406" max="6406" width="12.7109375" style="507" customWidth="1"/>
    <col min="6407" max="6407" width="9.28125" style="507" customWidth="1"/>
    <col min="6408" max="6408" width="12.140625" style="507" customWidth="1"/>
    <col min="6409" max="6409" width="23.421875" style="507" customWidth="1"/>
    <col min="6410" max="6410" width="41.8515625" style="507" customWidth="1"/>
    <col min="6411" max="6656" width="9.28125" style="507" customWidth="1"/>
    <col min="6657" max="6657" width="9.140625" style="507" customWidth="1"/>
    <col min="6658" max="6658" width="57.7109375" style="507" customWidth="1"/>
    <col min="6659" max="6659" width="8.140625" style="507" customWidth="1"/>
    <col min="6660" max="6661" width="15.00390625" style="507" customWidth="1"/>
    <col min="6662" max="6662" width="12.7109375" style="507" customWidth="1"/>
    <col min="6663" max="6663" width="9.28125" style="507" customWidth="1"/>
    <col min="6664" max="6664" width="12.140625" style="507" customWidth="1"/>
    <col min="6665" max="6665" width="23.421875" style="507" customWidth="1"/>
    <col min="6666" max="6666" width="41.8515625" style="507" customWidth="1"/>
    <col min="6667" max="6912" width="9.28125" style="507" customWidth="1"/>
    <col min="6913" max="6913" width="9.140625" style="507" customWidth="1"/>
    <col min="6914" max="6914" width="57.7109375" style="507" customWidth="1"/>
    <col min="6915" max="6915" width="8.140625" style="507" customWidth="1"/>
    <col min="6916" max="6917" width="15.00390625" style="507" customWidth="1"/>
    <col min="6918" max="6918" width="12.7109375" style="507" customWidth="1"/>
    <col min="6919" max="6919" width="9.28125" style="507" customWidth="1"/>
    <col min="6920" max="6920" width="12.140625" style="507" customWidth="1"/>
    <col min="6921" max="6921" width="23.421875" style="507" customWidth="1"/>
    <col min="6922" max="6922" width="41.8515625" style="507" customWidth="1"/>
    <col min="6923" max="7168" width="9.28125" style="507" customWidth="1"/>
    <col min="7169" max="7169" width="9.140625" style="507" customWidth="1"/>
    <col min="7170" max="7170" width="57.7109375" style="507" customWidth="1"/>
    <col min="7171" max="7171" width="8.140625" style="507" customWidth="1"/>
    <col min="7172" max="7173" width="15.00390625" style="507" customWidth="1"/>
    <col min="7174" max="7174" width="12.7109375" style="507" customWidth="1"/>
    <col min="7175" max="7175" width="9.28125" style="507" customWidth="1"/>
    <col min="7176" max="7176" width="12.140625" style="507" customWidth="1"/>
    <col min="7177" max="7177" width="23.421875" style="507" customWidth="1"/>
    <col min="7178" max="7178" width="41.8515625" style="507" customWidth="1"/>
    <col min="7179" max="7424" width="9.28125" style="507" customWidth="1"/>
    <col min="7425" max="7425" width="9.140625" style="507" customWidth="1"/>
    <col min="7426" max="7426" width="57.7109375" style="507" customWidth="1"/>
    <col min="7427" max="7427" width="8.140625" style="507" customWidth="1"/>
    <col min="7428" max="7429" width="15.00390625" style="507" customWidth="1"/>
    <col min="7430" max="7430" width="12.7109375" style="507" customWidth="1"/>
    <col min="7431" max="7431" width="9.28125" style="507" customWidth="1"/>
    <col min="7432" max="7432" width="12.140625" style="507" customWidth="1"/>
    <col min="7433" max="7433" width="23.421875" style="507" customWidth="1"/>
    <col min="7434" max="7434" width="41.8515625" style="507" customWidth="1"/>
    <col min="7435" max="7680" width="9.28125" style="507" customWidth="1"/>
    <col min="7681" max="7681" width="9.140625" style="507" customWidth="1"/>
    <col min="7682" max="7682" width="57.7109375" style="507" customWidth="1"/>
    <col min="7683" max="7683" width="8.140625" style="507" customWidth="1"/>
    <col min="7684" max="7685" width="15.00390625" style="507" customWidth="1"/>
    <col min="7686" max="7686" width="12.7109375" style="507" customWidth="1"/>
    <col min="7687" max="7687" width="9.28125" style="507" customWidth="1"/>
    <col min="7688" max="7688" width="12.140625" style="507" customWidth="1"/>
    <col min="7689" max="7689" width="23.421875" style="507" customWidth="1"/>
    <col min="7690" max="7690" width="41.8515625" style="507" customWidth="1"/>
    <col min="7691" max="7936" width="9.28125" style="507" customWidth="1"/>
    <col min="7937" max="7937" width="9.140625" style="507" customWidth="1"/>
    <col min="7938" max="7938" width="57.7109375" style="507" customWidth="1"/>
    <col min="7939" max="7939" width="8.140625" style="507" customWidth="1"/>
    <col min="7940" max="7941" width="15.00390625" style="507" customWidth="1"/>
    <col min="7942" max="7942" width="12.7109375" style="507" customWidth="1"/>
    <col min="7943" max="7943" width="9.28125" style="507" customWidth="1"/>
    <col min="7944" max="7944" width="12.140625" style="507" customWidth="1"/>
    <col min="7945" max="7945" width="23.421875" style="507" customWidth="1"/>
    <col min="7946" max="7946" width="41.8515625" style="507" customWidth="1"/>
    <col min="7947" max="8192" width="9.28125" style="507" customWidth="1"/>
    <col min="8193" max="8193" width="9.140625" style="507" customWidth="1"/>
    <col min="8194" max="8194" width="57.7109375" style="507" customWidth="1"/>
    <col min="8195" max="8195" width="8.140625" style="507" customWidth="1"/>
    <col min="8196" max="8197" width="15.00390625" style="507" customWidth="1"/>
    <col min="8198" max="8198" width="12.7109375" style="507" customWidth="1"/>
    <col min="8199" max="8199" width="9.28125" style="507" customWidth="1"/>
    <col min="8200" max="8200" width="12.140625" style="507" customWidth="1"/>
    <col min="8201" max="8201" width="23.421875" style="507" customWidth="1"/>
    <col min="8202" max="8202" width="41.8515625" style="507" customWidth="1"/>
    <col min="8203" max="8448" width="9.28125" style="507" customWidth="1"/>
    <col min="8449" max="8449" width="9.140625" style="507" customWidth="1"/>
    <col min="8450" max="8450" width="57.7109375" style="507" customWidth="1"/>
    <col min="8451" max="8451" width="8.140625" style="507" customWidth="1"/>
    <col min="8452" max="8453" width="15.00390625" style="507" customWidth="1"/>
    <col min="8454" max="8454" width="12.7109375" style="507" customWidth="1"/>
    <col min="8455" max="8455" width="9.28125" style="507" customWidth="1"/>
    <col min="8456" max="8456" width="12.140625" style="507" customWidth="1"/>
    <col min="8457" max="8457" width="23.421875" style="507" customWidth="1"/>
    <col min="8458" max="8458" width="41.8515625" style="507" customWidth="1"/>
    <col min="8459" max="8704" width="9.28125" style="507" customWidth="1"/>
    <col min="8705" max="8705" width="9.140625" style="507" customWidth="1"/>
    <col min="8706" max="8706" width="57.7109375" style="507" customWidth="1"/>
    <col min="8707" max="8707" width="8.140625" style="507" customWidth="1"/>
    <col min="8708" max="8709" width="15.00390625" style="507" customWidth="1"/>
    <col min="8710" max="8710" width="12.7109375" style="507" customWidth="1"/>
    <col min="8711" max="8711" width="9.28125" style="507" customWidth="1"/>
    <col min="8712" max="8712" width="12.140625" style="507" customWidth="1"/>
    <col min="8713" max="8713" width="23.421875" style="507" customWidth="1"/>
    <col min="8714" max="8714" width="41.8515625" style="507" customWidth="1"/>
    <col min="8715" max="8960" width="9.28125" style="507" customWidth="1"/>
    <col min="8961" max="8961" width="9.140625" style="507" customWidth="1"/>
    <col min="8962" max="8962" width="57.7109375" style="507" customWidth="1"/>
    <col min="8963" max="8963" width="8.140625" style="507" customWidth="1"/>
    <col min="8964" max="8965" width="15.00390625" style="507" customWidth="1"/>
    <col min="8966" max="8966" width="12.7109375" style="507" customWidth="1"/>
    <col min="8967" max="8967" width="9.28125" style="507" customWidth="1"/>
    <col min="8968" max="8968" width="12.140625" style="507" customWidth="1"/>
    <col min="8969" max="8969" width="23.421875" style="507" customWidth="1"/>
    <col min="8970" max="8970" width="41.8515625" style="507" customWidth="1"/>
    <col min="8971" max="9216" width="9.28125" style="507" customWidth="1"/>
    <col min="9217" max="9217" width="9.140625" style="507" customWidth="1"/>
    <col min="9218" max="9218" width="57.7109375" style="507" customWidth="1"/>
    <col min="9219" max="9219" width="8.140625" style="507" customWidth="1"/>
    <col min="9220" max="9221" width="15.00390625" style="507" customWidth="1"/>
    <col min="9222" max="9222" width="12.7109375" style="507" customWidth="1"/>
    <col min="9223" max="9223" width="9.28125" style="507" customWidth="1"/>
    <col min="9224" max="9224" width="12.140625" style="507" customWidth="1"/>
    <col min="9225" max="9225" width="23.421875" style="507" customWidth="1"/>
    <col min="9226" max="9226" width="41.8515625" style="507" customWidth="1"/>
    <col min="9227" max="9472" width="9.28125" style="507" customWidth="1"/>
    <col min="9473" max="9473" width="9.140625" style="507" customWidth="1"/>
    <col min="9474" max="9474" width="57.7109375" style="507" customWidth="1"/>
    <col min="9475" max="9475" width="8.140625" style="507" customWidth="1"/>
    <col min="9476" max="9477" width="15.00390625" style="507" customWidth="1"/>
    <col min="9478" max="9478" width="12.7109375" style="507" customWidth="1"/>
    <col min="9479" max="9479" width="9.28125" style="507" customWidth="1"/>
    <col min="9480" max="9480" width="12.140625" style="507" customWidth="1"/>
    <col min="9481" max="9481" width="23.421875" style="507" customWidth="1"/>
    <col min="9482" max="9482" width="41.8515625" style="507" customWidth="1"/>
    <col min="9483" max="9728" width="9.28125" style="507" customWidth="1"/>
    <col min="9729" max="9729" width="9.140625" style="507" customWidth="1"/>
    <col min="9730" max="9730" width="57.7109375" style="507" customWidth="1"/>
    <col min="9731" max="9731" width="8.140625" style="507" customWidth="1"/>
    <col min="9732" max="9733" width="15.00390625" style="507" customWidth="1"/>
    <col min="9734" max="9734" width="12.7109375" style="507" customWidth="1"/>
    <col min="9735" max="9735" width="9.28125" style="507" customWidth="1"/>
    <col min="9736" max="9736" width="12.140625" style="507" customWidth="1"/>
    <col min="9737" max="9737" width="23.421875" style="507" customWidth="1"/>
    <col min="9738" max="9738" width="41.8515625" style="507" customWidth="1"/>
    <col min="9739" max="9984" width="9.28125" style="507" customWidth="1"/>
    <col min="9985" max="9985" width="9.140625" style="507" customWidth="1"/>
    <col min="9986" max="9986" width="57.7109375" style="507" customWidth="1"/>
    <col min="9987" max="9987" width="8.140625" style="507" customWidth="1"/>
    <col min="9988" max="9989" width="15.00390625" style="507" customWidth="1"/>
    <col min="9990" max="9990" width="12.7109375" style="507" customWidth="1"/>
    <col min="9991" max="9991" width="9.28125" style="507" customWidth="1"/>
    <col min="9992" max="9992" width="12.140625" style="507" customWidth="1"/>
    <col min="9993" max="9993" width="23.421875" style="507" customWidth="1"/>
    <col min="9994" max="9994" width="41.8515625" style="507" customWidth="1"/>
    <col min="9995" max="10240" width="9.28125" style="507" customWidth="1"/>
    <col min="10241" max="10241" width="9.140625" style="507" customWidth="1"/>
    <col min="10242" max="10242" width="57.7109375" style="507" customWidth="1"/>
    <col min="10243" max="10243" width="8.140625" style="507" customWidth="1"/>
    <col min="10244" max="10245" width="15.00390625" style="507" customWidth="1"/>
    <col min="10246" max="10246" width="12.7109375" style="507" customWidth="1"/>
    <col min="10247" max="10247" width="9.28125" style="507" customWidth="1"/>
    <col min="10248" max="10248" width="12.140625" style="507" customWidth="1"/>
    <col min="10249" max="10249" width="23.421875" style="507" customWidth="1"/>
    <col min="10250" max="10250" width="41.8515625" style="507" customWidth="1"/>
    <col min="10251" max="10496" width="9.28125" style="507" customWidth="1"/>
    <col min="10497" max="10497" width="9.140625" style="507" customWidth="1"/>
    <col min="10498" max="10498" width="57.7109375" style="507" customWidth="1"/>
    <col min="10499" max="10499" width="8.140625" style="507" customWidth="1"/>
    <col min="10500" max="10501" width="15.00390625" style="507" customWidth="1"/>
    <col min="10502" max="10502" width="12.7109375" style="507" customWidth="1"/>
    <col min="10503" max="10503" width="9.28125" style="507" customWidth="1"/>
    <col min="10504" max="10504" width="12.140625" style="507" customWidth="1"/>
    <col min="10505" max="10505" width="23.421875" style="507" customWidth="1"/>
    <col min="10506" max="10506" width="41.8515625" style="507" customWidth="1"/>
    <col min="10507" max="10752" width="9.28125" style="507" customWidth="1"/>
    <col min="10753" max="10753" width="9.140625" style="507" customWidth="1"/>
    <col min="10754" max="10754" width="57.7109375" style="507" customWidth="1"/>
    <col min="10755" max="10755" width="8.140625" style="507" customWidth="1"/>
    <col min="10756" max="10757" width="15.00390625" style="507" customWidth="1"/>
    <col min="10758" max="10758" width="12.7109375" style="507" customWidth="1"/>
    <col min="10759" max="10759" width="9.28125" style="507" customWidth="1"/>
    <col min="10760" max="10760" width="12.140625" style="507" customWidth="1"/>
    <col min="10761" max="10761" width="23.421875" style="507" customWidth="1"/>
    <col min="10762" max="10762" width="41.8515625" style="507" customWidth="1"/>
    <col min="10763" max="11008" width="9.28125" style="507" customWidth="1"/>
    <col min="11009" max="11009" width="9.140625" style="507" customWidth="1"/>
    <col min="11010" max="11010" width="57.7109375" style="507" customWidth="1"/>
    <col min="11011" max="11011" width="8.140625" style="507" customWidth="1"/>
    <col min="11012" max="11013" width="15.00390625" style="507" customWidth="1"/>
    <col min="11014" max="11014" width="12.7109375" style="507" customWidth="1"/>
    <col min="11015" max="11015" width="9.28125" style="507" customWidth="1"/>
    <col min="11016" max="11016" width="12.140625" style="507" customWidth="1"/>
    <col min="11017" max="11017" width="23.421875" style="507" customWidth="1"/>
    <col min="11018" max="11018" width="41.8515625" style="507" customWidth="1"/>
    <col min="11019" max="11264" width="9.28125" style="507" customWidth="1"/>
    <col min="11265" max="11265" width="9.140625" style="507" customWidth="1"/>
    <col min="11266" max="11266" width="57.7109375" style="507" customWidth="1"/>
    <col min="11267" max="11267" width="8.140625" style="507" customWidth="1"/>
    <col min="11268" max="11269" width="15.00390625" style="507" customWidth="1"/>
    <col min="11270" max="11270" width="12.7109375" style="507" customWidth="1"/>
    <col min="11271" max="11271" width="9.28125" style="507" customWidth="1"/>
    <col min="11272" max="11272" width="12.140625" style="507" customWidth="1"/>
    <col min="11273" max="11273" width="23.421875" style="507" customWidth="1"/>
    <col min="11274" max="11274" width="41.8515625" style="507" customWidth="1"/>
    <col min="11275" max="11520" width="9.28125" style="507" customWidth="1"/>
    <col min="11521" max="11521" width="9.140625" style="507" customWidth="1"/>
    <col min="11522" max="11522" width="57.7109375" style="507" customWidth="1"/>
    <col min="11523" max="11523" width="8.140625" style="507" customWidth="1"/>
    <col min="11524" max="11525" width="15.00390625" style="507" customWidth="1"/>
    <col min="11526" max="11526" width="12.7109375" style="507" customWidth="1"/>
    <col min="11527" max="11527" width="9.28125" style="507" customWidth="1"/>
    <col min="11528" max="11528" width="12.140625" style="507" customWidth="1"/>
    <col min="11529" max="11529" width="23.421875" style="507" customWidth="1"/>
    <col min="11530" max="11530" width="41.8515625" style="507" customWidth="1"/>
    <col min="11531" max="11776" width="9.28125" style="507" customWidth="1"/>
    <col min="11777" max="11777" width="9.140625" style="507" customWidth="1"/>
    <col min="11778" max="11778" width="57.7109375" style="507" customWidth="1"/>
    <col min="11779" max="11779" width="8.140625" style="507" customWidth="1"/>
    <col min="11780" max="11781" width="15.00390625" style="507" customWidth="1"/>
    <col min="11782" max="11782" width="12.7109375" style="507" customWidth="1"/>
    <col min="11783" max="11783" width="9.28125" style="507" customWidth="1"/>
    <col min="11784" max="11784" width="12.140625" style="507" customWidth="1"/>
    <col min="11785" max="11785" width="23.421875" style="507" customWidth="1"/>
    <col min="11786" max="11786" width="41.8515625" style="507" customWidth="1"/>
    <col min="11787" max="12032" width="9.28125" style="507" customWidth="1"/>
    <col min="12033" max="12033" width="9.140625" style="507" customWidth="1"/>
    <col min="12034" max="12034" width="57.7109375" style="507" customWidth="1"/>
    <col min="12035" max="12035" width="8.140625" style="507" customWidth="1"/>
    <col min="12036" max="12037" width="15.00390625" style="507" customWidth="1"/>
    <col min="12038" max="12038" width="12.7109375" style="507" customWidth="1"/>
    <col min="12039" max="12039" width="9.28125" style="507" customWidth="1"/>
    <col min="12040" max="12040" width="12.140625" style="507" customWidth="1"/>
    <col min="12041" max="12041" width="23.421875" style="507" customWidth="1"/>
    <col min="12042" max="12042" width="41.8515625" style="507" customWidth="1"/>
    <col min="12043" max="12288" width="9.28125" style="507" customWidth="1"/>
    <col min="12289" max="12289" width="9.140625" style="507" customWidth="1"/>
    <col min="12290" max="12290" width="57.7109375" style="507" customWidth="1"/>
    <col min="12291" max="12291" width="8.140625" style="507" customWidth="1"/>
    <col min="12292" max="12293" width="15.00390625" style="507" customWidth="1"/>
    <col min="12294" max="12294" width="12.7109375" style="507" customWidth="1"/>
    <col min="12295" max="12295" width="9.28125" style="507" customWidth="1"/>
    <col min="12296" max="12296" width="12.140625" style="507" customWidth="1"/>
    <col min="12297" max="12297" width="23.421875" style="507" customWidth="1"/>
    <col min="12298" max="12298" width="41.8515625" style="507" customWidth="1"/>
    <col min="12299" max="12544" width="9.28125" style="507" customWidth="1"/>
    <col min="12545" max="12545" width="9.140625" style="507" customWidth="1"/>
    <col min="12546" max="12546" width="57.7109375" style="507" customWidth="1"/>
    <col min="12547" max="12547" width="8.140625" style="507" customWidth="1"/>
    <col min="12548" max="12549" width="15.00390625" style="507" customWidth="1"/>
    <col min="12550" max="12550" width="12.7109375" style="507" customWidth="1"/>
    <col min="12551" max="12551" width="9.28125" style="507" customWidth="1"/>
    <col min="12552" max="12552" width="12.140625" style="507" customWidth="1"/>
    <col min="12553" max="12553" width="23.421875" style="507" customWidth="1"/>
    <col min="12554" max="12554" width="41.8515625" style="507" customWidth="1"/>
    <col min="12555" max="12800" width="9.28125" style="507" customWidth="1"/>
    <col min="12801" max="12801" width="9.140625" style="507" customWidth="1"/>
    <col min="12802" max="12802" width="57.7109375" style="507" customWidth="1"/>
    <col min="12803" max="12803" width="8.140625" style="507" customWidth="1"/>
    <col min="12804" max="12805" width="15.00390625" style="507" customWidth="1"/>
    <col min="12806" max="12806" width="12.7109375" style="507" customWidth="1"/>
    <col min="12807" max="12807" width="9.28125" style="507" customWidth="1"/>
    <col min="12808" max="12808" width="12.140625" style="507" customWidth="1"/>
    <col min="12809" max="12809" width="23.421875" style="507" customWidth="1"/>
    <col min="12810" max="12810" width="41.8515625" style="507" customWidth="1"/>
    <col min="12811" max="13056" width="9.28125" style="507" customWidth="1"/>
    <col min="13057" max="13057" width="9.140625" style="507" customWidth="1"/>
    <col min="13058" max="13058" width="57.7109375" style="507" customWidth="1"/>
    <col min="13059" max="13059" width="8.140625" style="507" customWidth="1"/>
    <col min="13060" max="13061" width="15.00390625" style="507" customWidth="1"/>
    <col min="13062" max="13062" width="12.7109375" style="507" customWidth="1"/>
    <col min="13063" max="13063" width="9.28125" style="507" customWidth="1"/>
    <col min="13064" max="13064" width="12.140625" style="507" customWidth="1"/>
    <col min="13065" max="13065" width="23.421875" style="507" customWidth="1"/>
    <col min="13066" max="13066" width="41.8515625" style="507" customWidth="1"/>
    <col min="13067" max="13312" width="9.28125" style="507" customWidth="1"/>
    <col min="13313" max="13313" width="9.140625" style="507" customWidth="1"/>
    <col min="13314" max="13314" width="57.7109375" style="507" customWidth="1"/>
    <col min="13315" max="13315" width="8.140625" style="507" customWidth="1"/>
    <col min="13316" max="13317" width="15.00390625" style="507" customWidth="1"/>
    <col min="13318" max="13318" width="12.7109375" style="507" customWidth="1"/>
    <col min="13319" max="13319" width="9.28125" style="507" customWidth="1"/>
    <col min="13320" max="13320" width="12.140625" style="507" customWidth="1"/>
    <col min="13321" max="13321" width="23.421875" style="507" customWidth="1"/>
    <col min="13322" max="13322" width="41.8515625" style="507" customWidth="1"/>
    <col min="13323" max="13568" width="9.28125" style="507" customWidth="1"/>
    <col min="13569" max="13569" width="9.140625" style="507" customWidth="1"/>
    <col min="13570" max="13570" width="57.7109375" style="507" customWidth="1"/>
    <col min="13571" max="13571" width="8.140625" style="507" customWidth="1"/>
    <col min="13572" max="13573" width="15.00390625" style="507" customWidth="1"/>
    <col min="13574" max="13574" width="12.7109375" style="507" customWidth="1"/>
    <col min="13575" max="13575" width="9.28125" style="507" customWidth="1"/>
    <col min="13576" max="13576" width="12.140625" style="507" customWidth="1"/>
    <col min="13577" max="13577" width="23.421875" style="507" customWidth="1"/>
    <col min="13578" max="13578" width="41.8515625" style="507" customWidth="1"/>
    <col min="13579" max="13824" width="9.28125" style="507" customWidth="1"/>
    <col min="13825" max="13825" width="9.140625" style="507" customWidth="1"/>
    <col min="13826" max="13826" width="57.7109375" style="507" customWidth="1"/>
    <col min="13827" max="13827" width="8.140625" style="507" customWidth="1"/>
    <col min="13828" max="13829" width="15.00390625" style="507" customWidth="1"/>
    <col min="13830" max="13830" width="12.7109375" style="507" customWidth="1"/>
    <col min="13831" max="13831" width="9.28125" style="507" customWidth="1"/>
    <col min="13832" max="13832" width="12.140625" style="507" customWidth="1"/>
    <col min="13833" max="13833" width="23.421875" style="507" customWidth="1"/>
    <col min="13834" max="13834" width="41.8515625" style="507" customWidth="1"/>
    <col min="13835" max="14080" width="9.28125" style="507" customWidth="1"/>
    <col min="14081" max="14081" width="9.140625" style="507" customWidth="1"/>
    <col min="14082" max="14082" width="57.7109375" style="507" customWidth="1"/>
    <col min="14083" max="14083" width="8.140625" style="507" customWidth="1"/>
    <col min="14084" max="14085" width="15.00390625" style="507" customWidth="1"/>
    <col min="14086" max="14086" width="12.7109375" style="507" customWidth="1"/>
    <col min="14087" max="14087" width="9.28125" style="507" customWidth="1"/>
    <col min="14088" max="14088" width="12.140625" style="507" customWidth="1"/>
    <col min="14089" max="14089" width="23.421875" style="507" customWidth="1"/>
    <col min="14090" max="14090" width="41.8515625" style="507" customWidth="1"/>
    <col min="14091" max="14336" width="9.28125" style="507" customWidth="1"/>
    <col min="14337" max="14337" width="9.140625" style="507" customWidth="1"/>
    <col min="14338" max="14338" width="57.7109375" style="507" customWidth="1"/>
    <col min="14339" max="14339" width="8.140625" style="507" customWidth="1"/>
    <col min="14340" max="14341" width="15.00390625" style="507" customWidth="1"/>
    <col min="14342" max="14342" width="12.7109375" style="507" customWidth="1"/>
    <col min="14343" max="14343" width="9.28125" style="507" customWidth="1"/>
    <col min="14344" max="14344" width="12.140625" style="507" customWidth="1"/>
    <col min="14345" max="14345" width="23.421875" style="507" customWidth="1"/>
    <col min="14346" max="14346" width="41.8515625" style="507" customWidth="1"/>
    <col min="14347" max="14592" width="9.28125" style="507" customWidth="1"/>
    <col min="14593" max="14593" width="9.140625" style="507" customWidth="1"/>
    <col min="14594" max="14594" width="57.7109375" style="507" customWidth="1"/>
    <col min="14595" max="14595" width="8.140625" style="507" customWidth="1"/>
    <col min="14596" max="14597" width="15.00390625" style="507" customWidth="1"/>
    <col min="14598" max="14598" width="12.7109375" style="507" customWidth="1"/>
    <col min="14599" max="14599" width="9.28125" style="507" customWidth="1"/>
    <col min="14600" max="14600" width="12.140625" style="507" customWidth="1"/>
    <col min="14601" max="14601" width="23.421875" style="507" customWidth="1"/>
    <col min="14602" max="14602" width="41.8515625" style="507" customWidth="1"/>
    <col min="14603" max="14848" width="9.28125" style="507" customWidth="1"/>
    <col min="14849" max="14849" width="9.140625" style="507" customWidth="1"/>
    <col min="14850" max="14850" width="57.7109375" style="507" customWidth="1"/>
    <col min="14851" max="14851" width="8.140625" style="507" customWidth="1"/>
    <col min="14852" max="14853" width="15.00390625" style="507" customWidth="1"/>
    <col min="14854" max="14854" width="12.7109375" style="507" customWidth="1"/>
    <col min="14855" max="14855" width="9.28125" style="507" customWidth="1"/>
    <col min="14856" max="14856" width="12.140625" style="507" customWidth="1"/>
    <col min="14857" max="14857" width="23.421875" style="507" customWidth="1"/>
    <col min="14858" max="14858" width="41.8515625" style="507" customWidth="1"/>
    <col min="14859" max="15104" width="9.28125" style="507" customWidth="1"/>
    <col min="15105" max="15105" width="9.140625" style="507" customWidth="1"/>
    <col min="15106" max="15106" width="57.7109375" style="507" customWidth="1"/>
    <col min="15107" max="15107" width="8.140625" style="507" customWidth="1"/>
    <col min="15108" max="15109" width="15.00390625" style="507" customWidth="1"/>
    <col min="15110" max="15110" width="12.7109375" style="507" customWidth="1"/>
    <col min="15111" max="15111" width="9.28125" style="507" customWidth="1"/>
    <col min="15112" max="15112" width="12.140625" style="507" customWidth="1"/>
    <col min="15113" max="15113" width="23.421875" style="507" customWidth="1"/>
    <col min="15114" max="15114" width="41.8515625" style="507" customWidth="1"/>
    <col min="15115" max="15360" width="9.28125" style="507" customWidth="1"/>
    <col min="15361" max="15361" width="9.140625" style="507" customWidth="1"/>
    <col min="15362" max="15362" width="57.7109375" style="507" customWidth="1"/>
    <col min="15363" max="15363" width="8.140625" style="507" customWidth="1"/>
    <col min="15364" max="15365" width="15.00390625" style="507" customWidth="1"/>
    <col min="15366" max="15366" width="12.7109375" style="507" customWidth="1"/>
    <col min="15367" max="15367" width="9.28125" style="507" customWidth="1"/>
    <col min="15368" max="15368" width="12.140625" style="507" customWidth="1"/>
    <col min="15369" max="15369" width="23.421875" style="507" customWidth="1"/>
    <col min="15370" max="15370" width="41.8515625" style="507" customWidth="1"/>
    <col min="15371" max="15616" width="9.28125" style="507" customWidth="1"/>
    <col min="15617" max="15617" width="9.140625" style="507" customWidth="1"/>
    <col min="15618" max="15618" width="57.7109375" style="507" customWidth="1"/>
    <col min="15619" max="15619" width="8.140625" style="507" customWidth="1"/>
    <col min="15620" max="15621" width="15.00390625" style="507" customWidth="1"/>
    <col min="15622" max="15622" width="12.7109375" style="507" customWidth="1"/>
    <col min="15623" max="15623" width="9.28125" style="507" customWidth="1"/>
    <col min="15624" max="15624" width="12.140625" style="507" customWidth="1"/>
    <col min="15625" max="15625" width="23.421875" style="507" customWidth="1"/>
    <col min="15626" max="15626" width="41.8515625" style="507" customWidth="1"/>
    <col min="15627" max="15872" width="9.28125" style="507" customWidth="1"/>
    <col min="15873" max="15873" width="9.140625" style="507" customWidth="1"/>
    <col min="15874" max="15874" width="57.7109375" style="507" customWidth="1"/>
    <col min="15875" max="15875" width="8.140625" style="507" customWidth="1"/>
    <col min="15876" max="15877" width="15.00390625" style="507" customWidth="1"/>
    <col min="15878" max="15878" width="12.7109375" style="507" customWidth="1"/>
    <col min="15879" max="15879" width="9.28125" style="507" customWidth="1"/>
    <col min="15880" max="15880" width="12.140625" style="507" customWidth="1"/>
    <col min="15881" max="15881" width="23.421875" style="507" customWidth="1"/>
    <col min="15882" max="15882" width="41.8515625" style="507" customWidth="1"/>
    <col min="15883" max="16128" width="9.28125" style="507" customWidth="1"/>
    <col min="16129" max="16129" width="9.140625" style="507" customWidth="1"/>
    <col min="16130" max="16130" width="57.7109375" style="507" customWidth="1"/>
    <col min="16131" max="16131" width="8.140625" style="507" customWidth="1"/>
    <col min="16132" max="16133" width="15.00390625" style="507" customWidth="1"/>
    <col min="16134" max="16134" width="12.7109375" style="507" customWidth="1"/>
    <col min="16135" max="16135" width="9.28125" style="507" customWidth="1"/>
    <col min="16136" max="16136" width="12.140625" style="507" customWidth="1"/>
    <col min="16137" max="16137" width="23.421875" style="507" customWidth="1"/>
    <col min="16138" max="16138" width="41.8515625" style="507" customWidth="1"/>
    <col min="16139" max="16384" width="9.28125" style="507" customWidth="1"/>
  </cols>
  <sheetData>
    <row r="1" spans="1:7" ht="12">
      <c r="A1" s="504" t="s">
        <v>1998</v>
      </c>
      <c r="B1" s="504" t="s">
        <v>1935</v>
      </c>
      <c r="C1" s="504" t="s">
        <v>1999</v>
      </c>
      <c r="D1" s="505" t="s">
        <v>2000</v>
      </c>
      <c r="E1" s="542" t="s">
        <v>2001</v>
      </c>
      <c r="F1" s="506" t="s">
        <v>1425</v>
      </c>
      <c r="G1" s="529"/>
    </row>
    <row r="2" spans="1:12" s="524" customFormat="1" ht="12">
      <c r="A2" s="520" t="s">
        <v>2002</v>
      </c>
      <c r="B2" s="519" t="s">
        <v>2003</v>
      </c>
      <c r="C2" s="520" t="s">
        <v>1163</v>
      </c>
      <c r="D2" s="521">
        <v>11</v>
      </c>
      <c r="E2" s="543">
        <v>0</v>
      </c>
      <c r="F2" s="523">
        <f>D2*E2</f>
        <v>0</v>
      </c>
      <c r="G2" s="544"/>
      <c r="L2" s="525"/>
    </row>
    <row r="3" spans="1:12" s="524" customFormat="1" ht="12">
      <c r="A3" s="520" t="s">
        <v>2004</v>
      </c>
      <c r="B3" s="519" t="s">
        <v>2005</v>
      </c>
      <c r="C3" s="520" t="s">
        <v>1163</v>
      </c>
      <c r="D3" s="521">
        <v>12</v>
      </c>
      <c r="E3" s="543">
        <v>0</v>
      </c>
      <c r="F3" s="523">
        <f aca="true" t="shared" si="0" ref="F3:F35">D3*E3</f>
        <v>0</v>
      </c>
      <c r="G3" s="545"/>
      <c r="L3" s="525"/>
    </row>
    <row r="4" spans="1:12" s="524" customFormat="1" ht="12">
      <c r="A4" s="520" t="s">
        <v>2006</v>
      </c>
      <c r="B4" s="519" t="s">
        <v>2007</v>
      </c>
      <c r="C4" s="520" t="s">
        <v>1163</v>
      </c>
      <c r="D4" s="521">
        <v>10</v>
      </c>
      <c r="E4" s="543">
        <v>0</v>
      </c>
      <c r="F4" s="523">
        <f t="shared" si="0"/>
        <v>0</v>
      </c>
      <c r="G4" s="545"/>
      <c r="L4" s="525"/>
    </row>
    <row r="5" spans="1:12" s="524" customFormat="1" ht="12">
      <c r="A5" s="520" t="s">
        <v>2008</v>
      </c>
      <c r="B5" s="519" t="s">
        <v>2009</v>
      </c>
      <c r="C5" s="520" t="s">
        <v>1163</v>
      </c>
      <c r="D5" s="521">
        <v>1</v>
      </c>
      <c r="E5" s="543">
        <v>0</v>
      </c>
      <c r="F5" s="523">
        <f t="shared" si="0"/>
        <v>0</v>
      </c>
      <c r="G5" s="545"/>
      <c r="L5" s="525"/>
    </row>
    <row r="6" spans="1:12" s="524" customFormat="1" ht="12">
      <c r="A6" s="520" t="s">
        <v>2010</v>
      </c>
      <c r="B6" s="519" t="s">
        <v>2011</v>
      </c>
      <c r="C6" s="520" t="s">
        <v>1163</v>
      </c>
      <c r="D6" s="521">
        <v>1</v>
      </c>
      <c r="E6" s="543">
        <v>0</v>
      </c>
      <c r="F6" s="523">
        <f t="shared" si="0"/>
        <v>0</v>
      </c>
      <c r="G6" s="545"/>
      <c r="L6" s="525"/>
    </row>
    <row r="7" spans="1:12" s="524" customFormat="1" ht="12">
      <c r="A7" s="520" t="s">
        <v>2012</v>
      </c>
      <c r="B7" s="519" t="s">
        <v>2013</v>
      </c>
      <c r="C7" s="520" t="s">
        <v>1163</v>
      </c>
      <c r="D7" s="521">
        <v>15</v>
      </c>
      <c r="E7" s="543">
        <v>0</v>
      </c>
      <c r="F7" s="523">
        <f t="shared" si="0"/>
        <v>0</v>
      </c>
      <c r="G7" s="545"/>
      <c r="L7" s="525"/>
    </row>
    <row r="8" spans="1:7" s="524" customFormat="1" ht="12">
      <c r="A8" s="520" t="s">
        <v>2014</v>
      </c>
      <c r="B8" s="519" t="s">
        <v>2015</v>
      </c>
      <c r="C8" s="520" t="s">
        <v>1163</v>
      </c>
      <c r="D8" s="521">
        <v>9</v>
      </c>
      <c r="E8" s="543">
        <v>0</v>
      </c>
      <c r="F8" s="523">
        <f t="shared" si="0"/>
        <v>0</v>
      </c>
      <c r="G8" s="545"/>
    </row>
    <row r="9" spans="1:7" s="524" customFormat="1" ht="12">
      <c r="A9" s="520" t="s">
        <v>2016</v>
      </c>
      <c r="B9" s="519" t="s">
        <v>2017</v>
      </c>
      <c r="C9" s="520" t="s">
        <v>1163</v>
      </c>
      <c r="D9" s="521">
        <v>11</v>
      </c>
      <c r="E9" s="543">
        <v>0</v>
      </c>
      <c r="F9" s="523">
        <f t="shared" si="0"/>
        <v>0</v>
      </c>
      <c r="G9" s="545"/>
    </row>
    <row r="10" spans="1:7" ht="12">
      <c r="A10" s="520" t="s">
        <v>2018</v>
      </c>
      <c r="B10" s="519" t="s">
        <v>2017</v>
      </c>
      <c r="C10" s="520" t="s">
        <v>1163</v>
      </c>
      <c r="D10" s="521">
        <v>8</v>
      </c>
      <c r="E10" s="543">
        <v>0</v>
      </c>
      <c r="F10" s="523">
        <f t="shared" si="0"/>
        <v>0</v>
      </c>
      <c r="G10" s="529"/>
    </row>
    <row r="11" spans="1:7" ht="12">
      <c r="A11" s="520" t="s">
        <v>2019</v>
      </c>
      <c r="B11" s="519" t="s">
        <v>2020</v>
      </c>
      <c r="C11" s="520" t="s">
        <v>1163</v>
      </c>
      <c r="D11" s="521">
        <v>12</v>
      </c>
      <c r="E11" s="543">
        <v>0</v>
      </c>
      <c r="F11" s="523">
        <f t="shared" si="0"/>
        <v>0</v>
      </c>
      <c r="G11" s="529"/>
    </row>
    <row r="12" spans="1:7" ht="12">
      <c r="A12" s="520" t="s">
        <v>2021</v>
      </c>
      <c r="B12" s="519" t="s">
        <v>2022</v>
      </c>
      <c r="C12" s="520" t="s">
        <v>1163</v>
      </c>
      <c r="D12" s="521">
        <v>2</v>
      </c>
      <c r="E12" s="543">
        <v>0</v>
      </c>
      <c r="F12" s="523">
        <f t="shared" si="0"/>
        <v>0</v>
      </c>
      <c r="G12" s="529"/>
    </row>
    <row r="13" spans="1:7" ht="12">
      <c r="A13" s="520" t="s">
        <v>2023</v>
      </c>
      <c r="B13" s="519" t="s">
        <v>2024</v>
      </c>
      <c r="C13" s="520" t="s">
        <v>1163</v>
      </c>
      <c r="D13" s="521">
        <v>2</v>
      </c>
      <c r="E13" s="543">
        <v>0</v>
      </c>
      <c r="F13" s="523">
        <f t="shared" si="0"/>
        <v>0</v>
      </c>
      <c r="G13" s="529"/>
    </row>
    <row r="14" spans="1:7" ht="12">
      <c r="A14" s="520" t="s">
        <v>2025</v>
      </c>
      <c r="B14" s="519" t="s">
        <v>2026</v>
      </c>
      <c r="C14" s="520" t="s">
        <v>1163</v>
      </c>
      <c r="D14" s="521">
        <v>2</v>
      </c>
      <c r="E14" s="543">
        <v>0</v>
      </c>
      <c r="F14" s="523">
        <f t="shared" si="0"/>
        <v>0</v>
      </c>
      <c r="G14" s="529"/>
    </row>
    <row r="15" spans="1:7" ht="12">
      <c r="A15" s="520" t="s">
        <v>2027</v>
      </c>
      <c r="B15" s="519" t="s">
        <v>2028</v>
      </c>
      <c r="C15" s="520" t="s">
        <v>1163</v>
      </c>
      <c r="D15" s="521">
        <v>6</v>
      </c>
      <c r="E15" s="543">
        <v>0</v>
      </c>
      <c r="F15" s="523">
        <f t="shared" si="0"/>
        <v>0</v>
      </c>
      <c r="G15" s="529"/>
    </row>
    <row r="16" spans="1:7" ht="12">
      <c r="A16" s="520" t="s">
        <v>2029</v>
      </c>
      <c r="B16" s="519" t="s">
        <v>2030</v>
      </c>
      <c r="C16" s="520" t="s">
        <v>1163</v>
      </c>
      <c r="D16" s="521">
        <v>6</v>
      </c>
      <c r="E16" s="543">
        <v>0</v>
      </c>
      <c r="F16" s="523">
        <f t="shared" si="0"/>
        <v>0</v>
      </c>
      <c r="G16" s="529"/>
    </row>
    <row r="17" spans="1:7" ht="12">
      <c r="A17" s="520" t="s">
        <v>2031</v>
      </c>
      <c r="B17" s="536" t="s">
        <v>2032</v>
      </c>
      <c r="C17" s="520" t="s">
        <v>1163</v>
      </c>
      <c r="D17" s="521">
        <v>4</v>
      </c>
      <c r="E17" s="543">
        <v>0</v>
      </c>
      <c r="F17" s="523">
        <f t="shared" si="0"/>
        <v>0</v>
      </c>
      <c r="G17" s="529"/>
    </row>
    <row r="18" spans="1:7" ht="12">
      <c r="A18" s="520" t="s">
        <v>2033</v>
      </c>
      <c r="B18" s="520" t="s">
        <v>2034</v>
      </c>
      <c r="C18" s="520" t="s">
        <v>1163</v>
      </c>
      <c r="D18" s="521">
        <v>6</v>
      </c>
      <c r="E18" s="543">
        <v>0</v>
      </c>
      <c r="F18" s="523">
        <f t="shared" si="0"/>
        <v>0</v>
      </c>
      <c r="G18" s="529"/>
    </row>
    <row r="19" spans="1:7" ht="12">
      <c r="A19" s="520" t="s">
        <v>2035</v>
      </c>
      <c r="B19" s="537" t="s">
        <v>2036</v>
      </c>
      <c r="C19" s="520" t="s">
        <v>1163</v>
      </c>
      <c r="D19" s="521">
        <v>2</v>
      </c>
      <c r="E19" s="543">
        <v>0</v>
      </c>
      <c r="F19" s="523">
        <f t="shared" si="0"/>
        <v>0</v>
      </c>
      <c r="G19" s="529"/>
    </row>
    <row r="20" spans="1:7" ht="12">
      <c r="A20" s="520" t="s">
        <v>2037</v>
      </c>
      <c r="B20" s="537" t="s">
        <v>2038</v>
      </c>
      <c r="C20" s="520" t="s">
        <v>1163</v>
      </c>
      <c r="D20" s="521">
        <v>6</v>
      </c>
      <c r="E20" s="543">
        <v>0</v>
      </c>
      <c r="F20" s="523">
        <f t="shared" si="0"/>
        <v>0</v>
      </c>
      <c r="G20" s="529"/>
    </row>
    <row r="21" spans="1:7" ht="12">
      <c r="A21" s="520" t="s">
        <v>2039</v>
      </c>
      <c r="B21" s="519" t="s">
        <v>2040</v>
      </c>
      <c r="C21" s="520" t="s">
        <v>1163</v>
      </c>
      <c r="D21" s="521">
        <v>4</v>
      </c>
      <c r="E21" s="543">
        <v>0</v>
      </c>
      <c r="F21" s="523">
        <f t="shared" si="0"/>
        <v>0</v>
      </c>
      <c r="G21" s="529"/>
    </row>
    <row r="22" spans="1:7" ht="12">
      <c r="A22" s="520" t="s">
        <v>2041</v>
      </c>
      <c r="B22" s="519" t="s">
        <v>2042</v>
      </c>
      <c r="C22" s="520" t="s">
        <v>1163</v>
      </c>
      <c r="D22" s="521">
        <v>3</v>
      </c>
      <c r="E22" s="543">
        <v>0</v>
      </c>
      <c r="F22" s="523">
        <f t="shared" si="0"/>
        <v>0</v>
      </c>
      <c r="G22" s="529"/>
    </row>
    <row r="23" spans="1:7" ht="12">
      <c r="A23" s="520" t="s">
        <v>2043</v>
      </c>
      <c r="B23" s="519" t="s">
        <v>2044</v>
      </c>
      <c r="C23" s="520" t="s">
        <v>1163</v>
      </c>
      <c r="D23" s="521">
        <v>3</v>
      </c>
      <c r="E23" s="543">
        <v>0</v>
      </c>
      <c r="F23" s="523">
        <f t="shared" si="0"/>
        <v>0</v>
      </c>
      <c r="G23" s="529"/>
    </row>
    <row r="24" spans="1:7" ht="12">
      <c r="A24" s="520" t="s">
        <v>2045</v>
      </c>
      <c r="B24" s="519" t="s">
        <v>2046</v>
      </c>
      <c r="C24" s="520" t="s">
        <v>1163</v>
      </c>
      <c r="D24" s="521">
        <v>2</v>
      </c>
      <c r="E24" s="543">
        <v>0</v>
      </c>
      <c r="F24" s="523">
        <f t="shared" si="0"/>
        <v>0</v>
      </c>
      <c r="G24" s="529"/>
    </row>
    <row r="25" spans="1:7" ht="12">
      <c r="A25" s="520" t="s">
        <v>2047</v>
      </c>
      <c r="B25" s="519" t="s">
        <v>2048</v>
      </c>
      <c r="C25" s="520" t="s">
        <v>1163</v>
      </c>
      <c r="D25" s="521">
        <v>1</v>
      </c>
      <c r="E25" s="543">
        <v>0</v>
      </c>
      <c r="F25" s="523">
        <f t="shared" si="0"/>
        <v>0</v>
      </c>
      <c r="G25" s="529"/>
    </row>
    <row r="26" spans="1:7" ht="12">
      <c r="A26" s="520" t="s">
        <v>2049</v>
      </c>
      <c r="B26" s="519" t="s">
        <v>2050</v>
      </c>
      <c r="C26" s="520" t="s">
        <v>1163</v>
      </c>
      <c r="D26" s="521">
        <v>36</v>
      </c>
      <c r="E26" s="543">
        <v>0</v>
      </c>
      <c r="F26" s="523">
        <f t="shared" si="0"/>
        <v>0</v>
      </c>
      <c r="G26" s="529"/>
    </row>
    <row r="27" spans="1:7" ht="12">
      <c r="A27" s="520" t="s">
        <v>2051</v>
      </c>
      <c r="B27" s="519" t="s">
        <v>2052</v>
      </c>
      <c r="C27" s="520" t="s">
        <v>1163</v>
      </c>
      <c r="D27" s="521">
        <v>21</v>
      </c>
      <c r="E27" s="543">
        <v>0</v>
      </c>
      <c r="F27" s="523">
        <f t="shared" si="0"/>
        <v>0</v>
      </c>
      <c r="G27" s="529"/>
    </row>
    <row r="28" spans="1:7" ht="12">
      <c r="A28" s="520" t="s">
        <v>2053</v>
      </c>
      <c r="B28" s="519" t="s">
        <v>2054</v>
      </c>
      <c r="C28" s="520" t="s">
        <v>1163</v>
      </c>
      <c r="D28" s="521">
        <v>43</v>
      </c>
      <c r="E28" s="543">
        <v>0</v>
      </c>
      <c r="F28" s="523">
        <f t="shared" si="0"/>
        <v>0</v>
      </c>
      <c r="G28" s="529"/>
    </row>
    <row r="29" spans="1:7" ht="12">
      <c r="A29" s="520" t="s">
        <v>2055</v>
      </c>
      <c r="B29" s="519" t="s">
        <v>2056</v>
      </c>
      <c r="C29" s="520" t="s">
        <v>1163</v>
      </c>
      <c r="D29" s="521">
        <v>15</v>
      </c>
      <c r="E29" s="543">
        <v>0</v>
      </c>
      <c r="F29" s="523">
        <f t="shared" si="0"/>
        <v>0</v>
      </c>
      <c r="G29" s="529"/>
    </row>
    <row r="30" spans="1:7" ht="12">
      <c r="A30" s="520" t="s">
        <v>2057</v>
      </c>
      <c r="B30" s="519" t="s">
        <v>2058</v>
      </c>
      <c r="C30" s="520" t="s">
        <v>1163</v>
      </c>
      <c r="D30" s="521">
        <v>1</v>
      </c>
      <c r="E30" s="543">
        <v>0</v>
      </c>
      <c r="F30" s="523">
        <f t="shared" si="0"/>
        <v>0</v>
      </c>
      <c r="G30" s="529"/>
    </row>
    <row r="31" spans="1:7" ht="12">
      <c r="A31" s="520" t="s">
        <v>2059</v>
      </c>
      <c r="B31" s="519" t="s">
        <v>2060</v>
      </c>
      <c r="C31" s="520" t="s">
        <v>1163</v>
      </c>
      <c r="D31" s="521">
        <v>1</v>
      </c>
      <c r="E31" s="543">
        <v>0</v>
      </c>
      <c r="F31" s="523">
        <f t="shared" si="0"/>
        <v>0</v>
      </c>
      <c r="G31" s="529"/>
    </row>
    <row r="32" spans="1:7" ht="12">
      <c r="A32" s="520" t="s">
        <v>2061</v>
      </c>
      <c r="B32" s="519" t="s">
        <v>2062</v>
      </c>
      <c r="C32" s="520" t="s">
        <v>1163</v>
      </c>
      <c r="D32" s="521">
        <v>1</v>
      </c>
      <c r="E32" s="543">
        <v>0</v>
      </c>
      <c r="F32" s="523">
        <f t="shared" si="0"/>
        <v>0</v>
      </c>
      <c r="G32" s="529"/>
    </row>
    <row r="33" spans="1:7" ht="12">
      <c r="A33" s="520" t="s">
        <v>2063</v>
      </c>
      <c r="B33" s="519" t="s">
        <v>2064</v>
      </c>
      <c r="C33" s="520" t="s">
        <v>1163</v>
      </c>
      <c r="D33" s="521">
        <v>1</v>
      </c>
      <c r="E33" s="543">
        <v>0</v>
      </c>
      <c r="F33" s="523">
        <f t="shared" si="0"/>
        <v>0</v>
      </c>
      <c r="G33" s="529"/>
    </row>
    <row r="34" spans="1:7" ht="12">
      <c r="A34" s="520" t="s">
        <v>2065</v>
      </c>
      <c r="B34" s="519" t="s">
        <v>2066</v>
      </c>
      <c r="C34" s="520" t="s">
        <v>1163</v>
      </c>
      <c r="D34" s="521">
        <v>2</v>
      </c>
      <c r="E34" s="543">
        <v>0</v>
      </c>
      <c r="F34" s="523">
        <f t="shared" si="0"/>
        <v>0</v>
      </c>
      <c r="G34" s="529"/>
    </row>
    <row r="35" spans="1:7" ht="12">
      <c r="A35" s="520" t="s">
        <v>2067</v>
      </c>
      <c r="B35" s="519" t="s">
        <v>2068</v>
      </c>
      <c r="C35" s="520" t="s">
        <v>1163</v>
      </c>
      <c r="D35" s="521">
        <v>1</v>
      </c>
      <c r="E35" s="543">
        <v>0</v>
      </c>
      <c r="F35" s="523">
        <f t="shared" si="0"/>
        <v>0</v>
      </c>
      <c r="G35" s="529"/>
    </row>
    <row r="36" spans="1:7" ht="12">
      <c r="A36" s="509"/>
      <c r="B36" s="508" t="s">
        <v>2069</v>
      </c>
      <c r="C36" s="509"/>
      <c r="D36" s="510"/>
      <c r="E36" s="546"/>
      <c r="F36" s="511">
        <f>SUM(F2:F35)</f>
        <v>0</v>
      </c>
      <c r="G36" s="529"/>
    </row>
    <row r="37" spans="1:7" ht="12">
      <c r="A37" s="520"/>
      <c r="B37" s="519"/>
      <c r="C37" s="520"/>
      <c r="D37" s="521"/>
      <c r="E37" s="538"/>
      <c r="F37" s="538"/>
      <c r="G37" s="529"/>
    </row>
    <row r="38" spans="1:7" ht="12">
      <c r="A38" s="547"/>
      <c r="B38" s="548"/>
      <c r="C38" s="547"/>
      <c r="D38" s="549"/>
      <c r="E38" s="549"/>
      <c r="F38" s="529"/>
      <c r="G38" s="529"/>
    </row>
  </sheetData>
  <sheetProtection algorithmName="SHA-512" hashValue="ClHVh6bgYBuw4Q7lCTRd/Tw5iCjLZJZKot7pIalkZfyK0U7+7psiOCoWwFRvGd6fPNx6cts3JHfIQyR026SNrQ==" saltValue="Vr4NRFD4sRu77i4VrvaCkw==" spinCount="100000" sheet="1" objects="1" scenarios="1" selectLockedCells="1"/>
  <printOptions/>
  <pageMargins left="0.7875" right="0.39375" top="0.5902777777777778" bottom="0.5902777777777778" header="0.31527777777777777" footer="0.31527777777777777"/>
  <pageSetup fitToHeight="0" fitToWidth="1" horizontalDpi="300" verticalDpi="300" orientation="portrait" paperSize="9" scale="94" r:id="rId1"/>
  <headerFooter alignWithMargins="0">
    <oddHeader>&amp;C&amp;F</oddHead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showGridLines="0" workbookViewId="0" topLeftCell="A3">
      <selection activeCell="L53" sqref="L53:L54"/>
    </sheetView>
  </sheetViews>
  <sheetFormatPr defaultColWidth="9.140625" defaultRowHeight="12"/>
  <cols>
    <col min="1" max="1" width="5.00390625" style="103" customWidth="1"/>
    <col min="2" max="2" width="64.7109375" style="103" customWidth="1"/>
    <col min="3" max="3" width="5.421875" style="103" customWidth="1"/>
    <col min="4" max="4" width="8.140625" style="103" customWidth="1"/>
    <col min="5" max="5" width="9.7109375" style="103" customWidth="1"/>
    <col min="6" max="6" width="11.28125" style="103" customWidth="1"/>
    <col min="7" max="256" width="9.28125" style="103" customWidth="1"/>
    <col min="257" max="257" width="5.00390625" style="103" customWidth="1"/>
    <col min="258" max="258" width="64.7109375" style="103" customWidth="1"/>
    <col min="259" max="259" width="5.421875" style="103" customWidth="1"/>
    <col min="260" max="260" width="8.140625" style="103" customWidth="1"/>
    <col min="261" max="261" width="9.7109375" style="103" customWidth="1"/>
    <col min="262" max="262" width="11.28125" style="103" customWidth="1"/>
    <col min="263" max="512" width="9.28125" style="103" customWidth="1"/>
    <col min="513" max="513" width="5.00390625" style="103" customWidth="1"/>
    <col min="514" max="514" width="64.7109375" style="103" customWidth="1"/>
    <col min="515" max="515" width="5.421875" style="103" customWidth="1"/>
    <col min="516" max="516" width="8.140625" style="103" customWidth="1"/>
    <col min="517" max="517" width="9.7109375" style="103" customWidth="1"/>
    <col min="518" max="518" width="11.28125" style="103" customWidth="1"/>
    <col min="519" max="768" width="9.28125" style="103" customWidth="1"/>
    <col min="769" max="769" width="5.00390625" style="103" customWidth="1"/>
    <col min="770" max="770" width="64.7109375" style="103" customWidth="1"/>
    <col min="771" max="771" width="5.421875" style="103" customWidth="1"/>
    <col min="772" max="772" width="8.140625" style="103" customWidth="1"/>
    <col min="773" max="773" width="9.7109375" style="103" customWidth="1"/>
    <col min="774" max="774" width="11.28125" style="103" customWidth="1"/>
    <col min="775" max="1024" width="9.28125" style="103" customWidth="1"/>
    <col min="1025" max="1025" width="5.00390625" style="103" customWidth="1"/>
    <col min="1026" max="1026" width="64.7109375" style="103" customWidth="1"/>
    <col min="1027" max="1027" width="5.421875" style="103" customWidth="1"/>
    <col min="1028" max="1028" width="8.140625" style="103" customWidth="1"/>
    <col min="1029" max="1029" width="9.7109375" style="103" customWidth="1"/>
    <col min="1030" max="1030" width="11.28125" style="103" customWidth="1"/>
    <col min="1031" max="1280" width="9.28125" style="103" customWidth="1"/>
    <col min="1281" max="1281" width="5.00390625" style="103" customWidth="1"/>
    <col min="1282" max="1282" width="64.7109375" style="103" customWidth="1"/>
    <col min="1283" max="1283" width="5.421875" style="103" customWidth="1"/>
    <col min="1284" max="1284" width="8.140625" style="103" customWidth="1"/>
    <col min="1285" max="1285" width="9.7109375" style="103" customWidth="1"/>
    <col min="1286" max="1286" width="11.28125" style="103" customWidth="1"/>
    <col min="1287" max="1536" width="9.28125" style="103" customWidth="1"/>
    <col min="1537" max="1537" width="5.00390625" style="103" customWidth="1"/>
    <col min="1538" max="1538" width="64.7109375" style="103" customWidth="1"/>
    <col min="1539" max="1539" width="5.421875" style="103" customWidth="1"/>
    <col min="1540" max="1540" width="8.140625" style="103" customWidth="1"/>
    <col min="1541" max="1541" width="9.7109375" style="103" customWidth="1"/>
    <col min="1542" max="1542" width="11.28125" style="103" customWidth="1"/>
    <col min="1543" max="1792" width="9.28125" style="103" customWidth="1"/>
    <col min="1793" max="1793" width="5.00390625" style="103" customWidth="1"/>
    <col min="1794" max="1794" width="64.7109375" style="103" customWidth="1"/>
    <col min="1795" max="1795" width="5.421875" style="103" customWidth="1"/>
    <col min="1796" max="1796" width="8.140625" style="103" customWidth="1"/>
    <col min="1797" max="1797" width="9.7109375" style="103" customWidth="1"/>
    <col min="1798" max="1798" width="11.28125" style="103" customWidth="1"/>
    <col min="1799" max="2048" width="9.28125" style="103" customWidth="1"/>
    <col min="2049" max="2049" width="5.00390625" style="103" customWidth="1"/>
    <col min="2050" max="2050" width="64.7109375" style="103" customWidth="1"/>
    <col min="2051" max="2051" width="5.421875" style="103" customWidth="1"/>
    <col min="2052" max="2052" width="8.140625" style="103" customWidth="1"/>
    <col min="2053" max="2053" width="9.7109375" style="103" customWidth="1"/>
    <col min="2054" max="2054" width="11.28125" style="103" customWidth="1"/>
    <col min="2055" max="2304" width="9.28125" style="103" customWidth="1"/>
    <col min="2305" max="2305" width="5.00390625" style="103" customWidth="1"/>
    <col min="2306" max="2306" width="64.7109375" style="103" customWidth="1"/>
    <col min="2307" max="2307" width="5.421875" style="103" customWidth="1"/>
    <col min="2308" max="2308" width="8.140625" style="103" customWidth="1"/>
    <col min="2309" max="2309" width="9.7109375" style="103" customWidth="1"/>
    <col min="2310" max="2310" width="11.28125" style="103" customWidth="1"/>
    <col min="2311" max="2560" width="9.28125" style="103" customWidth="1"/>
    <col min="2561" max="2561" width="5.00390625" style="103" customWidth="1"/>
    <col min="2562" max="2562" width="64.7109375" style="103" customWidth="1"/>
    <col min="2563" max="2563" width="5.421875" style="103" customWidth="1"/>
    <col min="2564" max="2564" width="8.140625" style="103" customWidth="1"/>
    <col min="2565" max="2565" width="9.7109375" style="103" customWidth="1"/>
    <col min="2566" max="2566" width="11.28125" style="103" customWidth="1"/>
    <col min="2567" max="2816" width="9.28125" style="103" customWidth="1"/>
    <col min="2817" max="2817" width="5.00390625" style="103" customWidth="1"/>
    <col min="2818" max="2818" width="64.7109375" style="103" customWidth="1"/>
    <col min="2819" max="2819" width="5.421875" style="103" customWidth="1"/>
    <col min="2820" max="2820" width="8.140625" style="103" customWidth="1"/>
    <col min="2821" max="2821" width="9.7109375" style="103" customWidth="1"/>
    <col min="2822" max="2822" width="11.28125" style="103" customWidth="1"/>
    <col min="2823" max="3072" width="9.28125" style="103" customWidth="1"/>
    <col min="3073" max="3073" width="5.00390625" style="103" customWidth="1"/>
    <col min="3074" max="3074" width="64.7109375" style="103" customWidth="1"/>
    <col min="3075" max="3075" width="5.421875" style="103" customWidth="1"/>
    <col min="3076" max="3076" width="8.140625" style="103" customWidth="1"/>
    <col min="3077" max="3077" width="9.7109375" style="103" customWidth="1"/>
    <col min="3078" max="3078" width="11.28125" style="103" customWidth="1"/>
    <col min="3079" max="3328" width="9.28125" style="103" customWidth="1"/>
    <col min="3329" max="3329" width="5.00390625" style="103" customWidth="1"/>
    <col min="3330" max="3330" width="64.7109375" style="103" customWidth="1"/>
    <col min="3331" max="3331" width="5.421875" style="103" customWidth="1"/>
    <col min="3332" max="3332" width="8.140625" style="103" customWidth="1"/>
    <col min="3333" max="3333" width="9.7109375" style="103" customWidth="1"/>
    <col min="3334" max="3334" width="11.28125" style="103" customWidth="1"/>
    <col min="3335" max="3584" width="9.28125" style="103" customWidth="1"/>
    <col min="3585" max="3585" width="5.00390625" style="103" customWidth="1"/>
    <col min="3586" max="3586" width="64.7109375" style="103" customWidth="1"/>
    <col min="3587" max="3587" width="5.421875" style="103" customWidth="1"/>
    <col min="3588" max="3588" width="8.140625" style="103" customWidth="1"/>
    <col min="3589" max="3589" width="9.7109375" style="103" customWidth="1"/>
    <col min="3590" max="3590" width="11.28125" style="103" customWidth="1"/>
    <col min="3591" max="3840" width="9.28125" style="103" customWidth="1"/>
    <col min="3841" max="3841" width="5.00390625" style="103" customWidth="1"/>
    <col min="3842" max="3842" width="64.7109375" style="103" customWidth="1"/>
    <col min="3843" max="3843" width="5.421875" style="103" customWidth="1"/>
    <col min="3844" max="3844" width="8.140625" style="103" customWidth="1"/>
    <col min="3845" max="3845" width="9.7109375" style="103" customWidth="1"/>
    <col min="3846" max="3846" width="11.28125" style="103" customWidth="1"/>
    <col min="3847" max="4096" width="9.28125" style="103" customWidth="1"/>
    <col min="4097" max="4097" width="5.00390625" style="103" customWidth="1"/>
    <col min="4098" max="4098" width="64.7109375" style="103" customWidth="1"/>
    <col min="4099" max="4099" width="5.421875" style="103" customWidth="1"/>
    <col min="4100" max="4100" width="8.140625" style="103" customWidth="1"/>
    <col min="4101" max="4101" width="9.7109375" style="103" customWidth="1"/>
    <col min="4102" max="4102" width="11.28125" style="103" customWidth="1"/>
    <col min="4103" max="4352" width="9.28125" style="103" customWidth="1"/>
    <col min="4353" max="4353" width="5.00390625" style="103" customWidth="1"/>
    <col min="4354" max="4354" width="64.7109375" style="103" customWidth="1"/>
    <col min="4355" max="4355" width="5.421875" style="103" customWidth="1"/>
    <col min="4356" max="4356" width="8.140625" style="103" customWidth="1"/>
    <col min="4357" max="4357" width="9.7109375" style="103" customWidth="1"/>
    <col min="4358" max="4358" width="11.28125" style="103" customWidth="1"/>
    <col min="4359" max="4608" width="9.28125" style="103" customWidth="1"/>
    <col min="4609" max="4609" width="5.00390625" style="103" customWidth="1"/>
    <col min="4610" max="4610" width="64.7109375" style="103" customWidth="1"/>
    <col min="4611" max="4611" width="5.421875" style="103" customWidth="1"/>
    <col min="4612" max="4612" width="8.140625" style="103" customWidth="1"/>
    <col min="4613" max="4613" width="9.7109375" style="103" customWidth="1"/>
    <col min="4614" max="4614" width="11.28125" style="103" customWidth="1"/>
    <col min="4615" max="4864" width="9.28125" style="103" customWidth="1"/>
    <col min="4865" max="4865" width="5.00390625" style="103" customWidth="1"/>
    <col min="4866" max="4866" width="64.7109375" style="103" customWidth="1"/>
    <col min="4867" max="4867" width="5.421875" style="103" customWidth="1"/>
    <col min="4868" max="4868" width="8.140625" style="103" customWidth="1"/>
    <col min="4869" max="4869" width="9.7109375" style="103" customWidth="1"/>
    <col min="4870" max="4870" width="11.28125" style="103" customWidth="1"/>
    <col min="4871" max="5120" width="9.28125" style="103" customWidth="1"/>
    <col min="5121" max="5121" width="5.00390625" style="103" customWidth="1"/>
    <col min="5122" max="5122" width="64.7109375" style="103" customWidth="1"/>
    <col min="5123" max="5123" width="5.421875" style="103" customWidth="1"/>
    <col min="5124" max="5124" width="8.140625" style="103" customWidth="1"/>
    <col min="5125" max="5125" width="9.7109375" style="103" customWidth="1"/>
    <col min="5126" max="5126" width="11.28125" style="103" customWidth="1"/>
    <col min="5127" max="5376" width="9.28125" style="103" customWidth="1"/>
    <col min="5377" max="5377" width="5.00390625" style="103" customWidth="1"/>
    <col min="5378" max="5378" width="64.7109375" style="103" customWidth="1"/>
    <col min="5379" max="5379" width="5.421875" style="103" customWidth="1"/>
    <col min="5380" max="5380" width="8.140625" style="103" customWidth="1"/>
    <col min="5381" max="5381" width="9.7109375" style="103" customWidth="1"/>
    <col min="5382" max="5382" width="11.28125" style="103" customWidth="1"/>
    <col min="5383" max="5632" width="9.28125" style="103" customWidth="1"/>
    <col min="5633" max="5633" width="5.00390625" style="103" customWidth="1"/>
    <col min="5634" max="5634" width="64.7109375" style="103" customWidth="1"/>
    <col min="5635" max="5635" width="5.421875" style="103" customWidth="1"/>
    <col min="5636" max="5636" width="8.140625" style="103" customWidth="1"/>
    <col min="5637" max="5637" width="9.7109375" style="103" customWidth="1"/>
    <col min="5638" max="5638" width="11.28125" style="103" customWidth="1"/>
    <col min="5639" max="5888" width="9.28125" style="103" customWidth="1"/>
    <col min="5889" max="5889" width="5.00390625" style="103" customWidth="1"/>
    <col min="5890" max="5890" width="64.7109375" style="103" customWidth="1"/>
    <col min="5891" max="5891" width="5.421875" style="103" customWidth="1"/>
    <col min="5892" max="5892" width="8.140625" style="103" customWidth="1"/>
    <col min="5893" max="5893" width="9.7109375" style="103" customWidth="1"/>
    <col min="5894" max="5894" width="11.28125" style="103" customWidth="1"/>
    <col min="5895" max="6144" width="9.28125" style="103" customWidth="1"/>
    <col min="6145" max="6145" width="5.00390625" style="103" customWidth="1"/>
    <col min="6146" max="6146" width="64.7109375" style="103" customWidth="1"/>
    <col min="6147" max="6147" width="5.421875" style="103" customWidth="1"/>
    <col min="6148" max="6148" width="8.140625" style="103" customWidth="1"/>
    <col min="6149" max="6149" width="9.7109375" style="103" customWidth="1"/>
    <col min="6150" max="6150" width="11.28125" style="103" customWidth="1"/>
    <col min="6151" max="6400" width="9.28125" style="103" customWidth="1"/>
    <col min="6401" max="6401" width="5.00390625" style="103" customWidth="1"/>
    <col min="6402" max="6402" width="64.7109375" style="103" customWidth="1"/>
    <col min="6403" max="6403" width="5.421875" style="103" customWidth="1"/>
    <col min="6404" max="6404" width="8.140625" style="103" customWidth="1"/>
    <col min="6405" max="6405" width="9.7109375" style="103" customWidth="1"/>
    <col min="6406" max="6406" width="11.28125" style="103" customWidth="1"/>
    <col min="6407" max="6656" width="9.28125" style="103" customWidth="1"/>
    <col min="6657" max="6657" width="5.00390625" style="103" customWidth="1"/>
    <col min="6658" max="6658" width="64.7109375" style="103" customWidth="1"/>
    <col min="6659" max="6659" width="5.421875" style="103" customWidth="1"/>
    <col min="6660" max="6660" width="8.140625" style="103" customWidth="1"/>
    <col min="6661" max="6661" width="9.7109375" style="103" customWidth="1"/>
    <col min="6662" max="6662" width="11.28125" style="103" customWidth="1"/>
    <col min="6663" max="6912" width="9.28125" style="103" customWidth="1"/>
    <col min="6913" max="6913" width="5.00390625" style="103" customWidth="1"/>
    <col min="6914" max="6914" width="64.7109375" style="103" customWidth="1"/>
    <col min="6915" max="6915" width="5.421875" style="103" customWidth="1"/>
    <col min="6916" max="6916" width="8.140625" style="103" customWidth="1"/>
    <col min="6917" max="6917" width="9.7109375" style="103" customWidth="1"/>
    <col min="6918" max="6918" width="11.28125" style="103" customWidth="1"/>
    <col min="6919" max="7168" width="9.28125" style="103" customWidth="1"/>
    <col min="7169" max="7169" width="5.00390625" style="103" customWidth="1"/>
    <col min="7170" max="7170" width="64.7109375" style="103" customWidth="1"/>
    <col min="7171" max="7171" width="5.421875" style="103" customWidth="1"/>
    <col min="7172" max="7172" width="8.140625" style="103" customWidth="1"/>
    <col min="7173" max="7173" width="9.7109375" style="103" customWidth="1"/>
    <col min="7174" max="7174" width="11.28125" style="103" customWidth="1"/>
    <col min="7175" max="7424" width="9.28125" style="103" customWidth="1"/>
    <col min="7425" max="7425" width="5.00390625" style="103" customWidth="1"/>
    <col min="7426" max="7426" width="64.7109375" style="103" customWidth="1"/>
    <col min="7427" max="7427" width="5.421875" style="103" customWidth="1"/>
    <col min="7428" max="7428" width="8.140625" style="103" customWidth="1"/>
    <col min="7429" max="7429" width="9.7109375" style="103" customWidth="1"/>
    <col min="7430" max="7430" width="11.28125" style="103" customWidth="1"/>
    <col min="7431" max="7680" width="9.28125" style="103" customWidth="1"/>
    <col min="7681" max="7681" width="5.00390625" style="103" customWidth="1"/>
    <col min="7682" max="7682" width="64.7109375" style="103" customWidth="1"/>
    <col min="7683" max="7683" width="5.421875" style="103" customWidth="1"/>
    <col min="7684" max="7684" width="8.140625" style="103" customWidth="1"/>
    <col min="7685" max="7685" width="9.7109375" style="103" customWidth="1"/>
    <col min="7686" max="7686" width="11.28125" style="103" customWidth="1"/>
    <col min="7687" max="7936" width="9.28125" style="103" customWidth="1"/>
    <col min="7937" max="7937" width="5.00390625" style="103" customWidth="1"/>
    <col min="7938" max="7938" width="64.7109375" style="103" customWidth="1"/>
    <col min="7939" max="7939" width="5.421875" style="103" customWidth="1"/>
    <col min="7940" max="7940" width="8.140625" style="103" customWidth="1"/>
    <col min="7941" max="7941" width="9.7109375" style="103" customWidth="1"/>
    <col min="7942" max="7942" width="11.28125" style="103" customWidth="1"/>
    <col min="7943" max="8192" width="9.28125" style="103" customWidth="1"/>
    <col min="8193" max="8193" width="5.00390625" style="103" customWidth="1"/>
    <col min="8194" max="8194" width="64.7109375" style="103" customWidth="1"/>
    <col min="8195" max="8195" width="5.421875" style="103" customWidth="1"/>
    <col min="8196" max="8196" width="8.140625" style="103" customWidth="1"/>
    <col min="8197" max="8197" width="9.7109375" style="103" customWidth="1"/>
    <col min="8198" max="8198" width="11.28125" style="103" customWidth="1"/>
    <col min="8199" max="8448" width="9.28125" style="103" customWidth="1"/>
    <col min="8449" max="8449" width="5.00390625" style="103" customWidth="1"/>
    <col min="8450" max="8450" width="64.7109375" style="103" customWidth="1"/>
    <col min="8451" max="8451" width="5.421875" style="103" customWidth="1"/>
    <col min="8452" max="8452" width="8.140625" style="103" customWidth="1"/>
    <col min="8453" max="8453" width="9.7109375" style="103" customWidth="1"/>
    <col min="8454" max="8454" width="11.28125" style="103" customWidth="1"/>
    <col min="8455" max="8704" width="9.28125" style="103" customWidth="1"/>
    <col min="8705" max="8705" width="5.00390625" style="103" customWidth="1"/>
    <col min="8706" max="8706" width="64.7109375" style="103" customWidth="1"/>
    <col min="8707" max="8707" width="5.421875" style="103" customWidth="1"/>
    <col min="8708" max="8708" width="8.140625" style="103" customWidth="1"/>
    <col min="8709" max="8709" width="9.7109375" style="103" customWidth="1"/>
    <col min="8710" max="8710" width="11.28125" style="103" customWidth="1"/>
    <col min="8711" max="8960" width="9.28125" style="103" customWidth="1"/>
    <col min="8961" max="8961" width="5.00390625" style="103" customWidth="1"/>
    <col min="8962" max="8962" width="64.7109375" style="103" customWidth="1"/>
    <col min="8963" max="8963" width="5.421875" style="103" customWidth="1"/>
    <col min="8964" max="8964" width="8.140625" style="103" customWidth="1"/>
    <col min="8965" max="8965" width="9.7109375" style="103" customWidth="1"/>
    <col min="8966" max="8966" width="11.28125" style="103" customWidth="1"/>
    <col min="8967" max="9216" width="9.28125" style="103" customWidth="1"/>
    <col min="9217" max="9217" width="5.00390625" style="103" customWidth="1"/>
    <col min="9218" max="9218" width="64.7109375" style="103" customWidth="1"/>
    <col min="9219" max="9219" width="5.421875" style="103" customWidth="1"/>
    <col min="9220" max="9220" width="8.140625" style="103" customWidth="1"/>
    <col min="9221" max="9221" width="9.7109375" style="103" customWidth="1"/>
    <col min="9222" max="9222" width="11.28125" style="103" customWidth="1"/>
    <col min="9223" max="9472" width="9.28125" style="103" customWidth="1"/>
    <col min="9473" max="9473" width="5.00390625" style="103" customWidth="1"/>
    <col min="9474" max="9474" width="64.7109375" style="103" customWidth="1"/>
    <col min="9475" max="9475" width="5.421875" style="103" customWidth="1"/>
    <col min="9476" max="9476" width="8.140625" style="103" customWidth="1"/>
    <col min="9477" max="9477" width="9.7109375" style="103" customWidth="1"/>
    <col min="9478" max="9478" width="11.28125" style="103" customWidth="1"/>
    <col min="9479" max="9728" width="9.28125" style="103" customWidth="1"/>
    <col min="9729" max="9729" width="5.00390625" style="103" customWidth="1"/>
    <col min="9730" max="9730" width="64.7109375" style="103" customWidth="1"/>
    <col min="9731" max="9731" width="5.421875" style="103" customWidth="1"/>
    <col min="9732" max="9732" width="8.140625" style="103" customWidth="1"/>
    <col min="9733" max="9733" width="9.7109375" style="103" customWidth="1"/>
    <col min="9734" max="9734" width="11.28125" style="103" customWidth="1"/>
    <col min="9735" max="9984" width="9.28125" style="103" customWidth="1"/>
    <col min="9985" max="9985" width="5.00390625" style="103" customWidth="1"/>
    <col min="9986" max="9986" width="64.7109375" style="103" customWidth="1"/>
    <col min="9987" max="9987" width="5.421875" style="103" customWidth="1"/>
    <col min="9988" max="9988" width="8.140625" style="103" customWidth="1"/>
    <col min="9989" max="9989" width="9.7109375" style="103" customWidth="1"/>
    <col min="9990" max="9990" width="11.28125" style="103" customWidth="1"/>
    <col min="9991" max="10240" width="9.28125" style="103" customWidth="1"/>
    <col min="10241" max="10241" width="5.00390625" style="103" customWidth="1"/>
    <col min="10242" max="10242" width="64.7109375" style="103" customWidth="1"/>
    <col min="10243" max="10243" width="5.421875" style="103" customWidth="1"/>
    <col min="10244" max="10244" width="8.140625" style="103" customWidth="1"/>
    <col min="10245" max="10245" width="9.7109375" style="103" customWidth="1"/>
    <col min="10246" max="10246" width="11.28125" style="103" customWidth="1"/>
    <col min="10247" max="10496" width="9.28125" style="103" customWidth="1"/>
    <col min="10497" max="10497" width="5.00390625" style="103" customWidth="1"/>
    <col min="10498" max="10498" width="64.7109375" style="103" customWidth="1"/>
    <col min="10499" max="10499" width="5.421875" style="103" customWidth="1"/>
    <col min="10500" max="10500" width="8.140625" style="103" customWidth="1"/>
    <col min="10501" max="10501" width="9.7109375" style="103" customWidth="1"/>
    <col min="10502" max="10502" width="11.28125" style="103" customWidth="1"/>
    <col min="10503" max="10752" width="9.28125" style="103" customWidth="1"/>
    <col min="10753" max="10753" width="5.00390625" style="103" customWidth="1"/>
    <col min="10754" max="10754" width="64.7109375" style="103" customWidth="1"/>
    <col min="10755" max="10755" width="5.421875" style="103" customWidth="1"/>
    <col min="10756" max="10756" width="8.140625" style="103" customWidth="1"/>
    <col min="10757" max="10757" width="9.7109375" style="103" customWidth="1"/>
    <col min="10758" max="10758" width="11.28125" style="103" customWidth="1"/>
    <col min="10759" max="11008" width="9.28125" style="103" customWidth="1"/>
    <col min="11009" max="11009" width="5.00390625" style="103" customWidth="1"/>
    <col min="11010" max="11010" width="64.7109375" style="103" customWidth="1"/>
    <col min="11011" max="11011" width="5.421875" style="103" customWidth="1"/>
    <col min="11012" max="11012" width="8.140625" style="103" customWidth="1"/>
    <col min="11013" max="11013" width="9.7109375" style="103" customWidth="1"/>
    <col min="11014" max="11014" width="11.28125" style="103" customWidth="1"/>
    <col min="11015" max="11264" width="9.28125" style="103" customWidth="1"/>
    <col min="11265" max="11265" width="5.00390625" style="103" customWidth="1"/>
    <col min="11266" max="11266" width="64.7109375" style="103" customWidth="1"/>
    <col min="11267" max="11267" width="5.421875" style="103" customWidth="1"/>
    <col min="11268" max="11268" width="8.140625" style="103" customWidth="1"/>
    <col min="11269" max="11269" width="9.7109375" style="103" customWidth="1"/>
    <col min="11270" max="11270" width="11.28125" style="103" customWidth="1"/>
    <col min="11271" max="11520" width="9.28125" style="103" customWidth="1"/>
    <col min="11521" max="11521" width="5.00390625" style="103" customWidth="1"/>
    <col min="11522" max="11522" width="64.7109375" style="103" customWidth="1"/>
    <col min="11523" max="11523" width="5.421875" style="103" customWidth="1"/>
    <col min="11524" max="11524" width="8.140625" style="103" customWidth="1"/>
    <col min="11525" max="11525" width="9.7109375" style="103" customWidth="1"/>
    <col min="11526" max="11526" width="11.28125" style="103" customWidth="1"/>
    <col min="11527" max="11776" width="9.28125" style="103" customWidth="1"/>
    <col min="11777" max="11777" width="5.00390625" style="103" customWidth="1"/>
    <col min="11778" max="11778" width="64.7109375" style="103" customWidth="1"/>
    <col min="11779" max="11779" width="5.421875" style="103" customWidth="1"/>
    <col min="11780" max="11780" width="8.140625" style="103" customWidth="1"/>
    <col min="11781" max="11781" width="9.7109375" style="103" customWidth="1"/>
    <col min="11782" max="11782" width="11.28125" style="103" customWidth="1"/>
    <col min="11783" max="12032" width="9.28125" style="103" customWidth="1"/>
    <col min="12033" max="12033" width="5.00390625" style="103" customWidth="1"/>
    <col min="12034" max="12034" width="64.7109375" style="103" customWidth="1"/>
    <col min="12035" max="12035" width="5.421875" style="103" customWidth="1"/>
    <col min="12036" max="12036" width="8.140625" style="103" customWidth="1"/>
    <col min="12037" max="12037" width="9.7109375" style="103" customWidth="1"/>
    <col min="12038" max="12038" width="11.28125" style="103" customWidth="1"/>
    <col min="12039" max="12288" width="9.28125" style="103" customWidth="1"/>
    <col min="12289" max="12289" width="5.00390625" style="103" customWidth="1"/>
    <col min="12290" max="12290" width="64.7109375" style="103" customWidth="1"/>
    <col min="12291" max="12291" width="5.421875" style="103" customWidth="1"/>
    <col min="12292" max="12292" width="8.140625" style="103" customWidth="1"/>
    <col min="12293" max="12293" width="9.7109375" style="103" customWidth="1"/>
    <col min="12294" max="12294" width="11.28125" style="103" customWidth="1"/>
    <col min="12295" max="12544" width="9.28125" style="103" customWidth="1"/>
    <col min="12545" max="12545" width="5.00390625" style="103" customWidth="1"/>
    <col min="12546" max="12546" width="64.7109375" style="103" customWidth="1"/>
    <col min="12547" max="12547" width="5.421875" style="103" customWidth="1"/>
    <col min="12548" max="12548" width="8.140625" style="103" customWidth="1"/>
    <col min="12549" max="12549" width="9.7109375" style="103" customWidth="1"/>
    <col min="12550" max="12550" width="11.28125" style="103" customWidth="1"/>
    <col min="12551" max="12800" width="9.28125" style="103" customWidth="1"/>
    <col min="12801" max="12801" width="5.00390625" style="103" customWidth="1"/>
    <col min="12802" max="12802" width="64.7109375" style="103" customWidth="1"/>
    <col min="12803" max="12803" width="5.421875" style="103" customWidth="1"/>
    <col min="12804" max="12804" width="8.140625" style="103" customWidth="1"/>
    <col min="12805" max="12805" width="9.7109375" style="103" customWidth="1"/>
    <col min="12806" max="12806" width="11.28125" style="103" customWidth="1"/>
    <col min="12807" max="13056" width="9.28125" style="103" customWidth="1"/>
    <col min="13057" max="13057" width="5.00390625" style="103" customWidth="1"/>
    <col min="13058" max="13058" width="64.7109375" style="103" customWidth="1"/>
    <col min="13059" max="13059" width="5.421875" style="103" customWidth="1"/>
    <col min="13060" max="13060" width="8.140625" style="103" customWidth="1"/>
    <col min="13061" max="13061" width="9.7109375" style="103" customWidth="1"/>
    <col min="13062" max="13062" width="11.28125" style="103" customWidth="1"/>
    <col min="13063" max="13312" width="9.28125" style="103" customWidth="1"/>
    <col min="13313" max="13313" width="5.00390625" style="103" customWidth="1"/>
    <col min="13314" max="13314" width="64.7109375" style="103" customWidth="1"/>
    <col min="13315" max="13315" width="5.421875" style="103" customWidth="1"/>
    <col min="13316" max="13316" width="8.140625" style="103" customWidth="1"/>
    <col min="13317" max="13317" width="9.7109375" style="103" customWidth="1"/>
    <col min="13318" max="13318" width="11.28125" style="103" customWidth="1"/>
    <col min="13319" max="13568" width="9.28125" style="103" customWidth="1"/>
    <col min="13569" max="13569" width="5.00390625" style="103" customWidth="1"/>
    <col min="13570" max="13570" width="64.7109375" style="103" customWidth="1"/>
    <col min="13571" max="13571" width="5.421875" style="103" customWidth="1"/>
    <col min="13572" max="13572" width="8.140625" style="103" customWidth="1"/>
    <col min="13573" max="13573" width="9.7109375" style="103" customWidth="1"/>
    <col min="13574" max="13574" width="11.28125" style="103" customWidth="1"/>
    <col min="13575" max="13824" width="9.28125" style="103" customWidth="1"/>
    <col min="13825" max="13825" width="5.00390625" style="103" customWidth="1"/>
    <col min="13826" max="13826" width="64.7109375" style="103" customWidth="1"/>
    <col min="13827" max="13827" width="5.421875" style="103" customWidth="1"/>
    <col min="13828" max="13828" width="8.140625" style="103" customWidth="1"/>
    <col min="13829" max="13829" width="9.7109375" style="103" customWidth="1"/>
    <col min="13830" max="13830" width="11.28125" style="103" customWidth="1"/>
    <col min="13831" max="14080" width="9.28125" style="103" customWidth="1"/>
    <col min="14081" max="14081" width="5.00390625" style="103" customWidth="1"/>
    <col min="14082" max="14082" width="64.7109375" style="103" customWidth="1"/>
    <col min="14083" max="14083" width="5.421875" style="103" customWidth="1"/>
    <col min="14084" max="14084" width="8.140625" style="103" customWidth="1"/>
    <col min="14085" max="14085" width="9.7109375" style="103" customWidth="1"/>
    <col min="14086" max="14086" width="11.28125" style="103" customWidth="1"/>
    <col min="14087" max="14336" width="9.28125" style="103" customWidth="1"/>
    <col min="14337" max="14337" width="5.00390625" style="103" customWidth="1"/>
    <col min="14338" max="14338" width="64.7109375" style="103" customWidth="1"/>
    <col min="14339" max="14339" width="5.421875" style="103" customWidth="1"/>
    <col min="14340" max="14340" width="8.140625" style="103" customWidth="1"/>
    <col min="14341" max="14341" width="9.7109375" style="103" customWidth="1"/>
    <col min="14342" max="14342" width="11.28125" style="103" customWidth="1"/>
    <col min="14343" max="14592" width="9.28125" style="103" customWidth="1"/>
    <col min="14593" max="14593" width="5.00390625" style="103" customWidth="1"/>
    <col min="14594" max="14594" width="64.7109375" style="103" customWidth="1"/>
    <col min="14595" max="14595" width="5.421875" style="103" customWidth="1"/>
    <col min="14596" max="14596" width="8.140625" style="103" customWidth="1"/>
    <col min="14597" max="14597" width="9.7109375" style="103" customWidth="1"/>
    <col min="14598" max="14598" width="11.28125" style="103" customWidth="1"/>
    <col min="14599" max="14848" width="9.28125" style="103" customWidth="1"/>
    <col min="14849" max="14849" width="5.00390625" style="103" customWidth="1"/>
    <col min="14850" max="14850" width="64.7109375" style="103" customWidth="1"/>
    <col min="14851" max="14851" width="5.421875" style="103" customWidth="1"/>
    <col min="14852" max="14852" width="8.140625" style="103" customWidth="1"/>
    <col min="14853" max="14853" width="9.7109375" style="103" customWidth="1"/>
    <col min="14854" max="14854" width="11.28125" style="103" customWidth="1"/>
    <col min="14855" max="15104" width="9.28125" style="103" customWidth="1"/>
    <col min="15105" max="15105" width="5.00390625" style="103" customWidth="1"/>
    <col min="15106" max="15106" width="64.7109375" style="103" customWidth="1"/>
    <col min="15107" max="15107" width="5.421875" style="103" customWidth="1"/>
    <col min="15108" max="15108" width="8.140625" style="103" customWidth="1"/>
    <col min="15109" max="15109" width="9.7109375" style="103" customWidth="1"/>
    <col min="15110" max="15110" width="11.28125" style="103" customWidth="1"/>
    <col min="15111" max="15360" width="9.28125" style="103" customWidth="1"/>
    <col min="15361" max="15361" width="5.00390625" style="103" customWidth="1"/>
    <col min="15362" max="15362" width="64.7109375" style="103" customWidth="1"/>
    <col min="15363" max="15363" width="5.421875" style="103" customWidth="1"/>
    <col min="15364" max="15364" width="8.140625" style="103" customWidth="1"/>
    <col min="15365" max="15365" width="9.7109375" style="103" customWidth="1"/>
    <col min="15366" max="15366" width="11.28125" style="103" customWidth="1"/>
    <col min="15367" max="15616" width="9.28125" style="103" customWidth="1"/>
    <col min="15617" max="15617" width="5.00390625" style="103" customWidth="1"/>
    <col min="15618" max="15618" width="64.7109375" style="103" customWidth="1"/>
    <col min="15619" max="15619" width="5.421875" style="103" customWidth="1"/>
    <col min="15620" max="15620" width="8.140625" style="103" customWidth="1"/>
    <col min="15621" max="15621" width="9.7109375" style="103" customWidth="1"/>
    <col min="15622" max="15622" width="11.28125" style="103" customWidth="1"/>
    <col min="15623" max="15872" width="9.28125" style="103" customWidth="1"/>
    <col min="15873" max="15873" width="5.00390625" style="103" customWidth="1"/>
    <col min="15874" max="15874" width="64.7109375" style="103" customWidth="1"/>
    <col min="15875" max="15875" width="5.421875" style="103" customWidth="1"/>
    <col min="15876" max="15876" width="8.140625" style="103" customWidth="1"/>
    <col min="15877" max="15877" width="9.7109375" style="103" customWidth="1"/>
    <col min="15878" max="15878" width="11.28125" style="103" customWidth="1"/>
    <col min="15879" max="16128" width="9.28125" style="103" customWidth="1"/>
    <col min="16129" max="16129" width="5.00390625" style="103" customWidth="1"/>
    <col min="16130" max="16130" width="64.7109375" style="103" customWidth="1"/>
    <col min="16131" max="16131" width="5.421875" style="103" customWidth="1"/>
    <col min="16132" max="16132" width="8.140625" style="103" customWidth="1"/>
    <col min="16133" max="16133" width="9.7109375" style="103" customWidth="1"/>
    <col min="16134" max="16134" width="11.28125" style="103" customWidth="1"/>
    <col min="16135" max="16384" width="9.28125" style="103" customWidth="1"/>
  </cols>
  <sheetData>
    <row r="1" spans="1:6" ht="21" customHeight="1">
      <c r="A1" s="625" t="s">
        <v>1419</v>
      </c>
      <c r="B1" s="626"/>
      <c r="C1" s="626"/>
      <c r="D1" s="626"/>
      <c r="E1" s="626"/>
      <c r="F1" s="626"/>
    </row>
    <row r="2" spans="1:6" ht="21" customHeight="1">
      <c r="A2" s="625" t="s">
        <v>1420</v>
      </c>
      <c r="B2" s="626"/>
      <c r="C2" s="626"/>
      <c r="D2" s="626"/>
      <c r="E2" s="626"/>
      <c r="F2" s="626"/>
    </row>
    <row r="3" spans="1:6" ht="12.75" customHeight="1">
      <c r="A3" s="627" t="s">
        <v>1421</v>
      </c>
      <c r="B3" s="628"/>
      <c r="C3" s="104"/>
      <c r="D3" s="104"/>
      <c r="E3" s="104"/>
      <c r="F3" s="105"/>
    </row>
    <row r="4" spans="1:6" ht="25.5" customHeight="1">
      <c r="A4" s="106" t="s">
        <v>1422</v>
      </c>
      <c r="B4" s="107" t="s">
        <v>58</v>
      </c>
      <c r="C4" s="107" t="s">
        <v>128</v>
      </c>
      <c r="D4" s="107" t="s">
        <v>1423</v>
      </c>
      <c r="E4" s="107" t="s">
        <v>1424</v>
      </c>
      <c r="F4" s="107" t="s">
        <v>1425</v>
      </c>
    </row>
    <row r="5" spans="1:6" ht="20.25" customHeight="1">
      <c r="A5" s="108">
        <v>1</v>
      </c>
      <c r="B5" s="109">
        <v>5</v>
      </c>
      <c r="C5" s="109">
        <v>6</v>
      </c>
      <c r="D5" s="109">
        <v>7</v>
      </c>
      <c r="E5" s="109">
        <v>8</v>
      </c>
      <c r="F5" s="109">
        <v>9</v>
      </c>
    </row>
    <row r="6" spans="1:6" ht="12.75" customHeight="1">
      <c r="A6" s="110">
        <v>1</v>
      </c>
      <c r="B6" s="111" t="s">
        <v>140</v>
      </c>
      <c r="C6" s="112"/>
      <c r="D6" s="113"/>
      <c r="E6" s="114"/>
      <c r="F6" s="114"/>
    </row>
    <row r="7" spans="1:7" ht="12.75" customHeight="1">
      <c r="A7" s="110">
        <f>A6+1</f>
        <v>2</v>
      </c>
      <c r="B7" s="115" t="s">
        <v>1426</v>
      </c>
      <c r="C7" s="116"/>
      <c r="D7" s="117"/>
      <c r="E7" s="118"/>
      <c r="F7" s="118"/>
      <c r="G7" s="119"/>
    </row>
    <row r="8" spans="1:7" ht="12.75" customHeight="1">
      <c r="A8" s="110">
        <f aca="true" t="shared" si="0" ref="A8:A56">A7+1</f>
        <v>3</v>
      </c>
      <c r="B8" s="120" t="s">
        <v>1427</v>
      </c>
      <c r="C8" s="110" t="s">
        <v>795</v>
      </c>
      <c r="D8" s="121">
        <v>1</v>
      </c>
      <c r="E8" s="122"/>
      <c r="F8" s="123">
        <f>E8*D8</f>
        <v>0</v>
      </c>
      <c r="G8" s="119"/>
    </row>
    <row r="9" spans="1:7" ht="12.75" customHeight="1">
      <c r="A9" s="110">
        <f t="shared" si="0"/>
        <v>4</v>
      </c>
      <c r="B9" s="124" t="s">
        <v>1426</v>
      </c>
      <c r="C9" s="125"/>
      <c r="D9" s="126"/>
      <c r="E9" s="127"/>
      <c r="F9" s="128">
        <f>F8</f>
        <v>0</v>
      </c>
      <c r="G9" s="119"/>
    </row>
    <row r="10" spans="1:7" ht="12.75" customHeight="1">
      <c r="A10" s="110">
        <f t="shared" si="0"/>
        <v>5</v>
      </c>
      <c r="B10" s="111" t="s">
        <v>1428</v>
      </c>
      <c r="C10" s="112"/>
      <c r="D10" s="113"/>
      <c r="E10" s="129"/>
      <c r="F10" s="114">
        <f>F9</f>
        <v>0</v>
      </c>
      <c r="G10" s="119"/>
    </row>
    <row r="11" spans="1:7" ht="12.75" customHeight="1">
      <c r="A11" s="110">
        <f t="shared" si="0"/>
        <v>6</v>
      </c>
      <c r="B11" s="111" t="s">
        <v>667</v>
      </c>
      <c r="C11" s="112"/>
      <c r="D11" s="113"/>
      <c r="E11" s="129"/>
      <c r="F11" s="114"/>
      <c r="G11" s="119"/>
    </row>
    <row r="12" spans="1:7" ht="12.75" customHeight="1">
      <c r="A12" s="110">
        <f t="shared" si="0"/>
        <v>7</v>
      </c>
      <c r="B12" s="115" t="s">
        <v>1429</v>
      </c>
      <c r="C12" s="116"/>
      <c r="D12" s="117"/>
      <c r="E12" s="130"/>
      <c r="F12" s="118"/>
      <c r="G12" s="119"/>
    </row>
    <row r="13" spans="1:7" ht="12.75" customHeight="1">
      <c r="A13" s="110">
        <f t="shared" si="0"/>
        <v>8</v>
      </c>
      <c r="B13" s="120" t="s">
        <v>1430</v>
      </c>
      <c r="C13" s="110" t="s">
        <v>242</v>
      </c>
      <c r="D13" s="121">
        <v>1</v>
      </c>
      <c r="E13" s="122"/>
      <c r="F13" s="131">
        <f aca="true" t="shared" si="1" ref="F13:F19">D13*E13</f>
        <v>0</v>
      </c>
      <c r="G13" s="119"/>
    </row>
    <row r="14" spans="1:7" ht="12.75" customHeight="1">
      <c r="A14" s="110">
        <f t="shared" si="0"/>
        <v>9</v>
      </c>
      <c r="B14" s="120" t="s">
        <v>1431</v>
      </c>
      <c r="C14" s="110" t="s">
        <v>795</v>
      </c>
      <c r="D14" s="121">
        <v>1</v>
      </c>
      <c r="E14" s="122"/>
      <c r="F14" s="131">
        <f t="shared" si="1"/>
        <v>0</v>
      </c>
      <c r="G14" s="119"/>
    </row>
    <row r="15" spans="1:7" ht="12.75" customHeight="1">
      <c r="A15" s="110">
        <f t="shared" si="0"/>
        <v>10</v>
      </c>
      <c r="B15" s="120" t="s">
        <v>1432</v>
      </c>
      <c r="C15" s="110" t="s">
        <v>795</v>
      </c>
      <c r="D15" s="121">
        <v>1</v>
      </c>
      <c r="E15" s="122"/>
      <c r="F15" s="131">
        <f t="shared" si="1"/>
        <v>0</v>
      </c>
      <c r="G15" s="119"/>
    </row>
    <row r="16" spans="1:7" ht="12.75" customHeight="1">
      <c r="A16" s="110">
        <f t="shared" si="0"/>
        <v>11</v>
      </c>
      <c r="B16" s="120" t="s">
        <v>1433</v>
      </c>
      <c r="C16" s="110" t="s">
        <v>795</v>
      </c>
      <c r="D16" s="121">
        <v>1</v>
      </c>
      <c r="E16" s="122"/>
      <c r="F16" s="131">
        <f t="shared" si="1"/>
        <v>0</v>
      </c>
      <c r="G16" s="119"/>
    </row>
    <row r="17" spans="1:7" ht="12.75" customHeight="1">
      <c r="A17" s="110">
        <f t="shared" si="0"/>
        <v>12</v>
      </c>
      <c r="B17" s="120" t="s">
        <v>1434</v>
      </c>
      <c r="C17" s="110" t="s">
        <v>795</v>
      </c>
      <c r="D17" s="121">
        <v>1</v>
      </c>
      <c r="E17" s="122"/>
      <c r="F17" s="131">
        <f t="shared" si="1"/>
        <v>0</v>
      </c>
      <c r="G17" s="119"/>
    </row>
    <row r="18" spans="1:7" ht="12.75" customHeight="1">
      <c r="A18" s="110">
        <f t="shared" si="0"/>
        <v>13</v>
      </c>
      <c r="B18" s="120" t="s">
        <v>1435</v>
      </c>
      <c r="C18" s="110" t="s">
        <v>242</v>
      </c>
      <c r="D18" s="121">
        <v>1</v>
      </c>
      <c r="E18" s="122"/>
      <c r="F18" s="131">
        <f t="shared" si="1"/>
        <v>0</v>
      </c>
      <c r="G18" s="119"/>
    </row>
    <row r="19" spans="1:7" ht="12.75" customHeight="1">
      <c r="A19" s="110">
        <f t="shared" si="0"/>
        <v>14</v>
      </c>
      <c r="B19" s="120" t="s">
        <v>1436</v>
      </c>
      <c r="C19" s="110" t="s">
        <v>725</v>
      </c>
      <c r="D19" s="121">
        <v>2</v>
      </c>
      <c r="E19" s="122"/>
      <c r="F19" s="131">
        <f t="shared" si="1"/>
        <v>0</v>
      </c>
      <c r="G19" s="119"/>
    </row>
    <row r="20" spans="1:7" ht="12.75" customHeight="1">
      <c r="A20" s="110">
        <f t="shared" si="0"/>
        <v>15</v>
      </c>
      <c r="B20" s="124" t="str">
        <f>B12</f>
        <v>Ústřední vytápění - technická místnost</v>
      </c>
      <c r="C20" s="125"/>
      <c r="D20" s="132"/>
      <c r="E20" s="127"/>
      <c r="F20" s="128">
        <f>SUM(F13:F19)</f>
        <v>0</v>
      </c>
      <c r="G20" s="119"/>
    </row>
    <row r="21" spans="1:7" ht="12.75" customHeight="1">
      <c r="A21" s="110">
        <f t="shared" si="0"/>
        <v>16</v>
      </c>
      <c r="B21" s="115" t="s">
        <v>1437</v>
      </c>
      <c r="C21" s="116"/>
      <c r="D21" s="133"/>
      <c r="E21" s="130"/>
      <c r="F21" s="118"/>
      <c r="G21" s="119"/>
    </row>
    <row r="22" spans="1:7" ht="12.75" customHeight="1">
      <c r="A22" s="110">
        <f t="shared" si="0"/>
        <v>17</v>
      </c>
      <c r="B22" s="120" t="s">
        <v>1438</v>
      </c>
      <c r="C22" s="110" t="s">
        <v>331</v>
      </c>
      <c r="D22" s="121">
        <v>60</v>
      </c>
      <c r="E22" s="122"/>
      <c r="F22" s="131">
        <f aca="true" t="shared" si="2" ref="F22:F27">D22*E22</f>
        <v>0</v>
      </c>
      <c r="G22" s="119"/>
    </row>
    <row r="23" spans="1:7" ht="12.75" customHeight="1">
      <c r="A23" s="110">
        <f t="shared" si="0"/>
        <v>18</v>
      </c>
      <c r="B23" s="120" t="s">
        <v>1439</v>
      </c>
      <c r="C23" s="110" t="s">
        <v>331</v>
      </c>
      <c r="D23" s="121">
        <v>140</v>
      </c>
      <c r="E23" s="122"/>
      <c r="F23" s="131">
        <f t="shared" si="2"/>
        <v>0</v>
      </c>
      <c r="G23" s="119"/>
    </row>
    <row r="24" spans="1:7" ht="12.75" customHeight="1">
      <c r="A24" s="110">
        <f t="shared" si="0"/>
        <v>19</v>
      </c>
      <c r="B24" s="120" t="s">
        <v>1440</v>
      </c>
      <c r="C24" s="110" t="s">
        <v>331</v>
      </c>
      <c r="D24" s="121">
        <v>180</v>
      </c>
      <c r="E24" s="122"/>
      <c r="F24" s="131">
        <f t="shared" si="2"/>
        <v>0</v>
      </c>
      <c r="G24" s="119"/>
    </row>
    <row r="25" spans="1:7" ht="12.75" customHeight="1">
      <c r="A25" s="110">
        <f t="shared" si="0"/>
        <v>20</v>
      </c>
      <c r="B25" s="120" t="s">
        <v>1441</v>
      </c>
      <c r="C25" s="110" t="s">
        <v>331</v>
      </c>
      <c r="D25" s="121">
        <v>40</v>
      </c>
      <c r="E25" s="122"/>
      <c r="F25" s="131">
        <f t="shared" si="2"/>
        <v>0</v>
      </c>
      <c r="G25" s="119"/>
    </row>
    <row r="26" spans="1:7" ht="12.75" customHeight="1">
      <c r="A26" s="110">
        <f t="shared" si="0"/>
        <v>21</v>
      </c>
      <c r="B26" s="120" t="s">
        <v>1442</v>
      </c>
      <c r="C26" s="110" t="s">
        <v>331</v>
      </c>
      <c r="D26" s="121">
        <f>SUM(D22:D25)</f>
        <v>420</v>
      </c>
      <c r="E26" s="122"/>
      <c r="F26" s="131">
        <f t="shared" si="2"/>
        <v>0</v>
      </c>
      <c r="G26" s="119"/>
    </row>
    <row r="27" spans="1:7" ht="12.75" customHeight="1">
      <c r="A27" s="110">
        <f t="shared" si="0"/>
        <v>22</v>
      </c>
      <c r="B27" s="120" t="s">
        <v>1443</v>
      </c>
      <c r="C27" s="110" t="s">
        <v>725</v>
      </c>
      <c r="D27" s="121">
        <v>2.5</v>
      </c>
      <c r="E27" s="122"/>
      <c r="F27" s="131">
        <f t="shared" si="2"/>
        <v>0</v>
      </c>
      <c r="G27" s="119"/>
    </row>
    <row r="28" spans="1:7" ht="12.75" customHeight="1">
      <c r="A28" s="110">
        <f t="shared" si="0"/>
        <v>23</v>
      </c>
      <c r="B28" s="124" t="s">
        <v>1437</v>
      </c>
      <c r="C28" s="125"/>
      <c r="D28" s="132"/>
      <c r="E28" s="127"/>
      <c r="F28" s="128">
        <f>SUM(F22:F27)</f>
        <v>0</v>
      </c>
      <c r="G28" s="119"/>
    </row>
    <row r="29" spans="1:7" ht="12.75" customHeight="1">
      <c r="A29" s="110">
        <f t="shared" si="0"/>
        <v>24</v>
      </c>
      <c r="B29" s="115" t="s">
        <v>1444</v>
      </c>
      <c r="C29" s="116"/>
      <c r="D29" s="133"/>
      <c r="E29" s="130"/>
      <c r="F29" s="118"/>
      <c r="G29" s="119"/>
    </row>
    <row r="30" spans="1:7" ht="12.75" customHeight="1">
      <c r="A30" s="110">
        <f t="shared" si="0"/>
        <v>25</v>
      </c>
      <c r="B30" s="120" t="s">
        <v>1445</v>
      </c>
      <c r="C30" s="110" t="s">
        <v>242</v>
      </c>
      <c r="D30" s="121">
        <v>80</v>
      </c>
      <c r="E30" s="122"/>
      <c r="F30" s="131">
        <f aca="true" t="shared" si="3" ref="F30:F41">D30*E30</f>
        <v>0</v>
      </c>
      <c r="G30" s="119"/>
    </row>
    <row r="31" spans="1:7" ht="12.75" customHeight="1">
      <c r="A31" s="110">
        <f t="shared" si="0"/>
        <v>26</v>
      </c>
      <c r="B31" s="120" t="s">
        <v>1446</v>
      </c>
      <c r="C31" s="110" t="s">
        <v>242</v>
      </c>
      <c r="D31" s="121">
        <v>30</v>
      </c>
      <c r="E31" s="122"/>
      <c r="F31" s="131">
        <f t="shared" si="3"/>
        <v>0</v>
      </c>
      <c r="G31" s="119"/>
    </row>
    <row r="32" spans="1:7" ht="12.75" customHeight="1">
      <c r="A32" s="110">
        <f t="shared" si="0"/>
        <v>27</v>
      </c>
      <c r="B32" s="120" t="s">
        <v>1447</v>
      </c>
      <c r="C32" s="110" t="s">
        <v>242</v>
      </c>
      <c r="D32" s="121">
        <v>2</v>
      </c>
      <c r="E32" s="122"/>
      <c r="F32" s="131">
        <f t="shared" si="3"/>
        <v>0</v>
      </c>
      <c r="G32" s="119"/>
    </row>
    <row r="33" spans="1:7" ht="12.75" customHeight="1">
      <c r="A33" s="110">
        <f t="shared" si="0"/>
        <v>28</v>
      </c>
      <c r="B33" s="120" t="s">
        <v>1448</v>
      </c>
      <c r="C33" s="110" t="s">
        <v>242</v>
      </c>
      <c r="D33" s="121">
        <v>4</v>
      </c>
      <c r="E33" s="122"/>
      <c r="F33" s="131">
        <f t="shared" si="3"/>
        <v>0</v>
      </c>
      <c r="G33" s="119"/>
    </row>
    <row r="34" spans="1:7" ht="12.75" customHeight="1">
      <c r="A34" s="110">
        <f t="shared" si="0"/>
        <v>29</v>
      </c>
      <c r="B34" s="120" t="s">
        <v>1449</v>
      </c>
      <c r="C34" s="110" t="s">
        <v>242</v>
      </c>
      <c r="D34" s="121">
        <v>60</v>
      </c>
      <c r="E34" s="122"/>
      <c r="F34" s="131">
        <f t="shared" si="3"/>
        <v>0</v>
      </c>
      <c r="G34" s="119"/>
    </row>
    <row r="35" spans="1:7" ht="12.75" customHeight="1">
      <c r="A35" s="110">
        <f t="shared" si="0"/>
        <v>30</v>
      </c>
      <c r="B35" s="120" t="s">
        <v>1450</v>
      </c>
      <c r="C35" s="110" t="s">
        <v>242</v>
      </c>
      <c r="D35" s="121">
        <v>8</v>
      </c>
      <c r="E35" s="122"/>
      <c r="F35" s="131">
        <f t="shared" si="3"/>
        <v>0</v>
      </c>
      <c r="G35" s="119"/>
    </row>
    <row r="36" spans="1:7" ht="12.75" customHeight="1">
      <c r="A36" s="110">
        <f t="shared" si="0"/>
        <v>31</v>
      </c>
      <c r="B36" s="120" t="s">
        <v>1451</v>
      </c>
      <c r="C36" s="110" t="s">
        <v>242</v>
      </c>
      <c r="D36" s="121">
        <v>8</v>
      </c>
      <c r="E36" s="122"/>
      <c r="F36" s="131">
        <f t="shared" si="3"/>
        <v>0</v>
      </c>
      <c r="G36" s="119"/>
    </row>
    <row r="37" spans="1:7" ht="12.75" customHeight="1">
      <c r="A37" s="110">
        <f t="shared" si="0"/>
        <v>32</v>
      </c>
      <c r="B37" s="120" t="s">
        <v>1452</v>
      </c>
      <c r="C37" s="110" t="s">
        <v>242</v>
      </c>
      <c r="D37" s="121">
        <v>2</v>
      </c>
      <c r="E37" s="122"/>
      <c r="F37" s="131">
        <f>D37*E37</f>
        <v>0</v>
      </c>
      <c r="G37" s="119"/>
    </row>
    <row r="38" spans="1:7" ht="12.75" customHeight="1">
      <c r="A38" s="110">
        <f t="shared" si="0"/>
        <v>33</v>
      </c>
      <c r="B38" s="120" t="s">
        <v>1453</v>
      </c>
      <c r="C38" s="110" t="s">
        <v>242</v>
      </c>
      <c r="D38" s="121">
        <v>4</v>
      </c>
      <c r="E38" s="122"/>
      <c r="F38" s="131">
        <f t="shared" si="3"/>
        <v>0</v>
      </c>
      <c r="G38" s="119"/>
    </row>
    <row r="39" spans="1:7" ht="12.75" customHeight="1">
      <c r="A39" s="110">
        <f t="shared" si="0"/>
        <v>34</v>
      </c>
      <c r="B39" s="120" t="s">
        <v>1454</v>
      </c>
      <c r="C39" s="110" t="s">
        <v>242</v>
      </c>
      <c r="D39" s="121">
        <v>2</v>
      </c>
      <c r="E39" s="122"/>
      <c r="F39" s="131">
        <f>D39*E39</f>
        <v>0</v>
      </c>
      <c r="G39" s="119"/>
    </row>
    <row r="40" spans="1:7" ht="12.75" customHeight="1">
      <c r="A40" s="110">
        <f t="shared" si="0"/>
        <v>35</v>
      </c>
      <c r="B40" s="120" t="s">
        <v>1455</v>
      </c>
      <c r="C40" s="110" t="s">
        <v>242</v>
      </c>
      <c r="D40" s="121">
        <v>2</v>
      </c>
      <c r="E40" s="122"/>
      <c r="F40" s="131">
        <f t="shared" si="3"/>
        <v>0</v>
      </c>
      <c r="G40" s="119"/>
    </row>
    <row r="41" spans="1:7" ht="12.75" customHeight="1">
      <c r="A41" s="110">
        <f t="shared" si="0"/>
        <v>36</v>
      </c>
      <c r="B41" s="120" t="s">
        <v>1456</v>
      </c>
      <c r="C41" s="110" t="s">
        <v>725</v>
      </c>
      <c r="D41" s="121">
        <v>2</v>
      </c>
      <c r="E41" s="122"/>
      <c r="F41" s="131">
        <f t="shared" si="3"/>
        <v>0</v>
      </c>
      <c r="G41" s="119"/>
    </row>
    <row r="42" spans="1:7" ht="12.75" customHeight="1">
      <c r="A42" s="110">
        <f t="shared" si="0"/>
        <v>37</v>
      </c>
      <c r="B42" s="124" t="s">
        <v>1444</v>
      </c>
      <c r="C42" s="125"/>
      <c r="D42" s="132"/>
      <c r="E42" s="127"/>
      <c r="F42" s="128">
        <f>SUM(F30:F41)</f>
        <v>0</v>
      </c>
      <c r="G42" s="119"/>
    </row>
    <row r="43" spans="1:7" ht="12.75" customHeight="1">
      <c r="A43" s="110">
        <f t="shared" si="0"/>
        <v>38</v>
      </c>
      <c r="B43" s="115" t="s">
        <v>1457</v>
      </c>
      <c r="C43" s="116"/>
      <c r="D43" s="133"/>
      <c r="E43" s="130"/>
      <c r="F43" s="118"/>
      <c r="G43" s="119"/>
    </row>
    <row r="44" spans="1:7" ht="12.75" customHeight="1">
      <c r="A44" s="110">
        <f t="shared" si="0"/>
        <v>39</v>
      </c>
      <c r="B44" s="120" t="s">
        <v>1458</v>
      </c>
      <c r="C44" s="110" t="s">
        <v>242</v>
      </c>
      <c r="D44" s="121">
        <f>SUM(D45:D52)</f>
        <v>30</v>
      </c>
      <c r="E44" s="122"/>
      <c r="F44" s="131">
        <f>E44*D44</f>
        <v>0</v>
      </c>
      <c r="G44" s="119"/>
    </row>
    <row r="45" spans="1:7" ht="12.75" customHeight="1">
      <c r="A45" s="110">
        <f t="shared" si="0"/>
        <v>40</v>
      </c>
      <c r="B45" s="120" t="s">
        <v>1459</v>
      </c>
      <c r="C45" s="110" t="s">
        <v>242</v>
      </c>
      <c r="D45" s="121">
        <v>7</v>
      </c>
      <c r="E45" s="122"/>
      <c r="F45" s="131">
        <f>E45*D45</f>
        <v>0</v>
      </c>
      <c r="G45" s="119"/>
    </row>
    <row r="46" spans="1:7" ht="12.75" customHeight="1">
      <c r="A46" s="110">
        <f t="shared" si="0"/>
        <v>41</v>
      </c>
      <c r="B46" s="120" t="s">
        <v>1460</v>
      </c>
      <c r="C46" s="110" t="s">
        <v>242</v>
      </c>
      <c r="D46" s="121">
        <v>6</v>
      </c>
      <c r="E46" s="122"/>
      <c r="F46" s="131">
        <f aca="true" t="shared" si="4" ref="F46:F51">E46*D46</f>
        <v>0</v>
      </c>
      <c r="G46" s="119"/>
    </row>
    <row r="47" spans="1:7" ht="12.75" customHeight="1">
      <c r="A47" s="110">
        <f t="shared" si="0"/>
        <v>42</v>
      </c>
      <c r="B47" s="120" t="s">
        <v>1461</v>
      </c>
      <c r="C47" s="110" t="s">
        <v>242</v>
      </c>
      <c r="D47" s="121">
        <v>5</v>
      </c>
      <c r="E47" s="122"/>
      <c r="F47" s="131">
        <f t="shared" si="4"/>
        <v>0</v>
      </c>
      <c r="G47" s="119"/>
    </row>
    <row r="48" spans="1:7" ht="12.75" customHeight="1">
      <c r="A48" s="110">
        <f t="shared" si="0"/>
        <v>43</v>
      </c>
      <c r="B48" s="120" t="s">
        <v>1462</v>
      </c>
      <c r="C48" s="110" t="s">
        <v>242</v>
      </c>
      <c r="D48" s="121">
        <v>4</v>
      </c>
      <c r="E48" s="122"/>
      <c r="F48" s="131">
        <f t="shared" si="4"/>
        <v>0</v>
      </c>
      <c r="G48" s="119"/>
    </row>
    <row r="49" spans="1:7" ht="12.75" customHeight="1">
      <c r="A49" s="110">
        <f t="shared" si="0"/>
        <v>44</v>
      </c>
      <c r="B49" s="120" t="s">
        <v>1463</v>
      </c>
      <c r="C49" s="110" t="s">
        <v>242</v>
      </c>
      <c r="D49" s="121">
        <v>2</v>
      </c>
      <c r="E49" s="122"/>
      <c r="F49" s="131">
        <f t="shared" si="4"/>
        <v>0</v>
      </c>
      <c r="G49" s="119"/>
    </row>
    <row r="50" spans="1:7" ht="12.75" customHeight="1">
      <c r="A50" s="110">
        <f t="shared" si="0"/>
        <v>45</v>
      </c>
      <c r="B50" s="120" t="s">
        <v>1464</v>
      </c>
      <c r="C50" s="110" t="s">
        <v>242</v>
      </c>
      <c r="D50" s="121">
        <v>3</v>
      </c>
      <c r="E50" s="122"/>
      <c r="F50" s="131">
        <f t="shared" si="4"/>
        <v>0</v>
      </c>
      <c r="G50" s="119"/>
    </row>
    <row r="51" spans="1:7" ht="12.75" customHeight="1">
      <c r="A51" s="110">
        <f t="shared" si="0"/>
        <v>46</v>
      </c>
      <c r="B51" s="120" t="s">
        <v>1465</v>
      </c>
      <c r="C51" s="110" t="s">
        <v>242</v>
      </c>
      <c r="D51" s="121">
        <v>1</v>
      </c>
      <c r="E51" s="122"/>
      <c r="F51" s="131">
        <f t="shared" si="4"/>
        <v>0</v>
      </c>
      <c r="G51" s="119"/>
    </row>
    <row r="52" spans="1:7" ht="12.75" customHeight="1">
      <c r="A52" s="110">
        <f t="shared" si="0"/>
        <v>47</v>
      </c>
      <c r="B52" s="134" t="s">
        <v>1466</v>
      </c>
      <c r="C52" s="110" t="s">
        <v>242</v>
      </c>
      <c r="D52" s="135">
        <v>2</v>
      </c>
      <c r="E52" s="122"/>
      <c r="F52" s="131">
        <f>E52*D52</f>
        <v>0</v>
      </c>
      <c r="G52" s="119"/>
    </row>
    <row r="53" spans="1:7" ht="12.75" customHeight="1">
      <c r="A53" s="110">
        <f t="shared" si="0"/>
        <v>48</v>
      </c>
      <c r="B53" s="120" t="s">
        <v>1467</v>
      </c>
      <c r="C53" s="110" t="s">
        <v>725</v>
      </c>
      <c r="D53" s="121">
        <v>2.5</v>
      </c>
      <c r="E53" s="122"/>
      <c r="F53" s="131">
        <f>E53*D53</f>
        <v>0</v>
      </c>
      <c r="G53" s="119"/>
    </row>
    <row r="54" spans="1:7" ht="12.75" customHeight="1">
      <c r="A54" s="110">
        <f t="shared" si="0"/>
        <v>49</v>
      </c>
      <c r="B54" s="115" t="str">
        <f>B43</f>
        <v>Ústřední vytápění - otopná tělesa</v>
      </c>
      <c r="C54" s="110"/>
      <c r="D54" s="135"/>
      <c r="E54" s="131"/>
      <c r="F54" s="128">
        <f>SUM(F44:F53)</f>
        <v>0</v>
      </c>
      <c r="G54" s="119"/>
    </row>
    <row r="55" spans="1:7" ht="12.75" customHeight="1">
      <c r="A55" s="110">
        <f t="shared" si="0"/>
        <v>50</v>
      </c>
      <c r="B55" s="111" t="s">
        <v>1468</v>
      </c>
      <c r="C55" s="112"/>
      <c r="D55" s="113"/>
      <c r="E55" s="114"/>
      <c r="F55" s="114">
        <f>F54+F42+F28+F20</f>
        <v>0</v>
      </c>
      <c r="G55" s="119"/>
    </row>
    <row r="56" spans="1:7" ht="12.75" customHeight="1">
      <c r="A56" s="110">
        <f t="shared" si="0"/>
        <v>51</v>
      </c>
      <c r="B56" s="136" t="s">
        <v>1469</v>
      </c>
      <c r="C56" s="137"/>
      <c r="D56" s="138"/>
      <c r="E56" s="139"/>
      <c r="F56" s="139">
        <f>F55+F10</f>
        <v>0</v>
      </c>
      <c r="G56" s="119"/>
    </row>
    <row r="57" spans="1:7" ht="12.75" customHeight="1">
      <c r="A57" s="110"/>
      <c r="B57" s="140"/>
      <c r="C57" s="140"/>
      <c r="D57" s="140"/>
      <c r="E57" s="140"/>
      <c r="F57" s="140"/>
      <c r="G57" s="119"/>
    </row>
    <row r="58" spans="1:7" ht="12.75" customHeight="1">
      <c r="A58" s="110"/>
      <c r="B58" s="141" t="s">
        <v>1470</v>
      </c>
      <c r="C58" s="140"/>
      <c r="D58" s="140"/>
      <c r="E58" s="140"/>
      <c r="F58" s="140"/>
      <c r="G58" s="119"/>
    </row>
    <row r="59" spans="1:7" ht="12.75" customHeight="1">
      <c r="A59" s="110"/>
      <c r="B59" s="140"/>
      <c r="C59" s="140"/>
      <c r="D59" s="140"/>
      <c r="E59" s="140"/>
      <c r="F59" s="140"/>
      <c r="G59" s="119"/>
    </row>
    <row r="60" spans="1:7" ht="12.75" customHeight="1">
      <c r="A60" s="110"/>
      <c r="B60" s="141"/>
      <c r="C60" s="140"/>
      <c r="D60" s="140"/>
      <c r="E60" s="140"/>
      <c r="F60" s="140"/>
      <c r="G60" s="119"/>
    </row>
    <row r="61" spans="1:7" ht="12">
      <c r="A61" s="142"/>
      <c r="B61" s="142"/>
      <c r="C61" s="142"/>
      <c r="D61" s="142"/>
      <c r="E61" s="142"/>
      <c r="F61" s="142"/>
      <c r="G61" s="119"/>
    </row>
    <row r="62" spans="1:7" ht="12">
      <c r="A62" s="142"/>
      <c r="B62" s="142"/>
      <c r="C62" s="142"/>
      <c r="D62" s="142"/>
      <c r="E62" s="142"/>
      <c r="F62" s="142"/>
      <c r="G62" s="119"/>
    </row>
  </sheetData>
  <sheetProtection password="DAFF" sheet="1" objects="1" scenarios="1"/>
  <mergeCells count="3">
    <mergeCell ref="A1:F1"/>
    <mergeCell ref="A2:F2"/>
    <mergeCell ref="A3:B3"/>
  </mergeCells>
  <printOptions/>
  <pageMargins left="0.7874015748031497" right="0.7874015748031497" top="0.7874015748031497" bottom="0.7874015748031497" header="0.5118110236220472" footer="0.5118110236220472"/>
  <pageSetup fitToHeight="2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workbookViewId="0" topLeftCell="A1">
      <selection activeCell="D8" sqref="D8"/>
    </sheetView>
  </sheetViews>
  <sheetFormatPr defaultColWidth="9.140625" defaultRowHeight="12"/>
  <cols>
    <col min="1" max="1" width="5.00390625" style="103" customWidth="1"/>
    <col min="2" max="2" width="88.421875" style="103" customWidth="1"/>
    <col min="3" max="3" width="5.421875" style="103" customWidth="1"/>
    <col min="4" max="4" width="9.7109375" style="103" customWidth="1"/>
    <col min="5" max="5" width="11.28125" style="103" customWidth="1"/>
    <col min="6" max="6" width="10.28125" style="103" customWidth="1"/>
    <col min="7" max="256" width="9.28125" style="103" customWidth="1"/>
    <col min="257" max="257" width="5.00390625" style="103" customWidth="1"/>
    <col min="258" max="258" width="88.421875" style="103" customWidth="1"/>
    <col min="259" max="259" width="5.421875" style="103" customWidth="1"/>
    <col min="260" max="260" width="9.7109375" style="103" customWidth="1"/>
    <col min="261" max="261" width="11.28125" style="103" customWidth="1"/>
    <col min="262" max="262" width="10.28125" style="103" customWidth="1"/>
    <col min="263" max="512" width="9.28125" style="103" customWidth="1"/>
    <col min="513" max="513" width="5.00390625" style="103" customWidth="1"/>
    <col min="514" max="514" width="88.421875" style="103" customWidth="1"/>
    <col min="515" max="515" width="5.421875" style="103" customWidth="1"/>
    <col min="516" max="516" width="9.7109375" style="103" customWidth="1"/>
    <col min="517" max="517" width="11.28125" style="103" customWidth="1"/>
    <col min="518" max="518" width="10.28125" style="103" customWidth="1"/>
    <col min="519" max="768" width="9.28125" style="103" customWidth="1"/>
    <col min="769" max="769" width="5.00390625" style="103" customWidth="1"/>
    <col min="770" max="770" width="88.421875" style="103" customWidth="1"/>
    <col min="771" max="771" width="5.421875" style="103" customWidth="1"/>
    <col min="772" max="772" width="9.7109375" style="103" customWidth="1"/>
    <col min="773" max="773" width="11.28125" style="103" customWidth="1"/>
    <col min="774" max="774" width="10.28125" style="103" customWidth="1"/>
    <col min="775" max="1024" width="9.28125" style="103" customWidth="1"/>
    <col min="1025" max="1025" width="5.00390625" style="103" customWidth="1"/>
    <col min="1026" max="1026" width="88.421875" style="103" customWidth="1"/>
    <col min="1027" max="1027" width="5.421875" style="103" customWidth="1"/>
    <col min="1028" max="1028" width="9.7109375" style="103" customWidth="1"/>
    <col min="1029" max="1029" width="11.28125" style="103" customWidth="1"/>
    <col min="1030" max="1030" width="10.28125" style="103" customWidth="1"/>
    <col min="1031" max="1280" width="9.28125" style="103" customWidth="1"/>
    <col min="1281" max="1281" width="5.00390625" style="103" customWidth="1"/>
    <col min="1282" max="1282" width="88.421875" style="103" customWidth="1"/>
    <col min="1283" max="1283" width="5.421875" style="103" customWidth="1"/>
    <col min="1284" max="1284" width="9.7109375" style="103" customWidth="1"/>
    <col min="1285" max="1285" width="11.28125" style="103" customWidth="1"/>
    <col min="1286" max="1286" width="10.28125" style="103" customWidth="1"/>
    <col min="1287" max="1536" width="9.28125" style="103" customWidth="1"/>
    <col min="1537" max="1537" width="5.00390625" style="103" customWidth="1"/>
    <col min="1538" max="1538" width="88.421875" style="103" customWidth="1"/>
    <col min="1539" max="1539" width="5.421875" style="103" customWidth="1"/>
    <col min="1540" max="1540" width="9.7109375" style="103" customWidth="1"/>
    <col min="1541" max="1541" width="11.28125" style="103" customWidth="1"/>
    <col min="1542" max="1542" width="10.28125" style="103" customWidth="1"/>
    <col min="1543" max="1792" width="9.28125" style="103" customWidth="1"/>
    <col min="1793" max="1793" width="5.00390625" style="103" customWidth="1"/>
    <col min="1794" max="1794" width="88.421875" style="103" customWidth="1"/>
    <col min="1795" max="1795" width="5.421875" style="103" customWidth="1"/>
    <col min="1796" max="1796" width="9.7109375" style="103" customWidth="1"/>
    <col min="1797" max="1797" width="11.28125" style="103" customWidth="1"/>
    <col min="1798" max="1798" width="10.28125" style="103" customWidth="1"/>
    <col min="1799" max="2048" width="9.28125" style="103" customWidth="1"/>
    <col min="2049" max="2049" width="5.00390625" style="103" customWidth="1"/>
    <col min="2050" max="2050" width="88.421875" style="103" customWidth="1"/>
    <col min="2051" max="2051" width="5.421875" style="103" customWidth="1"/>
    <col min="2052" max="2052" width="9.7109375" style="103" customWidth="1"/>
    <col min="2053" max="2053" width="11.28125" style="103" customWidth="1"/>
    <col min="2054" max="2054" width="10.28125" style="103" customWidth="1"/>
    <col min="2055" max="2304" width="9.28125" style="103" customWidth="1"/>
    <col min="2305" max="2305" width="5.00390625" style="103" customWidth="1"/>
    <col min="2306" max="2306" width="88.421875" style="103" customWidth="1"/>
    <col min="2307" max="2307" width="5.421875" style="103" customWidth="1"/>
    <col min="2308" max="2308" width="9.7109375" style="103" customWidth="1"/>
    <col min="2309" max="2309" width="11.28125" style="103" customWidth="1"/>
    <col min="2310" max="2310" width="10.28125" style="103" customWidth="1"/>
    <col min="2311" max="2560" width="9.28125" style="103" customWidth="1"/>
    <col min="2561" max="2561" width="5.00390625" style="103" customWidth="1"/>
    <col min="2562" max="2562" width="88.421875" style="103" customWidth="1"/>
    <col min="2563" max="2563" width="5.421875" style="103" customWidth="1"/>
    <col min="2564" max="2564" width="9.7109375" style="103" customWidth="1"/>
    <col min="2565" max="2565" width="11.28125" style="103" customWidth="1"/>
    <col min="2566" max="2566" width="10.28125" style="103" customWidth="1"/>
    <col min="2567" max="2816" width="9.28125" style="103" customWidth="1"/>
    <col min="2817" max="2817" width="5.00390625" style="103" customWidth="1"/>
    <col min="2818" max="2818" width="88.421875" style="103" customWidth="1"/>
    <col min="2819" max="2819" width="5.421875" style="103" customWidth="1"/>
    <col min="2820" max="2820" width="9.7109375" style="103" customWidth="1"/>
    <col min="2821" max="2821" width="11.28125" style="103" customWidth="1"/>
    <col min="2822" max="2822" width="10.28125" style="103" customWidth="1"/>
    <col min="2823" max="3072" width="9.28125" style="103" customWidth="1"/>
    <col min="3073" max="3073" width="5.00390625" style="103" customWidth="1"/>
    <col min="3074" max="3074" width="88.421875" style="103" customWidth="1"/>
    <col min="3075" max="3075" width="5.421875" style="103" customWidth="1"/>
    <col min="3076" max="3076" width="9.7109375" style="103" customWidth="1"/>
    <col min="3077" max="3077" width="11.28125" style="103" customWidth="1"/>
    <col min="3078" max="3078" width="10.28125" style="103" customWidth="1"/>
    <col min="3079" max="3328" width="9.28125" style="103" customWidth="1"/>
    <col min="3329" max="3329" width="5.00390625" style="103" customWidth="1"/>
    <col min="3330" max="3330" width="88.421875" style="103" customWidth="1"/>
    <col min="3331" max="3331" width="5.421875" style="103" customWidth="1"/>
    <col min="3332" max="3332" width="9.7109375" style="103" customWidth="1"/>
    <col min="3333" max="3333" width="11.28125" style="103" customWidth="1"/>
    <col min="3334" max="3334" width="10.28125" style="103" customWidth="1"/>
    <col min="3335" max="3584" width="9.28125" style="103" customWidth="1"/>
    <col min="3585" max="3585" width="5.00390625" style="103" customWidth="1"/>
    <col min="3586" max="3586" width="88.421875" style="103" customWidth="1"/>
    <col min="3587" max="3587" width="5.421875" style="103" customWidth="1"/>
    <col min="3588" max="3588" width="9.7109375" style="103" customWidth="1"/>
    <col min="3589" max="3589" width="11.28125" style="103" customWidth="1"/>
    <col min="3590" max="3590" width="10.28125" style="103" customWidth="1"/>
    <col min="3591" max="3840" width="9.28125" style="103" customWidth="1"/>
    <col min="3841" max="3841" width="5.00390625" style="103" customWidth="1"/>
    <col min="3842" max="3842" width="88.421875" style="103" customWidth="1"/>
    <col min="3843" max="3843" width="5.421875" style="103" customWidth="1"/>
    <col min="3844" max="3844" width="9.7109375" style="103" customWidth="1"/>
    <col min="3845" max="3845" width="11.28125" style="103" customWidth="1"/>
    <col min="3846" max="3846" width="10.28125" style="103" customWidth="1"/>
    <col min="3847" max="4096" width="9.28125" style="103" customWidth="1"/>
    <col min="4097" max="4097" width="5.00390625" style="103" customWidth="1"/>
    <col min="4098" max="4098" width="88.421875" style="103" customWidth="1"/>
    <col min="4099" max="4099" width="5.421875" style="103" customWidth="1"/>
    <col min="4100" max="4100" width="9.7109375" style="103" customWidth="1"/>
    <col min="4101" max="4101" width="11.28125" style="103" customWidth="1"/>
    <col min="4102" max="4102" width="10.28125" style="103" customWidth="1"/>
    <col min="4103" max="4352" width="9.28125" style="103" customWidth="1"/>
    <col min="4353" max="4353" width="5.00390625" style="103" customWidth="1"/>
    <col min="4354" max="4354" width="88.421875" style="103" customWidth="1"/>
    <col min="4355" max="4355" width="5.421875" style="103" customWidth="1"/>
    <col min="4356" max="4356" width="9.7109375" style="103" customWidth="1"/>
    <col min="4357" max="4357" width="11.28125" style="103" customWidth="1"/>
    <col min="4358" max="4358" width="10.28125" style="103" customWidth="1"/>
    <col min="4359" max="4608" width="9.28125" style="103" customWidth="1"/>
    <col min="4609" max="4609" width="5.00390625" style="103" customWidth="1"/>
    <col min="4610" max="4610" width="88.421875" style="103" customWidth="1"/>
    <col min="4611" max="4611" width="5.421875" style="103" customWidth="1"/>
    <col min="4612" max="4612" width="9.7109375" style="103" customWidth="1"/>
    <col min="4613" max="4613" width="11.28125" style="103" customWidth="1"/>
    <col min="4614" max="4614" width="10.28125" style="103" customWidth="1"/>
    <col min="4615" max="4864" width="9.28125" style="103" customWidth="1"/>
    <col min="4865" max="4865" width="5.00390625" style="103" customWidth="1"/>
    <col min="4866" max="4866" width="88.421875" style="103" customWidth="1"/>
    <col min="4867" max="4867" width="5.421875" style="103" customWidth="1"/>
    <col min="4868" max="4868" width="9.7109375" style="103" customWidth="1"/>
    <col min="4869" max="4869" width="11.28125" style="103" customWidth="1"/>
    <col min="4870" max="4870" width="10.28125" style="103" customWidth="1"/>
    <col min="4871" max="5120" width="9.28125" style="103" customWidth="1"/>
    <col min="5121" max="5121" width="5.00390625" style="103" customWidth="1"/>
    <col min="5122" max="5122" width="88.421875" style="103" customWidth="1"/>
    <col min="5123" max="5123" width="5.421875" style="103" customWidth="1"/>
    <col min="5124" max="5124" width="9.7109375" style="103" customWidth="1"/>
    <col min="5125" max="5125" width="11.28125" style="103" customWidth="1"/>
    <col min="5126" max="5126" width="10.28125" style="103" customWidth="1"/>
    <col min="5127" max="5376" width="9.28125" style="103" customWidth="1"/>
    <col min="5377" max="5377" width="5.00390625" style="103" customWidth="1"/>
    <col min="5378" max="5378" width="88.421875" style="103" customWidth="1"/>
    <col min="5379" max="5379" width="5.421875" style="103" customWidth="1"/>
    <col min="5380" max="5380" width="9.7109375" style="103" customWidth="1"/>
    <col min="5381" max="5381" width="11.28125" style="103" customWidth="1"/>
    <col min="5382" max="5382" width="10.28125" style="103" customWidth="1"/>
    <col min="5383" max="5632" width="9.28125" style="103" customWidth="1"/>
    <col min="5633" max="5633" width="5.00390625" style="103" customWidth="1"/>
    <col min="5634" max="5634" width="88.421875" style="103" customWidth="1"/>
    <col min="5635" max="5635" width="5.421875" style="103" customWidth="1"/>
    <col min="5636" max="5636" width="9.7109375" style="103" customWidth="1"/>
    <col min="5637" max="5637" width="11.28125" style="103" customWidth="1"/>
    <col min="5638" max="5638" width="10.28125" style="103" customWidth="1"/>
    <col min="5639" max="5888" width="9.28125" style="103" customWidth="1"/>
    <col min="5889" max="5889" width="5.00390625" style="103" customWidth="1"/>
    <col min="5890" max="5890" width="88.421875" style="103" customWidth="1"/>
    <col min="5891" max="5891" width="5.421875" style="103" customWidth="1"/>
    <col min="5892" max="5892" width="9.7109375" style="103" customWidth="1"/>
    <col min="5893" max="5893" width="11.28125" style="103" customWidth="1"/>
    <col min="5894" max="5894" width="10.28125" style="103" customWidth="1"/>
    <col min="5895" max="6144" width="9.28125" style="103" customWidth="1"/>
    <col min="6145" max="6145" width="5.00390625" style="103" customWidth="1"/>
    <col min="6146" max="6146" width="88.421875" style="103" customWidth="1"/>
    <col min="6147" max="6147" width="5.421875" style="103" customWidth="1"/>
    <col min="6148" max="6148" width="9.7109375" style="103" customWidth="1"/>
    <col min="6149" max="6149" width="11.28125" style="103" customWidth="1"/>
    <col min="6150" max="6150" width="10.28125" style="103" customWidth="1"/>
    <col min="6151" max="6400" width="9.28125" style="103" customWidth="1"/>
    <col min="6401" max="6401" width="5.00390625" style="103" customWidth="1"/>
    <col min="6402" max="6402" width="88.421875" style="103" customWidth="1"/>
    <col min="6403" max="6403" width="5.421875" style="103" customWidth="1"/>
    <col min="6404" max="6404" width="9.7109375" style="103" customWidth="1"/>
    <col min="6405" max="6405" width="11.28125" style="103" customWidth="1"/>
    <col min="6406" max="6406" width="10.28125" style="103" customWidth="1"/>
    <col min="6407" max="6656" width="9.28125" style="103" customWidth="1"/>
    <col min="6657" max="6657" width="5.00390625" style="103" customWidth="1"/>
    <col min="6658" max="6658" width="88.421875" style="103" customWidth="1"/>
    <col min="6659" max="6659" width="5.421875" style="103" customWidth="1"/>
    <col min="6660" max="6660" width="9.7109375" style="103" customWidth="1"/>
    <col min="6661" max="6661" width="11.28125" style="103" customWidth="1"/>
    <col min="6662" max="6662" width="10.28125" style="103" customWidth="1"/>
    <col min="6663" max="6912" width="9.28125" style="103" customWidth="1"/>
    <col min="6913" max="6913" width="5.00390625" style="103" customWidth="1"/>
    <col min="6914" max="6914" width="88.421875" style="103" customWidth="1"/>
    <col min="6915" max="6915" width="5.421875" style="103" customWidth="1"/>
    <col min="6916" max="6916" width="9.7109375" style="103" customWidth="1"/>
    <col min="6917" max="6917" width="11.28125" style="103" customWidth="1"/>
    <col min="6918" max="6918" width="10.28125" style="103" customWidth="1"/>
    <col min="6919" max="7168" width="9.28125" style="103" customWidth="1"/>
    <col min="7169" max="7169" width="5.00390625" style="103" customWidth="1"/>
    <col min="7170" max="7170" width="88.421875" style="103" customWidth="1"/>
    <col min="7171" max="7171" width="5.421875" style="103" customWidth="1"/>
    <col min="7172" max="7172" width="9.7109375" style="103" customWidth="1"/>
    <col min="7173" max="7173" width="11.28125" style="103" customWidth="1"/>
    <col min="7174" max="7174" width="10.28125" style="103" customWidth="1"/>
    <col min="7175" max="7424" width="9.28125" style="103" customWidth="1"/>
    <col min="7425" max="7425" width="5.00390625" style="103" customWidth="1"/>
    <col min="7426" max="7426" width="88.421875" style="103" customWidth="1"/>
    <col min="7427" max="7427" width="5.421875" style="103" customWidth="1"/>
    <col min="7428" max="7428" width="9.7109375" style="103" customWidth="1"/>
    <col min="7429" max="7429" width="11.28125" style="103" customWidth="1"/>
    <col min="7430" max="7430" width="10.28125" style="103" customWidth="1"/>
    <col min="7431" max="7680" width="9.28125" style="103" customWidth="1"/>
    <col min="7681" max="7681" width="5.00390625" style="103" customWidth="1"/>
    <col min="7682" max="7682" width="88.421875" style="103" customWidth="1"/>
    <col min="7683" max="7683" width="5.421875" style="103" customWidth="1"/>
    <col min="7684" max="7684" width="9.7109375" style="103" customWidth="1"/>
    <col min="7685" max="7685" width="11.28125" style="103" customWidth="1"/>
    <col min="7686" max="7686" width="10.28125" style="103" customWidth="1"/>
    <col min="7687" max="7936" width="9.28125" style="103" customWidth="1"/>
    <col min="7937" max="7937" width="5.00390625" style="103" customWidth="1"/>
    <col min="7938" max="7938" width="88.421875" style="103" customWidth="1"/>
    <col min="7939" max="7939" width="5.421875" style="103" customWidth="1"/>
    <col min="7940" max="7940" width="9.7109375" style="103" customWidth="1"/>
    <col min="7941" max="7941" width="11.28125" style="103" customWidth="1"/>
    <col min="7942" max="7942" width="10.28125" style="103" customWidth="1"/>
    <col min="7943" max="8192" width="9.28125" style="103" customWidth="1"/>
    <col min="8193" max="8193" width="5.00390625" style="103" customWidth="1"/>
    <col min="8194" max="8194" width="88.421875" style="103" customWidth="1"/>
    <col min="8195" max="8195" width="5.421875" style="103" customWidth="1"/>
    <col min="8196" max="8196" width="9.7109375" style="103" customWidth="1"/>
    <col min="8197" max="8197" width="11.28125" style="103" customWidth="1"/>
    <col min="8198" max="8198" width="10.28125" style="103" customWidth="1"/>
    <col min="8199" max="8448" width="9.28125" style="103" customWidth="1"/>
    <col min="8449" max="8449" width="5.00390625" style="103" customWidth="1"/>
    <col min="8450" max="8450" width="88.421875" style="103" customWidth="1"/>
    <col min="8451" max="8451" width="5.421875" style="103" customWidth="1"/>
    <col min="8452" max="8452" width="9.7109375" style="103" customWidth="1"/>
    <col min="8453" max="8453" width="11.28125" style="103" customWidth="1"/>
    <col min="8454" max="8454" width="10.28125" style="103" customWidth="1"/>
    <col min="8455" max="8704" width="9.28125" style="103" customWidth="1"/>
    <col min="8705" max="8705" width="5.00390625" style="103" customWidth="1"/>
    <col min="8706" max="8706" width="88.421875" style="103" customWidth="1"/>
    <col min="8707" max="8707" width="5.421875" style="103" customWidth="1"/>
    <col min="8708" max="8708" width="9.7109375" style="103" customWidth="1"/>
    <col min="8709" max="8709" width="11.28125" style="103" customWidth="1"/>
    <col min="8710" max="8710" width="10.28125" style="103" customWidth="1"/>
    <col min="8711" max="8960" width="9.28125" style="103" customWidth="1"/>
    <col min="8961" max="8961" width="5.00390625" style="103" customWidth="1"/>
    <col min="8962" max="8962" width="88.421875" style="103" customWidth="1"/>
    <col min="8963" max="8963" width="5.421875" style="103" customWidth="1"/>
    <col min="8964" max="8964" width="9.7109375" style="103" customWidth="1"/>
    <col min="8965" max="8965" width="11.28125" style="103" customWidth="1"/>
    <col min="8966" max="8966" width="10.28125" style="103" customWidth="1"/>
    <col min="8967" max="9216" width="9.28125" style="103" customWidth="1"/>
    <col min="9217" max="9217" width="5.00390625" style="103" customWidth="1"/>
    <col min="9218" max="9218" width="88.421875" style="103" customWidth="1"/>
    <col min="9219" max="9219" width="5.421875" style="103" customWidth="1"/>
    <col min="9220" max="9220" width="9.7109375" style="103" customWidth="1"/>
    <col min="9221" max="9221" width="11.28125" style="103" customWidth="1"/>
    <col min="9222" max="9222" width="10.28125" style="103" customWidth="1"/>
    <col min="9223" max="9472" width="9.28125" style="103" customWidth="1"/>
    <col min="9473" max="9473" width="5.00390625" style="103" customWidth="1"/>
    <col min="9474" max="9474" width="88.421875" style="103" customWidth="1"/>
    <col min="9475" max="9475" width="5.421875" style="103" customWidth="1"/>
    <col min="9476" max="9476" width="9.7109375" style="103" customWidth="1"/>
    <col min="9477" max="9477" width="11.28125" style="103" customWidth="1"/>
    <col min="9478" max="9478" width="10.28125" style="103" customWidth="1"/>
    <col min="9479" max="9728" width="9.28125" style="103" customWidth="1"/>
    <col min="9729" max="9729" width="5.00390625" style="103" customWidth="1"/>
    <col min="9730" max="9730" width="88.421875" style="103" customWidth="1"/>
    <col min="9731" max="9731" width="5.421875" style="103" customWidth="1"/>
    <col min="9732" max="9732" width="9.7109375" style="103" customWidth="1"/>
    <col min="9733" max="9733" width="11.28125" style="103" customWidth="1"/>
    <col min="9734" max="9734" width="10.28125" style="103" customWidth="1"/>
    <col min="9735" max="9984" width="9.28125" style="103" customWidth="1"/>
    <col min="9985" max="9985" width="5.00390625" style="103" customWidth="1"/>
    <col min="9986" max="9986" width="88.421875" style="103" customWidth="1"/>
    <col min="9987" max="9987" width="5.421875" style="103" customWidth="1"/>
    <col min="9988" max="9988" width="9.7109375" style="103" customWidth="1"/>
    <col min="9989" max="9989" width="11.28125" style="103" customWidth="1"/>
    <col min="9990" max="9990" width="10.28125" style="103" customWidth="1"/>
    <col min="9991" max="10240" width="9.28125" style="103" customWidth="1"/>
    <col min="10241" max="10241" width="5.00390625" style="103" customWidth="1"/>
    <col min="10242" max="10242" width="88.421875" style="103" customWidth="1"/>
    <col min="10243" max="10243" width="5.421875" style="103" customWidth="1"/>
    <col min="10244" max="10244" width="9.7109375" style="103" customWidth="1"/>
    <col min="10245" max="10245" width="11.28125" style="103" customWidth="1"/>
    <col min="10246" max="10246" width="10.28125" style="103" customWidth="1"/>
    <col min="10247" max="10496" width="9.28125" style="103" customWidth="1"/>
    <col min="10497" max="10497" width="5.00390625" style="103" customWidth="1"/>
    <col min="10498" max="10498" width="88.421875" style="103" customWidth="1"/>
    <col min="10499" max="10499" width="5.421875" style="103" customWidth="1"/>
    <col min="10500" max="10500" width="9.7109375" style="103" customWidth="1"/>
    <col min="10501" max="10501" width="11.28125" style="103" customWidth="1"/>
    <col min="10502" max="10502" width="10.28125" style="103" customWidth="1"/>
    <col min="10503" max="10752" width="9.28125" style="103" customWidth="1"/>
    <col min="10753" max="10753" width="5.00390625" style="103" customWidth="1"/>
    <col min="10754" max="10754" width="88.421875" style="103" customWidth="1"/>
    <col min="10755" max="10755" width="5.421875" style="103" customWidth="1"/>
    <col min="10756" max="10756" width="9.7109375" style="103" customWidth="1"/>
    <col min="10757" max="10757" width="11.28125" style="103" customWidth="1"/>
    <col min="10758" max="10758" width="10.28125" style="103" customWidth="1"/>
    <col min="10759" max="11008" width="9.28125" style="103" customWidth="1"/>
    <col min="11009" max="11009" width="5.00390625" style="103" customWidth="1"/>
    <col min="11010" max="11010" width="88.421875" style="103" customWidth="1"/>
    <col min="11011" max="11011" width="5.421875" style="103" customWidth="1"/>
    <col min="11012" max="11012" width="9.7109375" style="103" customWidth="1"/>
    <col min="11013" max="11013" width="11.28125" style="103" customWidth="1"/>
    <col min="11014" max="11014" width="10.28125" style="103" customWidth="1"/>
    <col min="11015" max="11264" width="9.28125" style="103" customWidth="1"/>
    <col min="11265" max="11265" width="5.00390625" style="103" customWidth="1"/>
    <col min="11266" max="11266" width="88.421875" style="103" customWidth="1"/>
    <col min="11267" max="11267" width="5.421875" style="103" customWidth="1"/>
    <col min="11268" max="11268" width="9.7109375" style="103" customWidth="1"/>
    <col min="11269" max="11269" width="11.28125" style="103" customWidth="1"/>
    <col min="11270" max="11270" width="10.28125" style="103" customWidth="1"/>
    <col min="11271" max="11520" width="9.28125" style="103" customWidth="1"/>
    <col min="11521" max="11521" width="5.00390625" style="103" customWidth="1"/>
    <col min="11522" max="11522" width="88.421875" style="103" customWidth="1"/>
    <col min="11523" max="11523" width="5.421875" style="103" customWidth="1"/>
    <col min="11524" max="11524" width="9.7109375" style="103" customWidth="1"/>
    <col min="11525" max="11525" width="11.28125" style="103" customWidth="1"/>
    <col min="11526" max="11526" width="10.28125" style="103" customWidth="1"/>
    <col min="11527" max="11776" width="9.28125" style="103" customWidth="1"/>
    <col min="11777" max="11777" width="5.00390625" style="103" customWidth="1"/>
    <col min="11778" max="11778" width="88.421875" style="103" customWidth="1"/>
    <col min="11779" max="11779" width="5.421875" style="103" customWidth="1"/>
    <col min="11780" max="11780" width="9.7109375" style="103" customWidth="1"/>
    <col min="11781" max="11781" width="11.28125" style="103" customWidth="1"/>
    <col min="11782" max="11782" width="10.28125" style="103" customWidth="1"/>
    <col min="11783" max="12032" width="9.28125" style="103" customWidth="1"/>
    <col min="12033" max="12033" width="5.00390625" style="103" customWidth="1"/>
    <col min="12034" max="12034" width="88.421875" style="103" customWidth="1"/>
    <col min="12035" max="12035" width="5.421875" style="103" customWidth="1"/>
    <col min="12036" max="12036" width="9.7109375" style="103" customWidth="1"/>
    <col min="12037" max="12037" width="11.28125" style="103" customWidth="1"/>
    <col min="12038" max="12038" width="10.28125" style="103" customWidth="1"/>
    <col min="12039" max="12288" width="9.28125" style="103" customWidth="1"/>
    <col min="12289" max="12289" width="5.00390625" style="103" customWidth="1"/>
    <col min="12290" max="12290" width="88.421875" style="103" customWidth="1"/>
    <col min="12291" max="12291" width="5.421875" style="103" customWidth="1"/>
    <col min="12292" max="12292" width="9.7109375" style="103" customWidth="1"/>
    <col min="12293" max="12293" width="11.28125" style="103" customWidth="1"/>
    <col min="12294" max="12294" width="10.28125" style="103" customWidth="1"/>
    <col min="12295" max="12544" width="9.28125" style="103" customWidth="1"/>
    <col min="12545" max="12545" width="5.00390625" style="103" customWidth="1"/>
    <col min="12546" max="12546" width="88.421875" style="103" customWidth="1"/>
    <col min="12547" max="12547" width="5.421875" style="103" customWidth="1"/>
    <col min="12548" max="12548" width="9.7109375" style="103" customWidth="1"/>
    <col min="12549" max="12549" width="11.28125" style="103" customWidth="1"/>
    <col min="12550" max="12550" width="10.28125" style="103" customWidth="1"/>
    <col min="12551" max="12800" width="9.28125" style="103" customWidth="1"/>
    <col min="12801" max="12801" width="5.00390625" style="103" customWidth="1"/>
    <col min="12802" max="12802" width="88.421875" style="103" customWidth="1"/>
    <col min="12803" max="12803" width="5.421875" style="103" customWidth="1"/>
    <col min="12804" max="12804" width="9.7109375" style="103" customWidth="1"/>
    <col min="12805" max="12805" width="11.28125" style="103" customWidth="1"/>
    <col min="12806" max="12806" width="10.28125" style="103" customWidth="1"/>
    <col min="12807" max="13056" width="9.28125" style="103" customWidth="1"/>
    <col min="13057" max="13057" width="5.00390625" style="103" customWidth="1"/>
    <col min="13058" max="13058" width="88.421875" style="103" customWidth="1"/>
    <col min="13059" max="13059" width="5.421875" style="103" customWidth="1"/>
    <col min="13060" max="13060" width="9.7109375" style="103" customWidth="1"/>
    <col min="13061" max="13061" width="11.28125" style="103" customWidth="1"/>
    <col min="13062" max="13062" width="10.28125" style="103" customWidth="1"/>
    <col min="13063" max="13312" width="9.28125" style="103" customWidth="1"/>
    <col min="13313" max="13313" width="5.00390625" style="103" customWidth="1"/>
    <col min="13314" max="13314" width="88.421875" style="103" customWidth="1"/>
    <col min="13315" max="13315" width="5.421875" style="103" customWidth="1"/>
    <col min="13316" max="13316" width="9.7109375" style="103" customWidth="1"/>
    <col min="13317" max="13317" width="11.28125" style="103" customWidth="1"/>
    <col min="13318" max="13318" width="10.28125" style="103" customWidth="1"/>
    <col min="13319" max="13568" width="9.28125" style="103" customWidth="1"/>
    <col min="13569" max="13569" width="5.00390625" style="103" customWidth="1"/>
    <col min="13570" max="13570" width="88.421875" style="103" customWidth="1"/>
    <col min="13571" max="13571" width="5.421875" style="103" customWidth="1"/>
    <col min="13572" max="13572" width="9.7109375" style="103" customWidth="1"/>
    <col min="13573" max="13573" width="11.28125" style="103" customWidth="1"/>
    <col min="13574" max="13574" width="10.28125" style="103" customWidth="1"/>
    <col min="13575" max="13824" width="9.28125" style="103" customWidth="1"/>
    <col min="13825" max="13825" width="5.00390625" style="103" customWidth="1"/>
    <col min="13826" max="13826" width="88.421875" style="103" customWidth="1"/>
    <col min="13827" max="13827" width="5.421875" style="103" customWidth="1"/>
    <col min="13828" max="13828" width="9.7109375" style="103" customWidth="1"/>
    <col min="13829" max="13829" width="11.28125" style="103" customWidth="1"/>
    <col min="13830" max="13830" width="10.28125" style="103" customWidth="1"/>
    <col min="13831" max="14080" width="9.28125" style="103" customWidth="1"/>
    <col min="14081" max="14081" width="5.00390625" style="103" customWidth="1"/>
    <col min="14082" max="14082" width="88.421875" style="103" customWidth="1"/>
    <col min="14083" max="14083" width="5.421875" style="103" customWidth="1"/>
    <col min="14084" max="14084" width="9.7109375" style="103" customWidth="1"/>
    <col min="14085" max="14085" width="11.28125" style="103" customWidth="1"/>
    <col min="14086" max="14086" width="10.28125" style="103" customWidth="1"/>
    <col min="14087" max="14336" width="9.28125" style="103" customWidth="1"/>
    <col min="14337" max="14337" width="5.00390625" style="103" customWidth="1"/>
    <col min="14338" max="14338" width="88.421875" style="103" customWidth="1"/>
    <col min="14339" max="14339" width="5.421875" style="103" customWidth="1"/>
    <col min="14340" max="14340" width="9.7109375" style="103" customWidth="1"/>
    <col min="14341" max="14341" width="11.28125" style="103" customWidth="1"/>
    <col min="14342" max="14342" width="10.28125" style="103" customWidth="1"/>
    <col min="14343" max="14592" width="9.28125" style="103" customWidth="1"/>
    <col min="14593" max="14593" width="5.00390625" style="103" customWidth="1"/>
    <col min="14594" max="14594" width="88.421875" style="103" customWidth="1"/>
    <col min="14595" max="14595" width="5.421875" style="103" customWidth="1"/>
    <col min="14596" max="14596" width="9.7109375" style="103" customWidth="1"/>
    <col min="14597" max="14597" width="11.28125" style="103" customWidth="1"/>
    <col min="14598" max="14598" width="10.28125" style="103" customWidth="1"/>
    <col min="14599" max="14848" width="9.28125" style="103" customWidth="1"/>
    <col min="14849" max="14849" width="5.00390625" style="103" customWidth="1"/>
    <col min="14850" max="14850" width="88.421875" style="103" customWidth="1"/>
    <col min="14851" max="14851" width="5.421875" style="103" customWidth="1"/>
    <col min="14852" max="14852" width="9.7109375" style="103" customWidth="1"/>
    <col min="14853" max="14853" width="11.28125" style="103" customWidth="1"/>
    <col min="14854" max="14854" width="10.28125" style="103" customWidth="1"/>
    <col min="14855" max="15104" width="9.28125" style="103" customWidth="1"/>
    <col min="15105" max="15105" width="5.00390625" style="103" customWidth="1"/>
    <col min="15106" max="15106" width="88.421875" style="103" customWidth="1"/>
    <col min="15107" max="15107" width="5.421875" style="103" customWidth="1"/>
    <col min="15108" max="15108" width="9.7109375" style="103" customWidth="1"/>
    <col min="15109" max="15109" width="11.28125" style="103" customWidth="1"/>
    <col min="15110" max="15110" width="10.28125" style="103" customWidth="1"/>
    <col min="15111" max="15360" width="9.28125" style="103" customWidth="1"/>
    <col min="15361" max="15361" width="5.00390625" style="103" customWidth="1"/>
    <col min="15362" max="15362" width="88.421875" style="103" customWidth="1"/>
    <col min="15363" max="15363" width="5.421875" style="103" customWidth="1"/>
    <col min="15364" max="15364" width="9.7109375" style="103" customWidth="1"/>
    <col min="15365" max="15365" width="11.28125" style="103" customWidth="1"/>
    <col min="15366" max="15366" width="10.28125" style="103" customWidth="1"/>
    <col min="15367" max="15616" width="9.28125" style="103" customWidth="1"/>
    <col min="15617" max="15617" width="5.00390625" style="103" customWidth="1"/>
    <col min="15618" max="15618" width="88.421875" style="103" customWidth="1"/>
    <col min="15619" max="15619" width="5.421875" style="103" customWidth="1"/>
    <col min="15620" max="15620" width="9.7109375" style="103" customWidth="1"/>
    <col min="15621" max="15621" width="11.28125" style="103" customWidth="1"/>
    <col min="15622" max="15622" width="10.28125" style="103" customWidth="1"/>
    <col min="15623" max="15872" width="9.28125" style="103" customWidth="1"/>
    <col min="15873" max="15873" width="5.00390625" style="103" customWidth="1"/>
    <col min="15874" max="15874" width="88.421875" style="103" customWidth="1"/>
    <col min="15875" max="15875" width="5.421875" style="103" customWidth="1"/>
    <col min="15876" max="15876" width="9.7109375" style="103" customWidth="1"/>
    <col min="15877" max="15877" width="11.28125" style="103" customWidth="1"/>
    <col min="15878" max="15878" width="10.28125" style="103" customWidth="1"/>
    <col min="15879" max="16128" width="9.28125" style="103" customWidth="1"/>
    <col min="16129" max="16129" width="5.00390625" style="103" customWidth="1"/>
    <col min="16130" max="16130" width="88.421875" style="103" customWidth="1"/>
    <col min="16131" max="16131" width="5.421875" style="103" customWidth="1"/>
    <col min="16132" max="16132" width="9.7109375" style="103" customWidth="1"/>
    <col min="16133" max="16133" width="11.28125" style="103" customWidth="1"/>
    <col min="16134" max="16134" width="10.28125" style="103" customWidth="1"/>
    <col min="16135" max="16384" width="9.28125" style="103" customWidth="1"/>
  </cols>
  <sheetData>
    <row r="1" spans="1:6" ht="21" customHeight="1">
      <c r="A1" s="625" t="s">
        <v>1419</v>
      </c>
      <c r="B1" s="629"/>
      <c r="C1" s="629"/>
      <c r="D1" s="629"/>
      <c r="E1" s="629"/>
      <c r="F1" s="629"/>
    </row>
    <row r="2" spans="1:6" ht="21" customHeight="1">
      <c r="A2" s="625" t="s">
        <v>1420</v>
      </c>
      <c r="B2" s="629"/>
      <c r="C2" s="629"/>
      <c r="D2" s="629"/>
      <c r="E2" s="629"/>
      <c r="F2" s="629"/>
    </row>
    <row r="3" spans="1:6" ht="12.75" customHeight="1">
      <c r="A3" s="627" t="s">
        <v>1471</v>
      </c>
      <c r="B3" s="628"/>
      <c r="C3" s="630"/>
      <c r="D3" s="630"/>
      <c r="E3" s="630"/>
      <c r="F3" s="630"/>
    </row>
    <row r="4" spans="1:6" ht="18.75" customHeight="1">
      <c r="A4" s="106" t="s">
        <v>1422</v>
      </c>
      <c r="B4" s="107" t="s">
        <v>58</v>
      </c>
      <c r="C4" s="107" t="s">
        <v>128</v>
      </c>
      <c r="D4" s="107" t="s">
        <v>1423</v>
      </c>
      <c r="E4" s="107" t="s">
        <v>1424</v>
      </c>
      <c r="F4" s="107" t="s">
        <v>1425</v>
      </c>
    </row>
    <row r="5" spans="1:6" ht="12.75" customHeight="1">
      <c r="A5" s="108">
        <v>1</v>
      </c>
      <c r="B5" s="109">
        <v>5</v>
      </c>
      <c r="C5" s="109">
        <v>6</v>
      </c>
      <c r="D5" s="109">
        <v>7</v>
      </c>
      <c r="E5" s="109">
        <v>8</v>
      </c>
      <c r="F5" s="109">
        <v>9</v>
      </c>
    </row>
    <row r="6" spans="1:6" ht="12.75" customHeight="1">
      <c r="A6" s="143">
        <v>1</v>
      </c>
      <c r="B6" s="111" t="s">
        <v>140</v>
      </c>
      <c r="C6" s="144"/>
      <c r="D6" s="144"/>
      <c r="E6" s="144"/>
      <c r="F6" s="145"/>
    </row>
    <row r="7" spans="1:6" ht="12.75" customHeight="1">
      <c r="A7" s="143">
        <f>1+A6</f>
        <v>2</v>
      </c>
      <c r="B7" s="124" t="s">
        <v>1426</v>
      </c>
      <c r="C7" s="146"/>
      <c r="D7" s="146"/>
      <c r="E7" s="146"/>
      <c r="F7" s="147"/>
    </row>
    <row r="8" spans="1:6" ht="12.75" customHeight="1">
      <c r="A8" s="143">
        <f aca="true" t="shared" si="0" ref="A8:A71">1+A7</f>
        <v>3</v>
      </c>
      <c r="B8" s="148" t="s">
        <v>1472</v>
      </c>
      <c r="C8" s="110" t="s">
        <v>795</v>
      </c>
      <c r="D8" s="121">
        <v>1</v>
      </c>
      <c r="E8" s="122"/>
      <c r="F8" s="149">
        <f>E8*D8</f>
        <v>0</v>
      </c>
    </row>
    <row r="9" spans="1:6" ht="12.75" customHeight="1">
      <c r="A9" s="143">
        <f t="shared" si="0"/>
        <v>4</v>
      </c>
      <c r="B9" s="124" t="s">
        <v>1426</v>
      </c>
      <c r="C9" s="125"/>
      <c r="D9" s="126"/>
      <c r="E9" s="127"/>
      <c r="F9" s="128">
        <f>F8</f>
        <v>0</v>
      </c>
    </row>
    <row r="10" spans="1:6" ht="12.75" customHeight="1">
      <c r="A10" s="143">
        <f t="shared" si="0"/>
        <v>5</v>
      </c>
      <c r="B10" s="111" t="s">
        <v>1428</v>
      </c>
      <c r="C10" s="112"/>
      <c r="D10" s="113"/>
      <c r="E10" s="129"/>
      <c r="F10" s="114">
        <f>F9</f>
        <v>0</v>
      </c>
    </row>
    <row r="11" spans="1:6" ht="12.75" customHeight="1">
      <c r="A11" s="143">
        <f t="shared" si="0"/>
        <v>6</v>
      </c>
      <c r="B11" s="111" t="s">
        <v>667</v>
      </c>
      <c r="C11" s="146"/>
      <c r="D11" s="150"/>
      <c r="E11" s="151"/>
      <c r="F11" s="152"/>
    </row>
    <row r="12" spans="1:6" ht="12.75" customHeight="1">
      <c r="A12" s="143">
        <f t="shared" si="0"/>
        <v>7</v>
      </c>
      <c r="B12" s="124" t="s">
        <v>1473</v>
      </c>
      <c r="C12" s="146"/>
      <c r="D12" s="150"/>
      <c r="E12" s="151"/>
      <c r="F12" s="147"/>
    </row>
    <row r="13" spans="1:6" ht="12.75" customHeight="1">
      <c r="A13" s="143">
        <f t="shared" si="0"/>
        <v>8</v>
      </c>
      <c r="B13" s="148" t="s">
        <v>1474</v>
      </c>
      <c r="C13" s="153" t="s">
        <v>331</v>
      </c>
      <c r="D13" s="154">
        <v>50</v>
      </c>
      <c r="E13" s="155"/>
      <c r="F13" s="149">
        <f aca="true" t="shared" si="1" ref="F13:F33">D13*E13</f>
        <v>0</v>
      </c>
    </row>
    <row r="14" spans="1:6" ht="12.75" customHeight="1">
      <c r="A14" s="143">
        <f t="shared" si="0"/>
        <v>9</v>
      </c>
      <c r="B14" s="148" t="s">
        <v>1475</v>
      </c>
      <c r="C14" s="153" t="s">
        <v>331</v>
      </c>
      <c r="D14" s="154">
        <v>20</v>
      </c>
      <c r="E14" s="155"/>
      <c r="F14" s="149">
        <f t="shared" si="1"/>
        <v>0</v>
      </c>
    </row>
    <row r="15" spans="1:6" ht="12.75" customHeight="1">
      <c r="A15" s="143">
        <f t="shared" si="0"/>
        <v>10</v>
      </c>
      <c r="B15" s="148" t="s">
        <v>1476</v>
      </c>
      <c r="C15" s="153" t="s">
        <v>331</v>
      </c>
      <c r="D15" s="154">
        <v>20</v>
      </c>
      <c r="E15" s="155"/>
      <c r="F15" s="149">
        <f t="shared" si="1"/>
        <v>0</v>
      </c>
    </row>
    <row r="16" spans="1:6" ht="12.75" customHeight="1">
      <c r="A16" s="143">
        <f t="shared" si="0"/>
        <v>11</v>
      </c>
      <c r="B16" s="148" t="s">
        <v>1477</v>
      </c>
      <c r="C16" s="153" t="s">
        <v>331</v>
      </c>
      <c r="D16" s="154">
        <v>20</v>
      </c>
      <c r="E16" s="155"/>
      <c r="F16" s="149">
        <f>D16*E16</f>
        <v>0</v>
      </c>
    </row>
    <row r="17" spans="1:6" ht="12.75" customHeight="1">
      <c r="A17" s="143">
        <f t="shared" si="0"/>
        <v>12</v>
      </c>
      <c r="B17" s="148" t="s">
        <v>1478</v>
      </c>
      <c r="C17" s="153" t="s">
        <v>331</v>
      </c>
      <c r="D17" s="154">
        <v>40</v>
      </c>
      <c r="E17" s="155"/>
      <c r="F17" s="149">
        <f t="shared" si="1"/>
        <v>0</v>
      </c>
    </row>
    <row r="18" spans="1:6" ht="12.75" customHeight="1">
      <c r="A18" s="143">
        <f t="shared" si="0"/>
        <v>13</v>
      </c>
      <c r="B18" s="148" t="s">
        <v>1479</v>
      </c>
      <c r="C18" s="153" t="s">
        <v>331</v>
      </c>
      <c r="D18" s="154">
        <v>30</v>
      </c>
      <c r="E18" s="155"/>
      <c r="F18" s="149">
        <f t="shared" si="1"/>
        <v>0</v>
      </c>
    </row>
    <row r="19" spans="1:6" ht="12.75" customHeight="1">
      <c r="A19" s="143">
        <f t="shared" si="0"/>
        <v>14</v>
      </c>
      <c r="B19" s="148" t="s">
        <v>1480</v>
      </c>
      <c r="C19" s="153" t="s">
        <v>331</v>
      </c>
      <c r="D19" s="154">
        <v>30</v>
      </c>
      <c r="E19" s="155"/>
      <c r="F19" s="149">
        <f t="shared" si="1"/>
        <v>0</v>
      </c>
    </row>
    <row r="20" spans="1:6" ht="12.75" customHeight="1">
      <c r="A20" s="143">
        <f t="shared" si="0"/>
        <v>15</v>
      </c>
      <c r="B20" s="148" t="s">
        <v>1481</v>
      </c>
      <c r="C20" s="153" t="s">
        <v>331</v>
      </c>
      <c r="D20" s="154">
        <v>25</v>
      </c>
      <c r="E20" s="155"/>
      <c r="F20" s="149">
        <f t="shared" si="1"/>
        <v>0</v>
      </c>
    </row>
    <row r="21" spans="1:6" ht="12.75" customHeight="1">
      <c r="A21" s="143">
        <f t="shared" si="0"/>
        <v>16</v>
      </c>
      <c r="B21" s="148" t="s">
        <v>1482</v>
      </c>
      <c r="C21" s="153" t="s">
        <v>331</v>
      </c>
      <c r="D21" s="154">
        <v>10</v>
      </c>
      <c r="E21" s="155"/>
      <c r="F21" s="149">
        <f t="shared" si="1"/>
        <v>0</v>
      </c>
    </row>
    <row r="22" spans="1:6" ht="12.75" customHeight="1">
      <c r="A22" s="143">
        <f t="shared" si="0"/>
        <v>17</v>
      </c>
      <c r="B22" s="148" t="s">
        <v>1483</v>
      </c>
      <c r="C22" s="153" t="s">
        <v>242</v>
      </c>
      <c r="D22" s="154">
        <v>18</v>
      </c>
      <c r="E22" s="155"/>
      <c r="F22" s="149">
        <f t="shared" si="1"/>
        <v>0</v>
      </c>
    </row>
    <row r="23" spans="1:6" ht="12.75" customHeight="1">
      <c r="A23" s="143">
        <f t="shared" si="0"/>
        <v>18</v>
      </c>
      <c r="B23" s="148" t="s">
        <v>1484</v>
      </c>
      <c r="C23" s="153" t="s">
        <v>242</v>
      </c>
      <c r="D23" s="154">
        <v>10</v>
      </c>
      <c r="E23" s="155"/>
      <c r="F23" s="149">
        <f t="shared" si="1"/>
        <v>0</v>
      </c>
    </row>
    <row r="24" spans="1:6" ht="12.75" customHeight="1">
      <c r="A24" s="143">
        <f t="shared" si="0"/>
        <v>19</v>
      </c>
      <c r="B24" s="148" t="s">
        <v>1485</v>
      </c>
      <c r="C24" s="153" t="s">
        <v>242</v>
      </c>
      <c r="D24" s="154">
        <v>15</v>
      </c>
      <c r="E24" s="155"/>
      <c r="F24" s="149">
        <f t="shared" si="1"/>
        <v>0</v>
      </c>
    </row>
    <row r="25" spans="1:6" ht="12.75" customHeight="1">
      <c r="A25" s="143">
        <f t="shared" si="0"/>
        <v>20</v>
      </c>
      <c r="B25" s="148" t="s">
        <v>1486</v>
      </c>
      <c r="C25" s="153" t="s">
        <v>242</v>
      </c>
      <c r="D25" s="154">
        <v>2</v>
      </c>
      <c r="E25" s="155"/>
      <c r="F25" s="149">
        <f t="shared" si="1"/>
        <v>0</v>
      </c>
    </row>
    <row r="26" spans="1:6" ht="12.75" customHeight="1">
      <c r="A26" s="143">
        <f t="shared" si="0"/>
        <v>21</v>
      </c>
      <c r="B26" s="148" t="s">
        <v>1487</v>
      </c>
      <c r="C26" s="153" t="s">
        <v>242</v>
      </c>
      <c r="D26" s="154">
        <v>4</v>
      </c>
      <c r="E26" s="155"/>
      <c r="F26" s="149">
        <f t="shared" si="1"/>
        <v>0</v>
      </c>
    </row>
    <row r="27" spans="1:6" ht="12.75" customHeight="1">
      <c r="A27" s="143">
        <f t="shared" si="0"/>
        <v>22</v>
      </c>
      <c r="B27" s="148" t="s">
        <v>1488</v>
      </c>
      <c r="C27" s="153" t="s">
        <v>242</v>
      </c>
      <c r="D27" s="154">
        <v>2</v>
      </c>
      <c r="E27" s="155"/>
      <c r="F27" s="149">
        <f t="shared" si="1"/>
        <v>0</v>
      </c>
    </row>
    <row r="28" spans="1:6" ht="12.75" customHeight="1">
      <c r="A28" s="143">
        <f t="shared" si="0"/>
        <v>23</v>
      </c>
      <c r="B28" s="148" t="s">
        <v>1489</v>
      </c>
      <c r="C28" s="153" t="s">
        <v>242</v>
      </c>
      <c r="D28" s="154">
        <v>2</v>
      </c>
      <c r="E28" s="155"/>
      <c r="F28" s="149">
        <f>D28*E28</f>
        <v>0</v>
      </c>
    </row>
    <row r="29" spans="1:6" ht="12.75" customHeight="1">
      <c r="A29" s="143">
        <f t="shared" si="0"/>
        <v>24</v>
      </c>
      <c r="B29" s="148" t="s">
        <v>1490</v>
      </c>
      <c r="C29" s="153" t="s">
        <v>242</v>
      </c>
      <c r="D29" s="154">
        <v>2</v>
      </c>
      <c r="E29" s="155"/>
      <c r="F29" s="149">
        <f t="shared" si="1"/>
        <v>0</v>
      </c>
    </row>
    <row r="30" spans="1:6" ht="12.75" customHeight="1">
      <c r="A30" s="143">
        <f t="shared" si="0"/>
        <v>25</v>
      </c>
      <c r="B30" s="148" t="s">
        <v>1491</v>
      </c>
      <c r="C30" s="153" t="s">
        <v>242</v>
      </c>
      <c r="D30" s="154">
        <v>2</v>
      </c>
      <c r="E30" s="155"/>
      <c r="F30" s="149">
        <f t="shared" si="1"/>
        <v>0</v>
      </c>
    </row>
    <row r="31" spans="1:6" ht="12.75" customHeight="1">
      <c r="A31" s="143">
        <f t="shared" si="0"/>
        <v>26</v>
      </c>
      <c r="B31" s="148" t="s">
        <v>1492</v>
      </c>
      <c r="C31" s="153" t="s">
        <v>242</v>
      </c>
      <c r="D31" s="154">
        <v>1</v>
      </c>
      <c r="E31" s="155"/>
      <c r="F31" s="149">
        <f t="shared" si="1"/>
        <v>0</v>
      </c>
    </row>
    <row r="32" spans="1:6" ht="12.75" customHeight="1">
      <c r="A32" s="143">
        <f t="shared" si="0"/>
        <v>27</v>
      </c>
      <c r="B32" s="148" t="s">
        <v>1493</v>
      </c>
      <c r="C32" s="153" t="s">
        <v>331</v>
      </c>
      <c r="D32" s="154">
        <f>SUM(D13:D21)</f>
        <v>245</v>
      </c>
      <c r="E32" s="155"/>
      <c r="F32" s="149">
        <f t="shared" si="1"/>
        <v>0</v>
      </c>
    </row>
    <row r="33" spans="1:6" ht="12.75" customHeight="1">
      <c r="A33" s="143">
        <f t="shared" si="0"/>
        <v>28</v>
      </c>
      <c r="B33" s="148" t="s">
        <v>1494</v>
      </c>
      <c r="C33" s="153" t="s">
        <v>725</v>
      </c>
      <c r="D33" s="154">
        <v>3</v>
      </c>
      <c r="E33" s="155"/>
      <c r="F33" s="149">
        <f t="shared" si="1"/>
        <v>0</v>
      </c>
    </row>
    <row r="34" spans="1:6" ht="12.75" customHeight="1">
      <c r="A34" s="143">
        <f t="shared" si="0"/>
        <v>29</v>
      </c>
      <c r="B34" s="124" t="s">
        <v>1473</v>
      </c>
      <c r="C34" s="153"/>
      <c r="D34" s="156"/>
      <c r="E34" s="155"/>
      <c r="F34" s="128">
        <f>SUM(F13:F33)</f>
        <v>0</v>
      </c>
    </row>
    <row r="35" spans="1:6" ht="12.75" customHeight="1">
      <c r="A35" s="143">
        <f t="shared" si="0"/>
        <v>30</v>
      </c>
      <c r="B35" s="124" t="s">
        <v>1495</v>
      </c>
      <c r="C35" s="146"/>
      <c r="D35" s="146"/>
      <c r="E35" s="151"/>
      <c r="F35" s="147"/>
    </row>
    <row r="36" spans="1:6" ht="12.75" customHeight="1">
      <c r="A36" s="143">
        <f t="shared" si="0"/>
        <v>31</v>
      </c>
      <c r="B36" s="148" t="s">
        <v>1496</v>
      </c>
      <c r="C36" s="153" t="s">
        <v>331</v>
      </c>
      <c r="D36" s="154">
        <v>210</v>
      </c>
      <c r="E36" s="155"/>
      <c r="F36" s="149">
        <f>D36*E36</f>
        <v>0</v>
      </c>
    </row>
    <row r="37" spans="1:6" ht="12.75" customHeight="1">
      <c r="A37" s="143">
        <f t="shared" si="0"/>
        <v>32</v>
      </c>
      <c r="B37" s="148" t="s">
        <v>1497</v>
      </c>
      <c r="C37" s="153" t="s">
        <v>331</v>
      </c>
      <c r="D37" s="154">
        <v>145</v>
      </c>
      <c r="E37" s="155"/>
      <c r="F37" s="149">
        <f aca="true" t="shared" si="2" ref="F37:F56">D37*E37</f>
        <v>0</v>
      </c>
    </row>
    <row r="38" spans="1:6" ht="12.75" customHeight="1">
      <c r="A38" s="143">
        <f t="shared" si="0"/>
        <v>33</v>
      </c>
      <c r="B38" s="148" t="s">
        <v>1498</v>
      </c>
      <c r="C38" s="153" t="s">
        <v>331</v>
      </c>
      <c r="D38" s="154">
        <v>150</v>
      </c>
      <c r="E38" s="155"/>
      <c r="F38" s="149">
        <f t="shared" si="2"/>
        <v>0</v>
      </c>
    </row>
    <row r="39" spans="1:6" ht="12.75" customHeight="1">
      <c r="A39" s="143">
        <f t="shared" si="0"/>
        <v>34</v>
      </c>
      <c r="B39" s="148" t="s">
        <v>1499</v>
      </c>
      <c r="C39" s="153" t="s">
        <v>331</v>
      </c>
      <c r="D39" s="154">
        <f>SUM(D36:D38)</f>
        <v>505</v>
      </c>
      <c r="E39" s="155"/>
      <c r="F39" s="149">
        <f t="shared" si="2"/>
        <v>0</v>
      </c>
    </row>
    <row r="40" spans="1:6" ht="12.75" customHeight="1">
      <c r="A40" s="143">
        <f t="shared" si="0"/>
        <v>35</v>
      </c>
      <c r="B40" s="148" t="s">
        <v>1500</v>
      </c>
      <c r="C40" s="153" t="s">
        <v>331</v>
      </c>
      <c r="D40" s="154">
        <v>5</v>
      </c>
      <c r="E40" s="155"/>
      <c r="F40" s="149">
        <f t="shared" si="2"/>
        <v>0</v>
      </c>
    </row>
    <row r="41" spans="1:6" ht="12.75" customHeight="1">
      <c r="A41" s="143">
        <f t="shared" si="0"/>
        <v>36</v>
      </c>
      <c r="B41" s="148" t="s">
        <v>1501</v>
      </c>
      <c r="C41" s="153" t="s">
        <v>1231</v>
      </c>
      <c r="D41" s="154">
        <v>50</v>
      </c>
      <c r="E41" s="155"/>
      <c r="F41" s="149">
        <f t="shared" si="2"/>
        <v>0</v>
      </c>
    </row>
    <row r="42" spans="1:6" ht="12.75" customHeight="1">
      <c r="A42" s="143">
        <f t="shared" si="0"/>
        <v>37</v>
      </c>
      <c r="B42" s="148" t="s">
        <v>1502</v>
      </c>
      <c r="C42" s="153" t="s">
        <v>242</v>
      </c>
      <c r="D42" s="154">
        <v>1</v>
      </c>
      <c r="E42" s="155"/>
      <c r="F42" s="149">
        <f t="shared" si="2"/>
        <v>0</v>
      </c>
    </row>
    <row r="43" spans="1:6" ht="12.75" customHeight="1">
      <c r="A43" s="143">
        <f t="shared" si="0"/>
        <v>38</v>
      </c>
      <c r="B43" s="148" t="s">
        <v>1454</v>
      </c>
      <c r="C43" s="153" t="s">
        <v>242</v>
      </c>
      <c r="D43" s="154">
        <v>2</v>
      </c>
      <c r="E43" s="155"/>
      <c r="F43" s="149">
        <f t="shared" si="2"/>
        <v>0</v>
      </c>
    </row>
    <row r="44" spans="1:6" ht="12.75" customHeight="1">
      <c r="A44" s="143">
        <f t="shared" si="0"/>
        <v>39</v>
      </c>
      <c r="B44" s="148" t="s">
        <v>1503</v>
      </c>
      <c r="C44" s="153" t="s">
        <v>242</v>
      </c>
      <c r="D44" s="154">
        <v>10</v>
      </c>
      <c r="E44" s="155"/>
      <c r="F44" s="149">
        <f t="shared" si="2"/>
        <v>0</v>
      </c>
    </row>
    <row r="45" spans="1:6" ht="12.75" customHeight="1">
      <c r="A45" s="143">
        <f t="shared" si="0"/>
        <v>40</v>
      </c>
      <c r="B45" s="148" t="s">
        <v>1453</v>
      </c>
      <c r="C45" s="153" t="s">
        <v>242</v>
      </c>
      <c r="D45" s="154">
        <v>20</v>
      </c>
      <c r="E45" s="155"/>
      <c r="F45" s="149">
        <f t="shared" si="2"/>
        <v>0</v>
      </c>
    </row>
    <row r="46" spans="1:6" ht="12.75" customHeight="1">
      <c r="A46" s="143">
        <f t="shared" si="0"/>
        <v>41</v>
      </c>
      <c r="B46" s="148" t="s">
        <v>1504</v>
      </c>
      <c r="C46" s="153" t="s">
        <v>242</v>
      </c>
      <c r="D46" s="154">
        <v>20</v>
      </c>
      <c r="E46" s="155"/>
      <c r="F46" s="149">
        <f t="shared" si="2"/>
        <v>0</v>
      </c>
    </row>
    <row r="47" spans="1:6" ht="12.75" customHeight="1">
      <c r="A47" s="143">
        <f t="shared" si="0"/>
        <v>42</v>
      </c>
      <c r="B47" s="148" t="s">
        <v>1505</v>
      </c>
      <c r="C47" s="153" t="s">
        <v>242</v>
      </c>
      <c r="D47" s="154">
        <v>4</v>
      </c>
      <c r="E47" s="155"/>
      <c r="F47" s="149">
        <f t="shared" si="2"/>
        <v>0</v>
      </c>
    </row>
    <row r="48" spans="1:6" ht="12.75" customHeight="1">
      <c r="A48" s="143">
        <f t="shared" si="0"/>
        <v>43</v>
      </c>
      <c r="B48" s="148" t="s">
        <v>1506</v>
      </c>
      <c r="C48" s="153" t="s">
        <v>242</v>
      </c>
      <c r="D48" s="154">
        <v>1</v>
      </c>
      <c r="E48" s="155"/>
      <c r="F48" s="149">
        <f t="shared" si="2"/>
        <v>0</v>
      </c>
    </row>
    <row r="49" spans="1:6" ht="12.75" customHeight="1">
      <c r="A49" s="143">
        <f t="shared" si="0"/>
        <v>44</v>
      </c>
      <c r="B49" s="148" t="s">
        <v>1507</v>
      </c>
      <c r="C49" s="153" t="s">
        <v>242</v>
      </c>
      <c r="D49" s="154">
        <v>1</v>
      </c>
      <c r="E49" s="155"/>
      <c r="F49" s="149">
        <f t="shared" si="2"/>
        <v>0</v>
      </c>
    </row>
    <row r="50" spans="1:6" ht="12.75" customHeight="1">
      <c r="A50" s="143">
        <f t="shared" si="0"/>
        <v>45</v>
      </c>
      <c r="B50" s="148" t="s">
        <v>1508</v>
      </c>
      <c r="C50" s="153" t="s">
        <v>242</v>
      </c>
      <c r="D50" s="154">
        <v>50</v>
      </c>
      <c r="E50" s="155"/>
      <c r="F50" s="149">
        <f t="shared" si="2"/>
        <v>0</v>
      </c>
    </row>
    <row r="51" spans="1:6" ht="12.75" customHeight="1">
      <c r="A51" s="143">
        <f t="shared" si="0"/>
        <v>46</v>
      </c>
      <c r="B51" s="148" t="s">
        <v>1509</v>
      </c>
      <c r="C51" s="153" t="s">
        <v>242</v>
      </c>
      <c r="D51" s="154">
        <v>30</v>
      </c>
      <c r="E51" s="155"/>
      <c r="F51" s="149">
        <f t="shared" si="2"/>
        <v>0</v>
      </c>
    </row>
    <row r="52" spans="1:6" ht="12.75" customHeight="1">
      <c r="A52" s="143">
        <f t="shared" si="0"/>
        <v>47</v>
      </c>
      <c r="B52" s="148" t="s">
        <v>1510</v>
      </c>
      <c r="C52" s="153" t="s">
        <v>1511</v>
      </c>
      <c r="D52" s="154">
        <v>4</v>
      </c>
      <c r="E52" s="155"/>
      <c r="F52" s="149">
        <f t="shared" si="2"/>
        <v>0</v>
      </c>
    </row>
    <row r="53" spans="1:6" ht="12.75" customHeight="1">
      <c r="A53" s="143">
        <f t="shared" si="0"/>
        <v>48</v>
      </c>
      <c r="B53" s="148" t="s">
        <v>1512</v>
      </c>
      <c r="C53" s="153" t="s">
        <v>242</v>
      </c>
      <c r="D53" s="154">
        <v>26</v>
      </c>
      <c r="E53" s="155"/>
      <c r="F53" s="149">
        <f t="shared" si="2"/>
        <v>0</v>
      </c>
    </row>
    <row r="54" spans="1:6" ht="12.75" customHeight="1">
      <c r="A54" s="143">
        <f t="shared" si="0"/>
        <v>49</v>
      </c>
      <c r="B54" s="148" t="s">
        <v>1513</v>
      </c>
      <c r="C54" s="153" t="s">
        <v>331</v>
      </c>
      <c r="D54" s="154">
        <f>SUM(D36:D38)+D40</f>
        <v>510</v>
      </c>
      <c r="E54" s="155"/>
      <c r="F54" s="149">
        <f t="shared" si="2"/>
        <v>0</v>
      </c>
    </row>
    <row r="55" spans="1:6" ht="12.75" customHeight="1">
      <c r="A55" s="143">
        <f t="shared" si="0"/>
        <v>50</v>
      </c>
      <c r="B55" s="148" t="s">
        <v>1514</v>
      </c>
      <c r="C55" s="153" t="s">
        <v>331</v>
      </c>
      <c r="D55" s="154">
        <f>D54</f>
        <v>510</v>
      </c>
      <c r="E55" s="155"/>
      <c r="F55" s="149">
        <f t="shared" si="2"/>
        <v>0</v>
      </c>
    </row>
    <row r="56" spans="1:6" ht="12.75" customHeight="1">
      <c r="A56" s="143">
        <f t="shared" si="0"/>
        <v>51</v>
      </c>
      <c r="B56" s="148" t="s">
        <v>1515</v>
      </c>
      <c r="C56" s="153" t="s">
        <v>725</v>
      </c>
      <c r="D56" s="154">
        <v>2</v>
      </c>
      <c r="E56" s="155"/>
      <c r="F56" s="149">
        <f t="shared" si="2"/>
        <v>0</v>
      </c>
    </row>
    <row r="57" spans="1:6" ht="12.75" customHeight="1">
      <c r="A57" s="143">
        <f t="shared" si="0"/>
        <v>52</v>
      </c>
      <c r="B57" s="124" t="s">
        <v>1495</v>
      </c>
      <c r="C57" s="153"/>
      <c r="D57" s="156"/>
      <c r="E57" s="155"/>
      <c r="F57" s="128">
        <f>SUM(F36:F56)</f>
        <v>0</v>
      </c>
    </row>
    <row r="58" spans="1:6" ht="12.75" customHeight="1">
      <c r="A58" s="143">
        <f t="shared" si="0"/>
        <v>53</v>
      </c>
      <c r="B58" s="124" t="s">
        <v>1516</v>
      </c>
      <c r="C58" s="146"/>
      <c r="D58" s="146"/>
      <c r="E58" s="151"/>
      <c r="F58" s="147"/>
    </row>
    <row r="59" spans="1:6" ht="12.75" customHeight="1">
      <c r="A59" s="143">
        <f t="shared" si="0"/>
        <v>54</v>
      </c>
      <c r="B59" s="148" t="s">
        <v>1517</v>
      </c>
      <c r="C59" s="153" t="s">
        <v>331</v>
      </c>
      <c r="D59" s="154">
        <v>20</v>
      </c>
      <c r="E59" s="155"/>
      <c r="F59" s="149">
        <f aca="true" t="shared" si="3" ref="F59:F66">D59*E59</f>
        <v>0</v>
      </c>
    </row>
    <row r="60" spans="1:6" ht="12.75" customHeight="1">
      <c r="A60" s="143">
        <f t="shared" si="0"/>
        <v>55</v>
      </c>
      <c r="B60" s="148" t="s">
        <v>1518</v>
      </c>
      <c r="C60" s="153" t="s">
        <v>331</v>
      </c>
      <c r="D60" s="154">
        <v>15</v>
      </c>
      <c r="E60" s="155"/>
      <c r="F60" s="149">
        <f t="shared" si="3"/>
        <v>0</v>
      </c>
    </row>
    <row r="61" spans="1:6" ht="12.75" customHeight="1">
      <c r="A61" s="143">
        <f t="shared" si="0"/>
        <v>56</v>
      </c>
      <c r="B61" s="148" t="s">
        <v>1519</v>
      </c>
      <c r="C61" s="153" t="s">
        <v>331</v>
      </c>
      <c r="D61" s="154">
        <f>D60+D59</f>
        <v>35</v>
      </c>
      <c r="E61" s="155"/>
      <c r="F61" s="149">
        <f t="shared" si="3"/>
        <v>0</v>
      </c>
    </row>
    <row r="62" spans="1:6" ht="12.75" customHeight="1">
      <c r="A62" s="143">
        <f t="shared" si="0"/>
        <v>57</v>
      </c>
      <c r="B62" s="148" t="s">
        <v>1513</v>
      </c>
      <c r="C62" s="153" t="s">
        <v>331</v>
      </c>
      <c r="D62" s="154">
        <f>D61</f>
        <v>35</v>
      </c>
      <c r="E62" s="155"/>
      <c r="F62" s="149">
        <f t="shared" si="3"/>
        <v>0</v>
      </c>
    </row>
    <row r="63" spans="1:6" ht="12.75" customHeight="1">
      <c r="A63" s="143">
        <f t="shared" si="0"/>
        <v>58</v>
      </c>
      <c r="B63" s="148" t="s">
        <v>1514</v>
      </c>
      <c r="C63" s="153" t="s">
        <v>331</v>
      </c>
      <c r="D63" s="154">
        <f>D62</f>
        <v>35</v>
      </c>
      <c r="E63" s="155"/>
      <c r="F63" s="149">
        <f t="shared" si="3"/>
        <v>0</v>
      </c>
    </row>
    <row r="64" spans="1:6" ht="12.75" customHeight="1">
      <c r="A64" s="143">
        <f t="shared" si="0"/>
        <v>59</v>
      </c>
      <c r="B64" s="148" t="s">
        <v>1501</v>
      </c>
      <c r="C64" s="153" t="s">
        <v>1231</v>
      </c>
      <c r="D64" s="154">
        <v>10</v>
      </c>
      <c r="E64" s="155"/>
      <c r="F64" s="149">
        <f t="shared" si="3"/>
        <v>0</v>
      </c>
    </row>
    <row r="65" spans="1:6" ht="12.75" customHeight="1">
      <c r="A65" s="143">
        <f t="shared" si="0"/>
        <v>60</v>
      </c>
      <c r="B65" s="148" t="s">
        <v>1520</v>
      </c>
      <c r="C65" s="153" t="s">
        <v>242</v>
      </c>
      <c r="D65" s="154">
        <v>3</v>
      </c>
      <c r="E65" s="155"/>
      <c r="F65" s="149">
        <f t="shared" si="3"/>
        <v>0</v>
      </c>
    </row>
    <row r="66" spans="1:6" ht="12.75" customHeight="1">
      <c r="A66" s="143">
        <f t="shared" si="0"/>
        <v>61</v>
      </c>
      <c r="B66" s="148" t="s">
        <v>1521</v>
      </c>
      <c r="C66" s="153" t="s">
        <v>242</v>
      </c>
      <c r="D66" s="154">
        <v>1</v>
      </c>
      <c r="E66" s="155"/>
      <c r="F66" s="149">
        <f t="shared" si="3"/>
        <v>0</v>
      </c>
    </row>
    <row r="67" spans="1:6" ht="12.75" customHeight="1">
      <c r="A67" s="143">
        <f t="shared" si="0"/>
        <v>62</v>
      </c>
      <c r="B67" s="148" t="s">
        <v>1443</v>
      </c>
      <c r="C67" s="153" t="s">
        <v>725</v>
      </c>
      <c r="D67" s="154">
        <v>2.5</v>
      </c>
      <c r="E67" s="155"/>
      <c r="F67" s="149">
        <f>D67*E67</f>
        <v>0</v>
      </c>
    </row>
    <row r="68" spans="1:6" ht="12.75" customHeight="1">
      <c r="A68" s="143">
        <f t="shared" si="0"/>
        <v>63</v>
      </c>
      <c r="B68" s="124" t="str">
        <f>B58</f>
        <v>Zdravotechnika - požární vodovod</v>
      </c>
      <c r="C68" s="153"/>
      <c r="D68" s="156"/>
      <c r="E68" s="155"/>
      <c r="F68" s="128">
        <f>SUM(F59:F67)</f>
        <v>0</v>
      </c>
    </row>
    <row r="69" spans="1:6" ht="12.75" customHeight="1">
      <c r="A69" s="143">
        <f t="shared" si="0"/>
        <v>64</v>
      </c>
      <c r="B69" s="124" t="s">
        <v>1522</v>
      </c>
      <c r="C69" s="146"/>
      <c r="D69" s="146"/>
      <c r="E69" s="151"/>
      <c r="F69" s="147"/>
    </row>
    <row r="70" spans="1:6" ht="12.75" customHeight="1">
      <c r="A70" s="143">
        <f t="shared" si="0"/>
        <v>65</v>
      </c>
      <c r="B70" s="148" t="s">
        <v>1523</v>
      </c>
      <c r="C70" s="153" t="s">
        <v>242</v>
      </c>
      <c r="D70" s="154">
        <v>6</v>
      </c>
      <c r="E70" s="155"/>
      <c r="F70" s="149">
        <f>E70*D70</f>
        <v>0</v>
      </c>
    </row>
    <row r="71" spans="1:6" ht="12.75" customHeight="1">
      <c r="A71" s="143">
        <f t="shared" si="0"/>
        <v>66</v>
      </c>
      <c r="B71" s="148" t="s">
        <v>1524</v>
      </c>
      <c r="C71" s="153" t="s">
        <v>242</v>
      </c>
      <c r="D71" s="154">
        <v>6</v>
      </c>
      <c r="E71" s="155"/>
      <c r="F71" s="149">
        <f aca="true" t="shared" si="4" ref="F71:F80">E71*D71</f>
        <v>0</v>
      </c>
    </row>
    <row r="72" spans="1:6" ht="12.75" customHeight="1">
      <c r="A72" s="143">
        <f aca="true" t="shared" si="5" ref="A72:A83">1+A71</f>
        <v>67</v>
      </c>
      <c r="B72" s="148" t="s">
        <v>1525</v>
      </c>
      <c r="C72" s="153" t="s">
        <v>242</v>
      </c>
      <c r="D72" s="154">
        <v>6</v>
      </c>
      <c r="E72" s="155"/>
      <c r="F72" s="149">
        <f t="shared" si="4"/>
        <v>0</v>
      </c>
    </row>
    <row r="73" spans="1:6" ht="12.75" customHeight="1">
      <c r="A73" s="143">
        <f t="shared" si="5"/>
        <v>68</v>
      </c>
      <c r="B73" s="148" t="s">
        <v>1526</v>
      </c>
      <c r="C73" s="153" t="s">
        <v>242</v>
      </c>
      <c r="D73" s="154">
        <v>6</v>
      </c>
      <c r="E73" s="155"/>
      <c r="F73" s="149">
        <f t="shared" si="4"/>
        <v>0</v>
      </c>
    </row>
    <row r="74" spans="1:6" ht="12.75" customHeight="1">
      <c r="A74" s="143">
        <f t="shared" si="5"/>
        <v>69</v>
      </c>
      <c r="B74" s="148" t="s">
        <v>1527</v>
      </c>
      <c r="C74" s="153" t="s">
        <v>242</v>
      </c>
      <c r="D74" s="154">
        <v>2</v>
      </c>
      <c r="E74" s="155"/>
      <c r="F74" s="149">
        <f t="shared" si="4"/>
        <v>0</v>
      </c>
    </row>
    <row r="75" spans="1:6" ht="12.75" customHeight="1">
      <c r="A75" s="143">
        <f t="shared" si="5"/>
        <v>70</v>
      </c>
      <c r="B75" s="148" t="s">
        <v>1528</v>
      </c>
      <c r="C75" s="153" t="s">
        <v>242</v>
      </c>
      <c r="D75" s="154">
        <v>2</v>
      </c>
      <c r="E75" s="155"/>
      <c r="F75" s="149">
        <f t="shared" si="4"/>
        <v>0</v>
      </c>
    </row>
    <row r="76" spans="1:6" ht="12.75" customHeight="1">
      <c r="A76" s="143">
        <f t="shared" si="5"/>
        <v>71</v>
      </c>
      <c r="B76" s="148" t="s">
        <v>1529</v>
      </c>
      <c r="C76" s="153" t="s">
        <v>1163</v>
      </c>
      <c r="D76" s="154">
        <v>4</v>
      </c>
      <c r="E76" s="155"/>
      <c r="F76" s="149">
        <f t="shared" si="4"/>
        <v>0</v>
      </c>
    </row>
    <row r="77" spans="1:6" ht="12.75" customHeight="1">
      <c r="A77" s="143">
        <f t="shared" si="5"/>
        <v>72</v>
      </c>
      <c r="B77" s="148" t="s">
        <v>1530</v>
      </c>
      <c r="C77" s="153" t="s">
        <v>242</v>
      </c>
      <c r="D77" s="154">
        <v>2</v>
      </c>
      <c r="E77" s="155"/>
      <c r="F77" s="149">
        <f t="shared" si="4"/>
        <v>0</v>
      </c>
    </row>
    <row r="78" spans="1:6" ht="12.75" customHeight="1">
      <c r="A78" s="143">
        <f t="shared" si="5"/>
        <v>73</v>
      </c>
      <c r="B78" s="148" t="s">
        <v>1531</v>
      </c>
      <c r="C78" s="153" t="s">
        <v>242</v>
      </c>
      <c r="D78" s="154">
        <v>2</v>
      </c>
      <c r="E78" s="155"/>
      <c r="F78" s="149">
        <f t="shared" si="4"/>
        <v>0</v>
      </c>
    </row>
    <row r="79" spans="1:6" ht="12.75" customHeight="1">
      <c r="A79" s="143">
        <f t="shared" si="5"/>
        <v>74</v>
      </c>
      <c r="B79" s="148" t="s">
        <v>1532</v>
      </c>
      <c r="C79" s="153" t="s">
        <v>242</v>
      </c>
      <c r="D79" s="154">
        <v>3</v>
      </c>
      <c r="E79" s="155"/>
      <c r="F79" s="149">
        <f t="shared" si="4"/>
        <v>0</v>
      </c>
    </row>
    <row r="80" spans="1:6" ht="12.75" customHeight="1">
      <c r="A80" s="143">
        <f t="shared" si="5"/>
        <v>75</v>
      </c>
      <c r="B80" s="148" t="s">
        <v>1533</v>
      </c>
      <c r="C80" s="153" t="s">
        <v>725</v>
      </c>
      <c r="D80" s="154">
        <v>2</v>
      </c>
      <c r="E80" s="155"/>
      <c r="F80" s="149">
        <f t="shared" si="4"/>
        <v>0</v>
      </c>
    </row>
    <row r="81" spans="1:6" ht="12.75" customHeight="1">
      <c r="A81" s="143">
        <f t="shared" si="5"/>
        <v>76</v>
      </c>
      <c r="B81" s="124" t="s">
        <v>1522</v>
      </c>
      <c r="C81" s="125"/>
      <c r="D81" s="126"/>
      <c r="E81" s="128"/>
      <c r="F81" s="128">
        <f>SUM(F70:F80)</f>
        <v>0</v>
      </c>
    </row>
    <row r="82" spans="1:6" ht="12">
      <c r="A82" s="143">
        <f t="shared" si="5"/>
        <v>77</v>
      </c>
      <c r="B82" s="111" t="s">
        <v>1468</v>
      </c>
      <c r="C82" s="112"/>
      <c r="D82" s="113"/>
      <c r="E82" s="114"/>
      <c r="F82" s="114">
        <f>F81+F57+F34+F68</f>
        <v>0</v>
      </c>
    </row>
    <row r="83" spans="1:6" ht="12">
      <c r="A83" s="143">
        <f t="shared" si="5"/>
        <v>78</v>
      </c>
      <c r="B83" s="136" t="s">
        <v>1469</v>
      </c>
      <c r="C83" s="137"/>
      <c r="D83" s="138"/>
      <c r="E83" s="139"/>
      <c r="F83" s="139">
        <f>F82+F10</f>
        <v>0</v>
      </c>
    </row>
    <row r="84" spans="2:6" ht="12">
      <c r="B84" s="140"/>
      <c r="C84" s="140"/>
      <c r="D84" s="140"/>
      <c r="E84" s="140"/>
      <c r="F84" s="140"/>
    </row>
    <row r="85" spans="2:6" ht="12">
      <c r="B85" s="141" t="s">
        <v>1470</v>
      </c>
      <c r="C85" s="140"/>
      <c r="D85" s="140"/>
      <c r="E85" s="140"/>
      <c r="F85" s="140"/>
    </row>
    <row r="86" ht="12">
      <c r="B86" s="157"/>
    </row>
  </sheetData>
  <sheetProtection password="DAFF" sheet="1" objects="1" scenarios="1"/>
  <mergeCells count="3">
    <mergeCell ref="A1:F1"/>
    <mergeCell ref="A2:F2"/>
    <mergeCell ref="A3:F3"/>
  </mergeCells>
  <printOptions/>
  <pageMargins left="0.7874015748031497" right="0.7874015748031497" top="0.7874015748031497" bottom="0.7874015748031497" header="0.5118110236220472" footer="0.5118110236220472"/>
  <pageSetup fitToHeight="2" fitToWidth="1" horizontalDpi="600" verticalDpi="600" orientation="landscape" scale="9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workbookViewId="0" topLeftCell="A1">
      <selection activeCell="D8" sqref="D8"/>
    </sheetView>
  </sheetViews>
  <sheetFormatPr defaultColWidth="9.140625" defaultRowHeight="12"/>
  <cols>
    <col min="1" max="1" width="5.00390625" style="103" customWidth="1"/>
    <col min="2" max="2" width="57.28125" style="103" customWidth="1"/>
    <col min="3" max="3" width="5.421875" style="103" customWidth="1"/>
    <col min="4" max="4" width="7.8515625" style="103" customWidth="1"/>
    <col min="5" max="5" width="11.00390625" style="103" customWidth="1"/>
    <col min="6" max="6" width="10.28125" style="103" customWidth="1"/>
    <col min="7" max="256" width="9.28125" style="103" customWidth="1"/>
    <col min="257" max="257" width="5.00390625" style="103" customWidth="1"/>
    <col min="258" max="258" width="57.28125" style="103" customWidth="1"/>
    <col min="259" max="259" width="5.421875" style="103" customWidth="1"/>
    <col min="260" max="260" width="7.8515625" style="103" customWidth="1"/>
    <col min="261" max="261" width="11.00390625" style="103" customWidth="1"/>
    <col min="262" max="262" width="10.28125" style="103" customWidth="1"/>
    <col min="263" max="512" width="9.28125" style="103" customWidth="1"/>
    <col min="513" max="513" width="5.00390625" style="103" customWidth="1"/>
    <col min="514" max="514" width="57.28125" style="103" customWidth="1"/>
    <col min="515" max="515" width="5.421875" style="103" customWidth="1"/>
    <col min="516" max="516" width="7.8515625" style="103" customWidth="1"/>
    <col min="517" max="517" width="11.00390625" style="103" customWidth="1"/>
    <col min="518" max="518" width="10.28125" style="103" customWidth="1"/>
    <col min="519" max="768" width="9.28125" style="103" customWidth="1"/>
    <col min="769" max="769" width="5.00390625" style="103" customWidth="1"/>
    <col min="770" max="770" width="57.28125" style="103" customWidth="1"/>
    <col min="771" max="771" width="5.421875" style="103" customWidth="1"/>
    <col min="772" max="772" width="7.8515625" style="103" customWidth="1"/>
    <col min="773" max="773" width="11.00390625" style="103" customWidth="1"/>
    <col min="774" max="774" width="10.28125" style="103" customWidth="1"/>
    <col min="775" max="1024" width="9.28125" style="103" customWidth="1"/>
    <col min="1025" max="1025" width="5.00390625" style="103" customWidth="1"/>
    <col min="1026" max="1026" width="57.28125" style="103" customWidth="1"/>
    <col min="1027" max="1027" width="5.421875" style="103" customWidth="1"/>
    <col min="1028" max="1028" width="7.8515625" style="103" customWidth="1"/>
    <col min="1029" max="1029" width="11.00390625" style="103" customWidth="1"/>
    <col min="1030" max="1030" width="10.28125" style="103" customWidth="1"/>
    <col min="1031" max="1280" width="9.28125" style="103" customWidth="1"/>
    <col min="1281" max="1281" width="5.00390625" style="103" customWidth="1"/>
    <col min="1282" max="1282" width="57.28125" style="103" customWidth="1"/>
    <col min="1283" max="1283" width="5.421875" style="103" customWidth="1"/>
    <col min="1284" max="1284" width="7.8515625" style="103" customWidth="1"/>
    <col min="1285" max="1285" width="11.00390625" style="103" customWidth="1"/>
    <col min="1286" max="1286" width="10.28125" style="103" customWidth="1"/>
    <col min="1287" max="1536" width="9.28125" style="103" customWidth="1"/>
    <col min="1537" max="1537" width="5.00390625" style="103" customWidth="1"/>
    <col min="1538" max="1538" width="57.28125" style="103" customWidth="1"/>
    <col min="1539" max="1539" width="5.421875" style="103" customWidth="1"/>
    <col min="1540" max="1540" width="7.8515625" style="103" customWidth="1"/>
    <col min="1541" max="1541" width="11.00390625" style="103" customWidth="1"/>
    <col min="1542" max="1542" width="10.28125" style="103" customWidth="1"/>
    <col min="1543" max="1792" width="9.28125" style="103" customWidth="1"/>
    <col min="1793" max="1793" width="5.00390625" style="103" customWidth="1"/>
    <col min="1794" max="1794" width="57.28125" style="103" customWidth="1"/>
    <col min="1795" max="1795" width="5.421875" style="103" customWidth="1"/>
    <col min="1796" max="1796" width="7.8515625" style="103" customWidth="1"/>
    <col min="1797" max="1797" width="11.00390625" style="103" customWidth="1"/>
    <col min="1798" max="1798" width="10.28125" style="103" customWidth="1"/>
    <col min="1799" max="2048" width="9.28125" style="103" customWidth="1"/>
    <col min="2049" max="2049" width="5.00390625" style="103" customWidth="1"/>
    <col min="2050" max="2050" width="57.28125" style="103" customWidth="1"/>
    <col min="2051" max="2051" width="5.421875" style="103" customWidth="1"/>
    <col min="2052" max="2052" width="7.8515625" style="103" customWidth="1"/>
    <col min="2053" max="2053" width="11.00390625" style="103" customWidth="1"/>
    <col min="2054" max="2054" width="10.28125" style="103" customWidth="1"/>
    <col min="2055" max="2304" width="9.28125" style="103" customWidth="1"/>
    <col min="2305" max="2305" width="5.00390625" style="103" customWidth="1"/>
    <col min="2306" max="2306" width="57.28125" style="103" customWidth="1"/>
    <col min="2307" max="2307" width="5.421875" style="103" customWidth="1"/>
    <col min="2308" max="2308" width="7.8515625" style="103" customWidth="1"/>
    <col min="2309" max="2309" width="11.00390625" style="103" customWidth="1"/>
    <col min="2310" max="2310" width="10.28125" style="103" customWidth="1"/>
    <col min="2311" max="2560" width="9.28125" style="103" customWidth="1"/>
    <col min="2561" max="2561" width="5.00390625" style="103" customWidth="1"/>
    <col min="2562" max="2562" width="57.28125" style="103" customWidth="1"/>
    <col min="2563" max="2563" width="5.421875" style="103" customWidth="1"/>
    <col min="2564" max="2564" width="7.8515625" style="103" customWidth="1"/>
    <col min="2565" max="2565" width="11.00390625" style="103" customWidth="1"/>
    <col min="2566" max="2566" width="10.28125" style="103" customWidth="1"/>
    <col min="2567" max="2816" width="9.28125" style="103" customWidth="1"/>
    <col min="2817" max="2817" width="5.00390625" style="103" customWidth="1"/>
    <col min="2818" max="2818" width="57.28125" style="103" customWidth="1"/>
    <col min="2819" max="2819" width="5.421875" style="103" customWidth="1"/>
    <col min="2820" max="2820" width="7.8515625" style="103" customWidth="1"/>
    <col min="2821" max="2821" width="11.00390625" style="103" customWidth="1"/>
    <col min="2822" max="2822" width="10.28125" style="103" customWidth="1"/>
    <col min="2823" max="3072" width="9.28125" style="103" customWidth="1"/>
    <col min="3073" max="3073" width="5.00390625" style="103" customWidth="1"/>
    <col min="3074" max="3074" width="57.28125" style="103" customWidth="1"/>
    <col min="3075" max="3075" width="5.421875" style="103" customWidth="1"/>
    <col min="3076" max="3076" width="7.8515625" style="103" customWidth="1"/>
    <col min="3077" max="3077" width="11.00390625" style="103" customWidth="1"/>
    <col min="3078" max="3078" width="10.28125" style="103" customWidth="1"/>
    <col min="3079" max="3328" width="9.28125" style="103" customWidth="1"/>
    <col min="3329" max="3329" width="5.00390625" style="103" customWidth="1"/>
    <col min="3330" max="3330" width="57.28125" style="103" customWidth="1"/>
    <col min="3331" max="3331" width="5.421875" style="103" customWidth="1"/>
    <col min="3332" max="3332" width="7.8515625" style="103" customWidth="1"/>
    <col min="3333" max="3333" width="11.00390625" style="103" customWidth="1"/>
    <col min="3334" max="3334" width="10.28125" style="103" customWidth="1"/>
    <col min="3335" max="3584" width="9.28125" style="103" customWidth="1"/>
    <col min="3585" max="3585" width="5.00390625" style="103" customWidth="1"/>
    <col min="3586" max="3586" width="57.28125" style="103" customWidth="1"/>
    <col min="3587" max="3587" width="5.421875" style="103" customWidth="1"/>
    <col min="3588" max="3588" width="7.8515625" style="103" customWidth="1"/>
    <col min="3589" max="3589" width="11.00390625" style="103" customWidth="1"/>
    <col min="3590" max="3590" width="10.28125" style="103" customWidth="1"/>
    <col min="3591" max="3840" width="9.28125" style="103" customWidth="1"/>
    <col min="3841" max="3841" width="5.00390625" style="103" customWidth="1"/>
    <col min="3842" max="3842" width="57.28125" style="103" customWidth="1"/>
    <col min="3843" max="3843" width="5.421875" style="103" customWidth="1"/>
    <col min="3844" max="3844" width="7.8515625" style="103" customWidth="1"/>
    <col min="3845" max="3845" width="11.00390625" style="103" customWidth="1"/>
    <col min="3846" max="3846" width="10.28125" style="103" customWidth="1"/>
    <col min="3847" max="4096" width="9.28125" style="103" customWidth="1"/>
    <col min="4097" max="4097" width="5.00390625" style="103" customWidth="1"/>
    <col min="4098" max="4098" width="57.28125" style="103" customWidth="1"/>
    <col min="4099" max="4099" width="5.421875" style="103" customWidth="1"/>
    <col min="4100" max="4100" width="7.8515625" style="103" customWidth="1"/>
    <col min="4101" max="4101" width="11.00390625" style="103" customWidth="1"/>
    <col min="4102" max="4102" width="10.28125" style="103" customWidth="1"/>
    <col min="4103" max="4352" width="9.28125" style="103" customWidth="1"/>
    <col min="4353" max="4353" width="5.00390625" style="103" customWidth="1"/>
    <col min="4354" max="4354" width="57.28125" style="103" customWidth="1"/>
    <col min="4355" max="4355" width="5.421875" style="103" customWidth="1"/>
    <col min="4356" max="4356" width="7.8515625" style="103" customWidth="1"/>
    <col min="4357" max="4357" width="11.00390625" style="103" customWidth="1"/>
    <col min="4358" max="4358" width="10.28125" style="103" customWidth="1"/>
    <col min="4359" max="4608" width="9.28125" style="103" customWidth="1"/>
    <col min="4609" max="4609" width="5.00390625" style="103" customWidth="1"/>
    <col min="4610" max="4610" width="57.28125" style="103" customWidth="1"/>
    <col min="4611" max="4611" width="5.421875" style="103" customWidth="1"/>
    <col min="4612" max="4612" width="7.8515625" style="103" customWidth="1"/>
    <col min="4613" max="4613" width="11.00390625" style="103" customWidth="1"/>
    <col min="4614" max="4614" width="10.28125" style="103" customWidth="1"/>
    <col min="4615" max="4864" width="9.28125" style="103" customWidth="1"/>
    <col min="4865" max="4865" width="5.00390625" style="103" customWidth="1"/>
    <col min="4866" max="4866" width="57.28125" style="103" customWidth="1"/>
    <col min="4867" max="4867" width="5.421875" style="103" customWidth="1"/>
    <col min="4868" max="4868" width="7.8515625" style="103" customWidth="1"/>
    <col min="4869" max="4869" width="11.00390625" style="103" customWidth="1"/>
    <col min="4870" max="4870" width="10.28125" style="103" customWidth="1"/>
    <col min="4871" max="5120" width="9.28125" style="103" customWidth="1"/>
    <col min="5121" max="5121" width="5.00390625" style="103" customWidth="1"/>
    <col min="5122" max="5122" width="57.28125" style="103" customWidth="1"/>
    <col min="5123" max="5123" width="5.421875" style="103" customWidth="1"/>
    <col min="5124" max="5124" width="7.8515625" style="103" customWidth="1"/>
    <col min="5125" max="5125" width="11.00390625" style="103" customWidth="1"/>
    <col min="5126" max="5126" width="10.28125" style="103" customWidth="1"/>
    <col min="5127" max="5376" width="9.28125" style="103" customWidth="1"/>
    <col min="5377" max="5377" width="5.00390625" style="103" customWidth="1"/>
    <col min="5378" max="5378" width="57.28125" style="103" customWidth="1"/>
    <col min="5379" max="5379" width="5.421875" style="103" customWidth="1"/>
    <col min="5380" max="5380" width="7.8515625" style="103" customWidth="1"/>
    <col min="5381" max="5381" width="11.00390625" style="103" customWidth="1"/>
    <col min="5382" max="5382" width="10.28125" style="103" customWidth="1"/>
    <col min="5383" max="5632" width="9.28125" style="103" customWidth="1"/>
    <col min="5633" max="5633" width="5.00390625" style="103" customWidth="1"/>
    <col min="5634" max="5634" width="57.28125" style="103" customWidth="1"/>
    <col min="5635" max="5635" width="5.421875" style="103" customWidth="1"/>
    <col min="5636" max="5636" width="7.8515625" style="103" customWidth="1"/>
    <col min="5637" max="5637" width="11.00390625" style="103" customWidth="1"/>
    <col min="5638" max="5638" width="10.28125" style="103" customWidth="1"/>
    <col min="5639" max="5888" width="9.28125" style="103" customWidth="1"/>
    <col min="5889" max="5889" width="5.00390625" style="103" customWidth="1"/>
    <col min="5890" max="5890" width="57.28125" style="103" customWidth="1"/>
    <col min="5891" max="5891" width="5.421875" style="103" customWidth="1"/>
    <col min="5892" max="5892" width="7.8515625" style="103" customWidth="1"/>
    <col min="5893" max="5893" width="11.00390625" style="103" customWidth="1"/>
    <col min="5894" max="5894" width="10.28125" style="103" customWidth="1"/>
    <col min="5895" max="6144" width="9.28125" style="103" customWidth="1"/>
    <col min="6145" max="6145" width="5.00390625" style="103" customWidth="1"/>
    <col min="6146" max="6146" width="57.28125" style="103" customWidth="1"/>
    <col min="6147" max="6147" width="5.421875" style="103" customWidth="1"/>
    <col min="6148" max="6148" width="7.8515625" style="103" customWidth="1"/>
    <col min="6149" max="6149" width="11.00390625" style="103" customWidth="1"/>
    <col min="6150" max="6150" width="10.28125" style="103" customWidth="1"/>
    <col min="6151" max="6400" width="9.28125" style="103" customWidth="1"/>
    <col min="6401" max="6401" width="5.00390625" style="103" customWidth="1"/>
    <col min="6402" max="6402" width="57.28125" style="103" customWidth="1"/>
    <col min="6403" max="6403" width="5.421875" style="103" customWidth="1"/>
    <col min="6404" max="6404" width="7.8515625" style="103" customWidth="1"/>
    <col min="6405" max="6405" width="11.00390625" style="103" customWidth="1"/>
    <col min="6406" max="6406" width="10.28125" style="103" customWidth="1"/>
    <col min="6407" max="6656" width="9.28125" style="103" customWidth="1"/>
    <col min="6657" max="6657" width="5.00390625" style="103" customWidth="1"/>
    <col min="6658" max="6658" width="57.28125" style="103" customWidth="1"/>
    <col min="6659" max="6659" width="5.421875" style="103" customWidth="1"/>
    <col min="6660" max="6660" width="7.8515625" style="103" customWidth="1"/>
    <col min="6661" max="6661" width="11.00390625" style="103" customWidth="1"/>
    <col min="6662" max="6662" width="10.28125" style="103" customWidth="1"/>
    <col min="6663" max="6912" width="9.28125" style="103" customWidth="1"/>
    <col min="6913" max="6913" width="5.00390625" style="103" customWidth="1"/>
    <col min="6914" max="6914" width="57.28125" style="103" customWidth="1"/>
    <col min="6915" max="6915" width="5.421875" style="103" customWidth="1"/>
    <col min="6916" max="6916" width="7.8515625" style="103" customWidth="1"/>
    <col min="6917" max="6917" width="11.00390625" style="103" customWidth="1"/>
    <col min="6918" max="6918" width="10.28125" style="103" customWidth="1"/>
    <col min="6919" max="7168" width="9.28125" style="103" customWidth="1"/>
    <col min="7169" max="7169" width="5.00390625" style="103" customWidth="1"/>
    <col min="7170" max="7170" width="57.28125" style="103" customWidth="1"/>
    <col min="7171" max="7171" width="5.421875" style="103" customWidth="1"/>
    <col min="7172" max="7172" width="7.8515625" style="103" customWidth="1"/>
    <col min="7173" max="7173" width="11.00390625" style="103" customWidth="1"/>
    <col min="7174" max="7174" width="10.28125" style="103" customWidth="1"/>
    <col min="7175" max="7424" width="9.28125" style="103" customWidth="1"/>
    <col min="7425" max="7425" width="5.00390625" style="103" customWidth="1"/>
    <col min="7426" max="7426" width="57.28125" style="103" customWidth="1"/>
    <col min="7427" max="7427" width="5.421875" style="103" customWidth="1"/>
    <col min="7428" max="7428" width="7.8515625" style="103" customWidth="1"/>
    <col min="7429" max="7429" width="11.00390625" style="103" customWidth="1"/>
    <col min="7430" max="7430" width="10.28125" style="103" customWidth="1"/>
    <col min="7431" max="7680" width="9.28125" style="103" customWidth="1"/>
    <col min="7681" max="7681" width="5.00390625" style="103" customWidth="1"/>
    <col min="7682" max="7682" width="57.28125" style="103" customWidth="1"/>
    <col min="7683" max="7683" width="5.421875" style="103" customWidth="1"/>
    <col min="7684" max="7684" width="7.8515625" style="103" customWidth="1"/>
    <col min="7685" max="7685" width="11.00390625" style="103" customWidth="1"/>
    <col min="7686" max="7686" width="10.28125" style="103" customWidth="1"/>
    <col min="7687" max="7936" width="9.28125" style="103" customWidth="1"/>
    <col min="7937" max="7937" width="5.00390625" style="103" customWidth="1"/>
    <col min="7938" max="7938" width="57.28125" style="103" customWidth="1"/>
    <col min="7939" max="7939" width="5.421875" style="103" customWidth="1"/>
    <col min="7940" max="7940" width="7.8515625" style="103" customWidth="1"/>
    <col min="7941" max="7941" width="11.00390625" style="103" customWidth="1"/>
    <col min="7942" max="7942" width="10.28125" style="103" customWidth="1"/>
    <col min="7943" max="8192" width="9.28125" style="103" customWidth="1"/>
    <col min="8193" max="8193" width="5.00390625" style="103" customWidth="1"/>
    <col min="8194" max="8194" width="57.28125" style="103" customWidth="1"/>
    <col min="8195" max="8195" width="5.421875" style="103" customWidth="1"/>
    <col min="8196" max="8196" width="7.8515625" style="103" customWidth="1"/>
    <col min="8197" max="8197" width="11.00390625" style="103" customWidth="1"/>
    <col min="8198" max="8198" width="10.28125" style="103" customWidth="1"/>
    <col min="8199" max="8448" width="9.28125" style="103" customWidth="1"/>
    <col min="8449" max="8449" width="5.00390625" style="103" customWidth="1"/>
    <col min="8450" max="8450" width="57.28125" style="103" customWidth="1"/>
    <col min="8451" max="8451" width="5.421875" style="103" customWidth="1"/>
    <col min="8452" max="8452" width="7.8515625" style="103" customWidth="1"/>
    <col min="8453" max="8453" width="11.00390625" style="103" customWidth="1"/>
    <col min="8454" max="8454" width="10.28125" style="103" customWidth="1"/>
    <col min="8455" max="8704" width="9.28125" style="103" customWidth="1"/>
    <col min="8705" max="8705" width="5.00390625" style="103" customWidth="1"/>
    <col min="8706" max="8706" width="57.28125" style="103" customWidth="1"/>
    <col min="8707" max="8707" width="5.421875" style="103" customWidth="1"/>
    <col min="8708" max="8708" width="7.8515625" style="103" customWidth="1"/>
    <col min="8709" max="8709" width="11.00390625" style="103" customWidth="1"/>
    <col min="8710" max="8710" width="10.28125" style="103" customWidth="1"/>
    <col min="8711" max="8960" width="9.28125" style="103" customWidth="1"/>
    <col min="8961" max="8961" width="5.00390625" style="103" customWidth="1"/>
    <col min="8962" max="8962" width="57.28125" style="103" customWidth="1"/>
    <col min="8963" max="8963" width="5.421875" style="103" customWidth="1"/>
    <col min="8964" max="8964" width="7.8515625" style="103" customWidth="1"/>
    <col min="8965" max="8965" width="11.00390625" style="103" customWidth="1"/>
    <col min="8966" max="8966" width="10.28125" style="103" customWidth="1"/>
    <col min="8967" max="9216" width="9.28125" style="103" customWidth="1"/>
    <col min="9217" max="9217" width="5.00390625" style="103" customWidth="1"/>
    <col min="9218" max="9218" width="57.28125" style="103" customWidth="1"/>
    <col min="9219" max="9219" width="5.421875" style="103" customWidth="1"/>
    <col min="9220" max="9220" width="7.8515625" style="103" customWidth="1"/>
    <col min="9221" max="9221" width="11.00390625" style="103" customWidth="1"/>
    <col min="9222" max="9222" width="10.28125" style="103" customWidth="1"/>
    <col min="9223" max="9472" width="9.28125" style="103" customWidth="1"/>
    <col min="9473" max="9473" width="5.00390625" style="103" customWidth="1"/>
    <col min="9474" max="9474" width="57.28125" style="103" customWidth="1"/>
    <col min="9475" max="9475" width="5.421875" style="103" customWidth="1"/>
    <col min="9476" max="9476" width="7.8515625" style="103" customWidth="1"/>
    <col min="9477" max="9477" width="11.00390625" style="103" customWidth="1"/>
    <col min="9478" max="9478" width="10.28125" style="103" customWidth="1"/>
    <col min="9479" max="9728" width="9.28125" style="103" customWidth="1"/>
    <col min="9729" max="9729" width="5.00390625" style="103" customWidth="1"/>
    <col min="9730" max="9730" width="57.28125" style="103" customWidth="1"/>
    <col min="9731" max="9731" width="5.421875" style="103" customWidth="1"/>
    <col min="9732" max="9732" width="7.8515625" style="103" customWidth="1"/>
    <col min="9733" max="9733" width="11.00390625" style="103" customWidth="1"/>
    <col min="9734" max="9734" width="10.28125" style="103" customWidth="1"/>
    <col min="9735" max="9984" width="9.28125" style="103" customWidth="1"/>
    <col min="9985" max="9985" width="5.00390625" style="103" customWidth="1"/>
    <col min="9986" max="9986" width="57.28125" style="103" customWidth="1"/>
    <col min="9987" max="9987" width="5.421875" style="103" customWidth="1"/>
    <col min="9988" max="9988" width="7.8515625" style="103" customWidth="1"/>
    <col min="9989" max="9989" width="11.00390625" style="103" customWidth="1"/>
    <col min="9990" max="9990" width="10.28125" style="103" customWidth="1"/>
    <col min="9991" max="10240" width="9.28125" style="103" customWidth="1"/>
    <col min="10241" max="10241" width="5.00390625" style="103" customWidth="1"/>
    <col min="10242" max="10242" width="57.28125" style="103" customWidth="1"/>
    <col min="10243" max="10243" width="5.421875" style="103" customWidth="1"/>
    <col min="10244" max="10244" width="7.8515625" style="103" customWidth="1"/>
    <col min="10245" max="10245" width="11.00390625" style="103" customWidth="1"/>
    <col min="10246" max="10246" width="10.28125" style="103" customWidth="1"/>
    <col min="10247" max="10496" width="9.28125" style="103" customWidth="1"/>
    <col min="10497" max="10497" width="5.00390625" style="103" customWidth="1"/>
    <col min="10498" max="10498" width="57.28125" style="103" customWidth="1"/>
    <col min="10499" max="10499" width="5.421875" style="103" customWidth="1"/>
    <col min="10500" max="10500" width="7.8515625" style="103" customWidth="1"/>
    <col min="10501" max="10501" width="11.00390625" style="103" customWidth="1"/>
    <col min="10502" max="10502" width="10.28125" style="103" customWidth="1"/>
    <col min="10503" max="10752" width="9.28125" style="103" customWidth="1"/>
    <col min="10753" max="10753" width="5.00390625" style="103" customWidth="1"/>
    <col min="10754" max="10754" width="57.28125" style="103" customWidth="1"/>
    <col min="10755" max="10755" width="5.421875" style="103" customWidth="1"/>
    <col min="10756" max="10756" width="7.8515625" style="103" customWidth="1"/>
    <col min="10757" max="10757" width="11.00390625" style="103" customWidth="1"/>
    <col min="10758" max="10758" width="10.28125" style="103" customWidth="1"/>
    <col min="10759" max="11008" width="9.28125" style="103" customWidth="1"/>
    <col min="11009" max="11009" width="5.00390625" style="103" customWidth="1"/>
    <col min="11010" max="11010" width="57.28125" style="103" customWidth="1"/>
    <col min="11011" max="11011" width="5.421875" style="103" customWidth="1"/>
    <col min="11012" max="11012" width="7.8515625" style="103" customWidth="1"/>
    <col min="11013" max="11013" width="11.00390625" style="103" customWidth="1"/>
    <col min="11014" max="11014" width="10.28125" style="103" customWidth="1"/>
    <col min="11015" max="11264" width="9.28125" style="103" customWidth="1"/>
    <col min="11265" max="11265" width="5.00390625" style="103" customWidth="1"/>
    <col min="11266" max="11266" width="57.28125" style="103" customWidth="1"/>
    <col min="11267" max="11267" width="5.421875" style="103" customWidth="1"/>
    <col min="11268" max="11268" width="7.8515625" style="103" customWidth="1"/>
    <col min="11269" max="11269" width="11.00390625" style="103" customWidth="1"/>
    <col min="11270" max="11270" width="10.28125" style="103" customWidth="1"/>
    <col min="11271" max="11520" width="9.28125" style="103" customWidth="1"/>
    <col min="11521" max="11521" width="5.00390625" style="103" customWidth="1"/>
    <col min="11522" max="11522" width="57.28125" style="103" customWidth="1"/>
    <col min="11523" max="11523" width="5.421875" style="103" customWidth="1"/>
    <col min="11524" max="11524" width="7.8515625" style="103" customWidth="1"/>
    <col min="11525" max="11525" width="11.00390625" style="103" customWidth="1"/>
    <col min="11526" max="11526" width="10.28125" style="103" customWidth="1"/>
    <col min="11527" max="11776" width="9.28125" style="103" customWidth="1"/>
    <col min="11777" max="11777" width="5.00390625" style="103" customWidth="1"/>
    <col min="11778" max="11778" width="57.28125" style="103" customWidth="1"/>
    <col min="11779" max="11779" width="5.421875" style="103" customWidth="1"/>
    <col min="11780" max="11780" width="7.8515625" style="103" customWidth="1"/>
    <col min="11781" max="11781" width="11.00390625" style="103" customWidth="1"/>
    <col min="11782" max="11782" width="10.28125" style="103" customWidth="1"/>
    <col min="11783" max="12032" width="9.28125" style="103" customWidth="1"/>
    <col min="12033" max="12033" width="5.00390625" style="103" customWidth="1"/>
    <col min="12034" max="12034" width="57.28125" style="103" customWidth="1"/>
    <col min="12035" max="12035" width="5.421875" style="103" customWidth="1"/>
    <col min="12036" max="12036" width="7.8515625" style="103" customWidth="1"/>
    <col min="12037" max="12037" width="11.00390625" style="103" customWidth="1"/>
    <col min="12038" max="12038" width="10.28125" style="103" customWidth="1"/>
    <col min="12039" max="12288" width="9.28125" style="103" customWidth="1"/>
    <col min="12289" max="12289" width="5.00390625" style="103" customWidth="1"/>
    <col min="12290" max="12290" width="57.28125" style="103" customWidth="1"/>
    <col min="12291" max="12291" width="5.421875" style="103" customWidth="1"/>
    <col min="12292" max="12292" width="7.8515625" style="103" customWidth="1"/>
    <col min="12293" max="12293" width="11.00390625" style="103" customWidth="1"/>
    <col min="12294" max="12294" width="10.28125" style="103" customWidth="1"/>
    <col min="12295" max="12544" width="9.28125" style="103" customWidth="1"/>
    <col min="12545" max="12545" width="5.00390625" style="103" customWidth="1"/>
    <col min="12546" max="12546" width="57.28125" style="103" customWidth="1"/>
    <col min="12547" max="12547" width="5.421875" style="103" customWidth="1"/>
    <col min="12548" max="12548" width="7.8515625" style="103" customWidth="1"/>
    <col min="12549" max="12549" width="11.00390625" style="103" customWidth="1"/>
    <col min="12550" max="12550" width="10.28125" style="103" customWidth="1"/>
    <col min="12551" max="12800" width="9.28125" style="103" customWidth="1"/>
    <col min="12801" max="12801" width="5.00390625" style="103" customWidth="1"/>
    <col min="12802" max="12802" width="57.28125" style="103" customWidth="1"/>
    <col min="12803" max="12803" width="5.421875" style="103" customWidth="1"/>
    <col min="12804" max="12804" width="7.8515625" style="103" customWidth="1"/>
    <col min="12805" max="12805" width="11.00390625" style="103" customWidth="1"/>
    <col min="12806" max="12806" width="10.28125" style="103" customWidth="1"/>
    <col min="12807" max="13056" width="9.28125" style="103" customWidth="1"/>
    <col min="13057" max="13057" width="5.00390625" style="103" customWidth="1"/>
    <col min="13058" max="13058" width="57.28125" style="103" customWidth="1"/>
    <col min="13059" max="13059" width="5.421875" style="103" customWidth="1"/>
    <col min="13060" max="13060" width="7.8515625" style="103" customWidth="1"/>
    <col min="13061" max="13061" width="11.00390625" style="103" customWidth="1"/>
    <col min="13062" max="13062" width="10.28125" style="103" customWidth="1"/>
    <col min="13063" max="13312" width="9.28125" style="103" customWidth="1"/>
    <col min="13313" max="13313" width="5.00390625" style="103" customWidth="1"/>
    <col min="13314" max="13314" width="57.28125" style="103" customWidth="1"/>
    <col min="13315" max="13315" width="5.421875" style="103" customWidth="1"/>
    <col min="13316" max="13316" width="7.8515625" style="103" customWidth="1"/>
    <col min="13317" max="13317" width="11.00390625" style="103" customWidth="1"/>
    <col min="13318" max="13318" width="10.28125" style="103" customWidth="1"/>
    <col min="13319" max="13568" width="9.28125" style="103" customWidth="1"/>
    <col min="13569" max="13569" width="5.00390625" style="103" customWidth="1"/>
    <col min="13570" max="13570" width="57.28125" style="103" customWidth="1"/>
    <col min="13571" max="13571" width="5.421875" style="103" customWidth="1"/>
    <col min="13572" max="13572" width="7.8515625" style="103" customWidth="1"/>
    <col min="13573" max="13573" width="11.00390625" style="103" customWidth="1"/>
    <col min="13574" max="13574" width="10.28125" style="103" customWidth="1"/>
    <col min="13575" max="13824" width="9.28125" style="103" customWidth="1"/>
    <col min="13825" max="13825" width="5.00390625" style="103" customWidth="1"/>
    <col min="13826" max="13826" width="57.28125" style="103" customWidth="1"/>
    <col min="13827" max="13827" width="5.421875" style="103" customWidth="1"/>
    <col min="13828" max="13828" width="7.8515625" style="103" customWidth="1"/>
    <col min="13829" max="13829" width="11.00390625" style="103" customWidth="1"/>
    <col min="13830" max="13830" width="10.28125" style="103" customWidth="1"/>
    <col min="13831" max="14080" width="9.28125" style="103" customWidth="1"/>
    <col min="14081" max="14081" width="5.00390625" style="103" customWidth="1"/>
    <col min="14082" max="14082" width="57.28125" style="103" customWidth="1"/>
    <col min="14083" max="14083" width="5.421875" style="103" customWidth="1"/>
    <col min="14084" max="14084" width="7.8515625" style="103" customWidth="1"/>
    <col min="14085" max="14085" width="11.00390625" style="103" customWidth="1"/>
    <col min="14086" max="14086" width="10.28125" style="103" customWidth="1"/>
    <col min="14087" max="14336" width="9.28125" style="103" customWidth="1"/>
    <col min="14337" max="14337" width="5.00390625" style="103" customWidth="1"/>
    <col min="14338" max="14338" width="57.28125" style="103" customWidth="1"/>
    <col min="14339" max="14339" width="5.421875" style="103" customWidth="1"/>
    <col min="14340" max="14340" width="7.8515625" style="103" customWidth="1"/>
    <col min="14341" max="14341" width="11.00390625" style="103" customWidth="1"/>
    <col min="14342" max="14342" width="10.28125" style="103" customWidth="1"/>
    <col min="14343" max="14592" width="9.28125" style="103" customWidth="1"/>
    <col min="14593" max="14593" width="5.00390625" style="103" customWidth="1"/>
    <col min="14594" max="14594" width="57.28125" style="103" customWidth="1"/>
    <col min="14595" max="14595" width="5.421875" style="103" customWidth="1"/>
    <col min="14596" max="14596" width="7.8515625" style="103" customWidth="1"/>
    <col min="14597" max="14597" width="11.00390625" style="103" customWidth="1"/>
    <col min="14598" max="14598" width="10.28125" style="103" customWidth="1"/>
    <col min="14599" max="14848" width="9.28125" style="103" customWidth="1"/>
    <col min="14849" max="14849" width="5.00390625" style="103" customWidth="1"/>
    <col min="14850" max="14850" width="57.28125" style="103" customWidth="1"/>
    <col min="14851" max="14851" width="5.421875" style="103" customWidth="1"/>
    <col min="14852" max="14852" width="7.8515625" style="103" customWidth="1"/>
    <col min="14853" max="14853" width="11.00390625" style="103" customWidth="1"/>
    <col min="14854" max="14854" width="10.28125" style="103" customWidth="1"/>
    <col min="14855" max="15104" width="9.28125" style="103" customWidth="1"/>
    <col min="15105" max="15105" width="5.00390625" style="103" customWidth="1"/>
    <col min="15106" max="15106" width="57.28125" style="103" customWidth="1"/>
    <col min="15107" max="15107" width="5.421875" style="103" customWidth="1"/>
    <col min="15108" max="15108" width="7.8515625" style="103" customWidth="1"/>
    <col min="15109" max="15109" width="11.00390625" style="103" customWidth="1"/>
    <col min="15110" max="15110" width="10.28125" style="103" customWidth="1"/>
    <col min="15111" max="15360" width="9.28125" style="103" customWidth="1"/>
    <col min="15361" max="15361" width="5.00390625" style="103" customWidth="1"/>
    <col min="15362" max="15362" width="57.28125" style="103" customWidth="1"/>
    <col min="15363" max="15363" width="5.421875" style="103" customWidth="1"/>
    <col min="15364" max="15364" width="7.8515625" style="103" customWidth="1"/>
    <col min="15365" max="15365" width="11.00390625" style="103" customWidth="1"/>
    <col min="15366" max="15366" width="10.28125" style="103" customWidth="1"/>
    <col min="15367" max="15616" width="9.28125" style="103" customWidth="1"/>
    <col min="15617" max="15617" width="5.00390625" style="103" customWidth="1"/>
    <col min="15618" max="15618" width="57.28125" style="103" customWidth="1"/>
    <col min="15619" max="15619" width="5.421875" style="103" customWidth="1"/>
    <col min="15620" max="15620" width="7.8515625" style="103" customWidth="1"/>
    <col min="15621" max="15621" width="11.00390625" style="103" customWidth="1"/>
    <col min="15622" max="15622" width="10.28125" style="103" customWidth="1"/>
    <col min="15623" max="15872" width="9.28125" style="103" customWidth="1"/>
    <col min="15873" max="15873" width="5.00390625" style="103" customWidth="1"/>
    <col min="15874" max="15874" width="57.28125" style="103" customWidth="1"/>
    <col min="15875" max="15875" width="5.421875" style="103" customWidth="1"/>
    <col min="15876" max="15876" width="7.8515625" style="103" customWidth="1"/>
    <col min="15877" max="15877" width="11.00390625" style="103" customWidth="1"/>
    <col min="15878" max="15878" width="10.28125" style="103" customWidth="1"/>
    <col min="15879" max="16128" width="9.28125" style="103" customWidth="1"/>
    <col min="16129" max="16129" width="5.00390625" style="103" customWidth="1"/>
    <col min="16130" max="16130" width="57.28125" style="103" customWidth="1"/>
    <col min="16131" max="16131" width="5.421875" style="103" customWidth="1"/>
    <col min="16132" max="16132" width="7.8515625" style="103" customWidth="1"/>
    <col min="16133" max="16133" width="11.00390625" style="103" customWidth="1"/>
    <col min="16134" max="16134" width="10.28125" style="103" customWidth="1"/>
    <col min="16135" max="16384" width="9.28125" style="103" customWidth="1"/>
  </cols>
  <sheetData>
    <row r="1" spans="1:7" ht="21" customHeight="1">
      <c r="A1" s="625" t="s">
        <v>1419</v>
      </c>
      <c r="B1" s="629"/>
      <c r="C1" s="629"/>
      <c r="D1" s="629"/>
      <c r="E1" s="629"/>
      <c r="F1" s="629"/>
      <c r="G1" s="140"/>
    </row>
    <row r="2" spans="1:7" ht="21" customHeight="1">
      <c r="A2" s="625" t="s">
        <v>1420</v>
      </c>
      <c r="B2" s="629"/>
      <c r="C2" s="629"/>
      <c r="D2" s="629"/>
      <c r="E2" s="629"/>
      <c r="F2" s="629"/>
      <c r="G2" s="140"/>
    </row>
    <row r="3" spans="1:7" ht="12.75" customHeight="1">
      <c r="A3" s="627" t="s">
        <v>1534</v>
      </c>
      <c r="B3" s="631"/>
      <c r="C3" s="158"/>
      <c r="D3" s="158"/>
      <c r="E3" s="158"/>
      <c r="F3" s="158"/>
      <c r="G3" s="140"/>
    </row>
    <row r="4" spans="1:9" ht="32.25" customHeight="1">
      <c r="A4" s="106" t="s">
        <v>1422</v>
      </c>
      <c r="B4" s="107" t="s">
        <v>58</v>
      </c>
      <c r="C4" s="107" t="s">
        <v>128</v>
      </c>
      <c r="D4" s="107" t="s">
        <v>1423</v>
      </c>
      <c r="E4" s="107" t="s">
        <v>1424</v>
      </c>
      <c r="F4" s="107" t="s">
        <v>1425</v>
      </c>
      <c r="G4" s="159"/>
      <c r="H4" s="160"/>
      <c r="I4" s="160"/>
    </row>
    <row r="5" spans="1:9" ht="12.75" customHeight="1">
      <c r="A5" s="108">
        <v>1</v>
      </c>
      <c r="B5" s="109">
        <v>5</v>
      </c>
      <c r="C5" s="109">
        <v>6</v>
      </c>
      <c r="D5" s="109">
        <v>7</v>
      </c>
      <c r="E5" s="109">
        <v>8</v>
      </c>
      <c r="F5" s="109">
        <v>9</v>
      </c>
      <c r="G5" s="159"/>
      <c r="H5" s="160"/>
      <c r="I5" s="160"/>
    </row>
    <row r="6" spans="1:9" ht="12.75" customHeight="1">
      <c r="A6" s="110">
        <v>1</v>
      </c>
      <c r="B6" s="111" t="s">
        <v>140</v>
      </c>
      <c r="C6" s="112"/>
      <c r="D6" s="113"/>
      <c r="E6" s="114"/>
      <c r="F6" s="114"/>
      <c r="G6" s="160"/>
      <c r="H6" s="160"/>
      <c r="I6" s="160"/>
    </row>
    <row r="7" spans="1:9" ht="12.75" customHeight="1">
      <c r="A7" s="110">
        <f aca="true" t="shared" si="0" ref="A7:A27">A6+1</f>
        <v>2</v>
      </c>
      <c r="B7" s="115" t="s">
        <v>1426</v>
      </c>
      <c r="C7" s="116"/>
      <c r="D7" s="117"/>
      <c r="E7" s="118"/>
      <c r="F7" s="118"/>
      <c r="G7" s="160"/>
      <c r="H7" s="160"/>
      <c r="I7" s="160"/>
    </row>
    <row r="8" spans="1:9" ht="12.75" customHeight="1">
      <c r="A8" s="110">
        <f t="shared" si="0"/>
        <v>3</v>
      </c>
      <c r="B8" s="120" t="s">
        <v>1427</v>
      </c>
      <c r="C8" s="110" t="s">
        <v>795</v>
      </c>
      <c r="D8" s="121">
        <v>1</v>
      </c>
      <c r="E8" s="122"/>
      <c r="F8" s="123">
        <f>E8*D8</f>
        <v>0</v>
      </c>
      <c r="G8" s="160"/>
      <c r="H8" s="160"/>
      <c r="I8" s="160"/>
    </row>
    <row r="9" spans="1:9" ht="12.75" customHeight="1">
      <c r="A9" s="110">
        <f t="shared" si="0"/>
        <v>4</v>
      </c>
      <c r="B9" s="124" t="s">
        <v>1426</v>
      </c>
      <c r="C9" s="125"/>
      <c r="D9" s="126"/>
      <c r="E9" s="127"/>
      <c r="F9" s="128">
        <f>F8</f>
        <v>0</v>
      </c>
      <c r="G9" s="160"/>
      <c r="H9" s="160"/>
      <c r="I9" s="160"/>
    </row>
    <row r="10" spans="1:9" ht="12.75" customHeight="1">
      <c r="A10" s="110">
        <f t="shared" si="0"/>
        <v>5</v>
      </c>
      <c r="B10" s="111" t="s">
        <v>1428</v>
      </c>
      <c r="C10" s="112"/>
      <c r="D10" s="113"/>
      <c r="E10" s="129"/>
      <c r="F10" s="114">
        <f>F9</f>
        <v>0</v>
      </c>
      <c r="G10" s="160"/>
      <c r="H10" s="160"/>
      <c r="I10" s="160"/>
    </row>
    <row r="11" spans="1:9" ht="12.75" customHeight="1">
      <c r="A11" s="110">
        <f t="shared" si="0"/>
        <v>6</v>
      </c>
      <c r="B11" s="111" t="s">
        <v>667</v>
      </c>
      <c r="C11" s="112"/>
      <c r="D11" s="113"/>
      <c r="E11" s="129"/>
      <c r="F11" s="114"/>
      <c r="G11" s="160"/>
      <c r="H11" s="160"/>
      <c r="I11" s="160"/>
    </row>
    <row r="12" spans="1:9" ht="12">
      <c r="A12" s="110">
        <f t="shared" si="0"/>
        <v>7</v>
      </c>
      <c r="B12" s="124" t="s">
        <v>1535</v>
      </c>
      <c r="C12" s="146"/>
      <c r="D12" s="146"/>
      <c r="E12" s="151"/>
      <c r="F12" s="161"/>
      <c r="G12" s="160"/>
      <c r="H12" s="160"/>
      <c r="I12" s="160"/>
    </row>
    <row r="13" spans="1:9" ht="12">
      <c r="A13" s="110">
        <f t="shared" si="0"/>
        <v>8</v>
      </c>
      <c r="B13" s="148" t="s">
        <v>1536</v>
      </c>
      <c r="C13" s="153" t="s">
        <v>331</v>
      </c>
      <c r="D13" s="162">
        <v>2</v>
      </c>
      <c r="E13" s="163"/>
      <c r="F13" s="123">
        <f>D13*E13</f>
        <v>0</v>
      </c>
      <c r="G13" s="160"/>
      <c r="H13" s="160"/>
      <c r="I13" s="160"/>
    </row>
    <row r="14" spans="1:9" ht="12">
      <c r="A14" s="110">
        <f t="shared" si="0"/>
        <v>9</v>
      </c>
      <c r="B14" s="148" t="s">
        <v>1537</v>
      </c>
      <c r="C14" s="153" t="s">
        <v>331</v>
      </c>
      <c r="D14" s="162">
        <v>6</v>
      </c>
      <c r="E14" s="163"/>
      <c r="F14" s="123">
        <f aca="true" t="shared" si="1" ref="F14:F24">D14*E14</f>
        <v>0</v>
      </c>
      <c r="G14" s="160"/>
      <c r="H14" s="160"/>
      <c r="I14" s="160"/>
    </row>
    <row r="15" spans="1:9" ht="12">
      <c r="A15" s="110">
        <f t="shared" si="0"/>
        <v>10</v>
      </c>
      <c r="B15" s="148" t="s">
        <v>1538</v>
      </c>
      <c r="C15" s="153" t="s">
        <v>331</v>
      </c>
      <c r="D15" s="162">
        <f>SUM(D13:D14)</f>
        <v>8</v>
      </c>
      <c r="E15" s="163"/>
      <c r="F15" s="123">
        <f t="shared" si="1"/>
        <v>0</v>
      </c>
      <c r="G15" s="160"/>
      <c r="H15" s="160"/>
      <c r="I15" s="160"/>
    </row>
    <row r="16" spans="1:9" ht="12">
      <c r="A16" s="110">
        <f t="shared" si="0"/>
        <v>11</v>
      </c>
      <c r="B16" s="148" t="s">
        <v>1539</v>
      </c>
      <c r="C16" s="153" t="s">
        <v>331</v>
      </c>
      <c r="D16" s="162">
        <v>1</v>
      </c>
      <c r="E16" s="163"/>
      <c r="F16" s="123">
        <f t="shared" si="1"/>
        <v>0</v>
      </c>
      <c r="G16" s="160"/>
      <c r="H16" s="160"/>
      <c r="I16" s="160"/>
    </row>
    <row r="17" spans="1:9" ht="12">
      <c r="A17" s="110">
        <f t="shared" si="0"/>
        <v>12</v>
      </c>
      <c r="B17" s="148" t="s">
        <v>1540</v>
      </c>
      <c r="C17" s="153" t="s">
        <v>1231</v>
      </c>
      <c r="D17" s="162">
        <v>10</v>
      </c>
      <c r="E17" s="163"/>
      <c r="F17" s="123">
        <f t="shared" si="1"/>
        <v>0</v>
      </c>
      <c r="G17" s="160"/>
      <c r="H17" s="160"/>
      <c r="I17" s="160"/>
    </row>
    <row r="18" spans="1:9" ht="12">
      <c r="A18" s="110">
        <f t="shared" si="0"/>
        <v>13</v>
      </c>
      <c r="B18" s="148" t="s">
        <v>1541</v>
      </c>
      <c r="C18" s="153" t="s">
        <v>242</v>
      </c>
      <c r="D18" s="162">
        <v>1</v>
      </c>
      <c r="E18" s="163"/>
      <c r="F18" s="123">
        <f t="shared" si="1"/>
        <v>0</v>
      </c>
      <c r="G18" s="160"/>
      <c r="H18" s="160"/>
      <c r="I18" s="160"/>
    </row>
    <row r="19" spans="1:9" ht="12">
      <c r="A19" s="110">
        <f t="shared" si="0"/>
        <v>14</v>
      </c>
      <c r="B19" s="148" t="s">
        <v>1542</v>
      </c>
      <c r="C19" s="153" t="s">
        <v>242</v>
      </c>
      <c r="D19" s="162">
        <v>2</v>
      </c>
      <c r="E19" s="163"/>
      <c r="F19" s="123">
        <f t="shared" si="1"/>
        <v>0</v>
      </c>
      <c r="G19" s="160"/>
      <c r="H19" s="160"/>
      <c r="I19" s="160"/>
    </row>
    <row r="20" spans="1:9" ht="12">
      <c r="A20" s="110">
        <f t="shared" si="0"/>
        <v>15</v>
      </c>
      <c r="B20" s="148" t="s">
        <v>1543</v>
      </c>
      <c r="C20" s="153" t="s">
        <v>242</v>
      </c>
      <c r="D20" s="162">
        <v>1</v>
      </c>
      <c r="E20" s="163"/>
      <c r="F20" s="123">
        <f t="shared" si="1"/>
        <v>0</v>
      </c>
      <c r="G20" s="160"/>
      <c r="H20" s="160"/>
      <c r="I20" s="160"/>
    </row>
    <row r="21" spans="1:9" ht="12">
      <c r="A21" s="110">
        <f t="shared" si="0"/>
        <v>16</v>
      </c>
      <c r="B21" s="148" t="s">
        <v>1544</v>
      </c>
      <c r="C21" s="153" t="s">
        <v>242</v>
      </c>
      <c r="D21" s="162">
        <v>1</v>
      </c>
      <c r="E21" s="163"/>
      <c r="F21" s="123">
        <f t="shared" si="1"/>
        <v>0</v>
      </c>
      <c r="G21" s="160"/>
      <c r="H21" s="160"/>
      <c r="I21" s="160"/>
    </row>
    <row r="22" spans="1:9" ht="12">
      <c r="A22" s="110">
        <f t="shared" si="0"/>
        <v>17</v>
      </c>
      <c r="B22" s="148" t="s">
        <v>1545</v>
      </c>
      <c r="C22" s="153" t="s">
        <v>242</v>
      </c>
      <c r="D22" s="162">
        <v>1</v>
      </c>
      <c r="E22" s="163"/>
      <c r="F22" s="123">
        <f t="shared" si="1"/>
        <v>0</v>
      </c>
      <c r="G22" s="160"/>
      <c r="H22" s="160"/>
      <c r="I22" s="160"/>
    </row>
    <row r="23" spans="1:9" ht="12">
      <c r="A23" s="110">
        <f t="shared" si="0"/>
        <v>18</v>
      </c>
      <c r="B23" s="148" t="s">
        <v>1546</v>
      </c>
      <c r="C23" s="153" t="s">
        <v>242</v>
      </c>
      <c r="D23" s="162">
        <v>1</v>
      </c>
      <c r="E23" s="163"/>
      <c r="F23" s="123">
        <f t="shared" si="1"/>
        <v>0</v>
      </c>
      <c r="G23" s="160"/>
      <c r="H23" s="160"/>
      <c r="I23" s="160"/>
    </row>
    <row r="24" spans="1:9" ht="12">
      <c r="A24" s="110">
        <f t="shared" si="0"/>
        <v>19</v>
      </c>
      <c r="B24" s="148" t="s">
        <v>1547</v>
      </c>
      <c r="C24" s="153" t="s">
        <v>725</v>
      </c>
      <c r="D24" s="162">
        <v>1.5</v>
      </c>
      <c r="E24" s="163"/>
      <c r="F24" s="123">
        <f t="shared" si="1"/>
        <v>0</v>
      </c>
      <c r="G24" s="160"/>
      <c r="H24" s="160"/>
      <c r="I24" s="160"/>
    </row>
    <row r="25" spans="1:9" ht="12">
      <c r="A25" s="110">
        <f t="shared" si="0"/>
        <v>20</v>
      </c>
      <c r="B25" s="124" t="str">
        <f>B12</f>
        <v>Domovní plynovod</v>
      </c>
      <c r="C25" s="125"/>
      <c r="D25" s="126"/>
      <c r="E25" s="163"/>
      <c r="F25" s="128">
        <f>SUM(F13:F24)</f>
        <v>0</v>
      </c>
      <c r="G25" s="160"/>
      <c r="H25" s="160"/>
      <c r="I25" s="160"/>
    </row>
    <row r="26" spans="1:9" ht="12">
      <c r="A26" s="110">
        <f t="shared" si="0"/>
        <v>21</v>
      </c>
      <c r="B26" s="111" t="s">
        <v>1468</v>
      </c>
      <c r="C26" s="112"/>
      <c r="D26" s="113"/>
      <c r="E26" s="114"/>
      <c r="F26" s="114">
        <f>F25</f>
        <v>0</v>
      </c>
      <c r="G26" s="160"/>
      <c r="H26" s="160"/>
      <c r="I26" s="160"/>
    </row>
    <row r="27" spans="1:9" ht="12">
      <c r="A27" s="110">
        <f t="shared" si="0"/>
        <v>22</v>
      </c>
      <c r="B27" s="136" t="s">
        <v>1469</v>
      </c>
      <c r="C27" s="137"/>
      <c r="D27" s="138"/>
      <c r="E27" s="139"/>
      <c r="F27" s="139">
        <f>F26+F10</f>
        <v>0</v>
      </c>
      <c r="G27" s="160"/>
      <c r="H27" s="160"/>
      <c r="I27" s="160"/>
    </row>
    <row r="28" spans="2:6" ht="12">
      <c r="B28" s="140"/>
      <c r="C28" s="140"/>
      <c r="D28" s="140"/>
      <c r="E28" s="140"/>
      <c r="F28" s="140"/>
    </row>
    <row r="29" spans="2:6" ht="12">
      <c r="B29" s="141" t="s">
        <v>1470</v>
      </c>
      <c r="C29" s="140"/>
      <c r="D29" s="140"/>
      <c r="E29" s="140"/>
      <c r="F29" s="140"/>
    </row>
  </sheetData>
  <sheetProtection password="DAFF" sheet="1" objects="1" scenarios="1"/>
  <mergeCells count="3">
    <mergeCell ref="A1:F1"/>
    <mergeCell ref="A2:F2"/>
    <mergeCell ref="A3:B3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scale="9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workbookViewId="0" topLeftCell="A1">
      <selection activeCell="D8" sqref="D8"/>
    </sheetView>
  </sheetViews>
  <sheetFormatPr defaultColWidth="9.140625" defaultRowHeight="12"/>
  <cols>
    <col min="1" max="1" width="5.00390625" style="103" customWidth="1"/>
    <col min="2" max="2" width="88.00390625" style="103" customWidth="1"/>
    <col min="3" max="3" width="5.421875" style="103" customWidth="1"/>
    <col min="4" max="4" width="9.7109375" style="103" customWidth="1"/>
    <col min="5" max="5" width="11.28125" style="103" customWidth="1"/>
    <col min="6" max="6" width="12.00390625" style="103" customWidth="1"/>
    <col min="7" max="256" width="9.28125" style="103" customWidth="1"/>
    <col min="257" max="257" width="5.00390625" style="103" customWidth="1"/>
    <col min="258" max="258" width="88.00390625" style="103" customWidth="1"/>
    <col min="259" max="259" width="5.421875" style="103" customWidth="1"/>
    <col min="260" max="260" width="9.7109375" style="103" customWidth="1"/>
    <col min="261" max="261" width="11.28125" style="103" customWidth="1"/>
    <col min="262" max="262" width="12.00390625" style="103" customWidth="1"/>
    <col min="263" max="512" width="9.28125" style="103" customWidth="1"/>
    <col min="513" max="513" width="5.00390625" style="103" customWidth="1"/>
    <col min="514" max="514" width="88.00390625" style="103" customWidth="1"/>
    <col min="515" max="515" width="5.421875" style="103" customWidth="1"/>
    <col min="516" max="516" width="9.7109375" style="103" customWidth="1"/>
    <col min="517" max="517" width="11.28125" style="103" customWidth="1"/>
    <col min="518" max="518" width="12.00390625" style="103" customWidth="1"/>
    <col min="519" max="768" width="9.28125" style="103" customWidth="1"/>
    <col min="769" max="769" width="5.00390625" style="103" customWidth="1"/>
    <col min="770" max="770" width="88.00390625" style="103" customWidth="1"/>
    <col min="771" max="771" width="5.421875" style="103" customWidth="1"/>
    <col min="772" max="772" width="9.7109375" style="103" customWidth="1"/>
    <col min="773" max="773" width="11.28125" style="103" customWidth="1"/>
    <col min="774" max="774" width="12.00390625" style="103" customWidth="1"/>
    <col min="775" max="1024" width="9.28125" style="103" customWidth="1"/>
    <col min="1025" max="1025" width="5.00390625" style="103" customWidth="1"/>
    <col min="1026" max="1026" width="88.00390625" style="103" customWidth="1"/>
    <col min="1027" max="1027" width="5.421875" style="103" customWidth="1"/>
    <col min="1028" max="1028" width="9.7109375" style="103" customWidth="1"/>
    <col min="1029" max="1029" width="11.28125" style="103" customWidth="1"/>
    <col min="1030" max="1030" width="12.00390625" style="103" customWidth="1"/>
    <col min="1031" max="1280" width="9.28125" style="103" customWidth="1"/>
    <col min="1281" max="1281" width="5.00390625" style="103" customWidth="1"/>
    <col min="1282" max="1282" width="88.00390625" style="103" customWidth="1"/>
    <col min="1283" max="1283" width="5.421875" style="103" customWidth="1"/>
    <col min="1284" max="1284" width="9.7109375" style="103" customWidth="1"/>
    <col min="1285" max="1285" width="11.28125" style="103" customWidth="1"/>
    <col min="1286" max="1286" width="12.00390625" style="103" customWidth="1"/>
    <col min="1287" max="1536" width="9.28125" style="103" customWidth="1"/>
    <col min="1537" max="1537" width="5.00390625" style="103" customWidth="1"/>
    <col min="1538" max="1538" width="88.00390625" style="103" customWidth="1"/>
    <col min="1539" max="1539" width="5.421875" style="103" customWidth="1"/>
    <col min="1540" max="1540" width="9.7109375" style="103" customWidth="1"/>
    <col min="1541" max="1541" width="11.28125" style="103" customWidth="1"/>
    <col min="1542" max="1542" width="12.00390625" style="103" customWidth="1"/>
    <col min="1543" max="1792" width="9.28125" style="103" customWidth="1"/>
    <col min="1793" max="1793" width="5.00390625" style="103" customWidth="1"/>
    <col min="1794" max="1794" width="88.00390625" style="103" customWidth="1"/>
    <col min="1795" max="1795" width="5.421875" style="103" customWidth="1"/>
    <col min="1796" max="1796" width="9.7109375" style="103" customWidth="1"/>
    <col min="1797" max="1797" width="11.28125" style="103" customWidth="1"/>
    <col min="1798" max="1798" width="12.00390625" style="103" customWidth="1"/>
    <col min="1799" max="2048" width="9.28125" style="103" customWidth="1"/>
    <col min="2049" max="2049" width="5.00390625" style="103" customWidth="1"/>
    <col min="2050" max="2050" width="88.00390625" style="103" customWidth="1"/>
    <col min="2051" max="2051" width="5.421875" style="103" customWidth="1"/>
    <col min="2052" max="2052" width="9.7109375" style="103" customWidth="1"/>
    <col min="2053" max="2053" width="11.28125" style="103" customWidth="1"/>
    <col min="2054" max="2054" width="12.00390625" style="103" customWidth="1"/>
    <col min="2055" max="2304" width="9.28125" style="103" customWidth="1"/>
    <col min="2305" max="2305" width="5.00390625" style="103" customWidth="1"/>
    <col min="2306" max="2306" width="88.00390625" style="103" customWidth="1"/>
    <col min="2307" max="2307" width="5.421875" style="103" customWidth="1"/>
    <col min="2308" max="2308" width="9.7109375" style="103" customWidth="1"/>
    <col min="2309" max="2309" width="11.28125" style="103" customWidth="1"/>
    <col min="2310" max="2310" width="12.00390625" style="103" customWidth="1"/>
    <col min="2311" max="2560" width="9.28125" style="103" customWidth="1"/>
    <col min="2561" max="2561" width="5.00390625" style="103" customWidth="1"/>
    <col min="2562" max="2562" width="88.00390625" style="103" customWidth="1"/>
    <col min="2563" max="2563" width="5.421875" style="103" customWidth="1"/>
    <col min="2564" max="2564" width="9.7109375" style="103" customWidth="1"/>
    <col min="2565" max="2565" width="11.28125" style="103" customWidth="1"/>
    <col min="2566" max="2566" width="12.00390625" style="103" customWidth="1"/>
    <col min="2567" max="2816" width="9.28125" style="103" customWidth="1"/>
    <col min="2817" max="2817" width="5.00390625" style="103" customWidth="1"/>
    <col min="2818" max="2818" width="88.00390625" style="103" customWidth="1"/>
    <col min="2819" max="2819" width="5.421875" style="103" customWidth="1"/>
    <col min="2820" max="2820" width="9.7109375" style="103" customWidth="1"/>
    <col min="2821" max="2821" width="11.28125" style="103" customWidth="1"/>
    <col min="2822" max="2822" width="12.00390625" style="103" customWidth="1"/>
    <col min="2823" max="3072" width="9.28125" style="103" customWidth="1"/>
    <col min="3073" max="3073" width="5.00390625" style="103" customWidth="1"/>
    <col min="3074" max="3074" width="88.00390625" style="103" customWidth="1"/>
    <col min="3075" max="3075" width="5.421875" style="103" customWidth="1"/>
    <col min="3076" max="3076" width="9.7109375" style="103" customWidth="1"/>
    <col min="3077" max="3077" width="11.28125" style="103" customWidth="1"/>
    <col min="3078" max="3078" width="12.00390625" style="103" customWidth="1"/>
    <col min="3079" max="3328" width="9.28125" style="103" customWidth="1"/>
    <col min="3329" max="3329" width="5.00390625" style="103" customWidth="1"/>
    <col min="3330" max="3330" width="88.00390625" style="103" customWidth="1"/>
    <col min="3331" max="3331" width="5.421875" style="103" customWidth="1"/>
    <col min="3332" max="3332" width="9.7109375" style="103" customWidth="1"/>
    <col min="3333" max="3333" width="11.28125" style="103" customWidth="1"/>
    <col min="3334" max="3334" width="12.00390625" style="103" customWidth="1"/>
    <col min="3335" max="3584" width="9.28125" style="103" customWidth="1"/>
    <col min="3585" max="3585" width="5.00390625" style="103" customWidth="1"/>
    <col min="3586" max="3586" width="88.00390625" style="103" customWidth="1"/>
    <col min="3587" max="3587" width="5.421875" style="103" customWidth="1"/>
    <col min="3588" max="3588" width="9.7109375" style="103" customWidth="1"/>
    <col min="3589" max="3589" width="11.28125" style="103" customWidth="1"/>
    <col min="3590" max="3590" width="12.00390625" style="103" customWidth="1"/>
    <col min="3591" max="3840" width="9.28125" style="103" customWidth="1"/>
    <col min="3841" max="3841" width="5.00390625" style="103" customWidth="1"/>
    <col min="3842" max="3842" width="88.00390625" style="103" customWidth="1"/>
    <col min="3843" max="3843" width="5.421875" style="103" customWidth="1"/>
    <col min="3844" max="3844" width="9.7109375" style="103" customWidth="1"/>
    <col min="3845" max="3845" width="11.28125" style="103" customWidth="1"/>
    <col min="3846" max="3846" width="12.00390625" style="103" customWidth="1"/>
    <col min="3847" max="4096" width="9.28125" style="103" customWidth="1"/>
    <col min="4097" max="4097" width="5.00390625" style="103" customWidth="1"/>
    <col min="4098" max="4098" width="88.00390625" style="103" customWidth="1"/>
    <col min="4099" max="4099" width="5.421875" style="103" customWidth="1"/>
    <col min="4100" max="4100" width="9.7109375" style="103" customWidth="1"/>
    <col min="4101" max="4101" width="11.28125" style="103" customWidth="1"/>
    <col min="4102" max="4102" width="12.00390625" style="103" customWidth="1"/>
    <col min="4103" max="4352" width="9.28125" style="103" customWidth="1"/>
    <col min="4353" max="4353" width="5.00390625" style="103" customWidth="1"/>
    <col min="4354" max="4354" width="88.00390625" style="103" customWidth="1"/>
    <col min="4355" max="4355" width="5.421875" style="103" customWidth="1"/>
    <col min="4356" max="4356" width="9.7109375" style="103" customWidth="1"/>
    <col min="4357" max="4357" width="11.28125" style="103" customWidth="1"/>
    <col min="4358" max="4358" width="12.00390625" style="103" customWidth="1"/>
    <col min="4359" max="4608" width="9.28125" style="103" customWidth="1"/>
    <col min="4609" max="4609" width="5.00390625" style="103" customWidth="1"/>
    <col min="4610" max="4610" width="88.00390625" style="103" customWidth="1"/>
    <col min="4611" max="4611" width="5.421875" style="103" customWidth="1"/>
    <col min="4612" max="4612" width="9.7109375" style="103" customWidth="1"/>
    <col min="4613" max="4613" width="11.28125" style="103" customWidth="1"/>
    <col min="4614" max="4614" width="12.00390625" style="103" customWidth="1"/>
    <col min="4615" max="4864" width="9.28125" style="103" customWidth="1"/>
    <col min="4865" max="4865" width="5.00390625" style="103" customWidth="1"/>
    <col min="4866" max="4866" width="88.00390625" style="103" customWidth="1"/>
    <col min="4867" max="4867" width="5.421875" style="103" customWidth="1"/>
    <col min="4868" max="4868" width="9.7109375" style="103" customWidth="1"/>
    <col min="4869" max="4869" width="11.28125" style="103" customWidth="1"/>
    <col min="4870" max="4870" width="12.00390625" style="103" customWidth="1"/>
    <col min="4871" max="5120" width="9.28125" style="103" customWidth="1"/>
    <col min="5121" max="5121" width="5.00390625" style="103" customWidth="1"/>
    <col min="5122" max="5122" width="88.00390625" style="103" customWidth="1"/>
    <col min="5123" max="5123" width="5.421875" style="103" customWidth="1"/>
    <col min="5124" max="5124" width="9.7109375" style="103" customWidth="1"/>
    <col min="5125" max="5125" width="11.28125" style="103" customWidth="1"/>
    <col min="5126" max="5126" width="12.00390625" style="103" customWidth="1"/>
    <col min="5127" max="5376" width="9.28125" style="103" customWidth="1"/>
    <col min="5377" max="5377" width="5.00390625" style="103" customWidth="1"/>
    <col min="5378" max="5378" width="88.00390625" style="103" customWidth="1"/>
    <col min="5379" max="5379" width="5.421875" style="103" customWidth="1"/>
    <col min="5380" max="5380" width="9.7109375" style="103" customWidth="1"/>
    <col min="5381" max="5381" width="11.28125" style="103" customWidth="1"/>
    <col min="5382" max="5382" width="12.00390625" style="103" customWidth="1"/>
    <col min="5383" max="5632" width="9.28125" style="103" customWidth="1"/>
    <col min="5633" max="5633" width="5.00390625" style="103" customWidth="1"/>
    <col min="5634" max="5634" width="88.00390625" style="103" customWidth="1"/>
    <col min="5635" max="5635" width="5.421875" style="103" customWidth="1"/>
    <col min="5636" max="5636" width="9.7109375" style="103" customWidth="1"/>
    <col min="5637" max="5637" width="11.28125" style="103" customWidth="1"/>
    <col min="5638" max="5638" width="12.00390625" style="103" customWidth="1"/>
    <col min="5639" max="5888" width="9.28125" style="103" customWidth="1"/>
    <col min="5889" max="5889" width="5.00390625" style="103" customWidth="1"/>
    <col min="5890" max="5890" width="88.00390625" style="103" customWidth="1"/>
    <col min="5891" max="5891" width="5.421875" style="103" customWidth="1"/>
    <col min="5892" max="5892" width="9.7109375" style="103" customWidth="1"/>
    <col min="5893" max="5893" width="11.28125" style="103" customWidth="1"/>
    <col min="5894" max="5894" width="12.00390625" style="103" customWidth="1"/>
    <col min="5895" max="6144" width="9.28125" style="103" customWidth="1"/>
    <col min="6145" max="6145" width="5.00390625" style="103" customWidth="1"/>
    <col min="6146" max="6146" width="88.00390625" style="103" customWidth="1"/>
    <col min="6147" max="6147" width="5.421875" style="103" customWidth="1"/>
    <col min="6148" max="6148" width="9.7109375" style="103" customWidth="1"/>
    <col min="6149" max="6149" width="11.28125" style="103" customWidth="1"/>
    <col min="6150" max="6150" width="12.00390625" style="103" customWidth="1"/>
    <col min="6151" max="6400" width="9.28125" style="103" customWidth="1"/>
    <col min="6401" max="6401" width="5.00390625" style="103" customWidth="1"/>
    <col min="6402" max="6402" width="88.00390625" style="103" customWidth="1"/>
    <col min="6403" max="6403" width="5.421875" style="103" customWidth="1"/>
    <col min="6404" max="6404" width="9.7109375" style="103" customWidth="1"/>
    <col min="6405" max="6405" width="11.28125" style="103" customWidth="1"/>
    <col min="6406" max="6406" width="12.00390625" style="103" customWidth="1"/>
    <col min="6407" max="6656" width="9.28125" style="103" customWidth="1"/>
    <col min="6657" max="6657" width="5.00390625" style="103" customWidth="1"/>
    <col min="6658" max="6658" width="88.00390625" style="103" customWidth="1"/>
    <col min="6659" max="6659" width="5.421875" style="103" customWidth="1"/>
    <col min="6660" max="6660" width="9.7109375" style="103" customWidth="1"/>
    <col min="6661" max="6661" width="11.28125" style="103" customWidth="1"/>
    <col min="6662" max="6662" width="12.00390625" style="103" customWidth="1"/>
    <col min="6663" max="6912" width="9.28125" style="103" customWidth="1"/>
    <col min="6913" max="6913" width="5.00390625" style="103" customWidth="1"/>
    <col min="6914" max="6914" width="88.00390625" style="103" customWidth="1"/>
    <col min="6915" max="6915" width="5.421875" style="103" customWidth="1"/>
    <col min="6916" max="6916" width="9.7109375" style="103" customWidth="1"/>
    <col min="6917" max="6917" width="11.28125" style="103" customWidth="1"/>
    <col min="6918" max="6918" width="12.00390625" style="103" customWidth="1"/>
    <col min="6919" max="7168" width="9.28125" style="103" customWidth="1"/>
    <col min="7169" max="7169" width="5.00390625" style="103" customWidth="1"/>
    <col min="7170" max="7170" width="88.00390625" style="103" customWidth="1"/>
    <col min="7171" max="7171" width="5.421875" style="103" customWidth="1"/>
    <col min="7172" max="7172" width="9.7109375" style="103" customWidth="1"/>
    <col min="7173" max="7173" width="11.28125" style="103" customWidth="1"/>
    <col min="7174" max="7174" width="12.00390625" style="103" customWidth="1"/>
    <col min="7175" max="7424" width="9.28125" style="103" customWidth="1"/>
    <col min="7425" max="7425" width="5.00390625" style="103" customWidth="1"/>
    <col min="7426" max="7426" width="88.00390625" style="103" customWidth="1"/>
    <col min="7427" max="7427" width="5.421875" style="103" customWidth="1"/>
    <col min="7428" max="7428" width="9.7109375" style="103" customWidth="1"/>
    <col min="7429" max="7429" width="11.28125" style="103" customWidth="1"/>
    <col min="7430" max="7430" width="12.00390625" style="103" customWidth="1"/>
    <col min="7431" max="7680" width="9.28125" style="103" customWidth="1"/>
    <col min="7681" max="7681" width="5.00390625" style="103" customWidth="1"/>
    <col min="7682" max="7682" width="88.00390625" style="103" customWidth="1"/>
    <col min="7683" max="7683" width="5.421875" style="103" customWidth="1"/>
    <col min="7684" max="7684" width="9.7109375" style="103" customWidth="1"/>
    <col min="7685" max="7685" width="11.28125" style="103" customWidth="1"/>
    <col min="7686" max="7686" width="12.00390625" style="103" customWidth="1"/>
    <col min="7687" max="7936" width="9.28125" style="103" customWidth="1"/>
    <col min="7937" max="7937" width="5.00390625" style="103" customWidth="1"/>
    <col min="7938" max="7938" width="88.00390625" style="103" customWidth="1"/>
    <col min="7939" max="7939" width="5.421875" style="103" customWidth="1"/>
    <col min="7940" max="7940" width="9.7109375" style="103" customWidth="1"/>
    <col min="7941" max="7941" width="11.28125" style="103" customWidth="1"/>
    <col min="7942" max="7942" width="12.00390625" style="103" customWidth="1"/>
    <col min="7943" max="8192" width="9.28125" style="103" customWidth="1"/>
    <col min="8193" max="8193" width="5.00390625" style="103" customWidth="1"/>
    <col min="8194" max="8194" width="88.00390625" style="103" customWidth="1"/>
    <col min="8195" max="8195" width="5.421875" style="103" customWidth="1"/>
    <col min="8196" max="8196" width="9.7109375" style="103" customWidth="1"/>
    <col min="8197" max="8197" width="11.28125" style="103" customWidth="1"/>
    <col min="8198" max="8198" width="12.00390625" style="103" customWidth="1"/>
    <col min="8199" max="8448" width="9.28125" style="103" customWidth="1"/>
    <col min="8449" max="8449" width="5.00390625" style="103" customWidth="1"/>
    <col min="8450" max="8450" width="88.00390625" style="103" customWidth="1"/>
    <col min="8451" max="8451" width="5.421875" style="103" customWidth="1"/>
    <col min="8452" max="8452" width="9.7109375" style="103" customWidth="1"/>
    <col min="8453" max="8453" width="11.28125" style="103" customWidth="1"/>
    <col min="8454" max="8454" width="12.00390625" style="103" customWidth="1"/>
    <col min="8455" max="8704" width="9.28125" style="103" customWidth="1"/>
    <col min="8705" max="8705" width="5.00390625" style="103" customWidth="1"/>
    <col min="8706" max="8706" width="88.00390625" style="103" customWidth="1"/>
    <col min="8707" max="8707" width="5.421875" style="103" customWidth="1"/>
    <col min="8708" max="8708" width="9.7109375" style="103" customWidth="1"/>
    <col min="8709" max="8709" width="11.28125" style="103" customWidth="1"/>
    <col min="8710" max="8710" width="12.00390625" style="103" customWidth="1"/>
    <col min="8711" max="8960" width="9.28125" style="103" customWidth="1"/>
    <col min="8961" max="8961" width="5.00390625" style="103" customWidth="1"/>
    <col min="8962" max="8962" width="88.00390625" style="103" customWidth="1"/>
    <col min="8963" max="8963" width="5.421875" style="103" customWidth="1"/>
    <col min="8964" max="8964" width="9.7109375" style="103" customWidth="1"/>
    <col min="8965" max="8965" width="11.28125" style="103" customWidth="1"/>
    <col min="8966" max="8966" width="12.00390625" style="103" customWidth="1"/>
    <col min="8967" max="9216" width="9.28125" style="103" customWidth="1"/>
    <col min="9217" max="9217" width="5.00390625" style="103" customWidth="1"/>
    <col min="9218" max="9218" width="88.00390625" style="103" customWidth="1"/>
    <col min="9219" max="9219" width="5.421875" style="103" customWidth="1"/>
    <col min="9220" max="9220" width="9.7109375" style="103" customWidth="1"/>
    <col min="9221" max="9221" width="11.28125" style="103" customWidth="1"/>
    <col min="9222" max="9222" width="12.00390625" style="103" customWidth="1"/>
    <col min="9223" max="9472" width="9.28125" style="103" customWidth="1"/>
    <col min="9473" max="9473" width="5.00390625" style="103" customWidth="1"/>
    <col min="9474" max="9474" width="88.00390625" style="103" customWidth="1"/>
    <col min="9475" max="9475" width="5.421875" style="103" customWidth="1"/>
    <col min="9476" max="9476" width="9.7109375" style="103" customWidth="1"/>
    <col min="9477" max="9477" width="11.28125" style="103" customWidth="1"/>
    <col min="9478" max="9478" width="12.00390625" style="103" customWidth="1"/>
    <col min="9479" max="9728" width="9.28125" style="103" customWidth="1"/>
    <col min="9729" max="9729" width="5.00390625" style="103" customWidth="1"/>
    <col min="9730" max="9730" width="88.00390625" style="103" customWidth="1"/>
    <col min="9731" max="9731" width="5.421875" style="103" customWidth="1"/>
    <col min="9732" max="9732" width="9.7109375" style="103" customWidth="1"/>
    <col min="9733" max="9733" width="11.28125" style="103" customWidth="1"/>
    <col min="9734" max="9734" width="12.00390625" style="103" customWidth="1"/>
    <col min="9735" max="9984" width="9.28125" style="103" customWidth="1"/>
    <col min="9985" max="9985" width="5.00390625" style="103" customWidth="1"/>
    <col min="9986" max="9986" width="88.00390625" style="103" customWidth="1"/>
    <col min="9987" max="9987" width="5.421875" style="103" customWidth="1"/>
    <col min="9988" max="9988" width="9.7109375" style="103" customWidth="1"/>
    <col min="9989" max="9989" width="11.28125" style="103" customWidth="1"/>
    <col min="9990" max="9990" width="12.00390625" style="103" customWidth="1"/>
    <col min="9991" max="10240" width="9.28125" style="103" customWidth="1"/>
    <col min="10241" max="10241" width="5.00390625" style="103" customWidth="1"/>
    <col min="10242" max="10242" width="88.00390625" style="103" customWidth="1"/>
    <col min="10243" max="10243" width="5.421875" style="103" customWidth="1"/>
    <col min="10244" max="10244" width="9.7109375" style="103" customWidth="1"/>
    <col min="10245" max="10245" width="11.28125" style="103" customWidth="1"/>
    <col min="10246" max="10246" width="12.00390625" style="103" customWidth="1"/>
    <col min="10247" max="10496" width="9.28125" style="103" customWidth="1"/>
    <col min="10497" max="10497" width="5.00390625" style="103" customWidth="1"/>
    <col min="10498" max="10498" width="88.00390625" style="103" customWidth="1"/>
    <col min="10499" max="10499" width="5.421875" style="103" customWidth="1"/>
    <col min="10500" max="10500" width="9.7109375" style="103" customWidth="1"/>
    <col min="10501" max="10501" width="11.28125" style="103" customWidth="1"/>
    <col min="10502" max="10502" width="12.00390625" style="103" customWidth="1"/>
    <col min="10503" max="10752" width="9.28125" style="103" customWidth="1"/>
    <col min="10753" max="10753" width="5.00390625" style="103" customWidth="1"/>
    <col min="10754" max="10754" width="88.00390625" style="103" customWidth="1"/>
    <col min="10755" max="10755" width="5.421875" style="103" customWidth="1"/>
    <col min="10756" max="10756" width="9.7109375" style="103" customWidth="1"/>
    <col min="10757" max="10757" width="11.28125" style="103" customWidth="1"/>
    <col min="10758" max="10758" width="12.00390625" style="103" customWidth="1"/>
    <col min="10759" max="11008" width="9.28125" style="103" customWidth="1"/>
    <col min="11009" max="11009" width="5.00390625" style="103" customWidth="1"/>
    <col min="11010" max="11010" width="88.00390625" style="103" customWidth="1"/>
    <col min="11011" max="11011" width="5.421875" style="103" customWidth="1"/>
    <col min="11012" max="11012" width="9.7109375" style="103" customWidth="1"/>
    <col min="11013" max="11013" width="11.28125" style="103" customWidth="1"/>
    <col min="11014" max="11014" width="12.00390625" style="103" customWidth="1"/>
    <col min="11015" max="11264" width="9.28125" style="103" customWidth="1"/>
    <col min="11265" max="11265" width="5.00390625" style="103" customWidth="1"/>
    <col min="11266" max="11266" width="88.00390625" style="103" customWidth="1"/>
    <col min="11267" max="11267" width="5.421875" style="103" customWidth="1"/>
    <col min="11268" max="11268" width="9.7109375" style="103" customWidth="1"/>
    <col min="11269" max="11269" width="11.28125" style="103" customWidth="1"/>
    <col min="11270" max="11270" width="12.00390625" style="103" customWidth="1"/>
    <col min="11271" max="11520" width="9.28125" style="103" customWidth="1"/>
    <col min="11521" max="11521" width="5.00390625" style="103" customWidth="1"/>
    <col min="11522" max="11522" width="88.00390625" style="103" customWidth="1"/>
    <col min="11523" max="11523" width="5.421875" style="103" customWidth="1"/>
    <col min="11524" max="11524" width="9.7109375" style="103" customWidth="1"/>
    <col min="11525" max="11525" width="11.28125" style="103" customWidth="1"/>
    <col min="11526" max="11526" width="12.00390625" style="103" customWidth="1"/>
    <col min="11527" max="11776" width="9.28125" style="103" customWidth="1"/>
    <col min="11777" max="11777" width="5.00390625" style="103" customWidth="1"/>
    <col min="11778" max="11778" width="88.00390625" style="103" customWidth="1"/>
    <col min="11779" max="11779" width="5.421875" style="103" customWidth="1"/>
    <col min="11780" max="11780" width="9.7109375" style="103" customWidth="1"/>
    <col min="11781" max="11781" width="11.28125" style="103" customWidth="1"/>
    <col min="11782" max="11782" width="12.00390625" style="103" customWidth="1"/>
    <col min="11783" max="12032" width="9.28125" style="103" customWidth="1"/>
    <col min="12033" max="12033" width="5.00390625" style="103" customWidth="1"/>
    <col min="12034" max="12034" width="88.00390625" style="103" customWidth="1"/>
    <col min="12035" max="12035" width="5.421875" style="103" customWidth="1"/>
    <col min="12036" max="12036" width="9.7109375" style="103" customWidth="1"/>
    <col min="12037" max="12037" width="11.28125" style="103" customWidth="1"/>
    <col min="12038" max="12038" width="12.00390625" style="103" customWidth="1"/>
    <col min="12039" max="12288" width="9.28125" style="103" customWidth="1"/>
    <col min="12289" max="12289" width="5.00390625" style="103" customWidth="1"/>
    <col min="12290" max="12290" width="88.00390625" style="103" customWidth="1"/>
    <col min="12291" max="12291" width="5.421875" style="103" customWidth="1"/>
    <col min="12292" max="12292" width="9.7109375" style="103" customWidth="1"/>
    <col min="12293" max="12293" width="11.28125" style="103" customWidth="1"/>
    <col min="12294" max="12294" width="12.00390625" style="103" customWidth="1"/>
    <col min="12295" max="12544" width="9.28125" style="103" customWidth="1"/>
    <col min="12545" max="12545" width="5.00390625" style="103" customWidth="1"/>
    <col min="12546" max="12546" width="88.00390625" style="103" customWidth="1"/>
    <col min="12547" max="12547" width="5.421875" style="103" customWidth="1"/>
    <col min="12548" max="12548" width="9.7109375" style="103" customWidth="1"/>
    <col min="12549" max="12549" width="11.28125" style="103" customWidth="1"/>
    <col min="12550" max="12550" width="12.00390625" style="103" customWidth="1"/>
    <col min="12551" max="12800" width="9.28125" style="103" customWidth="1"/>
    <col min="12801" max="12801" width="5.00390625" style="103" customWidth="1"/>
    <col min="12802" max="12802" width="88.00390625" style="103" customWidth="1"/>
    <col min="12803" max="12803" width="5.421875" style="103" customWidth="1"/>
    <col min="12804" max="12804" width="9.7109375" style="103" customWidth="1"/>
    <col min="12805" max="12805" width="11.28125" style="103" customWidth="1"/>
    <col min="12806" max="12806" width="12.00390625" style="103" customWidth="1"/>
    <col min="12807" max="13056" width="9.28125" style="103" customWidth="1"/>
    <col min="13057" max="13057" width="5.00390625" style="103" customWidth="1"/>
    <col min="13058" max="13058" width="88.00390625" style="103" customWidth="1"/>
    <col min="13059" max="13059" width="5.421875" style="103" customWidth="1"/>
    <col min="13060" max="13060" width="9.7109375" style="103" customWidth="1"/>
    <col min="13061" max="13061" width="11.28125" style="103" customWidth="1"/>
    <col min="13062" max="13062" width="12.00390625" style="103" customWidth="1"/>
    <col min="13063" max="13312" width="9.28125" style="103" customWidth="1"/>
    <col min="13313" max="13313" width="5.00390625" style="103" customWidth="1"/>
    <col min="13314" max="13314" width="88.00390625" style="103" customWidth="1"/>
    <col min="13315" max="13315" width="5.421875" style="103" customWidth="1"/>
    <col min="13316" max="13316" width="9.7109375" style="103" customWidth="1"/>
    <col min="13317" max="13317" width="11.28125" style="103" customWidth="1"/>
    <col min="13318" max="13318" width="12.00390625" style="103" customWidth="1"/>
    <col min="13319" max="13568" width="9.28125" style="103" customWidth="1"/>
    <col min="13569" max="13569" width="5.00390625" style="103" customWidth="1"/>
    <col min="13570" max="13570" width="88.00390625" style="103" customWidth="1"/>
    <col min="13571" max="13571" width="5.421875" style="103" customWidth="1"/>
    <col min="13572" max="13572" width="9.7109375" style="103" customWidth="1"/>
    <col min="13573" max="13573" width="11.28125" style="103" customWidth="1"/>
    <col min="13574" max="13574" width="12.00390625" style="103" customWidth="1"/>
    <col min="13575" max="13824" width="9.28125" style="103" customWidth="1"/>
    <col min="13825" max="13825" width="5.00390625" style="103" customWidth="1"/>
    <col min="13826" max="13826" width="88.00390625" style="103" customWidth="1"/>
    <col min="13827" max="13827" width="5.421875" style="103" customWidth="1"/>
    <col min="13828" max="13828" width="9.7109375" style="103" customWidth="1"/>
    <col min="13829" max="13829" width="11.28125" style="103" customWidth="1"/>
    <col min="13830" max="13830" width="12.00390625" style="103" customWidth="1"/>
    <col min="13831" max="14080" width="9.28125" style="103" customWidth="1"/>
    <col min="14081" max="14081" width="5.00390625" style="103" customWidth="1"/>
    <col min="14082" max="14082" width="88.00390625" style="103" customWidth="1"/>
    <col min="14083" max="14083" width="5.421875" style="103" customWidth="1"/>
    <col min="14084" max="14084" width="9.7109375" style="103" customWidth="1"/>
    <col min="14085" max="14085" width="11.28125" style="103" customWidth="1"/>
    <col min="14086" max="14086" width="12.00390625" style="103" customWidth="1"/>
    <col min="14087" max="14336" width="9.28125" style="103" customWidth="1"/>
    <col min="14337" max="14337" width="5.00390625" style="103" customWidth="1"/>
    <col min="14338" max="14338" width="88.00390625" style="103" customWidth="1"/>
    <col min="14339" max="14339" width="5.421875" style="103" customWidth="1"/>
    <col min="14340" max="14340" width="9.7109375" style="103" customWidth="1"/>
    <col min="14341" max="14341" width="11.28125" style="103" customWidth="1"/>
    <col min="14342" max="14342" width="12.00390625" style="103" customWidth="1"/>
    <col min="14343" max="14592" width="9.28125" style="103" customWidth="1"/>
    <col min="14593" max="14593" width="5.00390625" style="103" customWidth="1"/>
    <col min="14594" max="14594" width="88.00390625" style="103" customWidth="1"/>
    <col min="14595" max="14595" width="5.421875" style="103" customWidth="1"/>
    <col min="14596" max="14596" width="9.7109375" style="103" customWidth="1"/>
    <col min="14597" max="14597" width="11.28125" style="103" customWidth="1"/>
    <col min="14598" max="14598" width="12.00390625" style="103" customWidth="1"/>
    <col min="14599" max="14848" width="9.28125" style="103" customWidth="1"/>
    <col min="14849" max="14849" width="5.00390625" style="103" customWidth="1"/>
    <col min="14850" max="14850" width="88.00390625" style="103" customWidth="1"/>
    <col min="14851" max="14851" width="5.421875" style="103" customWidth="1"/>
    <col min="14852" max="14852" width="9.7109375" style="103" customWidth="1"/>
    <col min="14853" max="14853" width="11.28125" style="103" customWidth="1"/>
    <col min="14854" max="14854" width="12.00390625" style="103" customWidth="1"/>
    <col min="14855" max="15104" width="9.28125" style="103" customWidth="1"/>
    <col min="15105" max="15105" width="5.00390625" style="103" customWidth="1"/>
    <col min="15106" max="15106" width="88.00390625" style="103" customWidth="1"/>
    <col min="15107" max="15107" width="5.421875" style="103" customWidth="1"/>
    <col min="15108" max="15108" width="9.7109375" style="103" customWidth="1"/>
    <col min="15109" max="15109" width="11.28125" style="103" customWidth="1"/>
    <col min="15110" max="15110" width="12.00390625" style="103" customWidth="1"/>
    <col min="15111" max="15360" width="9.28125" style="103" customWidth="1"/>
    <col min="15361" max="15361" width="5.00390625" style="103" customWidth="1"/>
    <col min="15362" max="15362" width="88.00390625" style="103" customWidth="1"/>
    <col min="15363" max="15363" width="5.421875" style="103" customWidth="1"/>
    <col min="15364" max="15364" width="9.7109375" style="103" customWidth="1"/>
    <col min="15365" max="15365" width="11.28125" style="103" customWidth="1"/>
    <col min="15366" max="15366" width="12.00390625" style="103" customWidth="1"/>
    <col min="15367" max="15616" width="9.28125" style="103" customWidth="1"/>
    <col min="15617" max="15617" width="5.00390625" style="103" customWidth="1"/>
    <col min="15618" max="15618" width="88.00390625" style="103" customWidth="1"/>
    <col min="15619" max="15619" width="5.421875" style="103" customWidth="1"/>
    <col min="15620" max="15620" width="9.7109375" style="103" customWidth="1"/>
    <col min="15621" max="15621" width="11.28125" style="103" customWidth="1"/>
    <col min="15622" max="15622" width="12.00390625" style="103" customWidth="1"/>
    <col min="15623" max="15872" width="9.28125" style="103" customWidth="1"/>
    <col min="15873" max="15873" width="5.00390625" style="103" customWidth="1"/>
    <col min="15874" max="15874" width="88.00390625" style="103" customWidth="1"/>
    <col min="15875" max="15875" width="5.421875" style="103" customWidth="1"/>
    <col min="15876" max="15876" width="9.7109375" style="103" customWidth="1"/>
    <col min="15877" max="15877" width="11.28125" style="103" customWidth="1"/>
    <col min="15878" max="15878" width="12.00390625" style="103" customWidth="1"/>
    <col min="15879" max="16128" width="9.28125" style="103" customWidth="1"/>
    <col min="16129" max="16129" width="5.00390625" style="103" customWidth="1"/>
    <col min="16130" max="16130" width="88.00390625" style="103" customWidth="1"/>
    <col min="16131" max="16131" width="5.421875" style="103" customWidth="1"/>
    <col min="16132" max="16132" width="9.7109375" style="103" customWidth="1"/>
    <col min="16133" max="16133" width="11.28125" style="103" customWidth="1"/>
    <col min="16134" max="16134" width="12.00390625" style="103" customWidth="1"/>
    <col min="16135" max="16384" width="9.28125" style="103" customWidth="1"/>
  </cols>
  <sheetData>
    <row r="1" spans="1:6" ht="21" customHeight="1">
      <c r="A1" s="625" t="s">
        <v>1419</v>
      </c>
      <c r="B1" s="629"/>
      <c r="C1" s="629"/>
      <c r="D1" s="629"/>
      <c r="E1" s="629"/>
      <c r="F1" s="629"/>
    </row>
    <row r="2" spans="1:6" ht="21" customHeight="1">
      <c r="A2" s="625" t="s">
        <v>1420</v>
      </c>
      <c r="B2" s="629"/>
      <c r="C2" s="629"/>
      <c r="D2" s="629"/>
      <c r="E2" s="629"/>
      <c r="F2" s="629"/>
    </row>
    <row r="3" spans="1:6" ht="12.75" customHeight="1">
      <c r="A3" s="627" t="s">
        <v>1548</v>
      </c>
      <c r="B3" s="628"/>
      <c r="C3" s="104"/>
      <c r="D3" s="104"/>
      <c r="E3" s="105"/>
      <c r="F3" s="105"/>
    </row>
    <row r="4" spans="1:6" ht="27" customHeight="1">
      <c r="A4" s="106" t="s">
        <v>1422</v>
      </c>
      <c r="B4" s="107" t="s">
        <v>58</v>
      </c>
      <c r="C4" s="107" t="s">
        <v>128</v>
      </c>
      <c r="D4" s="107" t="s">
        <v>1423</v>
      </c>
      <c r="E4" s="107" t="s">
        <v>1424</v>
      </c>
      <c r="F4" s="107" t="s">
        <v>1425</v>
      </c>
    </row>
    <row r="5" spans="1:6" ht="12.75" customHeight="1">
      <c r="A5" s="108">
        <v>1</v>
      </c>
      <c r="B5" s="109">
        <v>5</v>
      </c>
      <c r="C5" s="109">
        <v>6</v>
      </c>
      <c r="D5" s="109">
        <v>7</v>
      </c>
      <c r="E5" s="109">
        <v>8</v>
      </c>
      <c r="F5" s="109">
        <v>9</v>
      </c>
    </row>
    <row r="6" spans="1:6" ht="12.75" customHeight="1">
      <c r="A6" s="110">
        <v>1</v>
      </c>
      <c r="B6" s="111" t="s">
        <v>140</v>
      </c>
      <c r="C6" s="144"/>
      <c r="D6" s="144"/>
      <c r="E6" s="144"/>
      <c r="F6" s="145"/>
    </row>
    <row r="7" spans="1:7" ht="12.75" customHeight="1">
      <c r="A7" s="110">
        <f>A6+1</f>
        <v>2</v>
      </c>
      <c r="B7" s="124" t="s">
        <v>1426</v>
      </c>
      <c r="C7" s="146"/>
      <c r="D7" s="146"/>
      <c r="E7" s="146"/>
      <c r="F7" s="147"/>
      <c r="G7" s="119"/>
    </row>
    <row r="8" spans="1:7" ht="12.75" customHeight="1">
      <c r="A8" s="110">
        <f aca="true" t="shared" si="0" ref="A8:A45">A7+1</f>
        <v>3</v>
      </c>
      <c r="B8" s="148" t="s">
        <v>1427</v>
      </c>
      <c r="C8" s="110" t="s">
        <v>795</v>
      </c>
      <c r="D8" s="121">
        <v>1</v>
      </c>
      <c r="E8" s="122"/>
      <c r="F8" s="131">
        <f>E8*D8</f>
        <v>0</v>
      </c>
      <c r="G8" s="119"/>
    </row>
    <row r="9" spans="1:7" ht="12.75" customHeight="1">
      <c r="A9" s="110">
        <f t="shared" si="0"/>
        <v>4</v>
      </c>
      <c r="B9" s="124" t="s">
        <v>1426</v>
      </c>
      <c r="C9" s="125"/>
      <c r="D9" s="126"/>
      <c r="E9" s="127"/>
      <c r="F9" s="128">
        <f>F8</f>
        <v>0</v>
      </c>
      <c r="G9" s="119"/>
    </row>
    <row r="10" spans="1:7" ht="12.75" customHeight="1">
      <c r="A10" s="110">
        <f t="shared" si="0"/>
        <v>5</v>
      </c>
      <c r="B10" s="111" t="s">
        <v>1428</v>
      </c>
      <c r="C10" s="112"/>
      <c r="D10" s="113"/>
      <c r="E10" s="129"/>
      <c r="F10" s="114">
        <f>F9</f>
        <v>0</v>
      </c>
      <c r="G10" s="119"/>
    </row>
    <row r="11" spans="1:7" ht="12.75" customHeight="1">
      <c r="A11" s="110">
        <f t="shared" si="0"/>
        <v>6</v>
      </c>
      <c r="B11" s="111" t="s">
        <v>667</v>
      </c>
      <c r="C11" s="146"/>
      <c r="D11" s="150"/>
      <c r="E11" s="151"/>
      <c r="F11" s="152"/>
      <c r="G11" s="119"/>
    </row>
    <row r="12" spans="1:7" ht="12.75" customHeight="1">
      <c r="A12" s="110">
        <f t="shared" si="0"/>
        <v>7</v>
      </c>
      <c r="B12" s="164" t="s">
        <v>1549</v>
      </c>
      <c r="C12" s="146"/>
      <c r="D12" s="150"/>
      <c r="E12" s="151"/>
      <c r="F12" s="152"/>
      <c r="G12" s="119"/>
    </row>
    <row r="13" spans="1:7" ht="12.75" customHeight="1">
      <c r="A13" s="110">
        <f t="shared" si="0"/>
        <v>8</v>
      </c>
      <c r="B13" s="120" t="s">
        <v>1550</v>
      </c>
      <c r="C13" s="110" t="s">
        <v>1169</v>
      </c>
      <c r="D13" s="165">
        <v>30</v>
      </c>
      <c r="E13" s="122"/>
      <c r="F13" s="131">
        <f aca="true" t="shared" si="1" ref="F13:F28">D13*E13</f>
        <v>0</v>
      </c>
      <c r="G13" s="119"/>
    </row>
    <row r="14" spans="1:7" ht="12.75" customHeight="1">
      <c r="A14" s="110">
        <f t="shared" si="0"/>
        <v>9</v>
      </c>
      <c r="B14" s="120" t="s">
        <v>1551</v>
      </c>
      <c r="C14" s="110" t="s">
        <v>1169</v>
      </c>
      <c r="D14" s="165">
        <v>20</v>
      </c>
      <c r="E14" s="122"/>
      <c r="F14" s="131">
        <f t="shared" si="1"/>
        <v>0</v>
      </c>
      <c r="G14" s="119"/>
    </row>
    <row r="15" spans="1:7" ht="12.75" customHeight="1">
      <c r="A15" s="110">
        <f t="shared" si="0"/>
        <v>10</v>
      </c>
      <c r="B15" s="120" t="s">
        <v>1552</v>
      </c>
      <c r="C15" s="110" t="s">
        <v>1169</v>
      </c>
      <c r="D15" s="165">
        <v>15</v>
      </c>
      <c r="E15" s="122"/>
      <c r="F15" s="131">
        <f t="shared" si="1"/>
        <v>0</v>
      </c>
      <c r="G15" s="119"/>
    </row>
    <row r="16" spans="1:7" ht="12.75" customHeight="1">
      <c r="A16" s="110">
        <f t="shared" si="0"/>
        <v>11</v>
      </c>
      <c r="B16" s="120" t="s">
        <v>1553</v>
      </c>
      <c r="C16" s="110" t="s">
        <v>242</v>
      </c>
      <c r="D16" s="165">
        <v>16</v>
      </c>
      <c r="E16" s="122"/>
      <c r="F16" s="131">
        <f t="shared" si="1"/>
        <v>0</v>
      </c>
      <c r="G16" s="119"/>
    </row>
    <row r="17" spans="1:7" ht="12.75" customHeight="1">
      <c r="A17" s="110">
        <f t="shared" si="0"/>
        <v>12</v>
      </c>
      <c r="B17" s="120" t="s">
        <v>1554</v>
      </c>
      <c r="C17" s="110" t="s">
        <v>242</v>
      </c>
      <c r="D17" s="165">
        <v>2</v>
      </c>
      <c r="E17" s="122"/>
      <c r="F17" s="131">
        <f t="shared" si="1"/>
        <v>0</v>
      </c>
      <c r="G17" s="119"/>
    </row>
    <row r="18" spans="1:7" ht="12.75" customHeight="1">
      <c r="A18" s="110">
        <f t="shared" si="0"/>
        <v>13</v>
      </c>
      <c r="B18" s="120" t="s">
        <v>1555</v>
      </c>
      <c r="C18" s="110" t="s">
        <v>242</v>
      </c>
      <c r="D18" s="165">
        <v>2</v>
      </c>
      <c r="E18" s="122"/>
      <c r="F18" s="131">
        <f t="shared" si="1"/>
        <v>0</v>
      </c>
      <c r="G18" s="119"/>
    </row>
    <row r="19" spans="1:7" ht="12.75" customHeight="1">
      <c r="A19" s="110">
        <f t="shared" si="0"/>
        <v>14</v>
      </c>
      <c r="B19" s="120" t="s">
        <v>1556</v>
      </c>
      <c r="C19" s="110" t="s">
        <v>242</v>
      </c>
      <c r="D19" s="165">
        <v>1</v>
      </c>
      <c r="E19" s="122"/>
      <c r="F19" s="131">
        <f t="shared" si="1"/>
        <v>0</v>
      </c>
      <c r="G19" s="119"/>
    </row>
    <row r="20" spans="1:7" ht="12.75" customHeight="1">
      <c r="A20" s="110">
        <f t="shared" si="0"/>
        <v>15</v>
      </c>
      <c r="B20" s="120" t="s">
        <v>1557</v>
      </c>
      <c r="C20" s="110" t="s">
        <v>242</v>
      </c>
      <c r="D20" s="165">
        <v>1</v>
      </c>
      <c r="E20" s="122"/>
      <c r="F20" s="131">
        <f t="shared" si="1"/>
        <v>0</v>
      </c>
      <c r="G20" s="119"/>
    </row>
    <row r="21" spans="1:7" ht="12.75" customHeight="1">
      <c r="A21" s="110">
        <f t="shared" si="0"/>
        <v>16</v>
      </c>
      <c r="B21" s="120" t="s">
        <v>1558</v>
      </c>
      <c r="C21" s="110" t="s">
        <v>242</v>
      </c>
      <c r="D21" s="165">
        <v>1</v>
      </c>
      <c r="E21" s="122"/>
      <c r="F21" s="131">
        <f t="shared" si="1"/>
        <v>0</v>
      </c>
      <c r="G21" s="119"/>
    </row>
    <row r="22" spans="1:7" ht="12.75" customHeight="1">
      <c r="A22" s="110">
        <f t="shared" si="0"/>
        <v>17</v>
      </c>
      <c r="B22" s="120" t="s">
        <v>1559</v>
      </c>
      <c r="C22" s="110" t="s">
        <v>242</v>
      </c>
      <c r="D22" s="165">
        <v>1</v>
      </c>
      <c r="E22" s="122"/>
      <c r="F22" s="131">
        <f t="shared" si="1"/>
        <v>0</v>
      </c>
      <c r="G22" s="119"/>
    </row>
    <row r="23" spans="1:7" ht="12.75" customHeight="1">
      <c r="A23" s="110">
        <f t="shared" si="0"/>
        <v>18</v>
      </c>
      <c r="B23" s="120" t="s">
        <v>1560</v>
      </c>
      <c r="C23" s="110" t="s">
        <v>242</v>
      </c>
      <c r="D23" s="165">
        <v>4</v>
      </c>
      <c r="E23" s="122"/>
      <c r="F23" s="131">
        <f t="shared" si="1"/>
        <v>0</v>
      </c>
      <c r="G23" s="119"/>
    </row>
    <row r="24" spans="1:7" ht="12.75" customHeight="1">
      <c r="A24" s="110">
        <f t="shared" si="0"/>
        <v>19</v>
      </c>
      <c r="B24" s="120" t="s">
        <v>1561</v>
      </c>
      <c r="C24" s="110" t="s">
        <v>1231</v>
      </c>
      <c r="D24" s="165">
        <v>50</v>
      </c>
      <c r="E24" s="122"/>
      <c r="F24" s="131">
        <f t="shared" si="1"/>
        <v>0</v>
      </c>
      <c r="G24" s="119"/>
    </row>
    <row r="25" spans="1:7" ht="12.75" customHeight="1">
      <c r="A25" s="110">
        <f t="shared" si="0"/>
        <v>20</v>
      </c>
      <c r="B25" s="120" t="s">
        <v>1562</v>
      </c>
      <c r="C25" s="110" t="s">
        <v>242</v>
      </c>
      <c r="D25" s="165">
        <v>4</v>
      </c>
      <c r="E25" s="122"/>
      <c r="F25" s="131">
        <f t="shared" si="1"/>
        <v>0</v>
      </c>
      <c r="G25" s="119"/>
    </row>
    <row r="26" spans="1:7" ht="12.75" customHeight="1">
      <c r="A26" s="110">
        <f t="shared" si="0"/>
        <v>21</v>
      </c>
      <c r="B26" s="120" t="s">
        <v>1563</v>
      </c>
      <c r="C26" s="110" t="s">
        <v>242</v>
      </c>
      <c r="D26" s="165">
        <v>4</v>
      </c>
      <c r="E26" s="122"/>
      <c r="F26" s="131">
        <f t="shared" si="1"/>
        <v>0</v>
      </c>
      <c r="G26" s="119"/>
    </row>
    <row r="27" spans="1:7" ht="12.75" customHeight="1">
      <c r="A27" s="110">
        <f t="shared" si="0"/>
        <v>22</v>
      </c>
      <c r="B27" s="120" t="s">
        <v>1564</v>
      </c>
      <c r="C27" s="110" t="s">
        <v>242</v>
      </c>
      <c r="D27" s="165">
        <v>16</v>
      </c>
      <c r="E27" s="122"/>
      <c r="F27" s="131">
        <f t="shared" si="1"/>
        <v>0</v>
      </c>
      <c r="G27" s="119"/>
    </row>
    <row r="28" spans="1:7" ht="12.75" customHeight="1">
      <c r="A28" s="110">
        <f t="shared" si="0"/>
        <v>23</v>
      </c>
      <c r="B28" s="120" t="s">
        <v>1547</v>
      </c>
      <c r="C28" s="110" t="s">
        <v>725</v>
      </c>
      <c r="D28" s="165">
        <v>2.5</v>
      </c>
      <c r="E28" s="122"/>
      <c r="F28" s="131">
        <f t="shared" si="1"/>
        <v>0</v>
      </c>
      <c r="G28" s="119"/>
    </row>
    <row r="29" spans="1:7" ht="12.75" customHeight="1">
      <c r="A29" s="110">
        <f t="shared" si="0"/>
        <v>24</v>
      </c>
      <c r="B29" s="124" t="str">
        <f>B12</f>
        <v>Nucené větrání</v>
      </c>
      <c r="C29" s="125"/>
      <c r="D29" s="166"/>
      <c r="E29" s="127"/>
      <c r="F29" s="128">
        <f>SUM(F13:F28)</f>
        <v>0</v>
      </c>
      <c r="G29" s="119"/>
    </row>
    <row r="30" spans="1:7" ht="12.75" customHeight="1">
      <c r="A30" s="110">
        <f t="shared" si="0"/>
        <v>25</v>
      </c>
      <c r="B30" s="164" t="s">
        <v>1565</v>
      </c>
      <c r="C30" s="146"/>
      <c r="D30" s="150"/>
      <c r="E30" s="151"/>
      <c r="F30" s="152"/>
      <c r="G30" s="119"/>
    </row>
    <row r="31" spans="1:7" ht="12.75" customHeight="1">
      <c r="A31" s="110">
        <f t="shared" si="0"/>
        <v>26</v>
      </c>
      <c r="B31" s="120" t="s">
        <v>1566</v>
      </c>
      <c r="C31" s="110" t="s">
        <v>242</v>
      </c>
      <c r="D31" s="165">
        <v>1</v>
      </c>
      <c r="E31" s="122"/>
      <c r="F31" s="131">
        <f aca="true" t="shared" si="2" ref="F31:F42">D31*E31</f>
        <v>0</v>
      </c>
      <c r="G31" s="119"/>
    </row>
    <row r="32" spans="1:7" ht="12.75" customHeight="1">
      <c r="A32" s="110">
        <f t="shared" si="0"/>
        <v>27</v>
      </c>
      <c r="B32" s="120" t="s">
        <v>1567</v>
      </c>
      <c r="C32" s="110" t="s">
        <v>242</v>
      </c>
      <c r="D32" s="165">
        <v>1</v>
      </c>
      <c r="E32" s="122"/>
      <c r="F32" s="131">
        <f t="shared" si="2"/>
        <v>0</v>
      </c>
      <c r="G32" s="119"/>
    </row>
    <row r="33" spans="1:7" ht="12.75" customHeight="1">
      <c r="A33" s="110">
        <f t="shared" si="0"/>
        <v>28</v>
      </c>
      <c r="B33" s="120" t="s">
        <v>1568</v>
      </c>
      <c r="C33" s="110" t="s">
        <v>242</v>
      </c>
      <c r="D33" s="165">
        <v>1</v>
      </c>
      <c r="E33" s="122"/>
      <c r="F33" s="131">
        <f t="shared" si="2"/>
        <v>0</v>
      </c>
      <c r="G33" s="119"/>
    </row>
    <row r="34" spans="1:7" ht="12.75" customHeight="1">
      <c r="A34" s="110">
        <f t="shared" si="0"/>
        <v>29</v>
      </c>
      <c r="B34" s="120" t="s">
        <v>1569</v>
      </c>
      <c r="C34" s="110" t="s">
        <v>242</v>
      </c>
      <c r="D34" s="165">
        <v>7</v>
      </c>
      <c r="E34" s="122"/>
      <c r="F34" s="131">
        <f t="shared" si="2"/>
        <v>0</v>
      </c>
      <c r="G34" s="119"/>
    </row>
    <row r="35" spans="1:7" ht="12.75" customHeight="1">
      <c r="A35" s="110">
        <f t="shared" si="0"/>
        <v>30</v>
      </c>
      <c r="B35" s="120" t="s">
        <v>1570</v>
      </c>
      <c r="C35" s="110" t="s">
        <v>242</v>
      </c>
      <c r="D35" s="165">
        <v>1</v>
      </c>
      <c r="E35" s="122"/>
      <c r="F35" s="131">
        <f t="shared" si="2"/>
        <v>0</v>
      </c>
      <c r="G35" s="119"/>
    </row>
    <row r="36" spans="1:7" ht="12.75" customHeight="1">
      <c r="A36" s="110">
        <f t="shared" si="0"/>
        <v>31</v>
      </c>
      <c r="B36" s="120" t="s">
        <v>1571</v>
      </c>
      <c r="C36" s="110" t="s">
        <v>1169</v>
      </c>
      <c r="D36" s="165">
        <v>210</v>
      </c>
      <c r="E36" s="122"/>
      <c r="F36" s="131">
        <f t="shared" si="2"/>
        <v>0</v>
      </c>
      <c r="G36" s="119"/>
    </row>
    <row r="37" spans="1:7" ht="12.75" customHeight="1">
      <c r="A37" s="110">
        <f t="shared" si="0"/>
        <v>32</v>
      </c>
      <c r="B37" s="120" t="s">
        <v>1572</v>
      </c>
      <c r="C37" s="110" t="s">
        <v>242</v>
      </c>
      <c r="D37" s="165">
        <v>3</v>
      </c>
      <c r="E37" s="122"/>
      <c r="F37" s="131">
        <f t="shared" si="2"/>
        <v>0</v>
      </c>
      <c r="G37" s="119"/>
    </row>
    <row r="38" spans="1:7" ht="12.75" customHeight="1">
      <c r="A38" s="110">
        <f t="shared" si="0"/>
        <v>33</v>
      </c>
      <c r="B38" s="120" t="s">
        <v>1573</v>
      </c>
      <c r="C38" s="110" t="s">
        <v>1574</v>
      </c>
      <c r="D38" s="165">
        <v>3</v>
      </c>
      <c r="E38" s="122"/>
      <c r="F38" s="131">
        <f t="shared" si="2"/>
        <v>0</v>
      </c>
      <c r="G38" s="119"/>
    </row>
    <row r="39" spans="1:7" ht="12.75" customHeight="1">
      <c r="A39" s="110">
        <f t="shared" si="0"/>
        <v>34</v>
      </c>
      <c r="B39" s="120" t="s">
        <v>1561</v>
      </c>
      <c r="C39" s="110" t="s">
        <v>1231</v>
      </c>
      <c r="D39" s="165">
        <v>40</v>
      </c>
      <c r="E39" s="122"/>
      <c r="F39" s="131">
        <f t="shared" si="2"/>
        <v>0</v>
      </c>
      <c r="G39" s="119"/>
    </row>
    <row r="40" spans="1:7" ht="12.75" customHeight="1">
      <c r="A40" s="110">
        <f t="shared" si="0"/>
        <v>35</v>
      </c>
      <c r="B40" s="120" t="s">
        <v>1575</v>
      </c>
      <c r="C40" s="110" t="s">
        <v>242</v>
      </c>
      <c r="D40" s="165">
        <v>8</v>
      </c>
      <c r="E40" s="122"/>
      <c r="F40" s="131">
        <f t="shared" si="2"/>
        <v>0</v>
      </c>
      <c r="G40" s="119"/>
    </row>
    <row r="41" spans="1:7" ht="12.75" customHeight="1">
      <c r="A41" s="110">
        <f t="shared" si="0"/>
        <v>36</v>
      </c>
      <c r="B41" s="120" t="s">
        <v>1576</v>
      </c>
      <c r="C41" s="110" t="s">
        <v>242</v>
      </c>
      <c r="D41" s="165">
        <v>8</v>
      </c>
      <c r="E41" s="122"/>
      <c r="F41" s="131">
        <f t="shared" si="2"/>
        <v>0</v>
      </c>
      <c r="G41" s="119"/>
    </row>
    <row r="42" spans="1:7" ht="12.75" customHeight="1">
      <c r="A42" s="110">
        <f t="shared" si="0"/>
        <v>37</v>
      </c>
      <c r="B42" s="120" t="s">
        <v>1547</v>
      </c>
      <c r="C42" s="110" t="s">
        <v>725</v>
      </c>
      <c r="D42" s="165">
        <v>2.5</v>
      </c>
      <c r="E42" s="122"/>
      <c r="F42" s="131">
        <f t="shared" si="2"/>
        <v>0</v>
      </c>
      <c r="G42" s="119"/>
    </row>
    <row r="43" spans="1:7" ht="12.75" customHeight="1">
      <c r="A43" s="110">
        <f t="shared" si="0"/>
        <v>38</v>
      </c>
      <c r="B43" s="124" t="str">
        <f>B30</f>
        <v>Klimatizace - tepelné čerpadlo</v>
      </c>
      <c r="C43" s="125"/>
      <c r="D43" s="166"/>
      <c r="E43" s="128"/>
      <c r="F43" s="128">
        <f>SUM(F31:F42)</f>
        <v>0</v>
      </c>
      <c r="G43" s="119"/>
    </row>
    <row r="44" spans="1:7" ht="12.75" customHeight="1">
      <c r="A44" s="110">
        <f t="shared" si="0"/>
        <v>39</v>
      </c>
      <c r="B44" s="111" t="s">
        <v>1468</v>
      </c>
      <c r="C44" s="112"/>
      <c r="D44" s="113"/>
      <c r="E44" s="114"/>
      <c r="F44" s="114">
        <f>F29+F43</f>
        <v>0</v>
      </c>
      <c r="G44" s="119"/>
    </row>
    <row r="45" spans="1:7" ht="12.75" customHeight="1">
      <c r="A45" s="110">
        <f t="shared" si="0"/>
        <v>40</v>
      </c>
      <c r="B45" s="136" t="s">
        <v>1469</v>
      </c>
      <c r="C45" s="137"/>
      <c r="D45" s="138"/>
      <c r="E45" s="139"/>
      <c r="F45" s="139">
        <f>F44+F10</f>
        <v>0</v>
      </c>
      <c r="G45" s="119"/>
    </row>
    <row r="46" spans="1:7" ht="12.75" customHeight="1">
      <c r="A46" s="110"/>
      <c r="B46" s="140"/>
      <c r="C46" s="140"/>
      <c r="D46" s="140"/>
      <c r="E46" s="140"/>
      <c r="F46" s="140"/>
      <c r="G46" s="119"/>
    </row>
    <row r="47" spans="1:7" ht="12.75" customHeight="1">
      <c r="A47" s="110"/>
      <c r="B47" s="141" t="s">
        <v>1470</v>
      </c>
      <c r="C47" s="140"/>
      <c r="D47" s="140"/>
      <c r="E47" s="140"/>
      <c r="F47" s="140"/>
      <c r="G47" s="119"/>
    </row>
    <row r="48" spans="1:7" ht="12.75" customHeight="1">
      <c r="A48" s="140"/>
      <c r="B48" s="140"/>
      <c r="C48" s="140"/>
      <c r="D48" s="140"/>
      <c r="E48" s="140"/>
      <c r="F48" s="140"/>
      <c r="G48" s="119"/>
    </row>
    <row r="49" spans="1:7" ht="12.75" customHeight="1">
      <c r="A49" s="140"/>
      <c r="B49" s="140"/>
      <c r="C49" s="140"/>
      <c r="D49" s="140"/>
      <c r="E49" s="140"/>
      <c r="F49" s="140"/>
      <c r="G49" s="119"/>
    </row>
    <row r="50" spans="1:7" ht="12">
      <c r="A50" s="142"/>
      <c r="B50" s="142"/>
      <c r="C50" s="142"/>
      <c r="D50" s="142"/>
      <c r="E50" s="142"/>
      <c r="F50" s="142"/>
      <c r="G50" s="119"/>
    </row>
    <row r="51" spans="1:7" ht="12">
      <c r="A51" s="142"/>
      <c r="B51" s="142"/>
      <c r="C51" s="142"/>
      <c r="D51" s="142"/>
      <c r="E51" s="142"/>
      <c r="F51" s="142"/>
      <c r="G51" s="119"/>
    </row>
  </sheetData>
  <sheetProtection password="DAFF" sheet="1" objects="1" scenarios="1"/>
  <mergeCells count="3">
    <mergeCell ref="A1:F1"/>
    <mergeCell ref="A2:F2"/>
    <mergeCell ref="A3:B3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scale="8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showGridLines="0" workbookViewId="0" topLeftCell="A1">
      <selection activeCell="D8" sqref="D8"/>
    </sheetView>
  </sheetViews>
  <sheetFormatPr defaultColWidth="9.140625" defaultRowHeight="11.25" customHeight="1"/>
  <cols>
    <col min="1" max="1" width="4.7109375" style="167" customWidth="1"/>
    <col min="2" max="2" width="65.7109375" style="167" customWidth="1"/>
    <col min="3" max="3" width="5.421875" style="167" customWidth="1"/>
    <col min="4" max="4" width="11.421875" style="167" customWidth="1"/>
    <col min="5" max="5" width="12.00390625" style="167" customWidth="1"/>
    <col min="6" max="6" width="12.28125" style="167" customWidth="1"/>
    <col min="7" max="256" width="9.28125" style="194" customWidth="1"/>
    <col min="257" max="257" width="4.7109375" style="194" customWidth="1"/>
    <col min="258" max="258" width="65.7109375" style="194" customWidth="1"/>
    <col min="259" max="259" width="5.421875" style="194" customWidth="1"/>
    <col min="260" max="260" width="11.421875" style="194" customWidth="1"/>
    <col min="261" max="261" width="12.00390625" style="194" customWidth="1"/>
    <col min="262" max="262" width="12.28125" style="194" customWidth="1"/>
    <col min="263" max="512" width="9.28125" style="194" customWidth="1"/>
    <col min="513" max="513" width="4.7109375" style="194" customWidth="1"/>
    <col min="514" max="514" width="65.7109375" style="194" customWidth="1"/>
    <col min="515" max="515" width="5.421875" style="194" customWidth="1"/>
    <col min="516" max="516" width="11.421875" style="194" customWidth="1"/>
    <col min="517" max="517" width="12.00390625" style="194" customWidth="1"/>
    <col min="518" max="518" width="12.28125" style="194" customWidth="1"/>
    <col min="519" max="768" width="9.28125" style="194" customWidth="1"/>
    <col min="769" max="769" width="4.7109375" style="194" customWidth="1"/>
    <col min="770" max="770" width="65.7109375" style="194" customWidth="1"/>
    <col min="771" max="771" width="5.421875" style="194" customWidth="1"/>
    <col min="772" max="772" width="11.421875" style="194" customWidth="1"/>
    <col min="773" max="773" width="12.00390625" style="194" customWidth="1"/>
    <col min="774" max="774" width="12.28125" style="194" customWidth="1"/>
    <col min="775" max="1024" width="9.28125" style="194" customWidth="1"/>
    <col min="1025" max="1025" width="4.7109375" style="194" customWidth="1"/>
    <col min="1026" max="1026" width="65.7109375" style="194" customWidth="1"/>
    <col min="1027" max="1027" width="5.421875" style="194" customWidth="1"/>
    <col min="1028" max="1028" width="11.421875" style="194" customWidth="1"/>
    <col min="1029" max="1029" width="12.00390625" style="194" customWidth="1"/>
    <col min="1030" max="1030" width="12.28125" style="194" customWidth="1"/>
    <col min="1031" max="1280" width="9.28125" style="194" customWidth="1"/>
    <col min="1281" max="1281" width="4.7109375" style="194" customWidth="1"/>
    <col min="1282" max="1282" width="65.7109375" style="194" customWidth="1"/>
    <col min="1283" max="1283" width="5.421875" style="194" customWidth="1"/>
    <col min="1284" max="1284" width="11.421875" style="194" customWidth="1"/>
    <col min="1285" max="1285" width="12.00390625" style="194" customWidth="1"/>
    <col min="1286" max="1286" width="12.28125" style="194" customWidth="1"/>
    <col min="1287" max="1536" width="9.28125" style="194" customWidth="1"/>
    <col min="1537" max="1537" width="4.7109375" style="194" customWidth="1"/>
    <col min="1538" max="1538" width="65.7109375" style="194" customWidth="1"/>
    <col min="1539" max="1539" width="5.421875" style="194" customWidth="1"/>
    <col min="1540" max="1540" width="11.421875" style="194" customWidth="1"/>
    <col min="1541" max="1541" width="12.00390625" style="194" customWidth="1"/>
    <col min="1542" max="1542" width="12.28125" style="194" customWidth="1"/>
    <col min="1543" max="1792" width="9.28125" style="194" customWidth="1"/>
    <col min="1793" max="1793" width="4.7109375" style="194" customWidth="1"/>
    <col min="1794" max="1794" width="65.7109375" style="194" customWidth="1"/>
    <col min="1795" max="1795" width="5.421875" style="194" customWidth="1"/>
    <col min="1796" max="1796" width="11.421875" style="194" customWidth="1"/>
    <col min="1797" max="1797" width="12.00390625" style="194" customWidth="1"/>
    <col min="1798" max="1798" width="12.28125" style="194" customWidth="1"/>
    <col min="1799" max="2048" width="9.28125" style="194" customWidth="1"/>
    <col min="2049" max="2049" width="4.7109375" style="194" customWidth="1"/>
    <col min="2050" max="2050" width="65.7109375" style="194" customWidth="1"/>
    <col min="2051" max="2051" width="5.421875" style="194" customWidth="1"/>
    <col min="2052" max="2052" width="11.421875" style="194" customWidth="1"/>
    <col min="2053" max="2053" width="12.00390625" style="194" customWidth="1"/>
    <col min="2054" max="2054" width="12.28125" style="194" customWidth="1"/>
    <col min="2055" max="2304" width="9.28125" style="194" customWidth="1"/>
    <col min="2305" max="2305" width="4.7109375" style="194" customWidth="1"/>
    <col min="2306" max="2306" width="65.7109375" style="194" customWidth="1"/>
    <col min="2307" max="2307" width="5.421875" style="194" customWidth="1"/>
    <col min="2308" max="2308" width="11.421875" style="194" customWidth="1"/>
    <col min="2309" max="2309" width="12.00390625" style="194" customWidth="1"/>
    <col min="2310" max="2310" width="12.28125" style="194" customWidth="1"/>
    <col min="2311" max="2560" width="9.28125" style="194" customWidth="1"/>
    <col min="2561" max="2561" width="4.7109375" style="194" customWidth="1"/>
    <col min="2562" max="2562" width="65.7109375" style="194" customWidth="1"/>
    <col min="2563" max="2563" width="5.421875" style="194" customWidth="1"/>
    <col min="2564" max="2564" width="11.421875" style="194" customWidth="1"/>
    <col min="2565" max="2565" width="12.00390625" style="194" customWidth="1"/>
    <col min="2566" max="2566" width="12.28125" style="194" customWidth="1"/>
    <col min="2567" max="2816" width="9.28125" style="194" customWidth="1"/>
    <col min="2817" max="2817" width="4.7109375" style="194" customWidth="1"/>
    <col min="2818" max="2818" width="65.7109375" style="194" customWidth="1"/>
    <col min="2819" max="2819" width="5.421875" style="194" customWidth="1"/>
    <col min="2820" max="2820" width="11.421875" style="194" customWidth="1"/>
    <col min="2821" max="2821" width="12.00390625" style="194" customWidth="1"/>
    <col min="2822" max="2822" width="12.28125" style="194" customWidth="1"/>
    <col min="2823" max="3072" width="9.28125" style="194" customWidth="1"/>
    <col min="3073" max="3073" width="4.7109375" style="194" customWidth="1"/>
    <col min="3074" max="3074" width="65.7109375" style="194" customWidth="1"/>
    <col min="3075" max="3075" width="5.421875" style="194" customWidth="1"/>
    <col min="3076" max="3076" width="11.421875" style="194" customWidth="1"/>
    <col min="3077" max="3077" width="12.00390625" style="194" customWidth="1"/>
    <col min="3078" max="3078" width="12.28125" style="194" customWidth="1"/>
    <col min="3079" max="3328" width="9.28125" style="194" customWidth="1"/>
    <col min="3329" max="3329" width="4.7109375" style="194" customWidth="1"/>
    <col min="3330" max="3330" width="65.7109375" style="194" customWidth="1"/>
    <col min="3331" max="3331" width="5.421875" style="194" customWidth="1"/>
    <col min="3332" max="3332" width="11.421875" style="194" customWidth="1"/>
    <col min="3333" max="3333" width="12.00390625" style="194" customWidth="1"/>
    <col min="3334" max="3334" width="12.28125" style="194" customWidth="1"/>
    <col min="3335" max="3584" width="9.28125" style="194" customWidth="1"/>
    <col min="3585" max="3585" width="4.7109375" style="194" customWidth="1"/>
    <col min="3586" max="3586" width="65.7109375" style="194" customWidth="1"/>
    <col min="3587" max="3587" width="5.421875" style="194" customWidth="1"/>
    <col min="3588" max="3588" width="11.421875" style="194" customWidth="1"/>
    <col min="3589" max="3589" width="12.00390625" style="194" customWidth="1"/>
    <col min="3590" max="3590" width="12.28125" style="194" customWidth="1"/>
    <col min="3591" max="3840" width="9.28125" style="194" customWidth="1"/>
    <col min="3841" max="3841" width="4.7109375" style="194" customWidth="1"/>
    <col min="3842" max="3842" width="65.7109375" style="194" customWidth="1"/>
    <col min="3843" max="3843" width="5.421875" style="194" customWidth="1"/>
    <col min="3844" max="3844" width="11.421875" style="194" customWidth="1"/>
    <col min="3845" max="3845" width="12.00390625" style="194" customWidth="1"/>
    <col min="3846" max="3846" width="12.28125" style="194" customWidth="1"/>
    <col min="3847" max="4096" width="9.28125" style="194" customWidth="1"/>
    <col min="4097" max="4097" width="4.7109375" style="194" customWidth="1"/>
    <col min="4098" max="4098" width="65.7109375" style="194" customWidth="1"/>
    <col min="4099" max="4099" width="5.421875" style="194" customWidth="1"/>
    <col min="4100" max="4100" width="11.421875" style="194" customWidth="1"/>
    <col min="4101" max="4101" width="12.00390625" style="194" customWidth="1"/>
    <col min="4102" max="4102" width="12.28125" style="194" customWidth="1"/>
    <col min="4103" max="4352" width="9.28125" style="194" customWidth="1"/>
    <col min="4353" max="4353" width="4.7109375" style="194" customWidth="1"/>
    <col min="4354" max="4354" width="65.7109375" style="194" customWidth="1"/>
    <col min="4355" max="4355" width="5.421875" style="194" customWidth="1"/>
    <col min="4356" max="4356" width="11.421875" style="194" customWidth="1"/>
    <col min="4357" max="4357" width="12.00390625" style="194" customWidth="1"/>
    <col min="4358" max="4358" width="12.28125" style="194" customWidth="1"/>
    <col min="4359" max="4608" width="9.28125" style="194" customWidth="1"/>
    <col min="4609" max="4609" width="4.7109375" style="194" customWidth="1"/>
    <col min="4610" max="4610" width="65.7109375" style="194" customWidth="1"/>
    <col min="4611" max="4611" width="5.421875" style="194" customWidth="1"/>
    <col min="4612" max="4612" width="11.421875" style="194" customWidth="1"/>
    <col min="4613" max="4613" width="12.00390625" style="194" customWidth="1"/>
    <col min="4614" max="4614" width="12.28125" style="194" customWidth="1"/>
    <col min="4615" max="4864" width="9.28125" style="194" customWidth="1"/>
    <col min="4865" max="4865" width="4.7109375" style="194" customWidth="1"/>
    <col min="4866" max="4866" width="65.7109375" style="194" customWidth="1"/>
    <col min="4867" max="4867" width="5.421875" style="194" customWidth="1"/>
    <col min="4868" max="4868" width="11.421875" style="194" customWidth="1"/>
    <col min="4869" max="4869" width="12.00390625" style="194" customWidth="1"/>
    <col min="4870" max="4870" width="12.28125" style="194" customWidth="1"/>
    <col min="4871" max="5120" width="9.28125" style="194" customWidth="1"/>
    <col min="5121" max="5121" width="4.7109375" style="194" customWidth="1"/>
    <col min="5122" max="5122" width="65.7109375" style="194" customWidth="1"/>
    <col min="5123" max="5123" width="5.421875" style="194" customWidth="1"/>
    <col min="5124" max="5124" width="11.421875" style="194" customWidth="1"/>
    <col min="5125" max="5125" width="12.00390625" style="194" customWidth="1"/>
    <col min="5126" max="5126" width="12.28125" style="194" customWidth="1"/>
    <col min="5127" max="5376" width="9.28125" style="194" customWidth="1"/>
    <col min="5377" max="5377" width="4.7109375" style="194" customWidth="1"/>
    <col min="5378" max="5378" width="65.7109375" style="194" customWidth="1"/>
    <col min="5379" max="5379" width="5.421875" style="194" customWidth="1"/>
    <col min="5380" max="5380" width="11.421875" style="194" customWidth="1"/>
    <col min="5381" max="5381" width="12.00390625" style="194" customWidth="1"/>
    <col min="5382" max="5382" width="12.28125" style="194" customWidth="1"/>
    <col min="5383" max="5632" width="9.28125" style="194" customWidth="1"/>
    <col min="5633" max="5633" width="4.7109375" style="194" customWidth="1"/>
    <col min="5634" max="5634" width="65.7109375" style="194" customWidth="1"/>
    <col min="5635" max="5635" width="5.421875" style="194" customWidth="1"/>
    <col min="5636" max="5636" width="11.421875" style="194" customWidth="1"/>
    <col min="5637" max="5637" width="12.00390625" style="194" customWidth="1"/>
    <col min="5638" max="5638" width="12.28125" style="194" customWidth="1"/>
    <col min="5639" max="5888" width="9.28125" style="194" customWidth="1"/>
    <col min="5889" max="5889" width="4.7109375" style="194" customWidth="1"/>
    <col min="5890" max="5890" width="65.7109375" style="194" customWidth="1"/>
    <col min="5891" max="5891" width="5.421875" style="194" customWidth="1"/>
    <col min="5892" max="5892" width="11.421875" style="194" customWidth="1"/>
    <col min="5893" max="5893" width="12.00390625" style="194" customWidth="1"/>
    <col min="5894" max="5894" width="12.28125" style="194" customWidth="1"/>
    <col min="5895" max="6144" width="9.28125" style="194" customWidth="1"/>
    <col min="6145" max="6145" width="4.7109375" style="194" customWidth="1"/>
    <col min="6146" max="6146" width="65.7109375" style="194" customWidth="1"/>
    <col min="6147" max="6147" width="5.421875" style="194" customWidth="1"/>
    <col min="6148" max="6148" width="11.421875" style="194" customWidth="1"/>
    <col min="6149" max="6149" width="12.00390625" style="194" customWidth="1"/>
    <col min="6150" max="6150" width="12.28125" style="194" customWidth="1"/>
    <col min="6151" max="6400" width="9.28125" style="194" customWidth="1"/>
    <col min="6401" max="6401" width="4.7109375" style="194" customWidth="1"/>
    <col min="6402" max="6402" width="65.7109375" style="194" customWidth="1"/>
    <col min="6403" max="6403" width="5.421875" style="194" customWidth="1"/>
    <col min="6404" max="6404" width="11.421875" style="194" customWidth="1"/>
    <col min="6405" max="6405" width="12.00390625" style="194" customWidth="1"/>
    <col min="6406" max="6406" width="12.28125" style="194" customWidth="1"/>
    <col min="6407" max="6656" width="9.28125" style="194" customWidth="1"/>
    <col min="6657" max="6657" width="4.7109375" style="194" customWidth="1"/>
    <col min="6658" max="6658" width="65.7109375" style="194" customWidth="1"/>
    <col min="6659" max="6659" width="5.421875" style="194" customWidth="1"/>
    <col min="6660" max="6660" width="11.421875" style="194" customWidth="1"/>
    <col min="6661" max="6661" width="12.00390625" style="194" customWidth="1"/>
    <col min="6662" max="6662" width="12.28125" style="194" customWidth="1"/>
    <col min="6663" max="6912" width="9.28125" style="194" customWidth="1"/>
    <col min="6913" max="6913" width="4.7109375" style="194" customWidth="1"/>
    <col min="6914" max="6914" width="65.7109375" style="194" customWidth="1"/>
    <col min="6915" max="6915" width="5.421875" style="194" customWidth="1"/>
    <col min="6916" max="6916" width="11.421875" style="194" customWidth="1"/>
    <col min="6917" max="6917" width="12.00390625" style="194" customWidth="1"/>
    <col min="6918" max="6918" width="12.28125" style="194" customWidth="1"/>
    <col min="6919" max="7168" width="9.28125" style="194" customWidth="1"/>
    <col min="7169" max="7169" width="4.7109375" style="194" customWidth="1"/>
    <col min="7170" max="7170" width="65.7109375" style="194" customWidth="1"/>
    <col min="7171" max="7171" width="5.421875" style="194" customWidth="1"/>
    <col min="7172" max="7172" width="11.421875" style="194" customWidth="1"/>
    <col min="7173" max="7173" width="12.00390625" style="194" customWidth="1"/>
    <col min="7174" max="7174" width="12.28125" style="194" customWidth="1"/>
    <col min="7175" max="7424" width="9.28125" style="194" customWidth="1"/>
    <col min="7425" max="7425" width="4.7109375" style="194" customWidth="1"/>
    <col min="7426" max="7426" width="65.7109375" style="194" customWidth="1"/>
    <col min="7427" max="7427" width="5.421875" style="194" customWidth="1"/>
    <col min="7428" max="7428" width="11.421875" style="194" customWidth="1"/>
    <col min="7429" max="7429" width="12.00390625" style="194" customWidth="1"/>
    <col min="7430" max="7430" width="12.28125" style="194" customWidth="1"/>
    <col min="7431" max="7680" width="9.28125" style="194" customWidth="1"/>
    <col min="7681" max="7681" width="4.7109375" style="194" customWidth="1"/>
    <col min="7682" max="7682" width="65.7109375" style="194" customWidth="1"/>
    <col min="7683" max="7683" width="5.421875" style="194" customWidth="1"/>
    <col min="7684" max="7684" width="11.421875" style="194" customWidth="1"/>
    <col min="7685" max="7685" width="12.00390625" style="194" customWidth="1"/>
    <col min="7686" max="7686" width="12.28125" style="194" customWidth="1"/>
    <col min="7687" max="7936" width="9.28125" style="194" customWidth="1"/>
    <col min="7937" max="7937" width="4.7109375" style="194" customWidth="1"/>
    <col min="7938" max="7938" width="65.7109375" style="194" customWidth="1"/>
    <col min="7939" max="7939" width="5.421875" style="194" customWidth="1"/>
    <col min="7940" max="7940" width="11.421875" style="194" customWidth="1"/>
    <col min="7941" max="7941" width="12.00390625" style="194" customWidth="1"/>
    <col min="7942" max="7942" width="12.28125" style="194" customWidth="1"/>
    <col min="7943" max="8192" width="9.28125" style="194" customWidth="1"/>
    <col min="8193" max="8193" width="4.7109375" style="194" customWidth="1"/>
    <col min="8194" max="8194" width="65.7109375" style="194" customWidth="1"/>
    <col min="8195" max="8195" width="5.421875" style="194" customWidth="1"/>
    <col min="8196" max="8196" width="11.421875" style="194" customWidth="1"/>
    <col min="8197" max="8197" width="12.00390625" style="194" customWidth="1"/>
    <col min="8198" max="8198" width="12.28125" style="194" customWidth="1"/>
    <col min="8199" max="8448" width="9.28125" style="194" customWidth="1"/>
    <col min="8449" max="8449" width="4.7109375" style="194" customWidth="1"/>
    <col min="8450" max="8450" width="65.7109375" style="194" customWidth="1"/>
    <col min="8451" max="8451" width="5.421875" style="194" customWidth="1"/>
    <col min="8452" max="8452" width="11.421875" style="194" customWidth="1"/>
    <col min="8453" max="8453" width="12.00390625" style="194" customWidth="1"/>
    <col min="8454" max="8454" width="12.28125" style="194" customWidth="1"/>
    <col min="8455" max="8704" width="9.28125" style="194" customWidth="1"/>
    <col min="8705" max="8705" width="4.7109375" style="194" customWidth="1"/>
    <col min="8706" max="8706" width="65.7109375" style="194" customWidth="1"/>
    <col min="8707" max="8707" width="5.421875" style="194" customWidth="1"/>
    <col min="8708" max="8708" width="11.421875" style="194" customWidth="1"/>
    <col min="8709" max="8709" width="12.00390625" style="194" customWidth="1"/>
    <col min="8710" max="8710" width="12.28125" style="194" customWidth="1"/>
    <col min="8711" max="8960" width="9.28125" style="194" customWidth="1"/>
    <col min="8961" max="8961" width="4.7109375" style="194" customWidth="1"/>
    <col min="8962" max="8962" width="65.7109375" style="194" customWidth="1"/>
    <col min="8963" max="8963" width="5.421875" style="194" customWidth="1"/>
    <col min="8964" max="8964" width="11.421875" style="194" customWidth="1"/>
    <col min="8965" max="8965" width="12.00390625" style="194" customWidth="1"/>
    <col min="8966" max="8966" width="12.28125" style="194" customWidth="1"/>
    <col min="8967" max="9216" width="9.28125" style="194" customWidth="1"/>
    <col min="9217" max="9217" width="4.7109375" style="194" customWidth="1"/>
    <col min="9218" max="9218" width="65.7109375" style="194" customWidth="1"/>
    <col min="9219" max="9219" width="5.421875" style="194" customWidth="1"/>
    <col min="9220" max="9220" width="11.421875" style="194" customWidth="1"/>
    <col min="9221" max="9221" width="12.00390625" style="194" customWidth="1"/>
    <col min="9222" max="9222" width="12.28125" style="194" customWidth="1"/>
    <col min="9223" max="9472" width="9.28125" style="194" customWidth="1"/>
    <col min="9473" max="9473" width="4.7109375" style="194" customWidth="1"/>
    <col min="9474" max="9474" width="65.7109375" style="194" customWidth="1"/>
    <col min="9475" max="9475" width="5.421875" style="194" customWidth="1"/>
    <col min="9476" max="9476" width="11.421875" style="194" customWidth="1"/>
    <col min="9477" max="9477" width="12.00390625" style="194" customWidth="1"/>
    <col min="9478" max="9478" width="12.28125" style="194" customWidth="1"/>
    <col min="9479" max="9728" width="9.28125" style="194" customWidth="1"/>
    <col min="9729" max="9729" width="4.7109375" style="194" customWidth="1"/>
    <col min="9730" max="9730" width="65.7109375" style="194" customWidth="1"/>
    <col min="9731" max="9731" width="5.421875" style="194" customWidth="1"/>
    <col min="9732" max="9732" width="11.421875" style="194" customWidth="1"/>
    <col min="9733" max="9733" width="12.00390625" style="194" customWidth="1"/>
    <col min="9734" max="9734" width="12.28125" style="194" customWidth="1"/>
    <col min="9735" max="9984" width="9.28125" style="194" customWidth="1"/>
    <col min="9985" max="9985" width="4.7109375" style="194" customWidth="1"/>
    <col min="9986" max="9986" width="65.7109375" style="194" customWidth="1"/>
    <col min="9987" max="9987" width="5.421875" style="194" customWidth="1"/>
    <col min="9988" max="9988" width="11.421875" style="194" customWidth="1"/>
    <col min="9989" max="9989" width="12.00390625" style="194" customWidth="1"/>
    <col min="9990" max="9990" width="12.28125" style="194" customWidth="1"/>
    <col min="9991" max="10240" width="9.28125" style="194" customWidth="1"/>
    <col min="10241" max="10241" width="4.7109375" style="194" customWidth="1"/>
    <col min="10242" max="10242" width="65.7109375" style="194" customWidth="1"/>
    <col min="10243" max="10243" width="5.421875" style="194" customWidth="1"/>
    <col min="10244" max="10244" width="11.421875" style="194" customWidth="1"/>
    <col min="10245" max="10245" width="12.00390625" style="194" customWidth="1"/>
    <col min="10246" max="10246" width="12.28125" style="194" customWidth="1"/>
    <col min="10247" max="10496" width="9.28125" style="194" customWidth="1"/>
    <col min="10497" max="10497" width="4.7109375" style="194" customWidth="1"/>
    <col min="10498" max="10498" width="65.7109375" style="194" customWidth="1"/>
    <col min="10499" max="10499" width="5.421875" style="194" customWidth="1"/>
    <col min="10500" max="10500" width="11.421875" style="194" customWidth="1"/>
    <col min="10501" max="10501" width="12.00390625" style="194" customWidth="1"/>
    <col min="10502" max="10502" width="12.28125" style="194" customWidth="1"/>
    <col min="10503" max="10752" width="9.28125" style="194" customWidth="1"/>
    <col min="10753" max="10753" width="4.7109375" style="194" customWidth="1"/>
    <col min="10754" max="10754" width="65.7109375" style="194" customWidth="1"/>
    <col min="10755" max="10755" width="5.421875" style="194" customWidth="1"/>
    <col min="10756" max="10756" width="11.421875" style="194" customWidth="1"/>
    <col min="10757" max="10757" width="12.00390625" style="194" customWidth="1"/>
    <col min="10758" max="10758" width="12.28125" style="194" customWidth="1"/>
    <col min="10759" max="11008" width="9.28125" style="194" customWidth="1"/>
    <col min="11009" max="11009" width="4.7109375" style="194" customWidth="1"/>
    <col min="11010" max="11010" width="65.7109375" style="194" customWidth="1"/>
    <col min="11011" max="11011" width="5.421875" style="194" customWidth="1"/>
    <col min="11012" max="11012" width="11.421875" style="194" customWidth="1"/>
    <col min="11013" max="11013" width="12.00390625" style="194" customWidth="1"/>
    <col min="11014" max="11014" width="12.28125" style="194" customWidth="1"/>
    <col min="11015" max="11264" width="9.28125" style="194" customWidth="1"/>
    <col min="11265" max="11265" width="4.7109375" style="194" customWidth="1"/>
    <col min="11266" max="11266" width="65.7109375" style="194" customWidth="1"/>
    <col min="11267" max="11267" width="5.421875" style="194" customWidth="1"/>
    <col min="11268" max="11268" width="11.421875" style="194" customWidth="1"/>
    <col min="11269" max="11269" width="12.00390625" style="194" customWidth="1"/>
    <col min="11270" max="11270" width="12.28125" style="194" customWidth="1"/>
    <col min="11271" max="11520" width="9.28125" style="194" customWidth="1"/>
    <col min="11521" max="11521" width="4.7109375" style="194" customWidth="1"/>
    <col min="11522" max="11522" width="65.7109375" style="194" customWidth="1"/>
    <col min="11523" max="11523" width="5.421875" style="194" customWidth="1"/>
    <col min="11524" max="11524" width="11.421875" style="194" customWidth="1"/>
    <col min="11525" max="11525" width="12.00390625" style="194" customWidth="1"/>
    <col min="11526" max="11526" width="12.28125" style="194" customWidth="1"/>
    <col min="11527" max="11776" width="9.28125" style="194" customWidth="1"/>
    <col min="11777" max="11777" width="4.7109375" style="194" customWidth="1"/>
    <col min="11778" max="11778" width="65.7109375" style="194" customWidth="1"/>
    <col min="11779" max="11779" width="5.421875" style="194" customWidth="1"/>
    <col min="11780" max="11780" width="11.421875" style="194" customWidth="1"/>
    <col min="11781" max="11781" width="12.00390625" style="194" customWidth="1"/>
    <col min="11782" max="11782" width="12.28125" style="194" customWidth="1"/>
    <col min="11783" max="12032" width="9.28125" style="194" customWidth="1"/>
    <col min="12033" max="12033" width="4.7109375" style="194" customWidth="1"/>
    <col min="12034" max="12034" width="65.7109375" style="194" customWidth="1"/>
    <col min="12035" max="12035" width="5.421875" style="194" customWidth="1"/>
    <col min="12036" max="12036" width="11.421875" style="194" customWidth="1"/>
    <col min="12037" max="12037" width="12.00390625" style="194" customWidth="1"/>
    <col min="12038" max="12038" width="12.28125" style="194" customWidth="1"/>
    <col min="12039" max="12288" width="9.28125" style="194" customWidth="1"/>
    <col min="12289" max="12289" width="4.7109375" style="194" customWidth="1"/>
    <col min="12290" max="12290" width="65.7109375" style="194" customWidth="1"/>
    <col min="12291" max="12291" width="5.421875" style="194" customWidth="1"/>
    <col min="12292" max="12292" width="11.421875" style="194" customWidth="1"/>
    <col min="12293" max="12293" width="12.00390625" style="194" customWidth="1"/>
    <col min="12294" max="12294" width="12.28125" style="194" customWidth="1"/>
    <col min="12295" max="12544" width="9.28125" style="194" customWidth="1"/>
    <col min="12545" max="12545" width="4.7109375" style="194" customWidth="1"/>
    <col min="12546" max="12546" width="65.7109375" style="194" customWidth="1"/>
    <col min="12547" max="12547" width="5.421875" style="194" customWidth="1"/>
    <col min="12548" max="12548" width="11.421875" style="194" customWidth="1"/>
    <col min="12549" max="12549" width="12.00390625" style="194" customWidth="1"/>
    <col min="12550" max="12550" width="12.28125" style="194" customWidth="1"/>
    <col min="12551" max="12800" width="9.28125" style="194" customWidth="1"/>
    <col min="12801" max="12801" width="4.7109375" style="194" customWidth="1"/>
    <col min="12802" max="12802" width="65.7109375" style="194" customWidth="1"/>
    <col min="12803" max="12803" width="5.421875" style="194" customWidth="1"/>
    <col min="12804" max="12804" width="11.421875" style="194" customWidth="1"/>
    <col min="12805" max="12805" width="12.00390625" style="194" customWidth="1"/>
    <col min="12806" max="12806" width="12.28125" style="194" customWidth="1"/>
    <col min="12807" max="13056" width="9.28125" style="194" customWidth="1"/>
    <col min="13057" max="13057" width="4.7109375" style="194" customWidth="1"/>
    <col min="13058" max="13058" width="65.7109375" style="194" customWidth="1"/>
    <col min="13059" max="13059" width="5.421875" style="194" customWidth="1"/>
    <col min="13060" max="13060" width="11.421875" style="194" customWidth="1"/>
    <col min="13061" max="13061" width="12.00390625" style="194" customWidth="1"/>
    <col min="13062" max="13062" width="12.28125" style="194" customWidth="1"/>
    <col min="13063" max="13312" width="9.28125" style="194" customWidth="1"/>
    <col min="13313" max="13313" width="4.7109375" style="194" customWidth="1"/>
    <col min="13314" max="13314" width="65.7109375" style="194" customWidth="1"/>
    <col min="13315" max="13315" width="5.421875" style="194" customWidth="1"/>
    <col min="13316" max="13316" width="11.421875" style="194" customWidth="1"/>
    <col min="13317" max="13317" width="12.00390625" style="194" customWidth="1"/>
    <col min="13318" max="13318" width="12.28125" style="194" customWidth="1"/>
    <col min="13319" max="13568" width="9.28125" style="194" customWidth="1"/>
    <col min="13569" max="13569" width="4.7109375" style="194" customWidth="1"/>
    <col min="13570" max="13570" width="65.7109375" style="194" customWidth="1"/>
    <col min="13571" max="13571" width="5.421875" style="194" customWidth="1"/>
    <col min="13572" max="13572" width="11.421875" style="194" customWidth="1"/>
    <col min="13573" max="13573" width="12.00390625" style="194" customWidth="1"/>
    <col min="13574" max="13574" width="12.28125" style="194" customWidth="1"/>
    <col min="13575" max="13824" width="9.28125" style="194" customWidth="1"/>
    <col min="13825" max="13825" width="4.7109375" style="194" customWidth="1"/>
    <col min="13826" max="13826" width="65.7109375" style="194" customWidth="1"/>
    <col min="13827" max="13827" width="5.421875" style="194" customWidth="1"/>
    <col min="13828" max="13828" width="11.421875" style="194" customWidth="1"/>
    <col min="13829" max="13829" width="12.00390625" style="194" customWidth="1"/>
    <col min="13830" max="13830" width="12.28125" style="194" customWidth="1"/>
    <col min="13831" max="14080" width="9.28125" style="194" customWidth="1"/>
    <col min="14081" max="14081" width="4.7109375" style="194" customWidth="1"/>
    <col min="14082" max="14082" width="65.7109375" style="194" customWidth="1"/>
    <col min="14083" max="14083" width="5.421875" style="194" customWidth="1"/>
    <col min="14084" max="14084" width="11.421875" style="194" customWidth="1"/>
    <col min="14085" max="14085" width="12.00390625" style="194" customWidth="1"/>
    <col min="14086" max="14086" width="12.28125" style="194" customWidth="1"/>
    <col min="14087" max="14336" width="9.28125" style="194" customWidth="1"/>
    <col min="14337" max="14337" width="4.7109375" style="194" customWidth="1"/>
    <col min="14338" max="14338" width="65.7109375" style="194" customWidth="1"/>
    <col min="14339" max="14339" width="5.421875" style="194" customWidth="1"/>
    <col min="14340" max="14340" width="11.421875" style="194" customWidth="1"/>
    <col min="14341" max="14341" width="12.00390625" style="194" customWidth="1"/>
    <col min="14342" max="14342" width="12.28125" style="194" customWidth="1"/>
    <col min="14343" max="14592" width="9.28125" style="194" customWidth="1"/>
    <col min="14593" max="14593" width="4.7109375" style="194" customWidth="1"/>
    <col min="14594" max="14594" width="65.7109375" style="194" customWidth="1"/>
    <col min="14595" max="14595" width="5.421875" style="194" customWidth="1"/>
    <col min="14596" max="14596" width="11.421875" style="194" customWidth="1"/>
    <col min="14597" max="14597" width="12.00390625" style="194" customWidth="1"/>
    <col min="14598" max="14598" width="12.28125" style="194" customWidth="1"/>
    <col min="14599" max="14848" width="9.28125" style="194" customWidth="1"/>
    <col min="14849" max="14849" width="4.7109375" style="194" customWidth="1"/>
    <col min="14850" max="14850" width="65.7109375" style="194" customWidth="1"/>
    <col min="14851" max="14851" width="5.421875" style="194" customWidth="1"/>
    <col min="14852" max="14852" width="11.421875" style="194" customWidth="1"/>
    <col min="14853" max="14853" width="12.00390625" style="194" customWidth="1"/>
    <col min="14854" max="14854" width="12.28125" style="194" customWidth="1"/>
    <col min="14855" max="15104" width="9.28125" style="194" customWidth="1"/>
    <col min="15105" max="15105" width="4.7109375" style="194" customWidth="1"/>
    <col min="15106" max="15106" width="65.7109375" style="194" customWidth="1"/>
    <col min="15107" max="15107" width="5.421875" style="194" customWidth="1"/>
    <col min="15108" max="15108" width="11.421875" style="194" customWidth="1"/>
    <col min="15109" max="15109" width="12.00390625" style="194" customWidth="1"/>
    <col min="15110" max="15110" width="12.28125" style="194" customWidth="1"/>
    <col min="15111" max="15360" width="9.28125" style="194" customWidth="1"/>
    <col min="15361" max="15361" width="4.7109375" style="194" customWidth="1"/>
    <col min="15362" max="15362" width="65.7109375" style="194" customWidth="1"/>
    <col min="15363" max="15363" width="5.421875" style="194" customWidth="1"/>
    <col min="15364" max="15364" width="11.421875" style="194" customWidth="1"/>
    <col min="15365" max="15365" width="12.00390625" style="194" customWidth="1"/>
    <col min="15366" max="15366" width="12.28125" style="194" customWidth="1"/>
    <col min="15367" max="15616" width="9.28125" style="194" customWidth="1"/>
    <col min="15617" max="15617" width="4.7109375" style="194" customWidth="1"/>
    <col min="15618" max="15618" width="65.7109375" style="194" customWidth="1"/>
    <col min="15619" max="15619" width="5.421875" style="194" customWidth="1"/>
    <col min="15620" max="15620" width="11.421875" style="194" customWidth="1"/>
    <col min="15621" max="15621" width="12.00390625" style="194" customWidth="1"/>
    <col min="15622" max="15622" width="12.28125" style="194" customWidth="1"/>
    <col min="15623" max="15872" width="9.28125" style="194" customWidth="1"/>
    <col min="15873" max="15873" width="4.7109375" style="194" customWidth="1"/>
    <col min="15874" max="15874" width="65.7109375" style="194" customWidth="1"/>
    <col min="15875" max="15875" width="5.421875" style="194" customWidth="1"/>
    <col min="15876" max="15876" width="11.421875" style="194" customWidth="1"/>
    <col min="15877" max="15877" width="12.00390625" style="194" customWidth="1"/>
    <col min="15878" max="15878" width="12.28125" style="194" customWidth="1"/>
    <col min="15879" max="16128" width="9.28125" style="194" customWidth="1"/>
    <col min="16129" max="16129" width="4.7109375" style="194" customWidth="1"/>
    <col min="16130" max="16130" width="65.7109375" style="194" customWidth="1"/>
    <col min="16131" max="16131" width="5.421875" style="194" customWidth="1"/>
    <col min="16132" max="16132" width="11.421875" style="194" customWidth="1"/>
    <col min="16133" max="16133" width="12.00390625" style="194" customWidth="1"/>
    <col min="16134" max="16134" width="12.28125" style="194" customWidth="1"/>
    <col min="16135" max="16384" width="9.28125" style="194" customWidth="1"/>
  </cols>
  <sheetData>
    <row r="1" spans="1:6" s="167" customFormat="1" ht="21" customHeight="1">
      <c r="A1" s="634" t="s">
        <v>1419</v>
      </c>
      <c r="B1" s="635"/>
      <c r="C1" s="635"/>
      <c r="D1" s="635"/>
      <c r="E1" s="635"/>
      <c r="F1" s="635"/>
    </row>
    <row r="2" spans="1:6" s="167" customFormat="1" ht="21" customHeight="1">
      <c r="A2" s="634" t="s">
        <v>1420</v>
      </c>
      <c r="B2" s="635"/>
      <c r="C2" s="635"/>
      <c r="D2" s="635"/>
      <c r="E2" s="635"/>
      <c r="F2" s="635"/>
    </row>
    <row r="3" spans="1:6" s="167" customFormat="1" ht="14.25" customHeight="1">
      <c r="A3" s="632" t="s">
        <v>1577</v>
      </c>
      <c r="B3" s="633"/>
      <c r="C3" s="636"/>
      <c r="D3" s="636"/>
      <c r="E3" s="636"/>
      <c r="F3" s="168"/>
    </row>
    <row r="4" spans="1:6" s="167" customFormat="1" ht="24.75" customHeight="1">
      <c r="A4" s="169" t="s">
        <v>1422</v>
      </c>
      <c r="B4" s="170" t="s">
        <v>58</v>
      </c>
      <c r="C4" s="170" t="s">
        <v>128</v>
      </c>
      <c r="D4" s="170" t="s">
        <v>1423</v>
      </c>
      <c r="E4" s="170" t="s">
        <v>1424</v>
      </c>
      <c r="F4" s="170" t="s">
        <v>1425</v>
      </c>
    </row>
    <row r="5" spans="1:6" s="167" customFormat="1" ht="14.25" customHeight="1">
      <c r="A5" s="171">
        <v>1</v>
      </c>
      <c r="B5" s="172">
        <v>5</v>
      </c>
      <c r="C5" s="172">
        <v>6</v>
      </c>
      <c r="D5" s="172">
        <v>7</v>
      </c>
      <c r="E5" s="172">
        <v>8</v>
      </c>
      <c r="F5" s="172">
        <v>9</v>
      </c>
    </row>
    <row r="6" spans="1:6" s="167" customFormat="1" ht="14.25" customHeight="1">
      <c r="A6" s="173">
        <v>1</v>
      </c>
      <c r="B6" s="632" t="s">
        <v>142</v>
      </c>
      <c r="C6" s="633"/>
      <c r="D6" s="174"/>
      <c r="E6" s="174"/>
      <c r="F6" s="175">
        <f>SUM(F7:F22)</f>
        <v>0</v>
      </c>
    </row>
    <row r="7" spans="1:7" s="167" customFormat="1" ht="14.25" customHeight="1">
      <c r="A7" s="176">
        <f aca="true" t="shared" si="0" ref="A7:A35">A6+1</f>
        <v>2</v>
      </c>
      <c r="B7" s="177" t="s">
        <v>1578</v>
      </c>
      <c r="C7" s="176" t="s">
        <v>146</v>
      </c>
      <c r="D7" s="178">
        <v>115</v>
      </c>
      <c r="E7" s="179"/>
      <c r="F7" s="180">
        <f>E7*D7</f>
        <v>0</v>
      </c>
      <c r="G7" s="181"/>
    </row>
    <row r="8" spans="1:7" s="167" customFormat="1" ht="14.25" customHeight="1">
      <c r="A8" s="176">
        <f t="shared" si="0"/>
        <v>3</v>
      </c>
      <c r="B8" s="177" t="s">
        <v>1579</v>
      </c>
      <c r="C8" s="176" t="s">
        <v>146</v>
      </c>
      <c r="D8" s="178">
        <v>220</v>
      </c>
      <c r="E8" s="179"/>
      <c r="F8" s="180">
        <f>E8*D8</f>
        <v>0</v>
      </c>
      <c r="G8" s="181"/>
    </row>
    <row r="9" spans="1:6" s="167" customFormat="1" ht="14.25" customHeight="1">
      <c r="A9" s="176">
        <f t="shared" si="0"/>
        <v>4</v>
      </c>
      <c r="B9" s="177" t="s">
        <v>1580</v>
      </c>
      <c r="C9" s="176" t="s">
        <v>146</v>
      </c>
      <c r="D9" s="178">
        <v>335</v>
      </c>
      <c r="E9" s="179"/>
      <c r="F9" s="180">
        <f aca="true" t="shared" si="1" ref="F9:F17">E9*D9</f>
        <v>0</v>
      </c>
    </row>
    <row r="10" spans="1:6" s="167" customFormat="1" ht="14.25" customHeight="1">
      <c r="A10" s="176">
        <f t="shared" si="0"/>
        <v>5</v>
      </c>
      <c r="B10" s="182" t="s">
        <v>1581</v>
      </c>
      <c r="C10" s="183" t="s">
        <v>146</v>
      </c>
      <c r="D10" s="184">
        <v>335</v>
      </c>
      <c r="E10" s="185"/>
      <c r="F10" s="180">
        <f t="shared" si="1"/>
        <v>0</v>
      </c>
    </row>
    <row r="11" spans="1:6" s="167" customFormat="1" ht="14.25" customHeight="1">
      <c r="A11" s="176">
        <f t="shared" si="0"/>
        <v>6</v>
      </c>
      <c r="B11" s="177" t="s">
        <v>1582</v>
      </c>
      <c r="C11" s="176" t="s">
        <v>146</v>
      </c>
      <c r="D11" s="178">
        <v>219</v>
      </c>
      <c r="E11" s="179"/>
      <c r="F11" s="180">
        <f t="shared" si="1"/>
        <v>0</v>
      </c>
    </row>
    <row r="12" spans="1:6" s="167" customFormat="1" ht="14.25" customHeight="1">
      <c r="A12" s="176">
        <f t="shared" si="0"/>
        <v>7</v>
      </c>
      <c r="B12" s="177" t="s">
        <v>1583</v>
      </c>
      <c r="C12" s="176" t="s">
        <v>146</v>
      </c>
      <c r="D12" s="178">
        <v>110</v>
      </c>
      <c r="E12" s="179"/>
      <c r="F12" s="180">
        <f t="shared" si="1"/>
        <v>0</v>
      </c>
    </row>
    <row r="13" spans="1:6" s="167" customFormat="1" ht="14.25" customHeight="1">
      <c r="A13" s="176">
        <f t="shared" si="0"/>
        <v>8</v>
      </c>
      <c r="B13" s="177" t="s">
        <v>1584</v>
      </c>
      <c r="C13" s="176" t="s">
        <v>146</v>
      </c>
      <c r="D13" s="178">
        <v>75</v>
      </c>
      <c r="E13" s="179"/>
      <c r="F13" s="180">
        <f t="shared" si="1"/>
        <v>0</v>
      </c>
    </row>
    <row r="14" spans="1:6" s="167" customFormat="1" ht="14.25" customHeight="1">
      <c r="A14" s="176">
        <f t="shared" si="0"/>
        <v>9</v>
      </c>
      <c r="B14" s="177" t="s">
        <v>1585</v>
      </c>
      <c r="C14" s="176" t="s">
        <v>193</v>
      </c>
      <c r="D14" s="178">
        <v>150</v>
      </c>
      <c r="E14" s="179"/>
      <c r="F14" s="180">
        <f t="shared" si="1"/>
        <v>0</v>
      </c>
    </row>
    <row r="15" spans="1:6" s="167" customFormat="1" ht="14.25" customHeight="1">
      <c r="A15" s="176">
        <f t="shared" si="0"/>
        <v>10</v>
      </c>
      <c r="B15" s="177" t="s">
        <v>1586</v>
      </c>
      <c r="C15" s="176" t="s">
        <v>146</v>
      </c>
      <c r="D15" s="178">
        <v>75</v>
      </c>
      <c r="E15" s="179"/>
      <c r="F15" s="180">
        <f t="shared" si="1"/>
        <v>0</v>
      </c>
    </row>
    <row r="16" spans="1:6" s="167" customFormat="1" ht="14.25" customHeight="1">
      <c r="A16" s="176">
        <f t="shared" si="0"/>
        <v>11</v>
      </c>
      <c r="B16" s="177" t="s">
        <v>1587</v>
      </c>
      <c r="C16" s="176" t="s">
        <v>222</v>
      </c>
      <c r="D16" s="178">
        <v>220</v>
      </c>
      <c r="E16" s="179"/>
      <c r="F16" s="180">
        <f t="shared" si="1"/>
        <v>0</v>
      </c>
    </row>
    <row r="17" spans="1:6" s="167" customFormat="1" ht="14.25" customHeight="1">
      <c r="A17" s="176">
        <f t="shared" si="0"/>
        <v>12</v>
      </c>
      <c r="B17" s="177" t="s">
        <v>1588</v>
      </c>
      <c r="C17" s="176" t="s">
        <v>222</v>
      </c>
      <c r="D17" s="178">
        <v>220</v>
      </c>
      <c r="E17" s="179"/>
      <c r="F17" s="180">
        <f t="shared" si="1"/>
        <v>0</v>
      </c>
    </row>
    <row r="18" spans="1:6" s="167" customFormat="1" ht="14.25" customHeight="1">
      <c r="A18" s="176">
        <f t="shared" si="0"/>
        <v>13</v>
      </c>
      <c r="B18" s="177" t="s">
        <v>1589</v>
      </c>
      <c r="C18" s="176" t="s">
        <v>146</v>
      </c>
      <c r="D18" s="178">
        <v>219</v>
      </c>
      <c r="E18" s="179"/>
      <c r="F18" s="180">
        <f>D18*E18</f>
        <v>0</v>
      </c>
    </row>
    <row r="19" spans="1:6" s="167" customFormat="1" ht="14.25" customHeight="1">
      <c r="A19" s="176">
        <f t="shared" si="0"/>
        <v>14</v>
      </c>
      <c r="B19" s="177" t="s">
        <v>1590</v>
      </c>
      <c r="C19" s="176" t="s">
        <v>146</v>
      </c>
      <c r="D19" s="178">
        <v>5</v>
      </c>
      <c r="E19" s="179"/>
      <c r="F19" s="180">
        <f>D19*E19</f>
        <v>0</v>
      </c>
    </row>
    <row r="20" spans="1:6" s="167" customFormat="1" ht="14.25" customHeight="1">
      <c r="A20" s="176">
        <f t="shared" si="0"/>
        <v>15</v>
      </c>
      <c r="B20" s="182" t="s">
        <v>1591</v>
      </c>
      <c r="C20" s="183" t="s">
        <v>222</v>
      </c>
      <c r="D20" s="184">
        <v>10</v>
      </c>
      <c r="E20" s="185"/>
      <c r="F20" s="180">
        <f>D20*E20</f>
        <v>0</v>
      </c>
    </row>
    <row r="21" spans="1:6" s="167" customFormat="1" ht="14.25" customHeight="1">
      <c r="A21" s="176">
        <f t="shared" si="0"/>
        <v>16</v>
      </c>
      <c r="B21" s="182" t="s">
        <v>1592</v>
      </c>
      <c r="C21" s="183" t="s">
        <v>222</v>
      </c>
      <c r="D21" s="184">
        <v>10</v>
      </c>
      <c r="E21" s="185"/>
      <c r="F21" s="180">
        <f>D21*E21</f>
        <v>0</v>
      </c>
    </row>
    <row r="22" spans="1:6" s="167" customFormat="1" ht="14.25" customHeight="1">
      <c r="A22" s="176">
        <f t="shared" si="0"/>
        <v>17</v>
      </c>
      <c r="B22" s="182" t="s">
        <v>1593</v>
      </c>
      <c r="C22" s="183" t="s">
        <v>222</v>
      </c>
      <c r="D22" s="184">
        <v>50</v>
      </c>
      <c r="E22" s="185"/>
      <c r="F22" s="180">
        <f>D22*E22</f>
        <v>0</v>
      </c>
    </row>
    <row r="23" spans="1:7" s="186" customFormat="1" ht="14.25" customHeight="1">
      <c r="A23" s="176">
        <f t="shared" si="0"/>
        <v>18</v>
      </c>
      <c r="B23" s="632" t="s">
        <v>1594</v>
      </c>
      <c r="C23" s="633"/>
      <c r="E23" s="187"/>
      <c r="F23" s="175">
        <f>SUM(F24:F34)</f>
        <v>0</v>
      </c>
      <c r="G23" s="188"/>
    </row>
    <row r="24" spans="1:7" s="186" customFormat="1" ht="14.25" customHeight="1">
      <c r="A24" s="176">
        <f t="shared" si="0"/>
        <v>19</v>
      </c>
      <c r="B24" s="177" t="s">
        <v>1595</v>
      </c>
      <c r="C24" s="176" t="s">
        <v>331</v>
      </c>
      <c r="D24" s="178">
        <v>30</v>
      </c>
      <c r="E24" s="179"/>
      <c r="F24" s="180">
        <f aca="true" t="shared" si="2" ref="F24:F34">D24*E24</f>
        <v>0</v>
      </c>
      <c r="G24" s="188"/>
    </row>
    <row r="25" spans="1:6" s="188" customFormat="1" ht="14.25" customHeight="1">
      <c r="A25" s="176">
        <f t="shared" si="0"/>
        <v>20</v>
      </c>
      <c r="B25" s="177" t="s">
        <v>1596</v>
      </c>
      <c r="C25" s="176" t="s">
        <v>331</v>
      </c>
      <c r="D25" s="178">
        <v>20</v>
      </c>
      <c r="E25" s="179"/>
      <c r="F25" s="180">
        <f t="shared" si="2"/>
        <v>0</v>
      </c>
    </row>
    <row r="26" spans="1:6" s="188" customFormat="1" ht="14.25" customHeight="1">
      <c r="A26" s="176">
        <f t="shared" si="0"/>
        <v>21</v>
      </c>
      <c r="B26" s="177" t="s">
        <v>1597</v>
      </c>
      <c r="C26" s="176" t="s">
        <v>331</v>
      </c>
      <c r="D26" s="178">
        <v>50</v>
      </c>
      <c r="E26" s="179"/>
      <c r="F26" s="180">
        <f t="shared" si="2"/>
        <v>0</v>
      </c>
    </row>
    <row r="27" spans="1:6" s="188" customFormat="1" ht="14.25" customHeight="1">
      <c r="A27" s="176">
        <f t="shared" si="0"/>
        <v>22</v>
      </c>
      <c r="B27" s="177" t="s">
        <v>1598</v>
      </c>
      <c r="C27" s="176" t="s">
        <v>331</v>
      </c>
      <c r="D27" s="178">
        <v>135</v>
      </c>
      <c r="E27" s="179"/>
      <c r="F27" s="180">
        <f>D27*E27</f>
        <v>0</v>
      </c>
    </row>
    <row r="28" spans="1:6" s="188" customFormat="1" ht="14.25" customHeight="1">
      <c r="A28" s="176">
        <f t="shared" si="0"/>
        <v>23</v>
      </c>
      <c r="B28" s="177" t="s">
        <v>1599</v>
      </c>
      <c r="C28" s="176" t="s">
        <v>331</v>
      </c>
      <c r="D28" s="178">
        <v>10</v>
      </c>
      <c r="E28" s="179"/>
      <c r="F28" s="180">
        <f>D28*E28</f>
        <v>0</v>
      </c>
    </row>
    <row r="29" spans="1:6" s="188" customFormat="1" ht="14.25" customHeight="1">
      <c r="A29" s="176">
        <f t="shared" si="0"/>
        <v>24</v>
      </c>
      <c r="B29" s="177" t="s">
        <v>1600</v>
      </c>
      <c r="C29" s="176" t="s">
        <v>331</v>
      </c>
      <c r="D29" s="178">
        <f>D24+D25+D26+D28</f>
        <v>110</v>
      </c>
      <c r="E29" s="179"/>
      <c r="F29" s="180">
        <f t="shared" si="2"/>
        <v>0</v>
      </c>
    </row>
    <row r="30" spans="1:6" s="188" customFormat="1" ht="14.25" customHeight="1">
      <c r="A30" s="176">
        <f t="shared" si="0"/>
        <v>25</v>
      </c>
      <c r="B30" s="177" t="s">
        <v>1601</v>
      </c>
      <c r="C30" s="176" t="s">
        <v>795</v>
      </c>
      <c r="D30" s="178">
        <v>5</v>
      </c>
      <c r="E30" s="179"/>
      <c r="F30" s="180">
        <f t="shared" si="2"/>
        <v>0</v>
      </c>
    </row>
    <row r="31" spans="1:6" s="188" customFormat="1" ht="14.25" customHeight="1">
      <c r="A31" s="176">
        <f t="shared" si="0"/>
        <v>26</v>
      </c>
      <c r="B31" s="177" t="s">
        <v>1602</v>
      </c>
      <c r="C31" s="176" t="s">
        <v>795</v>
      </c>
      <c r="D31" s="178">
        <v>5</v>
      </c>
      <c r="E31" s="179"/>
      <c r="F31" s="180">
        <f>D31*E31</f>
        <v>0</v>
      </c>
    </row>
    <row r="32" spans="1:6" s="188" customFormat="1" ht="14.25" customHeight="1">
      <c r="A32" s="176">
        <f t="shared" si="0"/>
        <v>27</v>
      </c>
      <c r="B32" s="177" t="s">
        <v>1603</v>
      </c>
      <c r="C32" s="176" t="s">
        <v>795</v>
      </c>
      <c r="D32" s="178">
        <v>1</v>
      </c>
      <c r="E32" s="179"/>
      <c r="F32" s="180">
        <f t="shared" si="2"/>
        <v>0</v>
      </c>
    </row>
    <row r="33" spans="1:6" s="188" customFormat="1" ht="14.25" customHeight="1">
      <c r="A33" s="176">
        <f t="shared" si="0"/>
        <v>28</v>
      </c>
      <c r="B33" s="177" t="s">
        <v>1604</v>
      </c>
      <c r="C33" s="176" t="s">
        <v>795</v>
      </c>
      <c r="D33" s="178">
        <v>1</v>
      </c>
      <c r="E33" s="179"/>
      <c r="F33" s="180">
        <f t="shared" si="2"/>
        <v>0</v>
      </c>
    </row>
    <row r="34" spans="1:6" s="188" customFormat="1" ht="14.25" customHeight="1">
      <c r="A34" s="176">
        <f t="shared" si="0"/>
        <v>29</v>
      </c>
      <c r="B34" s="177" t="s">
        <v>661</v>
      </c>
      <c r="C34" s="176" t="s">
        <v>725</v>
      </c>
      <c r="D34" s="178">
        <v>2</v>
      </c>
      <c r="E34" s="179"/>
      <c r="F34" s="180">
        <f t="shared" si="2"/>
        <v>0</v>
      </c>
    </row>
    <row r="35" spans="1:7" s="192" customFormat="1" ht="14.25" customHeight="1">
      <c r="A35" s="176">
        <f t="shared" si="0"/>
        <v>30</v>
      </c>
      <c r="B35" s="189" t="s">
        <v>1469</v>
      </c>
      <c r="C35" s="190"/>
      <c r="D35" s="190"/>
      <c r="E35" s="190"/>
      <c r="F35" s="191">
        <f>F23+F6</f>
        <v>0</v>
      </c>
      <c r="G35" s="191"/>
    </row>
    <row r="36" spans="1:7" ht="11.25" customHeight="1">
      <c r="A36" s="193"/>
      <c r="B36" s="193"/>
      <c r="C36" s="193"/>
      <c r="D36" s="193"/>
      <c r="E36" s="193"/>
      <c r="F36" s="193"/>
      <c r="G36" s="193"/>
    </row>
    <row r="37" spans="1:7" ht="11.25" customHeight="1">
      <c r="A37" s="193"/>
      <c r="B37" s="195" t="s">
        <v>1470</v>
      </c>
      <c r="C37" s="193"/>
      <c r="D37" s="193"/>
      <c r="E37" s="193"/>
      <c r="F37" s="193"/>
      <c r="G37" s="193"/>
    </row>
    <row r="38" spans="2:7" ht="11.25" customHeight="1">
      <c r="B38" s="195"/>
      <c r="C38" s="176"/>
      <c r="D38" s="196"/>
      <c r="E38" s="196"/>
      <c r="F38" s="197"/>
      <c r="G38" s="180"/>
    </row>
    <row r="40" spans="1:6" ht="11.25" customHeight="1">
      <c r="A40" s="173"/>
      <c r="B40" s="632"/>
      <c r="C40" s="633"/>
      <c r="D40" s="174"/>
      <c r="E40" s="174"/>
      <c r="F40" s="175"/>
    </row>
    <row r="41" spans="1:6" ht="11.25" customHeight="1">
      <c r="A41" s="173"/>
      <c r="B41" s="177"/>
      <c r="C41" s="176"/>
      <c r="D41" s="178"/>
      <c r="E41" s="180"/>
      <c r="F41" s="180"/>
    </row>
    <row r="43" spans="1:6" ht="11.25" customHeight="1">
      <c r="A43" s="176"/>
      <c r="B43" s="198"/>
      <c r="C43" s="176"/>
      <c r="D43" s="199"/>
      <c r="E43" s="200"/>
      <c r="F43" s="197"/>
    </row>
    <row r="45" spans="2:6" ht="11.25" customHeight="1">
      <c r="B45" s="198"/>
      <c r="C45" s="176"/>
      <c r="D45" s="196"/>
      <c r="E45" s="196"/>
      <c r="F45" s="197"/>
    </row>
    <row r="46" spans="2:6" ht="11.25" customHeight="1">
      <c r="B46" s="198"/>
      <c r="C46" s="176"/>
      <c r="D46" s="196"/>
      <c r="E46" s="196"/>
      <c r="F46" s="197"/>
    </row>
  </sheetData>
  <sheetProtection password="DAFF" sheet="1" objects="1" scenarios="1"/>
  <mergeCells count="6">
    <mergeCell ref="B40:C40"/>
    <mergeCell ref="A1:F1"/>
    <mergeCell ref="A2:F2"/>
    <mergeCell ref="A3:E3"/>
    <mergeCell ref="B6:C6"/>
    <mergeCell ref="B23:C23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showGridLines="0" workbookViewId="0" topLeftCell="A1">
      <pane ySplit="6" topLeftCell="A7" activePane="bottomLeft" state="frozen"/>
      <selection pane="topLeft" activeCell="D8" sqref="D8"/>
      <selection pane="bottomLeft" activeCell="D8" sqref="D8"/>
    </sheetView>
  </sheetViews>
  <sheetFormatPr defaultColWidth="9.140625" defaultRowHeight="11.25" customHeight="1"/>
  <cols>
    <col min="1" max="1" width="4.7109375" style="167" customWidth="1"/>
    <col min="2" max="2" width="69.140625" style="167" customWidth="1"/>
    <col min="3" max="3" width="5.421875" style="167" customWidth="1"/>
    <col min="4" max="4" width="11.421875" style="167" customWidth="1"/>
    <col min="5" max="5" width="9.421875" style="167" customWidth="1"/>
    <col min="6" max="6" width="14.8515625" style="167" customWidth="1"/>
    <col min="7" max="7" width="12.28125" style="167" hidden="1" customWidth="1"/>
    <col min="8" max="8" width="12.7109375" style="167" hidden="1" customWidth="1"/>
    <col min="9" max="9" width="11.28125" style="167" hidden="1" customWidth="1"/>
    <col min="10" max="10" width="13.421875" style="167" hidden="1" customWidth="1"/>
    <col min="11" max="11" width="8.140625" style="167" hidden="1" customWidth="1"/>
    <col min="12" max="12" width="8.421875" style="167" hidden="1" customWidth="1"/>
    <col min="13" max="256" width="9.28125" style="194" customWidth="1"/>
    <col min="257" max="257" width="4.7109375" style="194" customWidth="1"/>
    <col min="258" max="258" width="69.140625" style="194" customWidth="1"/>
    <col min="259" max="259" width="5.421875" style="194" customWidth="1"/>
    <col min="260" max="260" width="11.421875" style="194" customWidth="1"/>
    <col min="261" max="261" width="9.421875" style="194" customWidth="1"/>
    <col min="262" max="262" width="14.8515625" style="194" customWidth="1"/>
    <col min="263" max="268" width="9.140625" style="194" hidden="1" customWidth="1"/>
    <col min="269" max="512" width="9.28125" style="194" customWidth="1"/>
    <col min="513" max="513" width="4.7109375" style="194" customWidth="1"/>
    <col min="514" max="514" width="69.140625" style="194" customWidth="1"/>
    <col min="515" max="515" width="5.421875" style="194" customWidth="1"/>
    <col min="516" max="516" width="11.421875" style="194" customWidth="1"/>
    <col min="517" max="517" width="9.421875" style="194" customWidth="1"/>
    <col min="518" max="518" width="14.8515625" style="194" customWidth="1"/>
    <col min="519" max="524" width="9.140625" style="194" hidden="1" customWidth="1"/>
    <col min="525" max="768" width="9.28125" style="194" customWidth="1"/>
    <col min="769" max="769" width="4.7109375" style="194" customWidth="1"/>
    <col min="770" max="770" width="69.140625" style="194" customWidth="1"/>
    <col min="771" max="771" width="5.421875" style="194" customWidth="1"/>
    <col min="772" max="772" width="11.421875" style="194" customWidth="1"/>
    <col min="773" max="773" width="9.421875" style="194" customWidth="1"/>
    <col min="774" max="774" width="14.8515625" style="194" customWidth="1"/>
    <col min="775" max="780" width="9.140625" style="194" hidden="1" customWidth="1"/>
    <col min="781" max="1024" width="9.28125" style="194" customWidth="1"/>
    <col min="1025" max="1025" width="4.7109375" style="194" customWidth="1"/>
    <col min="1026" max="1026" width="69.140625" style="194" customWidth="1"/>
    <col min="1027" max="1027" width="5.421875" style="194" customWidth="1"/>
    <col min="1028" max="1028" width="11.421875" style="194" customWidth="1"/>
    <col min="1029" max="1029" width="9.421875" style="194" customWidth="1"/>
    <col min="1030" max="1030" width="14.8515625" style="194" customWidth="1"/>
    <col min="1031" max="1036" width="9.140625" style="194" hidden="1" customWidth="1"/>
    <col min="1037" max="1280" width="9.28125" style="194" customWidth="1"/>
    <col min="1281" max="1281" width="4.7109375" style="194" customWidth="1"/>
    <col min="1282" max="1282" width="69.140625" style="194" customWidth="1"/>
    <col min="1283" max="1283" width="5.421875" style="194" customWidth="1"/>
    <col min="1284" max="1284" width="11.421875" style="194" customWidth="1"/>
    <col min="1285" max="1285" width="9.421875" style="194" customWidth="1"/>
    <col min="1286" max="1286" width="14.8515625" style="194" customWidth="1"/>
    <col min="1287" max="1292" width="9.140625" style="194" hidden="1" customWidth="1"/>
    <col min="1293" max="1536" width="9.28125" style="194" customWidth="1"/>
    <col min="1537" max="1537" width="4.7109375" style="194" customWidth="1"/>
    <col min="1538" max="1538" width="69.140625" style="194" customWidth="1"/>
    <col min="1539" max="1539" width="5.421875" style="194" customWidth="1"/>
    <col min="1540" max="1540" width="11.421875" style="194" customWidth="1"/>
    <col min="1541" max="1541" width="9.421875" style="194" customWidth="1"/>
    <col min="1542" max="1542" width="14.8515625" style="194" customWidth="1"/>
    <col min="1543" max="1548" width="9.140625" style="194" hidden="1" customWidth="1"/>
    <col min="1549" max="1792" width="9.28125" style="194" customWidth="1"/>
    <col min="1793" max="1793" width="4.7109375" style="194" customWidth="1"/>
    <col min="1794" max="1794" width="69.140625" style="194" customWidth="1"/>
    <col min="1795" max="1795" width="5.421875" style="194" customWidth="1"/>
    <col min="1796" max="1796" width="11.421875" style="194" customWidth="1"/>
    <col min="1797" max="1797" width="9.421875" style="194" customWidth="1"/>
    <col min="1798" max="1798" width="14.8515625" style="194" customWidth="1"/>
    <col min="1799" max="1804" width="9.140625" style="194" hidden="1" customWidth="1"/>
    <col min="1805" max="2048" width="9.28125" style="194" customWidth="1"/>
    <col min="2049" max="2049" width="4.7109375" style="194" customWidth="1"/>
    <col min="2050" max="2050" width="69.140625" style="194" customWidth="1"/>
    <col min="2051" max="2051" width="5.421875" style="194" customWidth="1"/>
    <col min="2052" max="2052" width="11.421875" style="194" customWidth="1"/>
    <col min="2053" max="2053" width="9.421875" style="194" customWidth="1"/>
    <col min="2054" max="2054" width="14.8515625" style="194" customWidth="1"/>
    <col min="2055" max="2060" width="9.140625" style="194" hidden="1" customWidth="1"/>
    <col min="2061" max="2304" width="9.28125" style="194" customWidth="1"/>
    <col min="2305" max="2305" width="4.7109375" style="194" customWidth="1"/>
    <col min="2306" max="2306" width="69.140625" style="194" customWidth="1"/>
    <col min="2307" max="2307" width="5.421875" style="194" customWidth="1"/>
    <col min="2308" max="2308" width="11.421875" style="194" customWidth="1"/>
    <col min="2309" max="2309" width="9.421875" style="194" customWidth="1"/>
    <col min="2310" max="2310" width="14.8515625" style="194" customWidth="1"/>
    <col min="2311" max="2316" width="9.140625" style="194" hidden="1" customWidth="1"/>
    <col min="2317" max="2560" width="9.28125" style="194" customWidth="1"/>
    <col min="2561" max="2561" width="4.7109375" style="194" customWidth="1"/>
    <col min="2562" max="2562" width="69.140625" style="194" customWidth="1"/>
    <col min="2563" max="2563" width="5.421875" style="194" customWidth="1"/>
    <col min="2564" max="2564" width="11.421875" style="194" customWidth="1"/>
    <col min="2565" max="2565" width="9.421875" style="194" customWidth="1"/>
    <col min="2566" max="2566" width="14.8515625" style="194" customWidth="1"/>
    <col min="2567" max="2572" width="9.140625" style="194" hidden="1" customWidth="1"/>
    <col min="2573" max="2816" width="9.28125" style="194" customWidth="1"/>
    <col min="2817" max="2817" width="4.7109375" style="194" customWidth="1"/>
    <col min="2818" max="2818" width="69.140625" style="194" customWidth="1"/>
    <col min="2819" max="2819" width="5.421875" style="194" customWidth="1"/>
    <col min="2820" max="2820" width="11.421875" style="194" customWidth="1"/>
    <col min="2821" max="2821" width="9.421875" style="194" customWidth="1"/>
    <col min="2822" max="2822" width="14.8515625" style="194" customWidth="1"/>
    <col min="2823" max="2828" width="9.140625" style="194" hidden="1" customWidth="1"/>
    <col min="2829" max="3072" width="9.28125" style="194" customWidth="1"/>
    <col min="3073" max="3073" width="4.7109375" style="194" customWidth="1"/>
    <col min="3074" max="3074" width="69.140625" style="194" customWidth="1"/>
    <col min="3075" max="3075" width="5.421875" style="194" customWidth="1"/>
    <col min="3076" max="3076" width="11.421875" style="194" customWidth="1"/>
    <col min="3077" max="3077" width="9.421875" style="194" customWidth="1"/>
    <col min="3078" max="3078" width="14.8515625" style="194" customWidth="1"/>
    <col min="3079" max="3084" width="9.140625" style="194" hidden="1" customWidth="1"/>
    <col min="3085" max="3328" width="9.28125" style="194" customWidth="1"/>
    <col min="3329" max="3329" width="4.7109375" style="194" customWidth="1"/>
    <col min="3330" max="3330" width="69.140625" style="194" customWidth="1"/>
    <col min="3331" max="3331" width="5.421875" style="194" customWidth="1"/>
    <col min="3332" max="3332" width="11.421875" style="194" customWidth="1"/>
    <col min="3333" max="3333" width="9.421875" style="194" customWidth="1"/>
    <col min="3334" max="3334" width="14.8515625" style="194" customWidth="1"/>
    <col min="3335" max="3340" width="9.140625" style="194" hidden="1" customWidth="1"/>
    <col min="3341" max="3584" width="9.28125" style="194" customWidth="1"/>
    <col min="3585" max="3585" width="4.7109375" style="194" customWidth="1"/>
    <col min="3586" max="3586" width="69.140625" style="194" customWidth="1"/>
    <col min="3587" max="3587" width="5.421875" style="194" customWidth="1"/>
    <col min="3588" max="3588" width="11.421875" style="194" customWidth="1"/>
    <col min="3589" max="3589" width="9.421875" style="194" customWidth="1"/>
    <col min="3590" max="3590" width="14.8515625" style="194" customWidth="1"/>
    <col min="3591" max="3596" width="9.140625" style="194" hidden="1" customWidth="1"/>
    <col min="3597" max="3840" width="9.28125" style="194" customWidth="1"/>
    <col min="3841" max="3841" width="4.7109375" style="194" customWidth="1"/>
    <col min="3842" max="3842" width="69.140625" style="194" customWidth="1"/>
    <col min="3843" max="3843" width="5.421875" style="194" customWidth="1"/>
    <col min="3844" max="3844" width="11.421875" style="194" customWidth="1"/>
    <col min="3845" max="3845" width="9.421875" style="194" customWidth="1"/>
    <col min="3846" max="3846" width="14.8515625" style="194" customWidth="1"/>
    <col min="3847" max="3852" width="9.140625" style="194" hidden="1" customWidth="1"/>
    <col min="3853" max="4096" width="9.28125" style="194" customWidth="1"/>
    <col min="4097" max="4097" width="4.7109375" style="194" customWidth="1"/>
    <col min="4098" max="4098" width="69.140625" style="194" customWidth="1"/>
    <col min="4099" max="4099" width="5.421875" style="194" customWidth="1"/>
    <col min="4100" max="4100" width="11.421875" style="194" customWidth="1"/>
    <col min="4101" max="4101" width="9.421875" style="194" customWidth="1"/>
    <col min="4102" max="4102" width="14.8515625" style="194" customWidth="1"/>
    <col min="4103" max="4108" width="9.140625" style="194" hidden="1" customWidth="1"/>
    <col min="4109" max="4352" width="9.28125" style="194" customWidth="1"/>
    <col min="4353" max="4353" width="4.7109375" style="194" customWidth="1"/>
    <col min="4354" max="4354" width="69.140625" style="194" customWidth="1"/>
    <col min="4355" max="4355" width="5.421875" style="194" customWidth="1"/>
    <col min="4356" max="4356" width="11.421875" style="194" customWidth="1"/>
    <col min="4357" max="4357" width="9.421875" style="194" customWidth="1"/>
    <col min="4358" max="4358" width="14.8515625" style="194" customWidth="1"/>
    <col min="4359" max="4364" width="9.140625" style="194" hidden="1" customWidth="1"/>
    <col min="4365" max="4608" width="9.28125" style="194" customWidth="1"/>
    <col min="4609" max="4609" width="4.7109375" style="194" customWidth="1"/>
    <col min="4610" max="4610" width="69.140625" style="194" customWidth="1"/>
    <col min="4611" max="4611" width="5.421875" style="194" customWidth="1"/>
    <col min="4612" max="4612" width="11.421875" style="194" customWidth="1"/>
    <col min="4613" max="4613" width="9.421875" style="194" customWidth="1"/>
    <col min="4614" max="4614" width="14.8515625" style="194" customWidth="1"/>
    <col min="4615" max="4620" width="9.140625" style="194" hidden="1" customWidth="1"/>
    <col min="4621" max="4864" width="9.28125" style="194" customWidth="1"/>
    <col min="4865" max="4865" width="4.7109375" style="194" customWidth="1"/>
    <col min="4866" max="4866" width="69.140625" style="194" customWidth="1"/>
    <col min="4867" max="4867" width="5.421875" style="194" customWidth="1"/>
    <col min="4868" max="4868" width="11.421875" style="194" customWidth="1"/>
    <col min="4869" max="4869" width="9.421875" style="194" customWidth="1"/>
    <col min="4870" max="4870" width="14.8515625" style="194" customWidth="1"/>
    <col min="4871" max="4876" width="9.140625" style="194" hidden="1" customWidth="1"/>
    <col min="4877" max="5120" width="9.28125" style="194" customWidth="1"/>
    <col min="5121" max="5121" width="4.7109375" style="194" customWidth="1"/>
    <col min="5122" max="5122" width="69.140625" style="194" customWidth="1"/>
    <col min="5123" max="5123" width="5.421875" style="194" customWidth="1"/>
    <col min="5124" max="5124" width="11.421875" style="194" customWidth="1"/>
    <col min="5125" max="5125" width="9.421875" style="194" customWidth="1"/>
    <col min="5126" max="5126" width="14.8515625" style="194" customWidth="1"/>
    <col min="5127" max="5132" width="9.140625" style="194" hidden="1" customWidth="1"/>
    <col min="5133" max="5376" width="9.28125" style="194" customWidth="1"/>
    <col min="5377" max="5377" width="4.7109375" style="194" customWidth="1"/>
    <col min="5378" max="5378" width="69.140625" style="194" customWidth="1"/>
    <col min="5379" max="5379" width="5.421875" style="194" customWidth="1"/>
    <col min="5380" max="5380" width="11.421875" style="194" customWidth="1"/>
    <col min="5381" max="5381" width="9.421875" style="194" customWidth="1"/>
    <col min="5382" max="5382" width="14.8515625" style="194" customWidth="1"/>
    <col min="5383" max="5388" width="9.140625" style="194" hidden="1" customWidth="1"/>
    <col min="5389" max="5632" width="9.28125" style="194" customWidth="1"/>
    <col min="5633" max="5633" width="4.7109375" style="194" customWidth="1"/>
    <col min="5634" max="5634" width="69.140625" style="194" customWidth="1"/>
    <col min="5635" max="5635" width="5.421875" style="194" customWidth="1"/>
    <col min="5636" max="5636" width="11.421875" style="194" customWidth="1"/>
    <col min="5637" max="5637" width="9.421875" style="194" customWidth="1"/>
    <col min="5638" max="5638" width="14.8515625" style="194" customWidth="1"/>
    <col min="5639" max="5644" width="9.140625" style="194" hidden="1" customWidth="1"/>
    <col min="5645" max="5888" width="9.28125" style="194" customWidth="1"/>
    <col min="5889" max="5889" width="4.7109375" style="194" customWidth="1"/>
    <col min="5890" max="5890" width="69.140625" style="194" customWidth="1"/>
    <col min="5891" max="5891" width="5.421875" style="194" customWidth="1"/>
    <col min="5892" max="5892" width="11.421875" style="194" customWidth="1"/>
    <col min="5893" max="5893" width="9.421875" style="194" customWidth="1"/>
    <col min="5894" max="5894" width="14.8515625" style="194" customWidth="1"/>
    <col min="5895" max="5900" width="9.140625" style="194" hidden="1" customWidth="1"/>
    <col min="5901" max="6144" width="9.28125" style="194" customWidth="1"/>
    <col min="6145" max="6145" width="4.7109375" style="194" customWidth="1"/>
    <col min="6146" max="6146" width="69.140625" style="194" customWidth="1"/>
    <col min="6147" max="6147" width="5.421875" style="194" customWidth="1"/>
    <col min="6148" max="6148" width="11.421875" style="194" customWidth="1"/>
    <col min="6149" max="6149" width="9.421875" style="194" customWidth="1"/>
    <col min="6150" max="6150" width="14.8515625" style="194" customWidth="1"/>
    <col min="6151" max="6156" width="9.140625" style="194" hidden="1" customWidth="1"/>
    <col min="6157" max="6400" width="9.28125" style="194" customWidth="1"/>
    <col min="6401" max="6401" width="4.7109375" style="194" customWidth="1"/>
    <col min="6402" max="6402" width="69.140625" style="194" customWidth="1"/>
    <col min="6403" max="6403" width="5.421875" style="194" customWidth="1"/>
    <col min="6404" max="6404" width="11.421875" style="194" customWidth="1"/>
    <col min="6405" max="6405" width="9.421875" style="194" customWidth="1"/>
    <col min="6406" max="6406" width="14.8515625" style="194" customWidth="1"/>
    <col min="6407" max="6412" width="9.140625" style="194" hidden="1" customWidth="1"/>
    <col min="6413" max="6656" width="9.28125" style="194" customWidth="1"/>
    <col min="6657" max="6657" width="4.7109375" style="194" customWidth="1"/>
    <col min="6658" max="6658" width="69.140625" style="194" customWidth="1"/>
    <col min="6659" max="6659" width="5.421875" style="194" customWidth="1"/>
    <col min="6660" max="6660" width="11.421875" style="194" customWidth="1"/>
    <col min="6661" max="6661" width="9.421875" style="194" customWidth="1"/>
    <col min="6662" max="6662" width="14.8515625" style="194" customWidth="1"/>
    <col min="6663" max="6668" width="9.140625" style="194" hidden="1" customWidth="1"/>
    <col min="6669" max="6912" width="9.28125" style="194" customWidth="1"/>
    <col min="6913" max="6913" width="4.7109375" style="194" customWidth="1"/>
    <col min="6914" max="6914" width="69.140625" style="194" customWidth="1"/>
    <col min="6915" max="6915" width="5.421875" style="194" customWidth="1"/>
    <col min="6916" max="6916" width="11.421875" style="194" customWidth="1"/>
    <col min="6917" max="6917" width="9.421875" style="194" customWidth="1"/>
    <col min="6918" max="6918" width="14.8515625" style="194" customWidth="1"/>
    <col min="6919" max="6924" width="9.140625" style="194" hidden="1" customWidth="1"/>
    <col min="6925" max="7168" width="9.28125" style="194" customWidth="1"/>
    <col min="7169" max="7169" width="4.7109375" style="194" customWidth="1"/>
    <col min="7170" max="7170" width="69.140625" style="194" customWidth="1"/>
    <col min="7171" max="7171" width="5.421875" style="194" customWidth="1"/>
    <col min="7172" max="7172" width="11.421875" style="194" customWidth="1"/>
    <col min="7173" max="7173" width="9.421875" style="194" customWidth="1"/>
    <col min="7174" max="7174" width="14.8515625" style="194" customWidth="1"/>
    <col min="7175" max="7180" width="9.140625" style="194" hidden="1" customWidth="1"/>
    <col min="7181" max="7424" width="9.28125" style="194" customWidth="1"/>
    <col min="7425" max="7425" width="4.7109375" style="194" customWidth="1"/>
    <col min="7426" max="7426" width="69.140625" style="194" customWidth="1"/>
    <col min="7427" max="7427" width="5.421875" style="194" customWidth="1"/>
    <col min="7428" max="7428" width="11.421875" style="194" customWidth="1"/>
    <col min="7429" max="7429" width="9.421875" style="194" customWidth="1"/>
    <col min="7430" max="7430" width="14.8515625" style="194" customWidth="1"/>
    <col min="7431" max="7436" width="9.140625" style="194" hidden="1" customWidth="1"/>
    <col min="7437" max="7680" width="9.28125" style="194" customWidth="1"/>
    <col min="7681" max="7681" width="4.7109375" style="194" customWidth="1"/>
    <col min="7682" max="7682" width="69.140625" style="194" customWidth="1"/>
    <col min="7683" max="7683" width="5.421875" style="194" customWidth="1"/>
    <col min="7684" max="7684" width="11.421875" style="194" customWidth="1"/>
    <col min="7685" max="7685" width="9.421875" style="194" customWidth="1"/>
    <col min="7686" max="7686" width="14.8515625" style="194" customWidth="1"/>
    <col min="7687" max="7692" width="9.140625" style="194" hidden="1" customWidth="1"/>
    <col min="7693" max="7936" width="9.28125" style="194" customWidth="1"/>
    <col min="7937" max="7937" width="4.7109375" style="194" customWidth="1"/>
    <col min="7938" max="7938" width="69.140625" style="194" customWidth="1"/>
    <col min="7939" max="7939" width="5.421875" style="194" customWidth="1"/>
    <col min="7940" max="7940" width="11.421875" style="194" customWidth="1"/>
    <col min="7941" max="7941" width="9.421875" style="194" customWidth="1"/>
    <col min="7942" max="7942" width="14.8515625" style="194" customWidth="1"/>
    <col min="7943" max="7948" width="9.140625" style="194" hidden="1" customWidth="1"/>
    <col min="7949" max="8192" width="9.28125" style="194" customWidth="1"/>
    <col min="8193" max="8193" width="4.7109375" style="194" customWidth="1"/>
    <col min="8194" max="8194" width="69.140625" style="194" customWidth="1"/>
    <col min="8195" max="8195" width="5.421875" style="194" customWidth="1"/>
    <col min="8196" max="8196" width="11.421875" style="194" customWidth="1"/>
    <col min="8197" max="8197" width="9.421875" style="194" customWidth="1"/>
    <col min="8198" max="8198" width="14.8515625" style="194" customWidth="1"/>
    <col min="8199" max="8204" width="9.140625" style="194" hidden="1" customWidth="1"/>
    <col min="8205" max="8448" width="9.28125" style="194" customWidth="1"/>
    <col min="8449" max="8449" width="4.7109375" style="194" customWidth="1"/>
    <col min="8450" max="8450" width="69.140625" style="194" customWidth="1"/>
    <col min="8451" max="8451" width="5.421875" style="194" customWidth="1"/>
    <col min="8452" max="8452" width="11.421875" style="194" customWidth="1"/>
    <col min="8453" max="8453" width="9.421875" style="194" customWidth="1"/>
    <col min="8454" max="8454" width="14.8515625" style="194" customWidth="1"/>
    <col min="8455" max="8460" width="9.140625" style="194" hidden="1" customWidth="1"/>
    <col min="8461" max="8704" width="9.28125" style="194" customWidth="1"/>
    <col min="8705" max="8705" width="4.7109375" style="194" customWidth="1"/>
    <col min="8706" max="8706" width="69.140625" style="194" customWidth="1"/>
    <col min="8707" max="8707" width="5.421875" style="194" customWidth="1"/>
    <col min="8708" max="8708" width="11.421875" style="194" customWidth="1"/>
    <col min="8709" max="8709" width="9.421875" style="194" customWidth="1"/>
    <col min="8710" max="8710" width="14.8515625" style="194" customWidth="1"/>
    <col min="8711" max="8716" width="9.140625" style="194" hidden="1" customWidth="1"/>
    <col min="8717" max="8960" width="9.28125" style="194" customWidth="1"/>
    <col min="8961" max="8961" width="4.7109375" style="194" customWidth="1"/>
    <col min="8962" max="8962" width="69.140625" style="194" customWidth="1"/>
    <col min="8963" max="8963" width="5.421875" style="194" customWidth="1"/>
    <col min="8964" max="8964" width="11.421875" style="194" customWidth="1"/>
    <col min="8965" max="8965" width="9.421875" style="194" customWidth="1"/>
    <col min="8966" max="8966" width="14.8515625" style="194" customWidth="1"/>
    <col min="8967" max="8972" width="9.140625" style="194" hidden="1" customWidth="1"/>
    <col min="8973" max="9216" width="9.28125" style="194" customWidth="1"/>
    <col min="9217" max="9217" width="4.7109375" style="194" customWidth="1"/>
    <col min="9218" max="9218" width="69.140625" style="194" customWidth="1"/>
    <col min="9219" max="9219" width="5.421875" style="194" customWidth="1"/>
    <col min="9220" max="9220" width="11.421875" style="194" customWidth="1"/>
    <col min="9221" max="9221" width="9.421875" style="194" customWidth="1"/>
    <col min="9222" max="9222" width="14.8515625" style="194" customWidth="1"/>
    <col min="9223" max="9228" width="9.140625" style="194" hidden="1" customWidth="1"/>
    <col min="9229" max="9472" width="9.28125" style="194" customWidth="1"/>
    <col min="9473" max="9473" width="4.7109375" style="194" customWidth="1"/>
    <col min="9474" max="9474" width="69.140625" style="194" customWidth="1"/>
    <col min="9475" max="9475" width="5.421875" style="194" customWidth="1"/>
    <col min="9476" max="9476" width="11.421875" style="194" customWidth="1"/>
    <col min="9477" max="9477" width="9.421875" style="194" customWidth="1"/>
    <col min="9478" max="9478" width="14.8515625" style="194" customWidth="1"/>
    <col min="9479" max="9484" width="9.140625" style="194" hidden="1" customWidth="1"/>
    <col min="9485" max="9728" width="9.28125" style="194" customWidth="1"/>
    <col min="9729" max="9729" width="4.7109375" style="194" customWidth="1"/>
    <col min="9730" max="9730" width="69.140625" style="194" customWidth="1"/>
    <col min="9731" max="9731" width="5.421875" style="194" customWidth="1"/>
    <col min="9732" max="9732" width="11.421875" style="194" customWidth="1"/>
    <col min="9733" max="9733" width="9.421875" style="194" customWidth="1"/>
    <col min="9734" max="9734" width="14.8515625" style="194" customWidth="1"/>
    <col min="9735" max="9740" width="9.140625" style="194" hidden="1" customWidth="1"/>
    <col min="9741" max="9984" width="9.28125" style="194" customWidth="1"/>
    <col min="9985" max="9985" width="4.7109375" style="194" customWidth="1"/>
    <col min="9986" max="9986" width="69.140625" style="194" customWidth="1"/>
    <col min="9987" max="9987" width="5.421875" style="194" customWidth="1"/>
    <col min="9988" max="9988" width="11.421875" style="194" customWidth="1"/>
    <col min="9989" max="9989" width="9.421875" style="194" customWidth="1"/>
    <col min="9990" max="9990" width="14.8515625" style="194" customWidth="1"/>
    <col min="9991" max="9996" width="9.140625" style="194" hidden="1" customWidth="1"/>
    <col min="9997" max="10240" width="9.28125" style="194" customWidth="1"/>
    <col min="10241" max="10241" width="4.7109375" style="194" customWidth="1"/>
    <col min="10242" max="10242" width="69.140625" style="194" customWidth="1"/>
    <col min="10243" max="10243" width="5.421875" style="194" customWidth="1"/>
    <col min="10244" max="10244" width="11.421875" style="194" customWidth="1"/>
    <col min="10245" max="10245" width="9.421875" style="194" customWidth="1"/>
    <col min="10246" max="10246" width="14.8515625" style="194" customWidth="1"/>
    <col min="10247" max="10252" width="9.140625" style="194" hidden="1" customWidth="1"/>
    <col min="10253" max="10496" width="9.28125" style="194" customWidth="1"/>
    <col min="10497" max="10497" width="4.7109375" style="194" customWidth="1"/>
    <col min="10498" max="10498" width="69.140625" style="194" customWidth="1"/>
    <col min="10499" max="10499" width="5.421875" style="194" customWidth="1"/>
    <col min="10500" max="10500" width="11.421875" style="194" customWidth="1"/>
    <col min="10501" max="10501" width="9.421875" style="194" customWidth="1"/>
    <col min="10502" max="10502" width="14.8515625" style="194" customWidth="1"/>
    <col min="10503" max="10508" width="9.140625" style="194" hidden="1" customWidth="1"/>
    <col min="10509" max="10752" width="9.28125" style="194" customWidth="1"/>
    <col min="10753" max="10753" width="4.7109375" style="194" customWidth="1"/>
    <col min="10754" max="10754" width="69.140625" style="194" customWidth="1"/>
    <col min="10755" max="10755" width="5.421875" style="194" customWidth="1"/>
    <col min="10756" max="10756" width="11.421875" style="194" customWidth="1"/>
    <col min="10757" max="10757" width="9.421875" style="194" customWidth="1"/>
    <col min="10758" max="10758" width="14.8515625" style="194" customWidth="1"/>
    <col min="10759" max="10764" width="9.140625" style="194" hidden="1" customWidth="1"/>
    <col min="10765" max="11008" width="9.28125" style="194" customWidth="1"/>
    <col min="11009" max="11009" width="4.7109375" style="194" customWidth="1"/>
    <col min="11010" max="11010" width="69.140625" style="194" customWidth="1"/>
    <col min="11011" max="11011" width="5.421875" style="194" customWidth="1"/>
    <col min="11012" max="11012" width="11.421875" style="194" customWidth="1"/>
    <col min="11013" max="11013" width="9.421875" style="194" customWidth="1"/>
    <col min="11014" max="11014" width="14.8515625" style="194" customWidth="1"/>
    <col min="11015" max="11020" width="9.140625" style="194" hidden="1" customWidth="1"/>
    <col min="11021" max="11264" width="9.28125" style="194" customWidth="1"/>
    <col min="11265" max="11265" width="4.7109375" style="194" customWidth="1"/>
    <col min="11266" max="11266" width="69.140625" style="194" customWidth="1"/>
    <col min="11267" max="11267" width="5.421875" style="194" customWidth="1"/>
    <col min="11268" max="11268" width="11.421875" style="194" customWidth="1"/>
    <col min="11269" max="11269" width="9.421875" style="194" customWidth="1"/>
    <col min="11270" max="11270" width="14.8515625" style="194" customWidth="1"/>
    <col min="11271" max="11276" width="9.140625" style="194" hidden="1" customWidth="1"/>
    <col min="11277" max="11520" width="9.28125" style="194" customWidth="1"/>
    <col min="11521" max="11521" width="4.7109375" style="194" customWidth="1"/>
    <col min="11522" max="11522" width="69.140625" style="194" customWidth="1"/>
    <col min="11523" max="11523" width="5.421875" style="194" customWidth="1"/>
    <col min="11524" max="11524" width="11.421875" style="194" customWidth="1"/>
    <col min="11525" max="11525" width="9.421875" style="194" customWidth="1"/>
    <col min="11526" max="11526" width="14.8515625" style="194" customWidth="1"/>
    <col min="11527" max="11532" width="9.140625" style="194" hidden="1" customWidth="1"/>
    <col min="11533" max="11776" width="9.28125" style="194" customWidth="1"/>
    <col min="11777" max="11777" width="4.7109375" style="194" customWidth="1"/>
    <col min="11778" max="11778" width="69.140625" style="194" customWidth="1"/>
    <col min="11779" max="11779" width="5.421875" style="194" customWidth="1"/>
    <col min="11780" max="11780" width="11.421875" style="194" customWidth="1"/>
    <col min="11781" max="11781" width="9.421875" style="194" customWidth="1"/>
    <col min="11782" max="11782" width="14.8515625" style="194" customWidth="1"/>
    <col min="11783" max="11788" width="9.140625" style="194" hidden="1" customWidth="1"/>
    <col min="11789" max="12032" width="9.28125" style="194" customWidth="1"/>
    <col min="12033" max="12033" width="4.7109375" style="194" customWidth="1"/>
    <col min="12034" max="12034" width="69.140625" style="194" customWidth="1"/>
    <col min="12035" max="12035" width="5.421875" style="194" customWidth="1"/>
    <col min="12036" max="12036" width="11.421875" style="194" customWidth="1"/>
    <col min="12037" max="12037" width="9.421875" style="194" customWidth="1"/>
    <col min="12038" max="12038" width="14.8515625" style="194" customWidth="1"/>
    <col min="12039" max="12044" width="9.140625" style="194" hidden="1" customWidth="1"/>
    <col min="12045" max="12288" width="9.28125" style="194" customWidth="1"/>
    <col min="12289" max="12289" width="4.7109375" style="194" customWidth="1"/>
    <col min="12290" max="12290" width="69.140625" style="194" customWidth="1"/>
    <col min="12291" max="12291" width="5.421875" style="194" customWidth="1"/>
    <col min="12292" max="12292" width="11.421875" style="194" customWidth="1"/>
    <col min="12293" max="12293" width="9.421875" style="194" customWidth="1"/>
    <col min="12294" max="12294" width="14.8515625" style="194" customWidth="1"/>
    <col min="12295" max="12300" width="9.140625" style="194" hidden="1" customWidth="1"/>
    <col min="12301" max="12544" width="9.28125" style="194" customWidth="1"/>
    <col min="12545" max="12545" width="4.7109375" style="194" customWidth="1"/>
    <col min="12546" max="12546" width="69.140625" style="194" customWidth="1"/>
    <col min="12547" max="12547" width="5.421875" style="194" customWidth="1"/>
    <col min="12548" max="12548" width="11.421875" style="194" customWidth="1"/>
    <col min="12549" max="12549" width="9.421875" style="194" customWidth="1"/>
    <col min="12550" max="12550" width="14.8515625" style="194" customWidth="1"/>
    <col min="12551" max="12556" width="9.140625" style="194" hidden="1" customWidth="1"/>
    <col min="12557" max="12800" width="9.28125" style="194" customWidth="1"/>
    <col min="12801" max="12801" width="4.7109375" style="194" customWidth="1"/>
    <col min="12802" max="12802" width="69.140625" style="194" customWidth="1"/>
    <col min="12803" max="12803" width="5.421875" style="194" customWidth="1"/>
    <col min="12804" max="12804" width="11.421875" style="194" customWidth="1"/>
    <col min="12805" max="12805" width="9.421875" style="194" customWidth="1"/>
    <col min="12806" max="12806" width="14.8515625" style="194" customWidth="1"/>
    <col min="12807" max="12812" width="9.140625" style="194" hidden="1" customWidth="1"/>
    <col min="12813" max="13056" width="9.28125" style="194" customWidth="1"/>
    <col min="13057" max="13057" width="4.7109375" style="194" customWidth="1"/>
    <col min="13058" max="13058" width="69.140625" style="194" customWidth="1"/>
    <col min="13059" max="13059" width="5.421875" style="194" customWidth="1"/>
    <col min="13060" max="13060" width="11.421875" style="194" customWidth="1"/>
    <col min="13061" max="13061" width="9.421875" style="194" customWidth="1"/>
    <col min="13062" max="13062" width="14.8515625" style="194" customWidth="1"/>
    <col min="13063" max="13068" width="9.140625" style="194" hidden="1" customWidth="1"/>
    <col min="13069" max="13312" width="9.28125" style="194" customWidth="1"/>
    <col min="13313" max="13313" width="4.7109375" style="194" customWidth="1"/>
    <col min="13314" max="13314" width="69.140625" style="194" customWidth="1"/>
    <col min="13315" max="13315" width="5.421875" style="194" customWidth="1"/>
    <col min="13316" max="13316" width="11.421875" style="194" customWidth="1"/>
    <col min="13317" max="13317" width="9.421875" style="194" customWidth="1"/>
    <col min="13318" max="13318" width="14.8515625" style="194" customWidth="1"/>
    <col min="13319" max="13324" width="9.140625" style="194" hidden="1" customWidth="1"/>
    <col min="13325" max="13568" width="9.28125" style="194" customWidth="1"/>
    <col min="13569" max="13569" width="4.7109375" style="194" customWidth="1"/>
    <col min="13570" max="13570" width="69.140625" style="194" customWidth="1"/>
    <col min="13571" max="13571" width="5.421875" style="194" customWidth="1"/>
    <col min="13572" max="13572" width="11.421875" style="194" customWidth="1"/>
    <col min="13573" max="13573" width="9.421875" style="194" customWidth="1"/>
    <col min="13574" max="13574" width="14.8515625" style="194" customWidth="1"/>
    <col min="13575" max="13580" width="9.140625" style="194" hidden="1" customWidth="1"/>
    <col min="13581" max="13824" width="9.28125" style="194" customWidth="1"/>
    <col min="13825" max="13825" width="4.7109375" style="194" customWidth="1"/>
    <col min="13826" max="13826" width="69.140625" style="194" customWidth="1"/>
    <col min="13827" max="13827" width="5.421875" style="194" customWidth="1"/>
    <col min="13828" max="13828" width="11.421875" style="194" customWidth="1"/>
    <col min="13829" max="13829" width="9.421875" style="194" customWidth="1"/>
    <col min="13830" max="13830" width="14.8515625" style="194" customWidth="1"/>
    <col min="13831" max="13836" width="9.140625" style="194" hidden="1" customWidth="1"/>
    <col min="13837" max="14080" width="9.28125" style="194" customWidth="1"/>
    <col min="14081" max="14081" width="4.7109375" style="194" customWidth="1"/>
    <col min="14082" max="14082" width="69.140625" style="194" customWidth="1"/>
    <col min="14083" max="14083" width="5.421875" style="194" customWidth="1"/>
    <col min="14084" max="14084" width="11.421875" style="194" customWidth="1"/>
    <col min="14085" max="14085" width="9.421875" style="194" customWidth="1"/>
    <col min="14086" max="14086" width="14.8515625" style="194" customWidth="1"/>
    <col min="14087" max="14092" width="9.140625" style="194" hidden="1" customWidth="1"/>
    <col min="14093" max="14336" width="9.28125" style="194" customWidth="1"/>
    <col min="14337" max="14337" width="4.7109375" style="194" customWidth="1"/>
    <col min="14338" max="14338" width="69.140625" style="194" customWidth="1"/>
    <col min="14339" max="14339" width="5.421875" style="194" customWidth="1"/>
    <col min="14340" max="14340" width="11.421875" style="194" customWidth="1"/>
    <col min="14341" max="14341" width="9.421875" style="194" customWidth="1"/>
    <col min="14342" max="14342" width="14.8515625" style="194" customWidth="1"/>
    <col min="14343" max="14348" width="9.140625" style="194" hidden="1" customWidth="1"/>
    <col min="14349" max="14592" width="9.28125" style="194" customWidth="1"/>
    <col min="14593" max="14593" width="4.7109375" style="194" customWidth="1"/>
    <col min="14594" max="14594" width="69.140625" style="194" customWidth="1"/>
    <col min="14595" max="14595" width="5.421875" style="194" customWidth="1"/>
    <col min="14596" max="14596" width="11.421875" style="194" customWidth="1"/>
    <col min="14597" max="14597" width="9.421875" style="194" customWidth="1"/>
    <col min="14598" max="14598" width="14.8515625" style="194" customWidth="1"/>
    <col min="14599" max="14604" width="9.140625" style="194" hidden="1" customWidth="1"/>
    <col min="14605" max="14848" width="9.28125" style="194" customWidth="1"/>
    <col min="14849" max="14849" width="4.7109375" style="194" customWidth="1"/>
    <col min="14850" max="14850" width="69.140625" style="194" customWidth="1"/>
    <col min="14851" max="14851" width="5.421875" style="194" customWidth="1"/>
    <col min="14852" max="14852" width="11.421875" style="194" customWidth="1"/>
    <col min="14853" max="14853" width="9.421875" style="194" customWidth="1"/>
    <col min="14854" max="14854" width="14.8515625" style="194" customWidth="1"/>
    <col min="14855" max="14860" width="9.140625" style="194" hidden="1" customWidth="1"/>
    <col min="14861" max="15104" width="9.28125" style="194" customWidth="1"/>
    <col min="15105" max="15105" width="4.7109375" style="194" customWidth="1"/>
    <col min="15106" max="15106" width="69.140625" style="194" customWidth="1"/>
    <col min="15107" max="15107" width="5.421875" style="194" customWidth="1"/>
    <col min="15108" max="15108" width="11.421875" style="194" customWidth="1"/>
    <col min="15109" max="15109" width="9.421875" style="194" customWidth="1"/>
    <col min="15110" max="15110" width="14.8515625" style="194" customWidth="1"/>
    <col min="15111" max="15116" width="9.140625" style="194" hidden="1" customWidth="1"/>
    <col min="15117" max="15360" width="9.28125" style="194" customWidth="1"/>
    <col min="15361" max="15361" width="4.7109375" style="194" customWidth="1"/>
    <col min="15362" max="15362" width="69.140625" style="194" customWidth="1"/>
    <col min="15363" max="15363" width="5.421875" style="194" customWidth="1"/>
    <col min="15364" max="15364" width="11.421875" style="194" customWidth="1"/>
    <col min="15365" max="15365" width="9.421875" style="194" customWidth="1"/>
    <col min="15366" max="15366" width="14.8515625" style="194" customWidth="1"/>
    <col min="15367" max="15372" width="9.140625" style="194" hidden="1" customWidth="1"/>
    <col min="15373" max="15616" width="9.28125" style="194" customWidth="1"/>
    <col min="15617" max="15617" width="4.7109375" style="194" customWidth="1"/>
    <col min="15618" max="15618" width="69.140625" style="194" customWidth="1"/>
    <col min="15619" max="15619" width="5.421875" style="194" customWidth="1"/>
    <col min="15620" max="15620" width="11.421875" style="194" customWidth="1"/>
    <col min="15621" max="15621" width="9.421875" style="194" customWidth="1"/>
    <col min="15622" max="15622" width="14.8515625" style="194" customWidth="1"/>
    <col min="15623" max="15628" width="9.140625" style="194" hidden="1" customWidth="1"/>
    <col min="15629" max="15872" width="9.28125" style="194" customWidth="1"/>
    <col min="15873" max="15873" width="4.7109375" style="194" customWidth="1"/>
    <col min="15874" max="15874" width="69.140625" style="194" customWidth="1"/>
    <col min="15875" max="15875" width="5.421875" style="194" customWidth="1"/>
    <col min="15876" max="15876" width="11.421875" style="194" customWidth="1"/>
    <col min="15877" max="15877" width="9.421875" style="194" customWidth="1"/>
    <col min="15878" max="15878" width="14.8515625" style="194" customWidth="1"/>
    <col min="15879" max="15884" width="9.140625" style="194" hidden="1" customWidth="1"/>
    <col min="15885" max="16128" width="9.28125" style="194" customWidth="1"/>
    <col min="16129" max="16129" width="4.7109375" style="194" customWidth="1"/>
    <col min="16130" max="16130" width="69.140625" style="194" customWidth="1"/>
    <col min="16131" max="16131" width="5.421875" style="194" customWidth="1"/>
    <col min="16132" max="16132" width="11.421875" style="194" customWidth="1"/>
    <col min="16133" max="16133" width="9.421875" style="194" customWidth="1"/>
    <col min="16134" max="16134" width="14.8515625" style="194" customWidth="1"/>
    <col min="16135" max="16140" width="9.140625" style="194" hidden="1" customWidth="1"/>
    <col min="16141" max="16384" width="9.28125" style="194" customWidth="1"/>
  </cols>
  <sheetData>
    <row r="1" spans="1:12" s="167" customFormat="1" ht="21" customHeight="1">
      <c r="A1" s="634" t="s">
        <v>1419</v>
      </c>
      <c r="B1" s="635"/>
      <c r="C1" s="635"/>
      <c r="D1" s="635"/>
      <c r="E1" s="635"/>
      <c r="F1" s="635"/>
      <c r="G1" s="201"/>
      <c r="H1" s="201"/>
      <c r="I1" s="201"/>
      <c r="J1" s="201"/>
      <c r="K1" s="202"/>
      <c r="L1" s="202"/>
    </row>
    <row r="2" spans="1:12" s="167" customFormat="1" ht="21" customHeight="1">
      <c r="A2" s="634" t="s">
        <v>1420</v>
      </c>
      <c r="B2" s="635"/>
      <c r="C2" s="635"/>
      <c r="D2" s="635"/>
      <c r="E2" s="635"/>
      <c r="F2" s="635"/>
      <c r="G2" s="203"/>
      <c r="H2" s="203"/>
      <c r="I2" s="201"/>
      <c r="J2" s="201"/>
      <c r="K2" s="202"/>
      <c r="L2" s="202"/>
    </row>
    <row r="3" spans="1:12" s="167" customFormat="1" ht="12.75" customHeight="1">
      <c r="A3" s="632" t="s">
        <v>1605</v>
      </c>
      <c r="B3" s="633"/>
      <c r="C3" s="168"/>
      <c r="D3" s="168"/>
      <c r="E3" s="168"/>
      <c r="F3" s="168"/>
      <c r="G3" s="203"/>
      <c r="H3" s="203"/>
      <c r="I3" s="201"/>
      <c r="J3" s="201"/>
      <c r="K3" s="202"/>
      <c r="L3" s="202"/>
    </row>
    <row r="4" spans="1:12" s="167" customFormat="1" ht="23.25" customHeight="1">
      <c r="A4" s="169" t="s">
        <v>1422</v>
      </c>
      <c r="B4" s="170" t="s">
        <v>58</v>
      </c>
      <c r="C4" s="170" t="s">
        <v>128</v>
      </c>
      <c r="D4" s="170" t="s">
        <v>1423</v>
      </c>
      <c r="E4" s="170" t="s">
        <v>1424</v>
      </c>
      <c r="F4" s="170" t="s">
        <v>1425</v>
      </c>
      <c r="G4" s="204" t="s">
        <v>1606</v>
      </c>
      <c r="H4" s="204" t="s">
        <v>1607</v>
      </c>
      <c r="I4" s="204" t="s">
        <v>1608</v>
      </c>
      <c r="J4" s="204" t="s">
        <v>1609</v>
      </c>
      <c r="K4" s="205" t="s">
        <v>1610</v>
      </c>
      <c r="L4" s="206" t="s">
        <v>1611</v>
      </c>
    </row>
    <row r="5" spans="1:12" s="167" customFormat="1" ht="12.75" customHeight="1">
      <c r="A5" s="171">
        <v>1</v>
      </c>
      <c r="B5" s="172">
        <v>5</v>
      </c>
      <c r="C5" s="172">
        <v>6</v>
      </c>
      <c r="D5" s="172">
        <v>7</v>
      </c>
      <c r="E5" s="172">
        <v>8</v>
      </c>
      <c r="F5" s="172">
        <v>9</v>
      </c>
      <c r="G5" s="207"/>
      <c r="H5" s="207"/>
      <c r="I5" s="207"/>
      <c r="J5" s="207"/>
      <c r="K5" s="208">
        <v>11</v>
      </c>
      <c r="L5" s="209">
        <v>12</v>
      </c>
    </row>
    <row r="6" spans="1:12" s="167" customFormat="1" ht="14.25" customHeight="1">
      <c r="A6" s="174"/>
      <c r="B6" s="181"/>
      <c r="C6" s="181"/>
      <c r="D6" s="181"/>
      <c r="E6" s="181"/>
      <c r="F6" s="181"/>
      <c r="G6" s="201"/>
      <c r="H6" s="201"/>
      <c r="I6" s="201"/>
      <c r="J6" s="201"/>
      <c r="K6" s="202"/>
      <c r="L6" s="210"/>
    </row>
    <row r="7" spans="1:12" s="167" customFormat="1" ht="14.25" customHeight="1">
      <c r="A7" s="173">
        <v>1</v>
      </c>
      <c r="B7" s="632" t="s">
        <v>1612</v>
      </c>
      <c r="C7" s="633"/>
      <c r="D7" s="174"/>
      <c r="E7" s="174"/>
      <c r="F7" s="175">
        <f>SUM(F8:F21)</f>
        <v>0</v>
      </c>
      <c r="G7" s="201"/>
      <c r="H7" s="201"/>
      <c r="I7" s="201"/>
      <c r="J7" s="201"/>
      <c r="K7" s="202"/>
      <c r="L7" s="211"/>
    </row>
    <row r="8" spans="1:12" s="167" customFormat="1" ht="14.25" customHeight="1">
      <c r="A8" s="173">
        <f>A7+1</f>
        <v>2</v>
      </c>
      <c r="B8" s="177" t="s">
        <v>1613</v>
      </c>
      <c r="C8" s="176" t="s">
        <v>146</v>
      </c>
      <c r="D8" s="178">
        <v>90</v>
      </c>
      <c r="E8" s="179"/>
      <c r="F8" s="180">
        <f aca="true" t="shared" si="0" ref="F8:F21">E8*D8</f>
        <v>0</v>
      </c>
      <c r="G8" s="201"/>
      <c r="H8" s="201"/>
      <c r="I8" s="201"/>
      <c r="J8" s="201"/>
      <c r="K8" s="202"/>
      <c r="L8" s="211"/>
    </row>
    <row r="9" spans="1:12" s="167" customFormat="1" ht="14.25" customHeight="1">
      <c r="A9" s="173">
        <f aca="true" t="shared" si="1" ref="A9:A34">A8+1</f>
        <v>3</v>
      </c>
      <c r="B9" s="177" t="s">
        <v>1580</v>
      </c>
      <c r="C9" s="176" t="s">
        <v>146</v>
      </c>
      <c r="D9" s="178">
        <v>90</v>
      </c>
      <c r="E9" s="179"/>
      <c r="F9" s="180">
        <f t="shared" si="0"/>
        <v>0</v>
      </c>
      <c r="G9" s="201"/>
      <c r="H9" s="201"/>
      <c r="I9" s="201"/>
      <c r="J9" s="201"/>
      <c r="K9" s="202"/>
      <c r="L9" s="211"/>
    </row>
    <row r="10" spans="1:12" s="167" customFormat="1" ht="14.25" customHeight="1">
      <c r="A10" s="173">
        <f t="shared" si="1"/>
        <v>4</v>
      </c>
      <c r="B10" s="177" t="s">
        <v>1581</v>
      </c>
      <c r="C10" s="176" t="s">
        <v>146</v>
      </c>
      <c r="D10" s="178">
        <v>90</v>
      </c>
      <c r="E10" s="179"/>
      <c r="F10" s="180">
        <f t="shared" si="0"/>
        <v>0</v>
      </c>
      <c r="G10" s="201"/>
      <c r="H10" s="201"/>
      <c r="I10" s="201"/>
      <c r="J10" s="201"/>
      <c r="K10" s="202"/>
      <c r="L10" s="211"/>
    </row>
    <row r="11" spans="1:12" s="167" customFormat="1" ht="14.25" customHeight="1">
      <c r="A11" s="173">
        <f t="shared" si="1"/>
        <v>5</v>
      </c>
      <c r="B11" s="177" t="s">
        <v>1582</v>
      </c>
      <c r="C11" s="176" t="s">
        <v>146</v>
      </c>
      <c r="D11" s="178">
        <v>23</v>
      </c>
      <c r="E11" s="179"/>
      <c r="F11" s="180">
        <f t="shared" si="0"/>
        <v>0</v>
      </c>
      <c r="G11" s="201"/>
      <c r="H11" s="201"/>
      <c r="I11" s="201"/>
      <c r="J11" s="201"/>
      <c r="K11" s="202"/>
      <c r="L11" s="211"/>
    </row>
    <row r="12" spans="1:12" s="167" customFormat="1" ht="14.25" customHeight="1">
      <c r="A12" s="173">
        <f t="shared" si="1"/>
        <v>6</v>
      </c>
      <c r="B12" s="177" t="s">
        <v>1583</v>
      </c>
      <c r="C12" s="176" t="s">
        <v>146</v>
      </c>
      <c r="D12" s="178">
        <v>67</v>
      </c>
      <c r="E12" s="179"/>
      <c r="F12" s="180">
        <f t="shared" si="0"/>
        <v>0</v>
      </c>
      <c r="G12" s="201"/>
      <c r="H12" s="201"/>
      <c r="I12" s="201"/>
      <c r="J12" s="201"/>
      <c r="K12" s="202"/>
      <c r="L12" s="211"/>
    </row>
    <row r="13" spans="1:12" s="167" customFormat="1" ht="14.25" customHeight="1">
      <c r="A13" s="173">
        <f t="shared" si="1"/>
        <v>7</v>
      </c>
      <c r="B13" s="177" t="s">
        <v>1584</v>
      </c>
      <c r="C13" s="176" t="s">
        <v>146</v>
      </c>
      <c r="D13" s="178">
        <v>23</v>
      </c>
      <c r="E13" s="179"/>
      <c r="F13" s="180">
        <f t="shared" si="0"/>
        <v>0</v>
      </c>
      <c r="G13" s="201"/>
      <c r="H13" s="201"/>
      <c r="I13" s="201"/>
      <c r="J13" s="201"/>
      <c r="K13" s="202"/>
      <c r="L13" s="211"/>
    </row>
    <row r="14" spans="1:12" s="167" customFormat="1" ht="14.25" customHeight="1">
      <c r="A14" s="173">
        <f t="shared" si="1"/>
        <v>8</v>
      </c>
      <c r="B14" s="177" t="s">
        <v>1585</v>
      </c>
      <c r="C14" s="176" t="s">
        <v>193</v>
      </c>
      <c r="D14" s="178">
        <v>46</v>
      </c>
      <c r="E14" s="179"/>
      <c r="F14" s="180">
        <f t="shared" si="0"/>
        <v>0</v>
      </c>
      <c r="G14" s="201"/>
      <c r="H14" s="201"/>
      <c r="I14" s="201"/>
      <c r="J14" s="201"/>
      <c r="K14" s="202"/>
      <c r="L14" s="211"/>
    </row>
    <row r="15" spans="1:12" s="167" customFormat="1" ht="14.25" customHeight="1">
      <c r="A15" s="173">
        <f t="shared" si="1"/>
        <v>9</v>
      </c>
      <c r="B15" s="177" t="s">
        <v>1586</v>
      </c>
      <c r="C15" s="176" t="s">
        <v>146</v>
      </c>
      <c r="D15" s="178">
        <v>23</v>
      </c>
      <c r="E15" s="179"/>
      <c r="F15" s="180">
        <f t="shared" si="0"/>
        <v>0</v>
      </c>
      <c r="G15" s="201"/>
      <c r="H15" s="201"/>
      <c r="I15" s="201"/>
      <c r="J15" s="201"/>
      <c r="K15" s="202"/>
      <c r="L15" s="211"/>
    </row>
    <row r="16" spans="1:12" s="167" customFormat="1" ht="14.25" customHeight="1">
      <c r="A16" s="173">
        <f t="shared" si="1"/>
        <v>10</v>
      </c>
      <c r="B16" s="177" t="s">
        <v>1587</v>
      </c>
      <c r="C16" s="176" t="s">
        <v>222</v>
      </c>
      <c r="D16" s="178">
        <v>300</v>
      </c>
      <c r="E16" s="179"/>
      <c r="F16" s="180">
        <f t="shared" si="0"/>
        <v>0</v>
      </c>
      <c r="G16" s="201"/>
      <c r="H16" s="201"/>
      <c r="I16" s="201"/>
      <c r="J16" s="201"/>
      <c r="K16" s="202"/>
      <c r="L16" s="211"/>
    </row>
    <row r="17" spans="1:12" s="167" customFormat="1" ht="14.25" customHeight="1">
      <c r="A17" s="173">
        <f t="shared" si="1"/>
        <v>11</v>
      </c>
      <c r="B17" s="177" t="s">
        <v>1588</v>
      </c>
      <c r="C17" s="176" t="s">
        <v>222</v>
      </c>
      <c r="D17" s="178">
        <v>300</v>
      </c>
      <c r="E17" s="179"/>
      <c r="F17" s="180">
        <f t="shared" si="0"/>
        <v>0</v>
      </c>
      <c r="G17" s="201"/>
      <c r="H17" s="201"/>
      <c r="I17" s="201"/>
      <c r="J17" s="201"/>
      <c r="K17" s="202"/>
      <c r="L17" s="211"/>
    </row>
    <row r="18" spans="1:12" s="167" customFormat="1" ht="14.25" customHeight="1">
      <c r="A18" s="173">
        <f t="shared" si="1"/>
        <v>12</v>
      </c>
      <c r="B18" s="177" t="s">
        <v>1590</v>
      </c>
      <c r="C18" s="176" t="s">
        <v>146</v>
      </c>
      <c r="D18" s="178">
        <v>63</v>
      </c>
      <c r="E18" s="179"/>
      <c r="F18" s="180">
        <f t="shared" si="0"/>
        <v>0</v>
      </c>
      <c r="G18" s="201"/>
      <c r="H18" s="201"/>
      <c r="I18" s="201"/>
      <c r="J18" s="201"/>
      <c r="K18" s="202"/>
      <c r="L18" s="211"/>
    </row>
    <row r="19" spans="1:12" s="167" customFormat="1" ht="14.25" customHeight="1">
      <c r="A19" s="173">
        <f t="shared" si="1"/>
        <v>13</v>
      </c>
      <c r="B19" s="177" t="s">
        <v>1591</v>
      </c>
      <c r="C19" s="176" t="s">
        <v>222</v>
      </c>
      <c r="D19" s="178">
        <v>125</v>
      </c>
      <c r="E19" s="179"/>
      <c r="F19" s="180">
        <f t="shared" si="0"/>
        <v>0</v>
      </c>
      <c r="G19" s="201"/>
      <c r="H19" s="201"/>
      <c r="I19" s="201"/>
      <c r="J19" s="201"/>
      <c r="K19" s="202"/>
      <c r="L19" s="211"/>
    </row>
    <row r="20" spans="1:12" s="167" customFormat="1" ht="14.25" customHeight="1">
      <c r="A20" s="173">
        <f t="shared" si="1"/>
        <v>14</v>
      </c>
      <c r="B20" s="177" t="s">
        <v>1592</v>
      </c>
      <c r="C20" s="176" t="s">
        <v>222</v>
      </c>
      <c r="D20" s="178">
        <v>125</v>
      </c>
      <c r="E20" s="179"/>
      <c r="F20" s="180">
        <f t="shared" si="0"/>
        <v>0</v>
      </c>
      <c r="G20" s="201"/>
      <c r="H20" s="201"/>
      <c r="I20" s="201"/>
      <c r="J20" s="201"/>
      <c r="K20" s="202"/>
      <c r="L20" s="211"/>
    </row>
    <row r="21" spans="1:12" s="167" customFormat="1" ht="14.25" customHeight="1">
      <c r="A21" s="173">
        <f t="shared" si="1"/>
        <v>15</v>
      </c>
      <c r="B21" s="177" t="s">
        <v>1593</v>
      </c>
      <c r="C21" s="176" t="s">
        <v>222</v>
      </c>
      <c r="D21" s="178">
        <v>50</v>
      </c>
      <c r="E21" s="179"/>
      <c r="F21" s="180">
        <f t="shared" si="0"/>
        <v>0</v>
      </c>
      <c r="G21" s="201"/>
      <c r="H21" s="201"/>
      <c r="I21" s="201"/>
      <c r="J21" s="201"/>
      <c r="K21" s="202"/>
      <c r="L21" s="211"/>
    </row>
    <row r="22" spans="1:12" s="186" customFormat="1" ht="14.25" customHeight="1">
      <c r="A22" s="173">
        <f t="shared" si="1"/>
        <v>16</v>
      </c>
      <c r="B22" s="632" t="s">
        <v>1614</v>
      </c>
      <c r="C22" s="633"/>
      <c r="E22" s="187"/>
      <c r="F22" s="175">
        <f>SUM(F23:L33)</f>
        <v>0</v>
      </c>
      <c r="H22" s="212">
        <f>SUM(H23:H32)</f>
        <v>0</v>
      </c>
      <c r="J22" s="212">
        <f>SUM(J23:J32)</f>
        <v>0</v>
      </c>
      <c r="L22" s="213"/>
    </row>
    <row r="23" spans="1:11" s="217" customFormat="1" ht="14.25" customHeight="1">
      <c r="A23" s="173">
        <f t="shared" si="1"/>
        <v>17</v>
      </c>
      <c r="B23" s="177" t="s">
        <v>1615</v>
      </c>
      <c r="C23" s="176" t="s">
        <v>331</v>
      </c>
      <c r="D23" s="178">
        <v>125</v>
      </c>
      <c r="E23" s="179"/>
      <c r="F23" s="180">
        <f aca="true" t="shared" si="2" ref="F23:F33">D23*E23</f>
        <v>0</v>
      </c>
      <c r="G23" s="214"/>
      <c r="H23" s="215"/>
      <c r="I23" s="214"/>
      <c r="J23" s="215"/>
      <c r="K23" s="216"/>
    </row>
    <row r="24" spans="1:11" s="217" customFormat="1" ht="14.25" customHeight="1">
      <c r="A24" s="173">
        <f t="shared" si="1"/>
        <v>18</v>
      </c>
      <c r="B24" s="177" t="s">
        <v>1616</v>
      </c>
      <c r="C24" s="176" t="s">
        <v>331</v>
      </c>
      <c r="D24" s="178">
        <v>125</v>
      </c>
      <c r="E24" s="179"/>
      <c r="F24" s="180">
        <f>D24*E24</f>
        <v>0</v>
      </c>
      <c r="G24" s="214"/>
      <c r="H24" s="215"/>
      <c r="I24" s="214"/>
      <c r="J24" s="215"/>
      <c r="K24" s="216"/>
    </row>
    <row r="25" spans="1:11" s="217" customFormat="1" ht="14.25" customHeight="1">
      <c r="A25" s="173">
        <f t="shared" si="1"/>
        <v>19</v>
      </c>
      <c r="B25" s="177" t="s">
        <v>1617</v>
      </c>
      <c r="C25" s="176" t="s">
        <v>331</v>
      </c>
      <c r="D25" s="178">
        <v>125</v>
      </c>
      <c r="E25" s="179"/>
      <c r="F25" s="180">
        <f t="shared" si="2"/>
        <v>0</v>
      </c>
      <c r="G25" s="214"/>
      <c r="H25" s="215"/>
      <c r="I25" s="214"/>
      <c r="J25" s="215"/>
      <c r="K25" s="216"/>
    </row>
    <row r="26" spans="1:11" s="217" customFormat="1" ht="14.25" customHeight="1">
      <c r="A26" s="173">
        <f t="shared" si="1"/>
        <v>20</v>
      </c>
      <c r="B26" s="177" t="s">
        <v>1618</v>
      </c>
      <c r="C26" s="176" t="s">
        <v>331</v>
      </c>
      <c r="D26" s="178">
        <v>135</v>
      </c>
      <c r="E26" s="179"/>
      <c r="F26" s="180">
        <f t="shared" si="2"/>
        <v>0</v>
      </c>
      <c r="G26" s="214"/>
      <c r="H26" s="215"/>
      <c r="I26" s="214"/>
      <c r="J26" s="215"/>
      <c r="K26" s="216"/>
    </row>
    <row r="27" spans="1:11" s="217" customFormat="1" ht="14.25" customHeight="1">
      <c r="A27" s="173">
        <f t="shared" si="1"/>
        <v>21</v>
      </c>
      <c r="B27" s="177" t="s">
        <v>1619</v>
      </c>
      <c r="C27" s="176" t="s">
        <v>1169</v>
      </c>
      <c r="D27" s="178">
        <v>6</v>
      </c>
      <c r="E27" s="179"/>
      <c r="F27" s="180">
        <f t="shared" si="2"/>
        <v>0</v>
      </c>
      <c r="G27" s="214"/>
      <c r="H27" s="215"/>
      <c r="I27" s="214"/>
      <c r="J27" s="215"/>
      <c r="K27" s="216"/>
    </row>
    <row r="28" spans="1:11" s="217" customFormat="1" ht="14.25" customHeight="1">
      <c r="A28" s="173">
        <f t="shared" si="1"/>
        <v>22</v>
      </c>
      <c r="B28" s="177" t="s">
        <v>1620</v>
      </c>
      <c r="C28" s="176" t="s">
        <v>242</v>
      </c>
      <c r="D28" s="178">
        <v>2</v>
      </c>
      <c r="E28" s="179"/>
      <c r="F28" s="180">
        <f t="shared" si="2"/>
        <v>0</v>
      </c>
      <c r="G28" s="214"/>
      <c r="H28" s="215"/>
      <c r="I28" s="214"/>
      <c r="J28" s="215"/>
      <c r="K28" s="216"/>
    </row>
    <row r="29" spans="1:11" s="217" customFormat="1" ht="14.25" customHeight="1">
      <c r="A29" s="173">
        <f t="shared" si="1"/>
        <v>23</v>
      </c>
      <c r="B29" s="177" t="s">
        <v>1621</v>
      </c>
      <c r="C29" s="176" t="s">
        <v>1574</v>
      </c>
      <c r="D29" s="178">
        <v>1</v>
      </c>
      <c r="E29" s="179"/>
      <c r="F29" s="180">
        <f t="shared" si="2"/>
        <v>0</v>
      </c>
      <c r="G29" s="214"/>
      <c r="H29" s="215"/>
      <c r="I29" s="214"/>
      <c r="J29" s="215"/>
      <c r="K29" s="216"/>
    </row>
    <row r="30" spans="1:11" s="217" customFormat="1" ht="14.25" customHeight="1">
      <c r="A30" s="173">
        <f t="shared" si="1"/>
        <v>24</v>
      </c>
      <c r="B30" s="177" t="s">
        <v>1622</v>
      </c>
      <c r="C30" s="176" t="s">
        <v>1574</v>
      </c>
      <c r="D30" s="178">
        <v>1</v>
      </c>
      <c r="E30" s="179"/>
      <c r="F30" s="180">
        <f t="shared" si="2"/>
        <v>0</v>
      </c>
      <c r="G30" s="214"/>
      <c r="H30" s="215"/>
      <c r="I30" s="214"/>
      <c r="J30" s="215"/>
      <c r="K30" s="216"/>
    </row>
    <row r="31" spans="1:11" s="217" customFormat="1" ht="14.25" customHeight="1">
      <c r="A31" s="173">
        <f t="shared" si="1"/>
        <v>25</v>
      </c>
      <c r="B31" s="177" t="s">
        <v>1623</v>
      </c>
      <c r="C31" s="176" t="s">
        <v>795</v>
      </c>
      <c r="D31" s="178">
        <v>1</v>
      </c>
      <c r="E31" s="179"/>
      <c r="F31" s="180">
        <f t="shared" si="2"/>
        <v>0</v>
      </c>
      <c r="G31" s="214">
        <v>0</v>
      </c>
      <c r="H31" s="215">
        <f>D31*G31</f>
        <v>0</v>
      </c>
      <c r="I31" s="214">
        <v>0</v>
      </c>
      <c r="J31" s="215">
        <f>D31*I31</f>
        <v>0</v>
      </c>
      <c r="K31" s="216"/>
    </row>
    <row r="32" spans="1:11" s="217" customFormat="1" ht="14.25" customHeight="1">
      <c r="A32" s="173">
        <f t="shared" si="1"/>
        <v>26</v>
      </c>
      <c r="B32" s="177" t="s">
        <v>1624</v>
      </c>
      <c r="C32" s="176" t="s">
        <v>795</v>
      </c>
      <c r="D32" s="178">
        <v>1</v>
      </c>
      <c r="E32" s="179"/>
      <c r="F32" s="180">
        <f t="shared" si="2"/>
        <v>0</v>
      </c>
      <c r="G32" s="214"/>
      <c r="H32" s="215"/>
      <c r="I32" s="214"/>
      <c r="J32" s="215"/>
      <c r="K32" s="216"/>
    </row>
    <row r="33" spans="1:11" s="217" customFormat="1" ht="14.25" customHeight="1">
      <c r="A33" s="173">
        <f t="shared" si="1"/>
        <v>27</v>
      </c>
      <c r="B33" s="177" t="s">
        <v>661</v>
      </c>
      <c r="C33" s="176" t="s">
        <v>725</v>
      </c>
      <c r="D33" s="178">
        <v>3</v>
      </c>
      <c r="E33" s="179"/>
      <c r="F33" s="180">
        <f t="shared" si="2"/>
        <v>0</v>
      </c>
      <c r="G33" s="214"/>
      <c r="H33" s="215"/>
      <c r="I33" s="214"/>
      <c r="J33" s="215"/>
      <c r="K33" s="216"/>
    </row>
    <row r="34" spans="1:10" s="192" customFormat="1" ht="14.25" customHeight="1">
      <c r="A34" s="173">
        <f t="shared" si="1"/>
        <v>28</v>
      </c>
      <c r="B34" s="189" t="s">
        <v>1625</v>
      </c>
      <c r="C34" s="190"/>
      <c r="D34" s="218"/>
      <c r="E34" s="191"/>
      <c r="F34" s="191">
        <f>F22+F7</f>
        <v>0</v>
      </c>
      <c r="H34" s="219" t="e">
        <f>#REF!+#REF!</f>
        <v>#REF!</v>
      </c>
      <c r="J34" s="219" t="e">
        <f>#REF!+#REF!</f>
        <v>#REF!</v>
      </c>
    </row>
    <row r="35" spans="1:6" ht="11.25" customHeight="1">
      <c r="A35" s="181"/>
      <c r="B35" s="181"/>
      <c r="C35" s="181"/>
      <c r="D35" s="181"/>
      <c r="E35" s="181"/>
      <c r="F35" s="181"/>
    </row>
    <row r="36" spans="1:6" ht="11.25" customHeight="1">
      <c r="A36" s="181"/>
      <c r="B36" s="181" t="s">
        <v>1470</v>
      </c>
      <c r="C36" s="181"/>
      <c r="D36" s="181"/>
      <c r="E36" s="181"/>
      <c r="F36" s="181"/>
    </row>
    <row r="37" ht="11.25" customHeight="1">
      <c r="B37" s="181"/>
    </row>
    <row r="39" ht="11.25" customHeight="1">
      <c r="B39" s="181"/>
    </row>
    <row r="40" spans="2:6" ht="11.25" customHeight="1">
      <c r="B40" s="177"/>
      <c r="C40" s="176"/>
      <c r="D40" s="178"/>
      <c r="E40" s="180"/>
      <c r="F40" s="180"/>
    </row>
    <row r="43" spans="2:6" ht="11.25" customHeight="1">
      <c r="B43" s="189"/>
      <c r="C43" s="190"/>
      <c r="D43" s="218"/>
      <c r="E43" s="191"/>
      <c r="F43" s="191"/>
    </row>
    <row r="47" ht="11.25" customHeight="1">
      <c r="B47" s="175"/>
    </row>
  </sheetData>
  <sheetProtection password="DAFF" sheet="1" objects="1" scenarios="1"/>
  <mergeCells count="5">
    <mergeCell ref="A1:F1"/>
    <mergeCell ref="A2:F2"/>
    <mergeCell ref="A3:B3"/>
    <mergeCell ref="B7:C7"/>
    <mergeCell ref="B22:C22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MICHÁLEK\Michálek</dc:creator>
  <cp:keywords/>
  <dc:description/>
  <cp:lastModifiedBy>Lenka Suchánková</cp:lastModifiedBy>
  <dcterms:created xsi:type="dcterms:W3CDTF">2021-05-03T12:50:12Z</dcterms:created>
  <dcterms:modified xsi:type="dcterms:W3CDTF">2021-08-03T11:43:33Z</dcterms:modified>
  <cp:category/>
  <cp:version/>
  <cp:contentType/>
  <cp:contentStatus/>
</cp:coreProperties>
</file>